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base" sheetId="1" state="visible" r:id="rId3"/>
    <sheet name="model1" sheetId="2" state="visible" r:id="rId4"/>
    <sheet name="model2" sheetId="3" state="visible" r:id="rId5"/>
    <sheet name="model3" sheetId="4" state="visible" r:id="rId6"/>
    <sheet name="simple3" sheetId="5" state="visible" r:id="rId7"/>
    <sheet name="Summary" sheetId="6" state="visible" r:id="rId8"/>
    <sheet name="Sheet3" sheetId="7" state="visible" r:id="rId9"/>
  </sheets>
  <definedNames>
    <definedName function="false" hidden="false" name="Intensity" vbProcedure="false">model1!$AV$3:$AW$7</definedName>
    <definedName function="false" hidden="false" name="Intensity2" vbProcedure="false">model2!$AU$3:$AV$7</definedName>
    <definedName function="false" hidden="false" name="Trans" vbProcedure="false">model1!$AR$3:$AT$24</definedName>
    <definedName function="false" hidden="false" name="Trans2" vbProcedure="false">model2!$AQ$3:$AS$24</definedName>
    <definedName function="false" hidden="false" name="Transs3" vbProcedure="false">simple3!$AU$3:$AW$24</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<sst xmlns="http://schemas.openxmlformats.org/spreadsheetml/2006/main" count="1253" uniqueCount="156">
  <si>
    <t xml:space="preserve">Constants</t>
  </si>
  <si>
    <t xml:space="preserve">Intensity Factor</t>
  </si>
  <si>
    <t xml:space="preserve">Spread Minimum</t>
  </si>
  <si>
    <t xml:space="preserve">Initial Offset</t>
  </si>
  <si>
    <t xml:space="preserve">Dead Interval</t>
  </si>
  <si>
    <t xml:space="preserve">Spread Maximum</t>
  </si>
  <si>
    <t xml:space="preserve">Initial Spread</t>
  </si>
  <si>
    <t xml:space="preserve">Offset Reversion Ratio (ORR)</t>
  </si>
  <si>
    <t xml:space="preserve">Offset Minimum</t>
  </si>
  <si>
    <t xml:space="preserve">Spread-Offset Minimum</t>
  </si>
  <si>
    <t xml:space="preserve">Transaction Reversion Ratio (TRR)</t>
  </si>
  <si>
    <t xml:space="preserve">Offset Maximum</t>
  </si>
  <si>
    <t xml:space="preserve">Transaction Formula</t>
  </si>
  <si>
    <t xml:space="preserve">Intensity Formula</t>
  </si>
  <si>
    <t xml:space="preserve">INPUTS</t>
  </si>
  <si>
    <t xml:space="preserve">         OUTPUTS</t>
  </si>
  <si>
    <t xml:space="preserve">Formula #</t>
  </si>
  <si>
    <t xml:space="preserve"># Transactions</t>
  </si>
  <si>
    <t xml:space="preserve">Spread</t>
  </si>
  <si>
    <t xml:space="preserve">Offset  Suspension</t>
  </si>
  <si>
    <t xml:space="preserve">Speed</t>
  </si>
  <si>
    <t xml:space="preserve">V1</t>
  </si>
  <si>
    <t xml:space="preserve">abs&lt;4</t>
  </si>
  <si>
    <t xml:space="preserve">n/a</t>
  </si>
  <si>
    <t xml:space="preserve">F</t>
  </si>
  <si>
    <t xml:space="preserve">S1</t>
  </si>
  <si>
    <t xml:space="preserve">&gt;220</t>
  </si>
  <si>
    <t xml:space="preserve">V2</t>
  </si>
  <si>
    <t xml:space="preserve">abs&gt;3</t>
  </si>
  <si>
    <t xml:space="preserve">S2</t>
  </si>
  <si>
    <t xml:space="preserve">&lt;20</t>
  </si>
  <si>
    <t xml:space="preserve">V3</t>
  </si>
  <si>
    <t xml:space="preserve">abs&gt;5</t>
  </si>
  <si>
    <t xml:space="preserve">S3</t>
  </si>
  <si>
    <t xml:space="preserve">&lt;10</t>
  </si>
  <si>
    <t xml:space="preserve">V4</t>
  </si>
  <si>
    <t xml:space="preserve">abs&gt;10</t>
  </si>
  <si>
    <t xml:space="preserve">V5</t>
  </si>
  <si>
    <t xml:space="preserve">abs&gt;13</t>
  </si>
  <si>
    <t xml:space="preserve">V6</t>
  </si>
  <si>
    <t xml:space="preserve">abs&gt;20</t>
  </si>
  <si>
    <t xml:space="preserve">T</t>
  </si>
  <si>
    <t xml:space="preserve">Application Example</t>
  </si>
  <si>
    <t xml:space="preserve">Time (sec)</t>
  </si>
  <si>
    <t xml:space="preserve">Action</t>
  </si>
  <si>
    <t xml:space="preserve">Intensity</t>
  </si>
  <si>
    <t xml:space="preserve">#Buys</t>
  </si>
  <si>
    <t xml:space="preserve">#Sells</t>
  </si>
  <si>
    <t xml:space="preserve">Buy Offset</t>
  </si>
  <si>
    <t xml:space="preserve">Sell Offset</t>
  </si>
  <si>
    <t xml:space="preserve">Bid</t>
  </si>
  <si>
    <t xml:space="preserve">Offer</t>
  </si>
  <si>
    <t xml:space="preserve">Position</t>
  </si>
  <si>
    <t xml:space="preserve">Cash</t>
  </si>
  <si>
    <t xml:space="preserve">MTM</t>
  </si>
  <si>
    <t xml:space="preserve">Notes</t>
  </si>
  <si>
    <t xml:space="preserve">Start</t>
  </si>
  <si>
    <t xml:space="preserve">Sell</t>
  </si>
  <si>
    <t xml:space="preserve">Initial Offset is zero, Initial Spread is 0.04. Formula V1 applies.</t>
  </si>
  <si>
    <t xml:space="preserve">Buy</t>
  </si>
  <si>
    <t xml:space="preserve">Low Intensity value triggers Intensity Formula S2. The change in spread triggers a Last Trade is Mid action. Note that the sells are reduced by 1 as the buy occurs.V1 also applies.</t>
  </si>
  <si>
    <t xml:space="preserve">S2. Change in spread triggers Last Trade is Mid.</t>
  </si>
  <si>
    <t xml:space="preserve">Increase in #Sells triggers Transaction Formula V2, boosting the Sell Offset by 0.01</t>
  </si>
  <si>
    <t xml:space="preserve">V2. Note that the following sequence of buys triggers an increasing offset and spread.</t>
  </si>
  <si>
    <t xml:space="preserve">V3. Offset now increasing by 0.02 with each Sell. V3 also specifies in increase in Spread by 0.01.</t>
  </si>
  <si>
    <t xml:space="preserve">V3. Note that V3 would have increased the offset to equal the spread, but the Spread-Offset Minimum kicks in and adjusts the spread to be 0.01 higher than the offset.</t>
  </si>
  <si>
    <t xml:space="preserve">V4. Offset now increased by 0.04 with each Sell</t>
  </si>
  <si>
    <t xml:space="preserve">V1 for the Buy. Note that #Sells is reduced by the TRR and the Sell offset by the ORR. Spreads reduced 0.01 according to V1.</t>
  </si>
  <si>
    <t xml:space="preserve">V3 for the Sell. Note that the impact of the Buy was to slow the rate of price increase on the Sells, but the rate of increase quickly resumes over the next few transactions.</t>
  </si>
  <si>
    <t xml:space="preserve">V4. Again, the Spread-Offset Minimum impacts the calculation</t>
  </si>
  <si>
    <t xml:space="preserve">null</t>
  </si>
  <si>
    <t xml:space="preserve">Dead Interval Passes. The market run is almost out of steam. Sell Offset reduced by ORR and transactions by TRR. No change in Spread and no transaction, so prices remain unaffected.</t>
  </si>
  <si>
    <t xml:space="preserve">V1 for the Buy. Market starts to reestablish "normal" trading at new level.</t>
  </si>
  <si>
    <t xml:space="preserve">Dead Interval Passes. </t>
  </si>
  <si>
    <t xml:space="preserve">Dead Interval Passes</t>
  </si>
  <si>
    <t xml:space="preserve">Multiple Dead intervals deemed to pass here.</t>
  </si>
  <si>
    <t xml:space="preserve">V1,S1 - minimum values apply</t>
  </si>
  <si>
    <t xml:space="preserve">V2,S1</t>
  </si>
  <si>
    <t xml:space="preserve">V2,S3</t>
  </si>
  <si>
    <t xml:space="preserve">V3,S3</t>
  </si>
  <si>
    <t xml:space="preserve">V4,S3</t>
  </si>
  <si>
    <t xml:space="preserve">V5,S3</t>
  </si>
  <si>
    <t xml:space="preserve">From here, with even trading (or no trading), the Offset will shrink to zero.</t>
  </si>
  <si>
    <t xml:space="preserve">The Spread will also shrink to the minimum value with each passing Dead Interval in which the Intensity&gt;220.</t>
  </si>
  <si>
    <t xml:space="preserve">(at current settings, 48 Dead Intervals would need to pass before the Spread shrunk to 0.04. This would take</t>
  </si>
  <si>
    <t xml:space="preserve">48*240 sec = approx. 3 hours).</t>
  </si>
  <si>
    <t xml:space="preserve">Transaction Formula Lookup Table</t>
  </si>
  <si>
    <t xml:space="preserve">Spreads Lookup Table</t>
  </si>
  <si>
    <t xml:space="preserve">Trans</t>
  </si>
  <si>
    <t xml:space="preserve">Offset</t>
  </si>
  <si>
    <t xml:space="preserve">(see cell AM3)</t>
  </si>
  <si>
    <t xml:space="preserve">(see cell AQ4)</t>
  </si>
  <si>
    <t xml:space="preserve">Suspension</t>
  </si>
  <si>
    <t xml:space="preserve">&lt;=3</t>
  </si>
  <si>
    <t xml:space="preserve">&gt;3</t>
  </si>
  <si>
    <t xml:space="preserve">&gt;5</t>
  </si>
  <si>
    <t xml:space="preserve">&gt;10</t>
  </si>
  <si>
    <t xml:space="preserve">&gt;13</t>
  </si>
  <si>
    <t xml:space="preserve">&gt;20</t>
  </si>
  <si>
    <t xml:space="preserve">Entry</t>
  </si>
  <si>
    <t xml:space="preserve">Mid</t>
  </si>
  <si>
    <t xml:space="preserve">Last Trade</t>
  </si>
  <si>
    <t xml:space="preserve">WAB</t>
  </si>
  <si>
    <t xml:space="preserve">WAS</t>
  </si>
  <si>
    <t xml:space="preserve">Total Buy</t>
  </si>
  <si>
    <t xml:space="preserve">Total Sells</t>
  </si>
  <si>
    <t xml:space="preserve">NetPos</t>
  </si>
  <si>
    <t xml:space="preserve">Position Sensitivity</t>
  </si>
  <si>
    <t xml:space="preserve">V-Factor adjust</t>
  </si>
  <si>
    <t xml:space="preserve">Spread Sensitivity</t>
  </si>
  <si>
    <t xml:space="preserve">OUTPUTS</t>
  </si>
  <si>
    <t xml:space="preserve">Model Description:</t>
  </si>
  <si>
    <t xml:space="preserve">Suspend</t>
  </si>
  <si>
    <t xml:space="preserve">V-Factor Adjustment.</t>
  </si>
  <si>
    <t xml:space="preserve">When position exceeds specified level, system will try to reduce position size by accelerating the momentum (V-factor). </t>
  </si>
  <si>
    <t xml:space="preserve">V-Factor Adjusted</t>
  </si>
  <si>
    <t xml:space="preserve">Total Buys</t>
  </si>
  <si>
    <t xml:space="preserve">Net Pos</t>
  </si>
  <si>
    <t xml:space="preserve">BuySell Ratio</t>
  </si>
  <si>
    <t xml:space="preserve">Whipsaw Test</t>
  </si>
  <si>
    <t xml:space="preserve">With high momentum, contrary trades should cause a shock widening of spread. </t>
  </si>
  <si>
    <t xml:space="preserve">If the market is whipsawing, the high offset (shocked spread) ensures the whipsaw is led. </t>
  </si>
  <si>
    <t xml:space="preserve">If the market is not whipsawing, the spread will contract until a trade is done on either side.</t>
  </si>
  <si>
    <t xml:space="preserve">Whipsaw Adjusted</t>
  </si>
  <si>
    <t xml:space="preserve">Offset Reversion Ratio</t>
  </si>
  <si>
    <t xml:space="preserve">Spread Reversion Rate</t>
  </si>
  <si>
    <t xml:space="preserve">Vlookup Tables over here ------&gt;</t>
  </si>
  <si>
    <t xml:space="preserve">Simplified Model 3.</t>
  </si>
  <si>
    <t xml:space="preserve">Adjusted</t>
  </si>
  <si>
    <t xml:space="preserve">Momentum</t>
  </si>
  <si>
    <t xml:space="preserve">Scenario 1: </t>
  </si>
  <si>
    <t xml:space="preserve">Runup 25.00 to 28.00 and then rundown to 25.00</t>
  </si>
  <si>
    <t xml:space="preserve">model 1:</t>
  </si>
  <si>
    <t xml:space="preserve">Base case</t>
  </si>
  <si>
    <t xml:space="preserve">model 2:</t>
  </si>
  <si>
    <t xml:space="preserve">V-Factor Adjustment</t>
  </si>
  <si>
    <t xml:space="preserve">model 3:</t>
  </si>
  <si>
    <t xml:space="preserve">V-Factor with Whipsaw</t>
  </si>
  <si>
    <t xml:space="preserve">model S3:</t>
  </si>
  <si>
    <t xml:space="preserve">Simplified model 3</t>
  </si>
  <si>
    <t xml:space="preserve">Long/Short = Size larger than specified desired</t>
  </si>
  <si>
    <t xml:space="preserve">Case</t>
  </si>
  <si>
    <t xml:space="preserve">Buy Side Outcome</t>
  </si>
  <si>
    <t xml:space="preserve">Sell Side Outcome</t>
  </si>
  <si>
    <t xml:space="preserve">Long and Price above WAB</t>
  </si>
  <si>
    <t xml:space="preserve">Accelerate</t>
  </si>
  <si>
    <t xml:space="preserve">Normal</t>
  </si>
  <si>
    <t xml:space="preserve">Long and Price below WAB</t>
  </si>
  <si>
    <t xml:space="preserve">Short and Price above WAS</t>
  </si>
  <si>
    <t xml:space="preserve">Short and Price below WAS</t>
  </si>
  <si>
    <t xml:space="preserve">Long/Short not outside limits</t>
  </si>
  <si>
    <t xml:space="preserve">Summarised Cases</t>
  </si>
  <si>
    <t xml:space="preserve">Long</t>
  </si>
  <si>
    <t xml:space="preserve">else</t>
  </si>
  <si>
    <t xml:space="preserve">normal</t>
  </si>
  <si>
    <t xml:space="preserve">Short</t>
  </si>
</sst>
</file>

<file path=xl/styles.xml><?xml version="1.0" encoding="utf-8"?>
<styleSheet xmlns="http://schemas.openxmlformats.org/spreadsheetml/2006/main">
  <numFmts count="8">
    <numFmt numFmtId="164" formatCode="General"/>
    <numFmt numFmtId="165" formatCode="_(* #,##0.00_);_(* \(#,##0.00\);_(* \-??_);_(@_)"/>
    <numFmt numFmtId="166" formatCode="_(* #,##0_);_(* \(#,##0\);_(* \-??_);_(@_)"/>
    <numFmt numFmtId="167" formatCode="[$-409]#,##0.00_);\(#,##0.00\)"/>
    <numFmt numFmtId="168" formatCode="_(* #,##0.000_);_(* \(#,##0.000\);_(* \-??_);_(@_)"/>
    <numFmt numFmtId="169" formatCode="0"/>
    <numFmt numFmtId="170" formatCode="0%"/>
    <numFmt numFmtId="171" formatCode="0.00"/>
  </numFmts>
  <fonts count="6">
    <font>
      <sz val="10"/>
      <name val="Arial"/>
      <family val="0"/>
    </font>
    <font>
      <sz val="10"/>
      <name val="Arial"/>
      <family val="0"/>
    </font>
    <font>
      <sz val="10"/>
      <name val="Arial"/>
      <family val="0"/>
    </font>
    <font>
      <sz val="10"/>
      <name val="Arial"/>
      <family val="0"/>
    </font>
    <font>
      <b val="true"/>
      <sz val="10"/>
      <name val="Arial"/>
      <family val="2"/>
    </font>
    <font>
      <sz val="10"/>
      <name val="Arial"/>
      <family val="2"/>
    </font>
  </fonts>
  <fills count="2">
    <fill>
      <patternFill patternType="none"/>
    </fill>
    <fill>
      <patternFill patternType="gray125"/>
    </fill>
  </fills>
  <borders count="9">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4"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4" fillId="0" borderId="2"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left" vertical="bottom" textRotation="0" wrapText="false" indent="0" shrinkToFit="false"/>
      <protection locked="true" hidden="false"/>
    </xf>
    <xf numFmtId="164" fontId="0" fillId="0" borderId="7" xfId="0" applyFont="true" applyBorder="true" applyAlignment="true" applyProtection="false">
      <alignment horizontal="left"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6" fontId="0" fillId="0" borderId="0" xfId="15" applyFont="true" applyBorder="true" applyAlignment="true" applyProtection="true">
      <alignment horizontal="general" vertical="bottom" textRotation="0" wrapText="false" indent="0" shrinkToFit="false"/>
      <protection locked="true" hidden="false"/>
    </xf>
    <xf numFmtId="167" fontId="0" fillId="0" borderId="0" xfId="15" applyFont="true" applyBorder="true" applyAlignment="true" applyProtection="true">
      <alignment horizontal="general" vertical="bottom" textRotation="0" wrapText="false" indent="0" shrinkToFit="false"/>
      <protection locked="true" hidden="false"/>
    </xf>
    <xf numFmtId="168" fontId="0" fillId="0" borderId="0" xfId="15" applyFont="true" applyBorder="true" applyAlignment="true" applyProtection="tru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4" fillId="0" borderId="1" xfId="0" applyFont="true" applyBorder="true" applyAlignment="false" applyProtection="true">
      <alignment horizontal="general" vertical="bottom" textRotation="0" wrapText="false" indent="0" shrinkToFit="false"/>
      <protection locked="false" hidden="false"/>
    </xf>
    <xf numFmtId="164" fontId="0" fillId="0" borderId="2" xfId="0" applyFont="false" applyBorder="true" applyAlignment="false" applyProtection="true">
      <alignment horizontal="general" vertical="bottom" textRotation="0" wrapText="false" indent="0" shrinkToFit="false"/>
      <protection locked="false" hidden="false"/>
    </xf>
    <xf numFmtId="164" fontId="0" fillId="0" borderId="3" xfId="0" applyFont="false" applyBorder="true" applyAlignment="false" applyProtection="true">
      <alignment horizontal="general" vertical="bottom" textRotation="0" wrapText="false" indent="0" shrinkToFit="false"/>
      <protection locked="false" hidden="false"/>
    </xf>
    <xf numFmtId="164" fontId="0" fillId="0" borderId="0" xfId="0" applyFont="false" applyBorder="true" applyAlignment="false" applyProtection="true">
      <alignment horizontal="general" vertical="bottom" textRotation="0" wrapText="false" indent="0" shrinkToFit="false"/>
      <protection locked="false" hidden="false"/>
    </xf>
    <xf numFmtId="164" fontId="0" fillId="0" borderId="4" xfId="0" applyFont="true" applyBorder="true" applyAlignment="false" applyProtection="true">
      <alignment horizontal="general" vertical="bottom" textRotation="0" wrapText="false" indent="0" shrinkToFit="false"/>
      <protection locked="false" hidden="false"/>
    </xf>
    <xf numFmtId="164" fontId="0" fillId="0" borderId="0" xfId="0" applyFont="false" applyBorder="true" applyAlignment="false" applyProtection="true">
      <alignment horizontal="general" vertical="bottom" textRotation="0" wrapText="false" indent="0" shrinkToFit="false"/>
      <protection locked="true" hidden="false"/>
    </xf>
    <xf numFmtId="164" fontId="0" fillId="0" borderId="5" xfId="0" applyFont="false" applyBorder="true" applyAlignment="false" applyProtection="true">
      <alignment horizontal="general" vertical="bottom"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false" hidden="false"/>
    </xf>
    <xf numFmtId="164" fontId="0" fillId="0" borderId="7" xfId="0" applyFont="false" applyBorder="true" applyAlignment="false" applyProtection="true">
      <alignment horizontal="general" vertical="bottom" textRotation="0" wrapText="false" indent="0" shrinkToFit="false"/>
      <protection locked="false" hidden="false"/>
    </xf>
    <xf numFmtId="164" fontId="0" fillId="0" borderId="8" xfId="0" applyFont="false" applyBorder="true" applyAlignment="false" applyProtection="true">
      <alignment horizontal="general" vertical="bottom" textRotation="0" wrapText="false" indent="0" shrinkToFit="false"/>
      <protection locked="false" hidden="false"/>
    </xf>
    <xf numFmtId="164" fontId="4" fillId="0" borderId="2" xfId="0" applyFont="true" applyBorder="true" applyAlignment="false" applyProtection="true">
      <alignment horizontal="general" vertical="bottom" textRotation="0" wrapText="false" indent="0" shrinkToFit="false"/>
      <protection locked="false" hidden="false"/>
    </xf>
    <xf numFmtId="164" fontId="5" fillId="0" borderId="0" xfId="0" applyFont="true" applyBorder="true" applyAlignment="false" applyProtection="true">
      <alignment horizontal="general" vertical="bottom" textRotation="0" wrapText="false" indent="0" shrinkToFit="false"/>
      <protection locked="false" hidden="false"/>
    </xf>
    <xf numFmtId="164" fontId="5" fillId="0" borderId="5" xfId="0" applyFont="true" applyBorder="true" applyAlignment="false" applyProtection="true">
      <alignment horizontal="general" vertical="bottom" textRotation="0" wrapText="false" indent="0" shrinkToFit="false"/>
      <protection locked="false" hidden="false"/>
    </xf>
    <xf numFmtId="164" fontId="0" fillId="0" borderId="0" xfId="0" applyFont="true" applyBorder="true" applyAlignment="true" applyProtection="true">
      <alignment horizontal="left" vertical="bottom" textRotation="0" wrapText="false" indent="0" shrinkToFit="false"/>
      <protection locked="false" hidden="false"/>
    </xf>
    <xf numFmtId="164" fontId="0" fillId="0" borderId="7" xfId="0" applyFont="true" applyBorder="true" applyAlignment="true" applyProtection="true">
      <alignment horizontal="left" vertical="bottom" textRotation="0" wrapText="false" indent="0" shrinkToFit="false"/>
      <protection locked="false" hidden="false"/>
    </xf>
    <xf numFmtId="164" fontId="4" fillId="0" borderId="0" xfId="0" applyFont="true" applyBorder="false" applyAlignment="false" applyProtection="true">
      <alignment horizontal="general" vertical="bottom" textRotation="0" wrapText="false" indent="0" shrinkToFit="false"/>
      <protection locked="false" hidden="false"/>
    </xf>
    <xf numFmtId="166" fontId="0" fillId="0" borderId="0" xfId="15" applyFont="true" applyBorder="true" applyAlignment="true" applyProtection="true">
      <alignment horizontal="general" vertical="bottom" textRotation="0" wrapText="false" indent="0" shrinkToFit="false"/>
      <protection locked="false" hidden="false"/>
    </xf>
    <xf numFmtId="167" fontId="0" fillId="0" borderId="0" xfId="15" applyFont="true" applyBorder="true" applyAlignment="true" applyProtection="true">
      <alignment horizontal="general" vertical="bottom" textRotation="0" wrapText="false" indent="0" shrinkToFit="false"/>
      <protection locked="false" hidden="false"/>
    </xf>
    <xf numFmtId="168" fontId="0" fillId="0" borderId="0" xfId="15" applyFont="true" applyBorder="true" applyAlignment="true" applyProtection="true">
      <alignment horizontal="general" vertical="bottom" textRotation="0" wrapText="false" indent="0" shrinkToFit="false"/>
      <protection locked="false" hidden="false"/>
    </xf>
    <xf numFmtId="165" fontId="0" fillId="0" borderId="0" xfId="0" applyFont="false" applyBorder="false" applyAlignment="true" applyProtection="true">
      <alignment horizontal="right" vertical="bottom" textRotation="0" wrapText="false" indent="0" shrinkToFit="false"/>
      <protection locked="false" hidden="false"/>
    </xf>
    <xf numFmtId="165" fontId="0" fillId="0" borderId="0" xfId="15" applyFont="true" applyBorder="true" applyAlignment="true" applyProtection="true">
      <alignment horizontal="general" vertical="bottom" textRotation="0" wrapText="false" indent="0" shrinkToFit="false"/>
      <protection locked="false" hidden="false"/>
    </xf>
    <xf numFmtId="168" fontId="0" fillId="0" borderId="0" xfId="0" applyFont="false" applyBorder="false" applyAlignment="false" applyProtection="true">
      <alignment horizontal="general" vertical="bottom" textRotation="0" wrapText="false" indent="0" shrinkToFit="false"/>
      <protection locked="false" hidden="false"/>
    </xf>
    <xf numFmtId="166" fontId="0" fillId="0" borderId="2" xfId="15" applyFont="true" applyBorder="true" applyAlignment="true" applyProtection="true">
      <alignment horizontal="general" vertical="bottom" textRotation="0" wrapText="false" indent="0" shrinkToFit="false"/>
      <protection locked="false" hidden="false"/>
    </xf>
    <xf numFmtId="166" fontId="0" fillId="0" borderId="5" xfId="15" applyFont="true" applyBorder="true" applyAlignment="true" applyProtection="true">
      <alignment horizontal="general" vertical="bottom" textRotation="0" wrapText="false" indent="0" shrinkToFit="false"/>
      <protection locked="false" hidden="false"/>
    </xf>
    <xf numFmtId="169" fontId="0" fillId="0" borderId="5" xfId="0" applyFont="false" applyBorder="true" applyAlignment="false" applyProtection="true">
      <alignment horizontal="general" vertical="bottom" textRotation="0" wrapText="false" indent="0" shrinkToFit="false"/>
      <protection locked="false" hidden="false"/>
    </xf>
    <xf numFmtId="169" fontId="0" fillId="0" borderId="0" xfId="0" applyFont="false" applyBorder="true" applyAlignment="false" applyProtection="true">
      <alignment horizontal="general" vertical="bottom" textRotation="0" wrapText="false" indent="0" shrinkToFit="false"/>
      <protection locked="false" hidden="false"/>
    </xf>
    <xf numFmtId="170" fontId="0" fillId="0" borderId="5" xfId="0" applyFont="false" applyBorder="true" applyAlignment="false" applyProtection="true">
      <alignment horizontal="general" vertical="bottom" textRotation="0" wrapText="false" indent="0" shrinkToFit="false"/>
      <protection locked="false" hidden="false"/>
    </xf>
    <xf numFmtId="164" fontId="0" fillId="0" borderId="5" xfId="0" applyFont="false" applyBorder="true" applyAlignment="true" applyProtection="true">
      <alignment horizontal="left" vertical="bottom" textRotation="0" wrapText="false" indent="0" shrinkToFit="false"/>
      <protection locked="false" hidden="false"/>
    </xf>
    <xf numFmtId="166" fontId="0" fillId="0" borderId="0" xfId="15" applyFont="true" applyBorder="true" applyAlignment="true" applyProtection="true">
      <alignment horizontal="left" vertical="bottom" textRotation="0" wrapText="false" indent="0" shrinkToFit="false"/>
      <protection locked="false" hidden="false"/>
    </xf>
    <xf numFmtId="170" fontId="0" fillId="0" borderId="0" xfId="15" applyFont="true" applyBorder="true" applyAlignment="true" applyProtection="true">
      <alignment horizontal="general" vertical="bottom" textRotation="0" wrapText="false" indent="0" shrinkToFit="false"/>
      <protection locked="false" hidden="false"/>
    </xf>
    <xf numFmtId="164" fontId="4" fillId="0" borderId="0" xfId="0" applyFont="true" applyBorder="true" applyAlignment="false" applyProtection="true">
      <alignment horizontal="general" vertical="bottom" textRotation="0" wrapText="false" indent="0" shrinkToFit="false"/>
      <protection locked="false" hidden="false"/>
    </xf>
    <xf numFmtId="167" fontId="0" fillId="0" borderId="0" xfId="0" applyFont="false" applyBorder="false" applyAlignment="false" applyProtection="true">
      <alignment horizontal="general" vertical="bottom" textRotation="0" wrapText="false" indent="0" shrinkToFit="false"/>
      <protection locked="false" hidden="false"/>
    </xf>
    <xf numFmtId="167" fontId="0" fillId="0" borderId="0" xfId="0" applyFont="false" applyBorder="false" applyAlignment="true" applyProtection="true">
      <alignment horizontal="right" vertical="bottom" textRotation="0" wrapText="false" indent="0" shrinkToFit="false"/>
      <protection locked="false" hidden="false"/>
    </xf>
    <xf numFmtId="171" fontId="0" fillId="0" borderId="0" xfId="0" applyFont="false" applyBorder="false" applyAlignment="true" applyProtection="true">
      <alignment horizontal="right"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4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0.28"/>
    <col collapsed="false" customWidth="true" hidden="false" outlineLevel="0" max="2" min="2" style="0" width="6.28"/>
    <col collapsed="false" customWidth="true" hidden="false" outlineLevel="0" max="3" min="3" style="0" width="5.99"/>
    <col collapsed="false" customWidth="true" hidden="false" outlineLevel="0" max="4" min="4" style="0" width="6.41"/>
    <col collapsed="false" customWidth="true" hidden="false" outlineLevel="0" max="5" min="5" style="0" width="6.56"/>
    <col collapsed="false" customWidth="true" hidden="false" outlineLevel="0" max="6" min="6" style="0" width="8.85"/>
    <col collapsed="false" customWidth="true" hidden="false" outlineLevel="0" max="7" min="7" style="0" width="9.41"/>
    <col collapsed="false" customWidth="true" hidden="false" outlineLevel="0" max="8" min="8" style="0" width="6.41"/>
    <col collapsed="false" customWidth="true" hidden="false" outlineLevel="0" max="10" min="9" style="0" width="7.7"/>
    <col collapsed="false" customWidth="true" hidden="false" outlineLevel="0" max="12" min="12" style="0" width="1.85"/>
    <col collapsed="false" customWidth="true" hidden="false" outlineLevel="0" max="13" min="13" style="0" width="10.28"/>
    <col collapsed="false" customWidth="true" hidden="false" outlineLevel="0" max="14" min="14" style="0" width="8.28"/>
    <col collapsed="false" customWidth="true" hidden="false" outlineLevel="0" max="15" min="15" style="0" width="9.7"/>
  </cols>
  <sheetData>
    <row r="1" customFormat="false" ht="12.75" hidden="false" customHeight="false" outlineLevel="0" collapsed="false">
      <c r="A1" s="1" t="s">
        <v>0</v>
      </c>
      <c r="B1" s="2"/>
      <c r="C1" s="2"/>
      <c r="D1" s="2"/>
      <c r="E1" s="2"/>
      <c r="F1" s="2"/>
      <c r="G1" s="2"/>
      <c r="H1" s="2"/>
      <c r="I1" s="2"/>
      <c r="J1" s="2"/>
      <c r="K1" s="2"/>
      <c r="L1" s="2"/>
      <c r="M1" s="2"/>
      <c r="N1" s="2"/>
      <c r="O1" s="3"/>
    </row>
    <row r="2" customFormat="false" ht="12.75" hidden="false" customHeight="false" outlineLevel="0" collapsed="false">
      <c r="A2" s="4" t="s">
        <v>1</v>
      </c>
      <c r="B2" s="5"/>
      <c r="C2" s="5"/>
      <c r="D2" s="5"/>
      <c r="E2" s="5" t="n">
        <v>4</v>
      </c>
      <c r="F2" s="5"/>
      <c r="G2" s="5" t="s">
        <v>2</v>
      </c>
      <c r="H2" s="5"/>
      <c r="I2" s="5" t="n">
        <v>0.04</v>
      </c>
      <c r="J2" s="5"/>
      <c r="K2" s="5" t="s">
        <v>3</v>
      </c>
      <c r="L2" s="5"/>
      <c r="M2" s="5"/>
      <c r="N2" s="5" t="n">
        <v>0</v>
      </c>
      <c r="O2" s="6"/>
    </row>
    <row r="3" customFormat="false" ht="12.75" hidden="false" customHeight="false" outlineLevel="0" collapsed="false">
      <c r="A3" s="4" t="s">
        <v>4</v>
      </c>
      <c r="B3" s="5"/>
      <c r="C3" s="5"/>
      <c r="D3" s="5"/>
      <c r="E3" s="5" t="n">
        <v>240</v>
      </c>
      <c r="F3" s="5"/>
      <c r="G3" s="5" t="s">
        <v>5</v>
      </c>
      <c r="H3" s="5"/>
      <c r="I3" s="5" t="n">
        <f aca="false">0.5</f>
        <v>0.5</v>
      </c>
      <c r="J3" s="5"/>
      <c r="K3" s="5" t="s">
        <v>6</v>
      </c>
      <c r="L3" s="5"/>
      <c r="M3" s="5"/>
      <c r="N3" s="5" t="n">
        <v>0.04</v>
      </c>
      <c r="O3" s="6"/>
    </row>
    <row r="4" customFormat="false" ht="12.75" hidden="false" customHeight="false" outlineLevel="0" collapsed="false">
      <c r="A4" s="4" t="s">
        <v>7</v>
      </c>
      <c r="B4" s="5"/>
      <c r="C4" s="5"/>
      <c r="D4" s="5"/>
      <c r="E4" s="5" t="n">
        <v>0.3</v>
      </c>
      <c r="F4" s="5"/>
      <c r="G4" s="5" t="s">
        <v>8</v>
      </c>
      <c r="H4" s="5"/>
      <c r="I4" s="5" t="n">
        <v>0</v>
      </c>
      <c r="J4" s="5"/>
      <c r="K4" s="5" t="s">
        <v>9</v>
      </c>
      <c r="L4" s="5"/>
      <c r="M4" s="5"/>
      <c r="N4" s="5" t="n">
        <v>0.01</v>
      </c>
      <c r="O4" s="6"/>
    </row>
    <row r="5" customFormat="false" ht="12.75" hidden="false" customHeight="false" outlineLevel="0" collapsed="false">
      <c r="A5" s="7" t="s">
        <v>10</v>
      </c>
      <c r="B5" s="8"/>
      <c r="C5" s="8"/>
      <c r="D5" s="8"/>
      <c r="E5" s="8" t="n">
        <v>0.3</v>
      </c>
      <c r="F5" s="8"/>
      <c r="G5" s="8" t="s">
        <v>11</v>
      </c>
      <c r="H5" s="8"/>
      <c r="I5" s="8" t="n">
        <v>0.49</v>
      </c>
      <c r="J5" s="8"/>
      <c r="K5" s="8"/>
      <c r="L5" s="8"/>
      <c r="M5" s="8"/>
      <c r="N5" s="8"/>
      <c r="O5" s="9"/>
    </row>
    <row r="7" customFormat="false" ht="12.75" hidden="false" customHeight="false" outlineLevel="0" collapsed="false">
      <c r="A7" s="1" t="s">
        <v>12</v>
      </c>
      <c r="B7" s="2"/>
      <c r="C7" s="2"/>
      <c r="D7" s="2"/>
      <c r="E7" s="2"/>
      <c r="F7" s="2"/>
      <c r="G7" s="2"/>
      <c r="H7" s="2"/>
      <c r="I7" s="10" t="s">
        <v>13</v>
      </c>
      <c r="J7" s="2"/>
      <c r="K7" s="2"/>
      <c r="L7" s="2"/>
      <c r="M7" s="2"/>
      <c r="N7" s="2"/>
      <c r="O7" s="3"/>
    </row>
    <row r="8" customFormat="false" ht="12.75" hidden="false" customHeight="false" outlineLevel="0" collapsed="false">
      <c r="A8" s="4"/>
      <c r="B8" s="5"/>
      <c r="C8" s="11" t="s">
        <v>14</v>
      </c>
      <c r="D8" s="11"/>
      <c r="E8" s="11" t="s">
        <v>15</v>
      </c>
      <c r="F8" s="11"/>
      <c r="G8" s="5"/>
      <c r="H8" s="5"/>
      <c r="I8" s="5"/>
      <c r="J8" s="5"/>
      <c r="K8" s="11" t="s">
        <v>14</v>
      </c>
      <c r="L8" s="11"/>
      <c r="M8" s="11" t="s">
        <v>15</v>
      </c>
      <c r="N8" s="11"/>
      <c r="O8" s="6"/>
    </row>
    <row r="9" customFormat="false" ht="12.75" hidden="false" customHeight="false" outlineLevel="0" collapsed="false">
      <c r="A9" s="4" t="s">
        <v>16</v>
      </c>
      <c r="B9" s="5"/>
      <c r="C9" s="5" t="s">
        <v>17</v>
      </c>
      <c r="D9" s="5"/>
      <c r="E9" s="5" t="s">
        <v>18</v>
      </c>
      <c r="F9" s="5" t="s">
        <v>19</v>
      </c>
      <c r="G9" s="5"/>
      <c r="H9" s="5"/>
      <c r="I9" s="5" t="s">
        <v>16</v>
      </c>
      <c r="J9" s="5"/>
      <c r="K9" s="5" t="s">
        <v>20</v>
      </c>
      <c r="L9" s="5"/>
      <c r="M9" s="5" t="s">
        <v>18</v>
      </c>
      <c r="N9" s="5" t="s">
        <v>19</v>
      </c>
      <c r="O9" s="6"/>
    </row>
    <row r="10" customFormat="false" ht="12.75" hidden="false" customHeight="false" outlineLevel="0" collapsed="false">
      <c r="A10" s="4" t="s">
        <v>21</v>
      </c>
      <c r="B10" s="5"/>
      <c r="C10" s="5" t="s">
        <v>22</v>
      </c>
      <c r="D10" s="5"/>
      <c r="E10" s="12" t="s">
        <v>23</v>
      </c>
      <c r="F10" s="5" t="n">
        <v>-0.01</v>
      </c>
      <c r="G10" s="5" t="s">
        <v>24</v>
      </c>
      <c r="H10" s="5"/>
      <c r="I10" s="5" t="s">
        <v>25</v>
      </c>
      <c r="J10" s="5"/>
      <c r="K10" s="5" t="s">
        <v>26</v>
      </c>
      <c r="L10" s="5"/>
      <c r="M10" s="12" t="n">
        <v>-0.01</v>
      </c>
      <c r="N10" s="5" t="s">
        <v>23</v>
      </c>
      <c r="O10" s="6" t="s">
        <v>24</v>
      </c>
    </row>
    <row r="11" customFormat="false" ht="12.75" hidden="false" customHeight="false" outlineLevel="0" collapsed="false">
      <c r="A11" s="4" t="s">
        <v>27</v>
      </c>
      <c r="B11" s="5"/>
      <c r="C11" s="5" t="s">
        <v>28</v>
      </c>
      <c r="D11" s="5"/>
      <c r="E11" s="12" t="s">
        <v>23</v>
      </c>
      <c r="F11" s="5" t="n">
        <v>0.01</v>
      </c>
      <c r="G11" s="5" t="s">
        <v>24</v>
      </c>
      <c r="H11" s="5"/>
      <c r="I11" s="5" t="s">
        <v>29</v>
      </c>
      <c r="J11" s="5"/>
      <c r="K11" s="5" t="s">
        <v>30</v>
      </c>
      <c r="L11" s="5"/>
      <c r="M11" s="12" t="n">
        <v>0.01</v>
      </c>
      <c r="N11" s="5" t="s">
        <v>23</v>
      </c>
      <c r="O11" s="6" t="s">
        <v>24</v>
      </c>
    </row>
    <row r="12" customFormat="false" ht="12.75" hidden="false" customHeight="false" outlineLevel="0" collapsed="false">
      <c r="A12" s="4" t="s">
        <v>31</v>
      </c>
      <c r="B12" s="5"/>
      <c r="C12" s="5" t="s">
        <v>32</v>
      </c>
      <c r="D12" s="5"/>
      <c r="E12" s="12" t="n">
        <v>0.01</v>
      </c>
      <c r="F12" s="5" t="n">
        <v>0.02</v>
      </c>
      <c r="G12" s="5" t="s">
        <v>24</v>
      </c>
      <c r="H12" s="5"/>
      <c r="I12" s="5" t="s">
        <v>33</v>
      </c>
      <c r="J12" s="5"/>
      <c r="K12" s="5" t="s">
        <v>34</v>
      </c>
      <c r="L12" s="5"/>
      <c r="M12" s="12" t="n">
        <v>0.02</v>
      </c>
      <c r="N12" s="5" t="s">
        <v>23</v>
      </c>
      <c r="O12" s="6" t="s">
        <v>24</v>
      </c>
    </row>
    <row r="13" customFormat="false" ht="12.75" hidden="false" customHeight="false" outlineLevel="0" collapsed="false">
      <c r="A13" s="4" t="s">
        <v>35</v>
      </c>
      <c r="B13" s="5"/>
      <c r="C13" s="5" t="s">
        <v>36</v>
      </c>
      <c r="D13" s="5"/>
      <c r="E13" s="12" t="n">
        <v>0.02</v>
      </c>
      <c r="F13" s="5" t="n">
        <v>0.04</v>
      </c>
      <c r="G13" s="5" t="s">
        <v>24</v>
      </c>
      <c r="H13" s="5"/>
      <c r="I13" s="5"/>
      <c r="J13" s="5"/>
      <c r="K13" s="5"/>
      <c r="L13" s="5"/>
      <c r="M13" s="5"/>
      <c r="N13" s="5"/>
      <c r="O13" s="6"/>
    </row>
    <row r="14" customFormat="false" ht="12.75" hidden="false" customHeight="false" outlineLevel="0" collapsed="false">
      <c r="A14" s="4" t="s">
        <v>37</v>
      </c>
      <c r="B14" s="5"/>
      <c r="C14" s="5" t="s">
        <v>38</v>
      </c>
      <c r="D14" s="5"/>
      <c r="E14" s="12" t="n">
        <v>0.04</v>
      </c>
      <c r="F14" s="5" t="n">
        <v>0.15</v>
      </c>
      <c r="G14" s="5" t="s">
        <v>24</v>
      </c>
      <c r="H14" s="5"/>
      <c r="I14" s="5"/>
      <c r="J14" s="5"/>
      <c r="K14" s="5"/>
      <c r="L14" s="5"/>
      <c r="M14" s="5"/>
      <c r="N14" s="5"/>
      <c r="O14" s="6"/>
    </row>
    <row r="15" customFormat="false" ht="12.75" hidden="false" customHeight="false" outlineLevel="0" collapsed="false">
      <c r="A15" s="7" t="s">
        <v>39</v>
      </c>
      <c r="B15" s="8"/>
      <c r="C15" s="8" t="s">
        <v>40</v>
      </c>
      <c r="D15" s="8"/>
      <c r="E15" s="13" t="s">
        <v>23</v>
      </c>
      <c r="F15" s="8" t="s">
        <v>23</v>
      </c>
      <c r="G15" s="8" t="s">
        <v>41</v>
      </c>
      <c r="H15" s="8"/>
      <c r="I15" s="8"/>
      <c r="J15" s="8"/>
      <c r="K15" s="8"/>
      <c r="L15" s="8"/>
      <c r="M15" s="8"/>
      <c r="N15" s="8"/>
      <c r="O15" s="9"/>
    </row>
    <row r="17" customFormat="false" ht="12.75" hidden="false" customHeight="false" outlineLevel="0" collapsed="false">
      <c r="A17" s="14" t="s">
        <v>42</v>
      </c>
    </row>
    <row r="18" customFormat="false" ht="12.75" hidden="false" customHeight="false" outlineLevel="0" collapsed="false">
      <c r="A18" s="0" t="s">
        <v>43</v>
      </c>
      <c r="B18" s="0" t="s">
        <v>44</v>
      </c>
      <c r="C18" s="0" t="s">
        <v>45</v>
      </c>
      <c r="D18" s="0" t="s">
        <v>46</v>
      </c>
      <c r="E18" s="0" t="s">
        <v>47</v>
      </c>
      <c r="F18" s="0" t="s">
        <v>48</v>
      </c>
      <c r="G18" s="0" t="s">
        <v>49</v>
      </c>
      <c r="H18" s="0" t="s">
        <v>18</v>
      </c>
      <c r="I18" s="0" t="s">
        <v>50</v>
      </c>
      <c r="J18" s="0" t="s">
        <v>51</v>
      </c>
      <c r="K18" s="0" t="s">
        <v>52</v>
      </c>
      <c r="M18" s="0" t="s">
        <v>53</v>
      </c>
      <c r="N18" s="0" t="s">
        <v>54</v>
      </c>
      <c r="P18" s="0" t="s">
        <v>55</v>
      </c>
    </row>
    <row r="19" customFormat="false" ht="12.75" hidden="false" customHeight="false" outlineLevel="0" collapsed="false">
      <c r="A19" s="15" t="n">
        <v>0</v>
      </c>
      <c r="B19" s="0" t="s">
        <v>56</v>
      </c>
      <c r="C19" s="0" t="n">
        <v>0</v>
      </c>
      <c r="D19" s="0" t="n">
        <v>0</v>
      </c>
      <c r="E19" s="0" t="n">
        <v>0</v>
      </c>
      <c r="F19" s="16" t="n">
        <v>0</v>
      </c>
      <c r="G19" s="16" t="n">
        <v>0</v>
      </c>
      <c r="H19" s="0" t="n">
        <v>0.04</v>
      </c>
      <c r="I19" s="17" t="n">
        <v>25</v>
      </c>
      <c r="J19" s="17" t="n">
        <v>25.04</v>
      </c>
      <c r="K19" s="0" t="n">
        <v>0</v>
      </c>
      <c r="M19" s="15"/>
    </row>
    <row r="20" customFormat="false" ht="12.75" hidden="false" customHeight="false" outlineLevel="0" collapsed="false">
      <c r="A20" s="15" t="n">
        <v>6</v>
      </c>
      <c r="B20" s="0" t="s">
        <v>57</v>
      </c>
      <c r="C20" s="0" t="n">
        <v>0</v>
      </c>
      <c r="D20" s="0" t="n">
        <v>0</v>
      </c>
      <c r="E20" s="0" t="n">
        <v>1</v>
      </c>
      <c r="F20" s="16" t="n">
        <v>0</v>
      </c>
      <c r="G20" s="16" t="n">
        <v>0</v>
      </c>
      <c r="H20" s="0" t="n">
        <v>0.04</v>
      </c>
      <c r="I20" s="17" t="n">
        <v>25</v>
      </c>
      <c r="J20" s="17" t="n">
        <v>25.04</v>
      </c>
      <c r="K20" s="0" t="n">
        <f aca="false">IF(B20="Sell",K19-10000,(IF(B20="Buy",K19+10000,K19)))</f>
        <v>-10000</v>
      </c>
      <c r="M20" s="15" t="n">
        <f aca="false">IF(B20="sell",10000*J20,IF(B20="Buy",-10000*I20,0))+M19</f>
        <v>250400</v>
      </c>
      <c r="N20" s="0" t="n">
        <f aca="false">IF(K20&lt;0,K20*((I20+J20)/2)+M20,K20*((I20+J20)/2)-M20)</f>
        <v>200</v>
      </c>
      <c r="P20" s="0" t="s">
        <v>58</v>
      </c>
    </row>
    <row r="21" customFormat="false" ht="12.75" hidden="false" customHeight="false" outlineLevel="0" collapsed="false">
      <c r="A21" s="15" t="n">
        <v>12</v>
      </c>
      <c r="B21" s="0" t="s">
        <v>57</v>
      </c>
      <c r="C21" s="0" t="n">
        <v>0</v>
      </c>
      <c r="D21" s="0" t="n">
        <v>0</v>
      </c>
      <c r="E21" s="0" t="n">
        <v>2</v>
      </c>
      <c r="F21" s="16" t="n">
        <v>0</v>
      </c>
      <c r="G21" s="16" t="n">
        <v>0</v>
      </c>
      <c r="H21" s="0" t="n">
        <v>0.04</v>
      </c>
      <c r="I21" s="17" t="n">
        <v>25</v>
      </c>
      <c r="J21" s="17" t="n">
        <v>25.04</v>
      </c>
      <c r="K21" s="0" t="n">
        <f aca="false">IF(B21="Sell",K20-10000,(IF(B21="Buy",K20+10000,K20)))</f>
        <v>-20000</v>
      </c>
      <c r="M21" s="15" t="n">
        <f aca="false">IF(B21="sell",10000*J21,IF(B21="Buy",-10000*I21,0))+M20</f>
        <v>500800</v>
      </c>
      <c r="N21" s="0" t="n">
        <f aca="false">IF(K21&lt;0,K21*((I21+J21)/2)+M21,K21*((I21+J21)/2)-M21)</f>
        <v>400</v>
      </c>
      <c r="P21" s="0" t="s">
        <v>21</v>
      </c>
    </row>
    <row r="22" customFormat="false" ht="12.75" hidden="false" customHeight="false" outlineLevel="0" collapsed="false">
      <c r="A22" s="15" t="n">
        <v>21</v>
      </c>
      <c r="B22" s="0" t="s">
        <v>57</v>
      </c>
      <c r="C22" s="0" t="n">
        <v>0</v>
      </c>
      <c r="D22" s="0" t="n">
        <v>0</v>
      </c>
      <c r="E22" s="0" t="n">
        <v>3</v>
      </c>
      <c r="F22" s="16" t="n">
        <v>0</v>
      </c>
      <c r="G22" s="16" t="n">
        <v>0</v>
      </c>
      <c r="H22" s="0" t="n">
        <v>0.04</v>
      </c>
      <c r="I22" s="17" t="n">
        <v>25</v>
      </c>
      <c r="J22" s="17" t="n">
        <v>25.04</v>
      </c>
      <c r="K22" s="0" t="n">
        <f aca="false">IF(B22="Sell",K21-10000,(IF(B22="Buy",K21+10000,K21)))</f>
        <v>-30000</v>
      </c>
      <c r="M22" s="15" t="n">
        <f aca="false">IF(B22="sell",10000*J22,IF(B22="Buy",-10000*I22,0))+M21</f>
        <v>751200</v>
      </c>
      <c r="N22" s="0" t="n">
        <f aca="false">IF(K22&lt;0,K22*((I22+J22)/2)+M22,K22*((I22+J22)/2)-M22)</f>
        <v>600</v>
      </c>
      <c r="P22" s="0" t="s">
        <v>21</v>
      </c>
    </row>
    <row r="23" customFormat="false" ht="12.75" hidden="false" customHeight="false" outlineLevel="0" collapsed="false">
      <c r="A23" s="15" t="n">
        <v>44</v>
      </c>
      <c r="B23" s="0" t="s">
        <v>59</v>
      </c>
      <c r="C23" s="15" t="n">
        <f aca="false">((A23-A22)+(A22-A21)+(A21-A20)+(A20-A19))/4</f>
        <v>11</v>
      </c>
      <c r="D23" s="0" t="n">
        <v>1</v>
      </c>
      <c r="E23" s="0" t="n">
        <v>2</v>
      </c>
      <c r="F23" s="16" t="n">
        <v>0</v>
      </c>
      <c r="G23" s="16" t="n">
        <v>0</v>
      </c>
      <c r="H23" s="0" t="n">
        <v>0.05</v>
      </c>
      <c r="I23" s="17" t="n">
        <f aca="false">I22-H23/2</f>
        <v>24.975</v>
      </c>
      <c r="J23" s="17" t="n">
        <f aca="false">I22+H23/2</f>
        <v>25.025</v>
      </c>
      <c r="K23" s="0" t="n">
        <f aca="false">IF(B23="Sell",K22-10000,(IF(B23="Buy",K22+10000,K22)))</f>
        <v>-20000</v>
      </c>
      <c r="M23" s="15" t="n">
        <f aca="false">IF(B23="sell",10000*J23,IF(B23="Buy",-10000*I23,0))+M22</f>
        <v>501450</v>
      </c>
      <c r="N23" s="0" t="n">
        <f aca="false">IF(K23&lt;0,K23*((I23+J23)/2)+M23,K23*((I23+J23)/2)-M23)</f>
        <v>1450</v>
      </c>
      <c r="P23" s="0" t="s">
        <v>60</v>
      </c>
    </row>
    <row r="24" customFormat="false" ht="12.75" hidden="false" customHeight="false" outlineLevel="0" collapsed="false">
      <c r="A24" s="15" t="n">
        <v>65</v>
      </c>
      <c r="B24" s="0" t="s">
        <v>57</v>
      </c>
      <c r="C24" s="15" t="n">
        <f aca="false">((A24-A23)+(A23-A22)+(A22-A21)+(A21-A20))/4</f>
        <v>14.75</v>
      </c>
      <c r="D24" s="0" t="n">
        <v>0</v>
      </c>
      <c r="E24" s="0" t="n">
        <v>3</v>
      </c>
      <c r="F24" s="16" t="n">
        <v>0</v>
      </c>
      <c r="G24" s="16" t="n">
        <v>0</v>
      </c>
      <c r="H24" s="0" t="n">
        <f aca="false">0.06</f>
        <v>0.06</v>
      </c>
      <c r="I24" s="17" t="n">
        <f aca="false">J23-H24/2</f>
        <v>24.995</v>
      </c>
      <c r="J24" s="17" t="n">
        <f aca="false">J23+H24/2</f>
        <v>25.055</v>
      </c>
      <c r="K24" s="0" t="n">
        <f aca="false">IF(B24="Sell",K23-10000,(IF(B24="Buy",K23+10000,K23)))</f>
        <v>-30000</v>
      </c>
      <c r="M24" s="15" t="n">
        <f aca="false">IF(B24="sell",10000*J24,IF(B24="Buy",-10000*I24,0))+M23</f>
        <v>752000</v>
      </c>
      <c r="N24" s="0" t="n">
        <f aca="false">IF(K24&lt;0,K24*((I24+J24)/2)+M24,K24*((I24+J24)/2)-M24)</f>
        <v>1250</v>
      </c>
      <c r="P24" s="0" t="s">
        <v>61</v>
      </c>
    </row>
    <row r="25" customFormat="false" ht="12.75" hidden="false" customHeight="false" outlineLevel="0" collapsed="false">
      <c r="A25" s="15" t="n">
        <v>120</v>
      </c>
      <c r="B25" s="0" t="s">
        <v>57</v>
      </c>
      <c r="C25" s="15" t="n">
        <f aca="false">((A25-A24)+(A24-A23)+(A23-A22)+(A22-A21))/4</f>
        <v>27</v>
      </c>
      <c r="D25" s="0" t="n">
        <v>0</v>
      </c>
      <c r="E25" s="0" t="n">
        <v>4</v>
      </c>
      <c r="F25" s="16" t="n">
        <v>0</v>
      </c>
      <c r="G25" s="16" t="n">
        <v>0.01</v>
      </c>
      <c r="H25" s="0" t="n">
        <f aca="false">0.06</f>
        <v>0.06</v>
      </c>
      <c r="I25" s="17" t="n">
        <f aca="false">J25-H25</f>
        <v>25.005</v>
      </c>
      <c r="J25" s="17" t="n">
        <f aca="false">J24+G25</f>
        <v>25.065</v>
      </c>
      <c r="K25" s="0" t="n">
        <f aca="false">IF(B25="Sell",K24-10000,(IF(B25="Buy",K24+10000,K24)))</f>
        <v>-40000</v>
      </c>
      <c r="M25" s="15" t="n">
        <f aca="false">IF(B25="sell",10000*J25,IF(B25="Buy",-10000*I25,0))+M24</f>
        <v>1002650</v>
      </c>
      <c r="N25" s="0" t="n">
        <f aca="false">IF(K25&lt;0,K25*((I25+J25)/2)+M25,K25*((I25+J25)/2)-M25)</f>
        <v>1249.99999999988</v>
      </c>
      <c r="P25" s="0" t="s">
        <v>62</v>
      </c>
    </row>
    <row r="26" customFormat="false" ht="12.75" hidden="false" customHeight="false" outlineLevel="0" collapsed="false">
      <c r="A26" s="15" t="n">
        <v>180</v>
      </c>
      <c r="B26" s="0" t="s">
        <v>57</v>
      </c>
      <c r="C26" s="15" t="n">
        <f aca="false">((A26-A25)+(A25-A24)+(A24-A23)+(A23-A22))/4</f>
        <v>39.75</v>
      </c>
      <c r="D26" s="0" t="n">
        <v>0</v>
      </c>
      <c r="E26" s="0" t="n">
        <v>5</v>
      </c>
      <c r="F26" s="16" t="n">
        <v>0</v>
      </c>
      <c r="G26" s="16" t="n">
        <f aca="false">G25+0.01</f>
        <v>0.02</v>
      </c>
      <c r="H26" s="0" t="n">
        <f aca="false">0.06</f>
        <v>0.06</v>
      </c>
      <c r="I26" s="17" t="n">
        <f aca="false">J26-H26</f>
        <v>25.025</v>
      </c>
      <c r="J26" s="17" t="n">
        <f aca="false">J25+G26</f>
        <v>25.085</v>
      </c>
      <c r="K26" s="0" t="n">
        <f aca="false">IF(B26="Sell",K25-10000,(IF(B26="Buy",K25+10000,K25)))</f>
        <v>-50000</v>
      </c>
      <c r="M26" s="15" t="n">
        <f aca="false">IF(B26="sell",10000*J26,IF(B26="Buy",-10000*I26,0))+M25</f>
        <v>1253500</v>
      </c>
      <c r="N26" s="0" t="n">
        <f aca="false">IF(K26&lt;0,K26*((I26+J26)/2)+M26,K26*((I26+J26)/2)-M26)</f>
        <v>750</v>
      </c>
      <c r="P26" s="0" t="s">
        <v>63</v>
      </c>
    </row>
    <row r="27" customFormat="false" ht="12.75" hidden="false" customHeight="false" outlineLevel="0" collapsed="false">
      <c r="A27" s="15" t="n">
        <v>207</v>
      </c>
      <c r="B27" s="0" t="s">
        <v>57</v>
      </c>
      <c r="C27" s="15" t="n">
        <f aca="false">((A27-A26)+(A26-A25)+(A25-A24)+(A24-A23))/4</f>
        <v>40.75</v>
      </c>
      <c r="D27" s="0" t="n">
        <v>0</v>
      </c>
      <c r="E27" s="0" t="n">
        <v>6</v>
      </c>
      <c r="F27" s="16" t="n">
        <v>0</v>
      </c>
      <c r="G27" s="16" t="n">
        <f aca="false">G26+0.02</f>
        <v>0.04</v>
      </c>
      <c r="H27" s="0" t="n">
        <f aca="false">H26+0.01</f>
        <v>0.07</v>
      </c>
      <c r="I27" s="17" t="n">
        <f aca="false">J27-H27</f>
        <v>25.055</v>
      </c>
      <c r="J27" s="17" t="n">
        <f aca="false">J26+G27</f>
        <v>25.125</v>
      </c>
      <c r="K27" s="0" t="n">
        <f aca="false">IF(B27="Sell",K26-10000,(IF(B27="Buy",K26+10000,K26)))</f>
        <v>-60000</v>
      </c>
      <c r="M27" s="15" t="n">
        <f aca="false">IF(B27="sell",10000*J27,IF(B27="Buy",-10000*I27,0))+M26</f>
        <v>1504750</v>
      </c>
      <c r="N27" s="0" t="n">
        <f aca="false">IF(K27&lt;0,K27*((I27+J27)/2)+M27,K27*((I27+J27)/2)-M27)</f>
        <v>-650</v>
      </c>
      <c r="P27" s="0" t="s">
        <v>64</v>
      </c>
    </row>
    <row r="28" customFormat="false" ht="12.75" hidden="false" customHeight="false" outlineLevel="0" collapsed="false">
      <c r="A28" s="15" t="n">
        <v>251</v>
      </c>
      <c r="B28" s="0" t="s">
        <v>57</v>
      </c>
      <c r="C28" s="15" t="n">
        <f aca="false">((A28-A27)+(A27-A26)+(A26-A25)+(A25-A24))/4</f>
        <v>46.5</v>
      </c>
      <c r="D28" s="0" t="n">
        <v>0</v>
      </c>
      <c r="E28" s="0" t="n">
        <v>7</v>
      </c>
      <c r="F28" s="16" t="n">
        <v>0</v>
      </c>
      <c r="G28" s="16" t="n">
        <f aca="false">G27+0.02</f>
        <v>0.06</v>
      </c>
      <c r="H28" s="0" t="n">
        <f aca="false">H27+0.01</f>
        <v>0.08</v>
      </c>
      <c r="I28" s="17" t="n">
        <f aca="false">J28-H28</f>
        <v>25.105</v>
      </c>
      <c r="J28" s="17" t="n">
        <f aca="false">J27+G28</f>
        <v>25.185</v>
      </c>
      <c r="K28" s="0" t="n">
        <f aca="false">IF(B28="Sell",K27-10000,(IF(B28="Buy",K27+10000,K27)))</f>
        <v>-70000</v>
      </c>
      <c r="M28" s="15" t="n">
        <f aca="false">IF(B28="sell",10000*J28,IF(B28="Buy",-10000*I28,0))+M27</f>
        <v>1756600</v>
      </c>
      <c r="N28" s="0" t="n">
        <f aca="false">IF(K28&lt;0,K28*((I28+J28)/2)+M28,K28*((I28+J28)/2)-M28)</f>
        <v>-3550</v>
      </c>
      <c r="P28" s="0" t="s">
        <v>31</v>
      </c>
    </row>
    <row r="29" customFormat="false" ht="12.75" hidden="false" customHeight="false" outlineLevel="0" collapsed="false">
      <c r="A29" s="15" t="n">
        <v>375</v>
      </c>
      <c r="B29" s="0" t="s">
        <v>57</v>
      </c>
      <c r="C29" s="15" t="n">
        <f aca="false">((A29-A28)+(A28-A27)+(A27-A26)+(A26-A25))/4</f>
        <v>63.75</v>
      </c>
      <c r="D29" s="0" t="n">
        <v>0</v>
      </c>
      <c r="E29" s="0" t="n">
        <v>8</v>
      </c>
      <c r="F29" s="16" t="n">
        <v>0</v>
      </c>
      <c r="G29" s="16" t="n">
        <f aca="false">G28+0.02</f>
        <v>0.08</v>
      </c>
      <c r="H29" s="0" t="n">
        <f aca="false">H28+0.01</f>
        <v>0.09</v>
      </c>
      <c r="I29" s="17" t="n">
        <f aca="false">J29-H29</f>
        <v>25.175</v>
      </c>
      <c r="J29" s="17" t="n">
        <f aca="false">J28+G29</f>
        <v>25.265</v>
      </c>
      <c r="K29" s="0" t="n">
        <f aca="false">IF(B29="Sell",K28-10000,(IF(B29="Buy",K28+10000,K28)))</f>
        <v>-80000</v>
      </c>
      <c r="M29" s="15" t="n">
        <f aca="false">IF(B29="sell",10000*J29,IF(B29="Buy",-10000*I29,0))+M28</f>
        <v>2009250</v>
      </c>
      <c r="N29" s="0" t="n">
        <f aca="false">IF(K29&lt;0,K29*((I29+J29)/2)+M29,K29*((I29+J29)/2)-M29)</f>
        <v>-8350</v>
      </c>
      <c r="P29" s="0" t="s">
        <v>31</v>
      </c>
    </row>
    <row r="30" customFormat="false" ht="12.75" hidden="false" customHeight="false" outlineLevel="0" collapsed="false">
      <c r="A30" s="15" t="n">
        <v>432</v>
      </c>
      <c r="B30" s="0" t="s">
        <v>57</v>
      </c>
      <c r="C30" s="15" t="n">
        <f aca="false">((A30-A29)+(A29-A28)+(A28-A27)+(A27-A26))/4</f>
        <v>63</v>
      </c>
      <c r="D30" s="0" t="n">
        <v>0</v>
      </c>
      <c r="E30" s="0" t="n">
        <v>9</v>
      </c>
      <c r="F30" s="16" t="n">
        <v>0</v>
      </c>
      <c r="G30" s="16" t="n">
        <f aca="false">G29+0.02</f>
        <v>0.1</v>
      </c>
      <c r="H30" s="18" t="n">
        <f aca="false">G30+0.01</f>
        <v>0.11</v>
      </c>
      <c r="I30" s="17" t="n">
        <f aca="false">J30-H30</f>
        <v>25.255</v>
      </c>
      <c r="J30" s="17" t="n">
        <f aca="false">J29+G30</f>
        <v>25.365</v>
      </c>
      <c r="K30" s="0" t="n">
        <f aca="false">IF(B30="Sell",K29-10000,(IF(B30="Buy",K29+10000,K29)))</f>
        <v>-90000</v>
      </c>
      <c r="M30" s="15" t="n">
        <f aca="false">IF(B30="sell",10000*J30,IF(B30="Buy",-10000*I30,0))+M29</f>
        <v>2262900</v>
      </c>
      <c r="N30" s="0" t="n">
        <f aca="false">IF(K30&lt;0,K30*((I30+J30)/2)+M30,K30*((I30+J30)/2)-M30)</f>
        <v>-15000</v>
      </c>
      <c r="P30" s="0" t="s">
        <v>65</v>
      </c>
    </row>
    <row r="31" customFormat="false" ht="12.75" hidden="false" customHeight="false" outlineLevel="0" collapsed="false">
      <c r="A31" s="15" t="n">
        <v>509</v>
      </c>
      <c r="B31" s="0" t="s">
        <v>57</v>
      </c>
      <c r="C31" s="15" t="n">
        <f aca="false">((A31-A30)+(A30-A29)+(A29-A28)+(A28-A27))/4</f>
        <v>75.5</v>
      </c>
      <c r="D31" s="0" t="n">
        <v>0</v>
      </c>
      <c r="E31" s="0" t="n">
        <v>10</v>
      </c>
      <c r="F31" s="16" t="n">
        <v>0</v>
      </c>
      <c r="G31" s="16" t="n">
        <f aca="false">G30+0.02</f>
        <v>0.12</v>
      </c>
      <c r="H31" s="18" t="n">
        <f aca="false">G31+0.01</f>
        <v>0.13</v>
      </c>
      <c r="I31" s="17" t="n">
        <f aca="false">J31-H31</f>
        <v>25.355</v>
      </c>
      <c r="J31" s="17" t="n">
        <f aca="false">J30+G31</f>
        <v>25.485</v>
      </c>
      <c r="K31" s="0" t="n">
        <f aca="false">IF(B31="Sell",K30-10000,(IF(B31="Buy",K30+10000,K30)))</f>
        <v>-100000</v>
      </c>
      <c r="M31" s="15" t="n">
        <f aca="false">IF(B31="sell",10000*J31,IF(B31="Buy",-10000*I31,0))+M30</f>
        <v>2517750</v>
      </c>
      <c r="N31" s="0" t="n">
        <f aca="false">IF(K31&lt;0,K31*((I31+J31)/2)+M31,K31*((I31+J31)/2)-M31)</f>
        <v>-24250</v>
      </c>
      <c r="P31" s="0" t="s">
        <v>31</v>
      </c>
    </row>
    <row r="32" customFormat="false" ht="12.75" hidden="false" customHeight="false" outlineLevel="0" collapsed="false">
      <c r="A32" s="15" t="n">
        <v>527</v>
      </c>
      <c r="B32" s="0" t="s">
        <v>57</v>
      </c>
      <c r="C32" s="15" t="n">
        <f aca="false">((A32-A31)+(A31-A30)+(A30-A29)+(A29-A28))/4</f>
        <v>69</v>
      </c>
      <c r="D32" s="0" t="n">
        <v>0</v>
      </c>
      <c r="E32" s="0" t="n">
        <v>11</v>
      </c>
      <c r="F32" s="16" t="n">
        <v>0</v>
      </c>
      <c r="G32" s="16" t="n">
        <f aca="false">G31+0.04</f>
        <v>0.16</v>
      </c>
      <c r="H32" s="18" t="n">
        <f aca="false">G32+0.01</f>
        <v>0.17</v>
      </c>
      <c r="I32" s="17" t="n">
        <f aca="false">J32-H32</f>
        <v>25.475</v>
      </c>
      <c r="J32" s="17" t="n">
        <f aca="false">J31+G32</f>
        <v>25.645</v>
      </c>
      <c r="K32" s="0" t="n">
        <f aca="false">IF(B32="Sell",K31-10000,(IF(B32="Buy",K31+10000,K31)))</f>
        <v>-110000</v>
      </c>
      <c r="M32" s="15" t="n">
        <f aca="false">IF(B32="sell",10000*J32,IF(B32="Buy",-10000*I32,0))+M31</f>
        <v>2774200</v>
      </c>
      <c r="N32" s="0" t="n">
        <f aca="false">IF(K32&lt;0,K32*((I32+J32)/2)+M32,K32*((I32+J32)/2)-M32)</f>
        <v>-37400</v>
      </c>
      <c r="P32" s="0" t="s">
        <v>66</v>
      </c>
    </row>
    <row r="33" customFormat="false" ht="12.75" hidden="false" customHeight="false" outlineLevel="0" collapsed="false">
      <c r="A33" s="15" t="n">
        <v>555</v>
      </c>
      <c r="B33" s="0" t="s">
        <v>57</v>
      </c>
      <c r="C33" s="15" t="n">
        <f aca="false">((A33-A32)+(A32-A31)+(A31-A30)+(A30-A29))/4</f>
        <v>45</v>
      </c>
      <c r="D33" s="0" t="n">
        <v>0</v>
      </c>
      <c r="E33" s="0" t="n">
        <v>12</v>
      </c>
      <c r="F33" s="16" t="n">
        <v>0</v>
      </c>
      <c r="G33" s="16" t="n">
        <f aca="false">G32+0.04</f>
        <v>0.2</v>
      </c>
      <c r="H33" s="18" t="n">
        <f aca="false">G33+0.01</f>
        <v>0.21</v>
      </c>
      <c r="I33" s="17" t="n">
        <f aca="false">J33-H33</f>
        <v>25.635</v>
      </c>
      <c r="J33" s="17" t="n">
        <f aca="false">J32+G33</f>
        <v>25.845</v>
      </c>
      <c r="K33" s="0" t="n">
        <f aca="false">IF(B33="Sell",K32-10000,(IF(B33="Buy",K32+10000,K32)))</f>
        <v>-120000</v>
      </c>
      <c r="M33" s="15" t="n">
        <f aca="false">IF(B33="sell",10000*J33,IF(B33="Buy",-10000*I33,0))+M32</f>
        <v>3032650</v>
      </c>
      <c r="N33" s="0" t="n">
        <f aca="false">IF(K33&lt;0,K33*((I33+J33)/2)+M33,K33*((I33+J33)/2)-M33)</f>
        <v>-56150</v>
      </c>
      <c r="P33" s="0" t="s">
        <v>35</v>
      </c>
    </row>
    <row r="34" customFormat="false" ht="12.75" hidden="false" customHeight="false" outlineLevel="0" collapsed="false">
      <c r="A34" s="15" t="n">
        <v>589</v>
      </c>
      <c r="B34" s="0" t="s">
        <v>57</v>
      </c>
      <c r="C34" s="15" t="n">
        <f aca="false">((A34-A33)+(A33-A32)+(A32-A31)+(A31-A30))/4</f>
        <v>39.25</v>
      </c>
      <c r="D34" s="0" t="n">
        <v>0</v>
      </c>
      <c r="E34" s="0" t="n">
        <v>13</v>
      </c>
      <c r="F34" s="16" t="n">
        <v>0</v>
      </c>
      <c r="G34" s="16" t="n">
        <f aca="false">G33+0.04</f>
        <v>0.24</v>
      </c>
      <c r="H34" s="18" t="n">
        <f aca="false">G34+0.01</f>
        <v>0.25</v>
      </c>
      <c r="I34" s="17" t="n">
        <f aca="false">J34-H34</f>
        <v>25.835</v>
      </c>
      <c r="J34" s="17" t="n">
        <f aca="false">J33+G34</f>
        <v>26.085</v>
      </c>
      <c r="K34" s="0" t="n">
        <f aca="false">IF(B34="Sell",K33-10000,(IF(B34="Buy",K33+10000,K33)))</f>
        <v>-130000</v>
      </c>
      <c r="M34" s="15" t="n">
        <f aca="false">IF(B34="sell",10000*J34,IF(B34="Buy",-10000*I34,0))+M33</f>
        <v>3293500</v>
      </c>
      <c r="N34" s="0" t="n">
        <f aca="false">IF(K34&lt;0,K34*((I34+J34)/2)+M34,K34*((I34+J34)/2)-M34)</f>
        <v>-81299.9999999995</v>
      </c>
      <c r="P34" s="0" t="s">
        <v>35</v>
      </c>
    </row>
    <row r="35" customFormat="false" ht="12.75" hidden="false" customHeight="false" outlineLevel="0" collapsed="false">
      <c r="A35" s="15" t="n">
        <v>732</v>
      </c>
      <c r="B35" s="0" t="s">
        <v>59</v>
      </c>
      <c r="C35" s="15" t="n">
        <f aca="false">((A35-A34)+(A34-A33)+(A33-A32)+(A32-A31))/4</f>
        <v>55.75</v>
      </c>
      <c r="D35" s="0" t="n">
        <v>1</v>
      </c>
      <c r="E35" s="0" t="n">
        <v>9</v>
      </c>
      <c r="F35" s="16" t="n">
        <v>0</v>
      </c>
      <c r="G35" s="16" t="n">
        <v>0.17</v>
      </c>
      <c r="H35" s="18" t="n">
        <f aca="false">H34-0.01</f>
        <v>0.24</v>
      </c>
      <c r="I35" s="17" t="n">
        <f aca="false">I34</f>
        <v>25.835</v>
      </c>
      <c r="J35" s="17" t="n">
        <f aca="false">I35+H35</f>
        <v>26.075</v>
      </c>
      <c r="K35" s="0" t="n">
        <f aca="false">IF(B35="Sell",K34-10000,(IF(B35="Buy",K34+10000,K34)))</f>
        <v>-120000</v>
      </c>
      <c r="M35" s="15" t="n">
        <f aca="false">IF(B35="sell",10000*J35,IF(B35="Buy",-10000*I35,0))+M34</f>
        <v>3035150</v>
      </c>
      <c r="N35" s="0" t="n">
        <f aca="false">IF(K35&lt;0,K35*((I35+J35)/2)+M35,K35*((I35+J35)/2)-M35)</f>
        <v>-79450</v>
      </c>
      <c r="P35" s="0" t="s">
        <v>67</v>
      </c>
    </row>
    <row r="36" customFormat="false" ht="12.75" hidden="false" customHeight="false" outlineLevel="0" collapsed="false">
      <c r="A36" s="15" t="n">
        <v>930</v>
      </c>
      <c r="B36" s="0" t="s">
        <v>57</v>
      </c>
      <c r="C36" s="15" t="n">
        <f aca="false">((A36-A35)+(A35-A34)+(A34-A33)+(A33-A32))/4</f>
        <v>100.75</v>
      </c>
      <c r="D36" s="0" t="n">
        <v>0</v>
      </c>
      <c r="E36" s="0" t="n">
        <v>10</v>
      </c>
      <c r="F36" s="16" t="n">
        <f aca="false">F35</f>
        <v>0</v>
      </c>
      <c r="G36" s="16" t="n">
        <f aca="false">G35+0.02</f>
        <v>0.19</v>
      </c>
      <c r="H36" s="18" t="n">
        <f aca="false">H35+0.01</f>
        <v>0.25</v>
      </c>
      <c r="I36" s="17" t="n">
        <f aca="false">J36-H36</f>
        <v>26.015</v>
      </c>
      <c r="J36" s="17" t="n">
        <f aca="false">J35+G36</f>
        <v>26.265</v>
      </c>
      <c r="K36" s="0" t="n">
        <f aca="false">IF(B36="Sell",K35-10000,(IF(B36="Buy",K35+10000,K35)))</f>
        <v>-130000</v>
      </c>
      <c r="M36" s="15" t="n">
        <f aca="false">IF(B36="sell",10000*J36,IF(B36="Buy",-10000*I36,0))+M35</f>
        <v>3297800</v>
      </c>
      <c r="N36" s="0" t="n">
        <f aca="false">IF(K36&lt;0,K36*((I36+J36)/2)+M36,K36*((I36+J36)/2)-M36)</f>
        <v>-100400</v>
      </c>
      <c r="P36" s="0" t="s">
        <v>68</v>
      </c>
    </row>
    <row r="37" customFormat="false" ht="12.75" hidden="false" customHeight="false" outlineLevel="0" collapsed="false">
      <c r="A37" s="15" t="n">
        <v>1129</v>
      </c>
      <c r="B37" s="0" t="s">
        <v>57</v>
      </c>
      <c r="C37" s="15" t="n">
        <f aca="false">((A37-A36)+(A36-A35)+(A35-A34)+(A34-A33))/4</f>
        <v>143.5</v>
      </c>
      <c r="D37" s="0" t="n">
        <v>0</v>
      </c>
      <c r="E37" s="0" t="n">
        <v>11</v>
      </c>
      <c r="F37" s="16" t="n">
        <f aca="false">F36</f>
        <v>0</v>
      </c>
      <c r="G37" s="16" t="n">
        <f aca="false">G36+0.04</f>
        <v>0.23</v>
      </c>
      <c r="H37" s="18" t="n">
        <f aca="false">H36+0.02</f>
        <v>0.27</v>
      </c>
      <c r="I37" s="17" t="n">
        <f aca="false">J37-H37</f>
        <v>26.225</v>
      </c>
      <c r="J37" s="17" t="n">
        <f aca="false">J36+G37</f>
        <v>26.495</v>
      </c>
      <c r="K37" s="0" t="n">
        <f aca="false">IF(B37="Sell",K36-10000,(IF(B37="Buy",K36+10000,K36)))</f>
        <v>-140000</v>
      </c>
      <c r="M37" s="15" t="n">
        <f aca="false">IF(B37="sell",10000*J37,IF(B37="Buy",-10000*I37,0))+M36</f>
        <v>3562750</v>
      </c>
      <c r="N37" s="0" t="n">
        <f aca="false">IF(K37&lt;0,K37*((I37+J37)/2)+M37,K37*((I37+J37)/2)-M37)</f>
        <v>-127650</v>
      </c>
      <c r="P37" s="0" t="s">
        <v>35</v>
      </c>
    </row>
    <row r="38" customFormat="false" ht="12.75" hidden="false" customHeight="false" outlineLevel="0" collapsed="false">
      <c r="A38" s="15" t="n">
        <v>1200</v>
      </c>
      <c r="B38" s="0" t="s">
        <v>57</v>
      </c>
      <c r="C38" s="15" t="n">
        <f aca="false">((A38-A37)+(A37-A36)+(A36-A35)+(A35-A34))/4</f>
        <v>152.75</v>
      </c>
      <c r="D38" s="0" t="n">
        <v>0</v>
      </c>
      <c r="E38" s="0" t="n">
        <v>12</v>
      </c>
      <c r="F38" s="16" t="n">
        <f aca="false">F37</f>
        <v>0</v>
      </c>
      <c r="G38" s="16" t="n">
        <f aca="false">G37+0.04</f>
        <v>0.27</v>
      </c>
      <c r="H38" s="18" t="n">
        <f aca="false">H37+0.01</f>
        <v>0.28</v>
      </c>
      <c r="I38" s="17" t="n">
        <f aca="false">J38-H38</f>
        <v>26.485</v>
      </c>
      <c r="J38" s="17" t="n">
        <f aca="false">J37+G38</f>
        <v>26.765</v>
      </c>
      <c r="K38" s="0" t="n">
        <f aca="false">IF(B38="Sell",K37-10000,(IF(B38="Buy",K37+10000,K37)))</f>
        <v>-150000</v>
      </c>
      <c r="M38" s="15" t="n">
        <f aca="false">IF(B38="sell",10000*J38,IF(B38="Buy",-10000*I38,0))+M37</f>
        <v>3830400</v>
      </c>
      <c r="N38" s="0" t="n">
        <f aca="false">IF(K38&lt;0,K38*((I38+J38)/2)+M38,K38*((I38+J38)/2)-M38)</f>
        <v>-163350</v>
      </c>
      <c r="P38" s="0" t="s">
        <v>35</v>
      </c>
    </row>
    <row r="39" customFormat="false" ht="12.75" hidden="false" customHeight="false" outlineLevel="0" collapsed="false">
      <c r="A39" s="15" t="n">
        <v>1310</v>
      </c>
      <c r="B39" s="0" t="s">
        <v>57</v>
      </c>
      <c r="C39" s="15" t="n">
        <f aca="false">((A39-A38)+(A38-A37)+(A37-A36)+(A36-A35))/4</f>
        <v>144.5</v>
      </c>
      <c r="D39" s="0" t="n">
        <v>0</v>
      </c>
      <c r="E39" s="0" t="n">
        <v>13</v>
      </c>
      <c r="F39" s="16" t="n">
        <f aca="false">F38</f>
        <v>0</v>
      </c>
      <c r="G39" s="16" t="n">
        <f aca="false">G38+0.04</f>
        <v>0.31</v>
      </c>
      <c r="H39" s="18" t="n">
        <f aca="false">G39+0.01</f>
        <v>0.32</v>
      </c>
      <c r="I39" s="17" t="n">
        <f aca="false">J39-H39</f>
        <v>26.755</v>
      </c>
      <c r="J39" s="17" t="n">
        <f aca="false">J38+G39</f>
        <v>27.075</v>
      </c>
      <c r="K39" s="0" t="n">
        <f aca="false">IF(B39="Sell",K38-10000,(IF(B39="Buy",K38+10000,K38)))</f>
        <v>-160000</v>
      </c>
      <c r="M39" s="15" t="n">
        <f aca="false">IF(B39="sell",10000*J39,IF(B39="Buy",-10000*I39,0))+M38</f>
        <v>4101150</v>
      </c>
      <c r="N39" s="0" t="n">
        <f aca="false">IF(K39&lt;0,K39*((I39+J39)/2)+M39,K39*((I39+J39)/2)-M39)</f>
        <v>-205249.999999999</v>
      </c>
      <c r="P39" s="0" t="s">
        <v>69</v>
      </c>
    </row>
    <row r="40" customFormat="false" ht="12.75" hidden="false" customHeight="false" outlineLevel="0" collapsed="false">
      <c r="A40" s="15" t="n">
        <v>1507</v>
      </c>
      <c r="B40" s="0" t="s">
        <v>57</v>
      </c>
      <c r="C40" s="15" t="n">
        <f aca="false">((A40-A39)+(A39-A38)+(A38-A37)+(A37-A36))/4</f>
        <v>144.25</v>
      </c>
      <c r="D40" s="0" t="n">
        <v>0</v>
      </c>
      <c r="E40" s="0" t="n">
        <v>14</v>
      </c>
      <c r="F40" s="16" t="n">
        <f aca="false">F39</f>
        <v>0</v>
      </c>
      <c r="G40" s="16" t="n">
        <f aca="false">G39+0.15</f>
        <v>0.46</v>
      </c>
      <c r="H40" s="18" t="n">
        <f aca="false">G40+0.01</f>
        <v>0.47</v>
      </c>
      <c r="I40" s="17" t="n">
        <f aca="false">J40-H40</f>
        <v>27.065</v>
      </c>
      <c r="J40" s="17" t="n">
        <f aca="false">J39+G40</f>
        <v>27.535</v>
      </c>
      <c r="K40" s="0" t="n">
        <f aca="false">IF(B40="Sell",K39-10000,(IF(B40="Buy",K39+10000,K39)))</f>
        <v>-170000</v>
      </c>
      <c r="M40" s="15" t="n">
        <f aca="false">IF(B40="sell",10000*J40,IF(B40="Buy",-10000*I40,0))+M39</f>
        <v>4376500</v>
      </c>
      <c r="N40" s="0" t="n">
        <f aca="false">IF(K40&lt;0,K40*((I40+J40)/2)+M40,K40*((I40+J40)/2)-M40)</f>
        <v>-264499.999999999</v>
      </c>
      <c r="P40" s="0" t="s">
        <v>37</v>
      </c>
    </row>
    <row r="41" customFormat="false" ht="12.75" hidden="false" customHeight="false" outlineLevel="0" collapsed="false">
      <c r="A41" s="15" t="n">
        <f aca="false">A40+240</f>
        <v>1747</v>
      </c>
      <c r="B41" s="0" t="s">
        <v>70</v>
      </c>
      <c r="C41" s="15" t="n">
        <f aca="false">((A41-A40)+(A40-A39)+(A39-A38)+(A38-A37))/4</f>
        <v>154.5</v>
      </c>
      <c r="D41" s="0" t="n">
        <v>0</v>
      </c>
      <c r="E41" s="0" t="n">
        <v>10</v>
      </c>
      <c r="F41" s="16" t="n">
        <f aca="false">F40</f>
        <v>0</v>
      </c>
      <c r="G41" s="16" t="n">
        <v>0.32</v>
      </c>
      <c r="H41" s="18" t="n">
        <f aca="false">H40</f>
        <v>0.47</v>
      </c>
      <c r="I41" s="17" t="n">
        <f aca="false">I40</f>
        <v>27.065</v>
      </c>
      <c r="J41" s="17" t="n">
        <f aca="false">J40</f>
        <v>27.535</v>
      </c>
      <c r="K41" s="0" t="n">
        <f aca="false">IF(B41="Sell",K40-10000,(IF(B41="Buy",K40+10000,K40)))</f>
        <v>-170000</v>
      </c>
      <c r="M41" s="15" t="n">
        <f aca="false">IF(B41="sell",10000*J41,IF(B41="Buy",-10000*I41,0))+M40</f>
        <v>4376500</v>
      </c>
      <c r="N41" s="0" t="n">
        <f aca="false">IF(K41&lt;0,K41*((I41+J41)/2)+M41,K41*((I41+J41)/2)-M41)</f>
        <v>-264499.999999999</v>
      </c>
      <c r="P41" s="0" t="s">
        <v>71</v>
      </c>
    </row>
    <row r="42" customFormat="false" ht="12.75" hidden="false" customHeight="false" outlineLevel="0" collapsed="false">
      <c r="A42" s="15" t="n">
        <f aca="false">1850</f>
        <v>1850</v>
      </c>
      <c r="B42" s="0" t="s">
        <v>59</v>
      </c>
      <c r="C42" s="15" t="n">
        <f aca="false">((A42-A41)+(A41-A40)+(A40-A39)+(A39-A38))/4</f>
        <v>162.5</v>
      </c>
      <c r="D42" s="0" t="n">
        <v>1</v>
      </c>
      <c r="E42" s="0" t="n">
        <v>7</v>
      </c>
      <c r="F42" s="16" t="n">
        <f aca="false">F41</f>
        <v>0</v>
      </c>
      <c r="G42" s="16" t="n">
        <v>0.22</v>
      </c>
      <c r="H42" s="18" t="n">
        <f aca="false">H41</f>
        <v>0.47</v>
      </c>
      <c r="I42" s="17" t="n">
        <f aca="false">I41</f>
        <v>27.065</v>
      </c>
      <c r="J42" s="17" t="n">
        <f aca="false">I42+H42</f>
        <v>27.535</v>
      </c>
      <c r="K42" s="0" t="n">
        <f aca="false">IF(B42="Sell",K41-10000,(IF(B42="Buy",K41+10000,K41)))</f>
        <v>-160000</v>
      </c>
      <c r="M42" s="15" t="n">
        <f aca="false">IF(B42="sell",10000*J42,IF(B42="Buy",-10000*I42,0))+M41</f>
        <v>4105850</v>
      </c>
      <c r="N42" s="0" t="n">
        <f aca="false">IF(K42&lt;0,K42*((I42+J42)/2)+M42,K42*((I42+J42)/2)-M42)</f>
        <v>-262150</v>
      </c>
      <c r="P42" s="0" t="s">
        <v>72</v>
      </c>
    </row>
    <row r="43" customFormat="false" ht="12.75" hidden="false" customHeight="false" outlineLevel="0" collapsed="false">
      <c r="A43" s="15" t="n">
        <f aca="false">A42+240</f>
        <v>2090</v>
      </c>
      <c r="B43" s="0" t="s">
        <v>70</v>
      </c>
      <c r="C43" s="15" t="n">
        <f aca="false">((A43-A42)+(A42-A41)+(A41-A40)+(A40-A39))/4</f>
        <v>195</v>
      </c>
      <c r="D43" s="0" t="n">
        <v>0</v>
      </c>
      <c r="E43" s="0" t="n">
        <v>5</v>
      </c>
      <c r="F43" s="16" t="n">
        <f aca="false">F42</f>
        <v>0</v>
      </c>
      <c r="G43" s="16" t="n">
        <v>0.15</v>
      </c>
      <c r="H43" s="18" t="n">
        <f aca="false">H42</f>
        <v>0.47</v>
      </c>
      <c r="I43" s="17" t="n">
        <f aca="false">I42</f>
        <v>27.065</v>
      </c>
      <c r="J43" s="17" t="n">
        <f aca="false">I43+H43</f>
        <v>27.535</v>
      </c>
      <c r="K43" s="0" t="n">
        <f aca="false">IF(B43="Sell",K42-10000,(IF(B43="Buy",K42+10000,K42)))</f>
        <v>-160000</v>
      </c>
      <c r="M43" s="15" t="n">
        <f aca="false">IF(B43="sell",10000*J43,IF(B43="Buy",-10000*I43,0))+M42</f>
        <v>4105850</v>
      </c>
      <c r="N43" s="0" t="n">
        <f aca="false">IF(K43&lt;0,K43*((I43+J43)/2)+M43,K43*((I43+J43)/2)-M43)</f>
        <v>-262150</v>
      </c>
      <c r="P43" s="0" t="s">
        <v>73</v>
      </c>
    </row>
    <row r="44" customFormat="false" ht="12.75" hidden="false" customHeight="false" outlineLevel="0" collapsed="false">
      <c r="A44" s="15" t="n">
        <v>2130</v>
      </c>
      <c r="B44" s="0" t="s">
        <v>57</v>
      </c>
      <c r="C44" s="15" t="n">
        <f aca="false">((A44-A43)+(A43-A42)+(A42-A41)+(A41-A40))/4</f>
        <v>155.75</v>
      </c>
      <c r="D44" s="0" t="n">
        <v>0</v>
      </c>
      <c r="E44" s="0" t="n">
        <v>6</v>
      </c>
      <c r="F44" s="16" t="n">
        <f aca="false">F43</f>
        <v>0</v>
      </c>
      <c r="G44" s="16" t="n">
        <f aca="false">G43+0.02</f>
        <v>0.17</v>
      </c>
      <c r="H44" s="18" t="n">
        <f aca="false">H43+0.01</f>
        <v>0.48</v>
      </c>
      <c r="I44" s="17" t="n">
        <f aca="false">J44-H44</f>
        <v>27.225</v>
      </c>
      <c r="J44" s="17" t="n">
        <f aca="false">J43+G44</f>
        <v>27.705</v>
      </c>
      <c r="K44" s="0" t="n">
        <f aca="false">IF(B44="Sell",K43-10000,(IF(B44="Buy",K43+10000,K43)))</f>
        <v>-170000</v>
      </c>
      <c r="M44" s="15" t="n">
        <f aca="false">IF(B44="sell",10000*J44,IF(B44="Buy",-10000*I44,0))+M43</f>
        <v>4382900</v>
      </c>
      <c r="N44" s="0" t="n">
        <f aca="false">IF(K44&lt;0,K44*((I44+J44)/2)+M44,K44*((I44+J44)/2)-M44)</f>
        <v>-286149.999999999</v>
      </c>
      <c r="P44" s="0" t="s">
        <v>31</v>
      </c>
    </row>
    <row r="45" customFormat="false" ht="12.75" hidden="false" customHeight="false" outlineLevel="0" collapsed="false">
      <c r="A45" s="15" t="n">
        <f aca="false">A44+240</f>
        <v>2370</v>
      </c>
      <c r="B45" s="0" t="s">
        <v>70</v>
      </c>
      <c r="C45" s="15" t="n">
        <f aca="false">((A45-A44)+(A44-A43)+(A43-A42)+(A42-A41))/4</f>
        <v>155.75</v>
      </c>
      <c r="D45" s="0" t="n">
        <v>0</v>
      </c>
      <c r="E45" s="0" t="n">
        <v>4</v>
      </c>
      <c r="F45" s="16" t="n">
        <f aca="false">F44</f>
        <v>0</v>
      </c>
      <c r="G45" s="16" t="n">
        <v>0.12</v>
      </c>
      <c r="H45" s="18" t="n">
        <f aca="false">H44</f>
        <v>0.48</v>
      </c>
      <c r="I45" s="17" t="n">
        <f aca="false">I44</f>
        <v>27.225</v>
      </c>
      <c r="J45" s="17" t="n">
        <f aca="false">J44</f>
        <v>27.705</v>
      </c>
      <c r="K45" s="0" t="n">
        <f aca="false">IF(B45="Sell",K44-10000,(IF(B45="Buy",K44+10000,K44)))</f>
        <v>-170000</v>
      </c>
      <c r="M45" s="15" t="n">
        <f aca="false">IF(B45="sell",10000*J45,IF(B45="Buy",-10000*I45,0))+M44</f>
        <v>4382900</v>
      </c>
      <c r="N45" s="0" t="n">
        <f aca="false">IF(K45&lt;0,K45*((I45+J45)/2)+M45,K45*((I45+J45)/2)-M45)</f>
        <v>-286149.999999999</v>
      </c>
      <c r="P45" s="0" t="s">
        <v>74</v>
      </c>
    </row>
    <row r="46" customFormat="false" ht="12.75" hidden="false" customHeight="false" outlineLevel="0" collapsed="false">
      <c r="A46" s="15" t="n">
        <v>2450</v>
      </c>
      <c r="B46" s="0" t="s">
        <v>59</v>
      </c>
      <c r="C46" s="15" t="n">
        <f aca="false">((A46-A45)+(A45-A44)+(A44-A43)+(A43-A42))/4</f>
        <v>150</v>
      </c>
      <c r="D46" s="0" t="n">
        <v>1</v>
      </c>
      <c r="E46" s="0" t="n">
        <v>3</v>
      </c>
      <c r="F46" s="16" t="n">
        <f aca="false">F45</f>
        <v>0</v>
      </c>
      <c r="G46" s="16" t="n">
        <f aca="false">G45*0.7</f>
        <v>0.084</v>
      </c>
      <c r="H46" s="18" t="n">
        <f aca="false">H45</f>
        <v>0.48</v>
      </c>
      <c r="I46" s="17" t="n">
        <f aca="false">I45</f>
        <v>27.225</v>
      </c>
      <c r="J46" s="17" t="n">
        <f aca="false">I46+H46</f>
        <v>27.705</v>
      </c>
      <c r="K46" s="0" t="n">
        <f aca="false">IF(B46="Sell",K45-10000,(IF(B46="Buy",K45+10000,K45)))</f>
        <v>-160000</v>
      </c>
      <c r="M46" s="15" t="n">
        <f aca="false">IF(B46="sell",10000*J46,IF(B46="Buy",-10000*I46,0))+M45</f>
        <v>4110650</v>
      </c>
      <c r="N46" s="0" t="n">
        <f aca="false">IF(K46&lt;0,K46*((I46+J46)/2)+M46,K46*((I46+J46)/2)-M46)</f>
        <v>-283749.999999999</v>
      </c>
      <c r="P46" s="0" t="s">
        <v>21</v>
      </c>
    </row>
    <row r="47" customFormat="false" ht="12.75" hidden="false" customHeight="false" outlineLevel="0" collapsed="false">
      <c r="A47" s="15" t="n">
        <f aca="false">A46+240</f>
        <v>2690</v>
      </c>
      <c r="B47" s="0" t="s">
        <v>70</v>
      </c>
      <c r="C47" s="15" t="n">
        <f aca="false">((A47-A46)+(A46-A45)+(A45-A44)+(A44-A43))/4</f>
        <v>150</v>
      </c>
      <c r="D47" s="0" t="n">
        <v>0</v>
      </c>
      <c r="E47" s="0" t="n">
        <v>2</v>
      </c>
      <c r="F47" s="16" t="n">
        <v>0</v>
      </c>
      <c r="G47" s="16" t="n">
        <v>0.06</v>
      </c>
      <c r="H47" s="18" t="n">
        <v>0.48</v>
      </c>
      <c r="I47" s="17" t="n">
        <v>27.225</v>
      </c>
      <c r="J47" s="17" t="n">
        <v>27.705</v>
      </c>
      <c r="K47" s="0" t="n">
        <f aca="false">IF(B47="Sell",K46-10000,(IF(B47="Buy",K46+10000,K46)))</f>
        <v>-160000</v>
      </c>
      <c r="M47" s="15" t="n">
        <f aca="false">IF(B47="sell",10000*J47,IF(B47="Buy",-10000*I47,0))+M46</f>
        <v>4110650</v>
      </c>
      <c r="N47" s="0" t="n">
        <f aca="false">IF(K47&lt;0,K47*((I47+J47)/2)+M47,K47*((I47+J47)/2)-M47)</f>
        <v>-283750</v>
      </c>
      <c r="P47" s="0" t="s">
        <v>74</v>
      </c>
    </row>
    <row r="48" customFormat="false" ht="12.75" hidden="false" customHeight="false" outlineLevel="0" collapsed="false">
      <c r="A48" s="15" t="n">
        <f aca="false">A47+240</f>
        <v>2930</v>
      </c>
      <c r="B48" s="0" t="s">
        <v>70</v>
      </c>
      <c r="C48" s="15" t="n">
        <f aca="false">((A48-A47)+(A47-A46)+(A46-A45)+(A45-A44))/4</f>
        <v>200</v>
      </c>
      <c r="D48" s="0" t="n">
        <v>0</v>
      </c>
      <c r="E48" s="0" t="n">
        <v>1</v>
      </c>
      <c r="F48" s="16" t="n">
        <v>0</v>
      </c>
      <c r="G48" s="16" t="n">
        <v>0.04</v>
      </c>
      <c r="H48" s="18" t="n">
        <v>0.48</v>
      </c>
      <c r="I48" s="17" t="n">
        <v>27.225</v>
      </c>
      <c r="J48" s="17" t="n">
        <v>27.705</v>
      </c>
      <c r="K48" s="0" t="n">
        <f aca="false">IF(B48="Sell",K47-10000,(IF(B48="Buy",K47+10000,K47)))</f>
        <v>-160000</v>
      </c>
      <c r="M48" s="15" t="n">
        <f aca="false">IF(B48="sell",10000*J48,IF(B48="Buy",-10000*I48,0))+M47</f>
        <v>4110650</v>
      </c>
      <c r="N48" s="0" t="n">
        <f aca="false">IF(K48&lt;0,K48*((I48+J48)/2)+M48,K48*((I48+J48)/2)-M48)</f>
        <v>-283750</v>
      </c>
      <c r="P48" s="0" t="s">
        <v>74</v>
      </c>
    </row>
    <row r="49" customFormat="false" ht="12.75" hidden="false" customHeight="false" outlineLevel="0" collapsed="false">
      <c r="A49" s="15" t="n">
        <f aca="false">A48+240</f>
        <v>3170</v>
      </c>
      <c r="B49" s="0" t="s">
        <v>70</v>
      </c>
      <c r="C49" s="15" t="n">
        <f aca="false">((A49-A48)+(A48-A47)+(A47-A46)+(A46-A45))/4</f>
        <v>200</v>
      </c>
      <c r="D49" s="0" t="n">
        <v>0</v>
      </c>
      <c r="E49" s="0" t="n">
        <v>1</v>
      </c>
      <c r="F49" s="16" t="n">
        <v>0</v>
      </c>
      <c r="G49" s="16" t="n">
        <v>0.03</v>
      </c>
      <c r="H49" s="18" t="n">
        <v>0.48</v>
      </c>
      <c r="I49" s="17" t="n">
        <v>27.225</v>
      </c>
      <c r="J49" s="17" t="n">
        <v>27.705</v>
      </c>
      <c r="K49" s="0" t="n">
        <f aca="false">IF(B49="Sell",K48-10000,(IF(B49="Buy",K48+10000,K48)))</f>
        <v>-160000</v>
      </c>
      <c r="M49" s="15" t="n">
        <f aca="false">IF(B49="sell",10000*J49,IF(B49="Buy",-10000*I49,0))+M48</f>
        <v>4110650</v>
      </c>
      <c r="N49" s="0" t="n">
        <f aca="false">IF(K49&lt;0,K49*((I49+J49)/2)+M49,K49*((I49+J49)/2)-M49)</f>
        <v>-283750</v>
      </c>
      <c r="P49" s="0" t="s">
        <v>74</v>
      </c>
    </row>
    <row r="50" customFormat="false" ht="12.75" hidden="false" customHeight="false" outlineLevel="0" collapsed="false">
      <c r="A50" s="15" t="n">
        <f aca="false">A49+240</f>
        <v>3410</v>
      </c>
      <c r="B50" s="0" t="s">
        <v>70</v>
      </c>
      <c r="C50" s="15" t="n">
        <f aca="false">((A50-A49)+(A49-A48)+(A48-A47)+(A47-A46))/4</f>
        <v>240</v>
      </c>
      <c r="D50" s="0" t="n">
        <v>0</v>
      </c>
      <c r="E50" s="0" t="n">
        <v>1</v>
      </c>
      <c r="F50" s="16" t="n">
        <v>0</v>
      </c>
      <c r="G50" s="16" t="n">
        <v>0.02</v>
      </c>
      <c r="H50" s="18" t="n">
        <v>0.48</v>
      </c>
      <c r="I50" s="17" t="n">
        <v>27.225</v>
      </c>
      <c r="J50" s="17" t="n">
        <v>27.705</v>
      </c>
      <c r="K50" s="0" t="n">
        <f aca="false">IF(B50="Sell",K49-10000,(IF(B50="Buy",K49+10000,K49)))</f>
        <v>-160000</v>
      </c>
      <c r="M50" s="15" t="n">
        <f aca="false">IF(B50="sell",10000*J50,IF(B50="Buy",-10000*I50,0))+M49</f>
        <v>4110650</v>
      </c>
      <c r="N50" s="0" t="n">
        <f aca="false">IF(K50&lt;0,K50*((I50+J50)/2)+M50,K50*((I50+J50)/2)-M50)</f>
        <v>-283750</v>
      </c>
      <c r="P50" s="0" t="s">
        <v>74</v>
      </c>
    </row>
    <row r="51" customFormat="false" ht="12.75" hidden="false" customHeight="false" outlineLevel="0" collapsed="false">
      <c r="A51" s="15" t="n">
        <f aca="false">A50+240</f>
        <v>3650</v>
      </c>
      <c r="B51" s="0" t="s">
        <v>70</v>
      </c>
      <c r="C51" s="15" t="n">
        <f aca="false">((A51-A50)+(A50-A49)+(A49-A48)+(A48-A47))/4</f>
        <v>240</v>
      </c>
      <c r="D51" s="0" t="n">
        <v>0</v>
      </c>
      <c r="E51" s="0" t="n">
        <v>0</v>
      </c>
      <c r="F51" s="16" t="n">
        <v>0</v>
      </c>
      <c r="G51" s="16" t="n">
        <v>0</v>
      </c>
      <c r="H51" s="18" t="n">
        <v>0.04</v>
      </c>
      <c r="I51" s="17" t="n">
        <f aca="false">I50+0.22</f>
        <v>27.445</v>
      </c>
      <c r="J51" s="17" t="n">
        <f aca="false">J50-0.22</f>
        <v>27.485</v>
      </c>
      <c r="K51" s="0" t="n">
        <f aca="false">IF(B51="Sell",K50-10000,(IF(B51="Buy",K50+10000,K50)))</f>
        <v>-160000</v>
      </c>
      <c r="M51" s="15" t="n">
        <f aca="false">IF(B51="sell",10000*J51,IF(B51="Buy",-10000*I51,0))+M50</f>
        <v>4110650</v>
      </c>
      <c r="N51" s="0" t="n">
        <f aca="false">IF(K51&lt;0,K51*((I51+J51)/2)+M51,K51*((I51+J51)/2)-M51)</f>
        <v>-283750</v>
      </c>
      <c r="P51" s="0" t="s">
        <v>75</v>
      </c>
    </row>
    <row r="52" customFormat="false" ht="12.75" hidden="false" customHeight="false" outlineLevel="0" collapsed="false">
      <c r="A52" s="15" t="n">
        <f aca="false">A51+80</f>
        <v>3730</v>
      </c>
      <c r="B52" s="0" t="s">
        <v>59</v>
      </c>
      <c r="C52" s="15" t="n">
        <f aca="false">((A52-A51)+(A51-A50)+(A50-A49)+(A49-A48))/4</f>
        <v>200</v>
      </c>
      <c r="D52" s="0" t="n">
        <v>1</v>
      </c>
      <c r="E52" s="0" t="n">
        <v>0</v>
      </c>
      <c r="F52" s="16" t="n">
        <v>0</v>
      </c>
      <c r="G52" s="16" t="n">
        <v>0</v>
      </c>
      <c r="H52" s="18" t="n">
        <v>0.04</v>
      </c>
      <c r="I52" s="17" t="n">
        <v>27.445</v>
      </c>
      <c r="J52" s="17" t="n">
        <v>27.485</v>
      </c>
      <c r="K52" s="0" t="n">
        <f aca="false">IF(B52="Sell",K51-10000,(IF(B52="Buy",K51+10000,K51)))</f>
        <v>-150000</v>
      </c>
      <c r="M52" s="15" t="n">
        <f aca="false">IF(B52="sell",10000*J52,IF(B52="Buy",-10000*I52,0))+M51</f>
        <v>3836200</v>
      </c>
      <c r="N52" s="0" t="n">
        <f aca="false">IF(K52&lt;0,K52*((I52+J52)/2)+M52,K52*((I52+J52)/2)-M52)</f>
        <v>-283550</v>
      </c>
      <c r="P52" s="0" t="s">
        <v>76</v>
      </c>
    </row>
    <row r="53" customFormat="false" ht="12.75" hidden="false" customHeight="false" outlineLevel="0" collapsed="false">
      <c r="A53" s="15" t="n">
        <f aca="false">A52+20</f>
        <v>3750</v>
      </c>
      <c r="B53" s="0" t="s">
        <v>59</v>
      </c>
      <c r="C53" s="15" t="n">
        <f aca="false">((A53-A52)+(A52-A51)+(A51-A50)+(A50-A49))/4</f>
        <v>145</v>
      </c>
      <c r="D53" s="0" t="n">
        <v>2</v>
      </c>
      <c r="E53" s="0" t="n">
        <v>0</v>
      </c>
      <c r="F53" s="16" t="n">
        <v>0</v>
      </c>
      <c r="G53" s="16" t="n">
        <v>0</v>
      </c>
      <c r="H53" s="18" t="n">
        <v>0.04</v>
      </c>
      <c r="I53" s="17" t="n">
        <v>27.445</v>
      </c>
      <c r="J53" s="17" t="n">
        <v>27.485</v>
      </c>
      <c r="K53" s="0" t="n">
        <f aca="false">IF(B53="Sell",K52-10000,(IF(B53="Buy",K52+10000,K52)))</f>
        <v>-140000</v>
      </c>
      <c r="M53" s="15" t="n">
        <f aca="false">IF(B53="sell",10000*J53,IF(B53="Buy",-10000*I53,0))+M52</f>
        <v>3561750</v>
      </c>
      <c r="N53" s="0" t="n">
        <f aca="false">IF(K53&lt;0,K53*((I53+J53)/2)+M53,K53*((I53+J53)/2)-M53)</f>
        <v>-283350</v>
      </c>
      <c r="P53" s="0" t="s">
        <v>76</v>
      </c>
    </row>
    <row r="54" customFormat="false" ht="12.75" hidden="false" customHeight="false" outlineLevel="0" collapsed="false">
      <c r="A54" s="15" t="n">
        <f aca="false">A53+3</f>
        <v>3753</v>
      </c>
      <c r="B54" s="0" t="s">
        <v>59</v>
      </c>
      <c r="C54" s="15" t="n">
        <f aca="false">((A54-A53)+(A53-A52)+(A52-A51)+(A51-A50))/4</f>
        <v>85.75</v>
      </c>
      <c r="D54" s="0" t="n">
        <v>3</v>
      </c>
      <c r="E54" s="0" t="n">
        <v>0</v>
      </c>
      <c r="F54" s="16" t="n">
        <v>0</v>
      </c>
      <c r="G54" s="16" t="n">
        <v>0</v>
      </c>
      <c r="H54" s="18" t="n">
        <v>0.04</v>
      </c>
      <c r="I54" s="17" t="n">
        <v>27.445</v>
      </c>
      <c r="J54" s="17" t="n">
        <v>27.485</v>
      </c>
      <c r="K54" s="0" t="n">
        <f aca="false">IF(B54="Sell",K53-10000,(IF(B54="Buy",K53+10000,K53)))</f>
        <v>-130000</v>
      </c>
      <c r="M54" s="15" t="n">
        <f aca="false">IF(B54="sell",10000*J54,IF(B54="Buy",-10000*I54,0))+M53</f>
        <v>3287300</v>
      </c>
      <c r="N54" s="0" t="n">
        <f aca="false">IF(K54&lt;0,K54*((I54+J54)/2)+M54,K54*((I54+J54)/2)-M54)</f>
        <v>-283150</v>
      </c>
      <c r="P54" s="0" t="s">
        <v>76</v>
      </c>
    </row>
    <row r="55" customFormat="false" ht="12.75" hidden="false" customHeight="false" outlineLevel="0" collapsed="false">
      <c r="A55" s="15" t="n">
        <f aca="false">A54+2</f>
        <v>3755</v>
      </c>
      <c r="B55" s="0" t="s">
        <v>59</v>
      </c>
      <c r="C55" s="15" t="n">
        <f aca="false">((A55-A54)+(A54-A53)+(A53-A52)+(A52-A51))/4</f>
        <v>26.25</v>
      </c>
      <c r="D55" s="0" t="n">
        <v>4</v>
      </c>
      <c r="E55" s="0" t="n">
        <v>0</v>
      </c>
      <c r="F55" s="16" t="n">
        <v>0.01</v>
      </c>
      <c r="G55" s="16" t="n">
        <v>0</v>
      </c>
      <c r="H55" s="18" t="n">
        <v>0.04</v>
      </c>
      <c r="I55" s="17" t="n">
        <f aca="false">I54-0.01</f>
        <v>27.435</v>
      </c>
      <c r="J55" s="17" t="n">
        <f aca="false">I55+H55</f>
        <v>27.475</v>
      </c>
      <c r="K55" s="0" t="n">
        <f aca="false">IF(B55="Sell",K54-10000,(IF(B55="Buy",K54+10000,K54)))</f>
        <v>-120000</v>
      </c>
      <c r="M55" s="15" t="n">
        <f aca="false">IF(B55="sell",10000*J55,IF(B55="Buy",-10000*I55,0))+M54</f>
        <v>3012950</v>
      </c>
      <c r="N55" s="0" t="n">
        <f aca="false">IF(K55&lt;0,K55*((I55+J55)/2)+M55,K55*((I55+J55)/2)-M55)</f>
        <v>-281650</v>
      </c>
      <c r="P55" s="0" t="s">
        <v>77</v>
      </c>
    </row>
    <row r="56" customFormat="false" ht="12.75" hidden="false" customHeight="false" outlineLevel="0" collapsed="false">
      <c r="A56" s="15" t="n">
        <f aca="false">A55+2</f>
        <v>3757</v>
      </c>
      <c r="B56" s="0" t="s">
        <v>59</v>
      </c>
      <c r="C56" s="15" t="n">
        <f aca="false">((A56-A55)+(A55-A54)+(A54-A53)+(A53-A52))/4</f>
        <v>6.75</v>
      </c>
      <c r="D56" s="0" t="n">
        <v>5</v>
      </c>
      <c r="E56" s="0" t="n">
        <v>0</v>
      </c>
      <c r="F56" s="16" t="n">
        <v>0.02</v>
      </c>
      <c r="G56" s="16" t="n">
        <v>0</v>
      </c>
      <c r="H56" s="18" t="n">
        <f aca="false">H55+0.02</f>
        <v>0.06</v>
      </c>
      <c r="I56" s="17" t="n">
        <f aca="false">I55-F56</f>
        <v>27.415</v>
      </c>
      <c r="J56" s="17" t="n">
        <f aca="false">J55+H56</f>
        <v>27.535</v>
      </c>
      <c r="K56" s="0" t="n">
        <f aca="false">IF(B56="Sell",K55-10000,(IF(B56="Buy",K55+10000,K55)))</f>
        <v>-110000</v>
      </c>
      <c r="M56" s="15" t="n">
        <f aca="false">IF(B56="sell",10000*J56,IF(B56="Buy",-10000*I56,0))+M55</f>
        <v>2738800</v>
      </c>
      <c r="N56" s="0" t="n">
        <f aca="false">IF(K56&lt;0,K56*((I56+J56)/2)+M56,K56*((I56+J56)/2)-M56)</f>
        <v>-283450</v>
      </c>
      <c r="P56" s="0" t="s">
        <v>78</v>
      </c>
    </row>
    <row r="57" customFormat="false" ht="12.75" hidden="false" customHeight="false" outlineLevel="0" collapsed="false">
      <c r="A57" s="15" t="n">
        <f aca="false">A56+5</f>
        <v>3762</v>
      </c>
      <c r="B57" s="0" t="s">
        <v>59</v>
      </c>
      <c r="C57" s="15" t="n">
        <f aca="false">((A57-A56)+(A56-A55)+(A55-A54)+(A54-A53))/4</f>
        <v>3</v>
      </c>
      <c r="D57" s="0" t="n">
        <v>6</v>
      </c>
      <c r="E57" s="0" t="n">
        <v>0</v>
      </c>
      <c r="F57" s="16" t="n">
        <f aca="false">F56+0.02</f>
        <v>0.04</v>
      </c>
      <c r="G57" s="16" t="n">
        <v>0</v>
      </c>
      <c r="H57" s="18" t="n">
        <f aca="false">H56+0.02+0.01</f>
        <v>0.09</v>
      </c>
      <c r="I57" s="17" t="n">
        <f aca="false">I56-F57</f>
        <v>27.375</v>
      </c>
      <c r="J57" s="17" t="n">
        <f aca="false">I57+H57</f>
        <v>27.465</v>
      </c>
      <c r="K57" s="0" t="n">
        <f aca="false">IF(B57="Sell",K56-10000,(IF(B57="Buy",K56+10000,K56)))</f>
        <v>-100000</v>
      </c>
      <c r="M57" s="15" t="n">
        <f aca="false">IF(B57="sell",10000*J57,IF(B57="Buy",-10000*I57,0))+M56</f>
        <v>2465050</v>
      </c>
      <c r="N57" s="0" t="n">
        <f aca="false">IF(K57&lt;0,K57*((I57+J57)/2)+M57,K57*((I57+J57)/2)-M57)</f>
        <v>-276950</v>
      </c>
      <c r="P57" s="0" t="s">
        <v>79</v>
      </c>
    </row>
    <row r="58" customFormat="false" ht="12.75" hidden="false" customHeight="false" outlineLevel="0" collapsed="false">
      <c r="A58" s="15" t="n">
        <f aca="false">A57+5</f>
        <v>3767</v>
      </c>
      <c r="B58" s="0" t="s">
        <v>59</v>
      </c>
      <c r="C58" s="15" t="n">
        <f aca="false">((A58-A57)+(A57-A56)+(A56-A55)+(A55-A54))/4</f>
        <v>3.5</v>
      </c>
      <c r="D58" s="0" t="n">
        <v>7</v>
      </c>
      <c r="E58" s="0" t="n">
        <v>0</v>
      </c>
      <c r="F58" s="16" t="n">
        <f aca="false">F57+0.02</f>
        <v>0.06</v>
      </c>
      <c r="G58" s="16" t="n">
        <v>0</v>
      </c>
      <c r="H58" s="18" t="n">
        <f aca="false">H57+0.02+0.01</f>
        <v>0.12</v>
      </c>
      <c r="I58" s="17" t="n">
        <f aca="false">I57-F58</f>
        <v>27.315</v>
      </c>
      <c r="J58" s="17" t="n">
        <f aca="false">I58+H58</f>
        <v>27.435</v>
      </c>
      <c r="K58" s="0" t="n">
        <f aca="false">IF(B58="Sell",K57-10000,(IF(B58="Buy",K57+10000,K57)))</f>
        <v>-90000</v>
      </c>
      <c r="M58" s="15" t="n">
        <f aca="false">IF(B58="sell",10000*J58,IF(B58="Buy",-10000*I58,0))+M57</f>
        <v>2191900</v>
      </c>
      <c r="N58" s="0" t="n">
        <f aca="false">IF(K58&lt;0,K58*((I58+J58)/2)+M58,K58*((I58+J58)/2)-M58)</f>
        <v>-271850</v>
      </c>
      <c r="P58" s="0" t="s">
        <v>79</v>
      </c>
    </row>
    <row r="59" customFormat="false" ht="12.75" hidden="false" customHeight="false" outlineLevel="0" collapsed="false">
      <c r="A59" s="15" t="n">
        <f aca="false">A58+4</f>
        <v>3771</v>
      </c>
      <c r="B59" s="0" t="s">
        <v>59</v>
      </c>
      <c r="C59" s="15" t="n">
        <f aca="false">((A59-A58)+(A58-A57)+(A57-A56)+(A56-A55))/4</f>
        <v>4</v>
      </c>
      <c r="D59" s="0" t="n">
        <v>8</v>
      </c>
      <c r="E59" s="0" t="n">
        <v>0</v>
      </c>
      <c r="F59" s="16" t="n">
        <f aca="false">F58+0.02</f>
        <v>0.08</v>
      </c>
      <c r="G59" s="16" t="n">
        <v>0</v>
      </c>
      <c r="H59" s="18" t="n">
        <f aca="false">H58+0.02+0.01</f>
        <v>0.15</v>
      </c>
      <c r="I59" s="17" t="n">
        <f aca="false">I58-F59</f>
        <v>27.235</v>
      </c>
      <c r="J59" s="17" t="n">
        <f aca="false">I59+H59</f>
        <v>27.385</v>
      </c>
      <c r="K59" s="0" t="n">
        <f aca="false">IF(B59="Sell",K58-10000,(IF(B59="Buy",K58+10000,K58)))</f>
        <v>-80000</v>
      </c>
      <c r="M59" s="15" t="n">
        <f aca="false">IF(B59="sell",10000*J59,IF(B59="Buy",-10000*I59,0))+M58</f>
        <v>1919550</v>
      </c>
      <c r="N59" s="0" t="n">
        <f aca="false">IF(K59&lt;0,K59*((I59+J59)/2)+M59,K59*((I59+J59)/2)-M59)</f>
        <v>-265250</v>
      </c>
      <c r="P59" s="0" t="s">
        <v>79</v>
      </c>
    </row>
    <row r="60" customFormat="false" ht="12.75" hidden="false" customHeight="false" outlineLevel="0" collapsed="false">
      <c r="A60" s="15" t="n">
        <f aca="false">A59+2</f>
        <v>3773</v>
      </c>
      <c r="B60" s="0" t="s">
        <v>59</v>
      </c>
      <c r="C60" s="15" t="n">
        <f aca="false">((A60-A59)+(A59-A58)+(A58-A57)+(A57-A56))/4</f>
        <v>4</v>
      </c>
      <c r="D60" s="0" t="n">
        <v>9</v>
      </c>
      <c r="E60" s="0" t="n">
        <v>0</v>
      </c>
      <c r="F60" s="16" t="n">
        <f aca="false">F59+0.02</f>
        <v>0.1</v>
      </c>
      <c r="G60" s="16" t="n">
        <v>0</v>
      </c>
      <c r="H60" s="18" t="n">
        <f aca="false">H59+0.02+0.01</f>
        <v>0.18</v>
      </c>
      <c r="I60" s="17" t="n">
        <f aca="false">I59-F60</f>
        <v>27.135</v>
      </c>
      <c r="J60" s="17" t="n">
        <f aca="false">I60+H60</f>
        <v>27.315</v>
      </c>
      <c r="K60" s="0" t="n">
        <f aca="false">IF(B60="Sell",K59-10000,(IF(B60="Buy",K59+10000,K59)))</f>
        <v>-70000</v>
      </c>
      <c r="M60" s="15" t="n">
        <f aca="false">IF(B60="sell",10000*J60,IF(B60="Buy",-10000*I60,0))+M59</f>
        <v>1648200</v>
      </c>
      <c r="N60" s="0" t="n">
        <f aca="false">IF(K60&lt;0,K60*((I60+J60)/2)+M60,K60*((I60+J60)/2)-M60)</f>
        <v>-257550</v>
      </c>
      <c r="P60" s="0" t="s">
        <v>79</v>
      </c>
    </row>
    <row r="61" customFormat="false" ht="12.75" hidden="false" customHeight="false" outlineLevel="0" collapsed="false">
      <c r="A61" s="15" t="n">
        <f aca="false">A60+2</f>
        <v>3775</v>
      </c>
      <c r="B61" s="0" t="s">
        <v>59</v>
      </c>
      <c r="C61" s="15" t="n">
        <f aca="false">((A61-A60)+(A60-A59)+(A59-A58)+(A58-A57))/4</f>
        <v>3.25</v>
      </c>
      <c r="D61" s="0" t="n">
        <v>10</v>
      </c>
      <c r="E61" s="0" t="n">
        <v>0</v>
      </c>
      <c r="F61" s="16" t="n">
        <f aca="false">F60+0.02</f>
        <v>0.12</v>
      </c>
      <c r="G61" s="16" t="n">
        <v>0</v>
      </c>
      <c r="H61" s="18" t="n">
        <f aca="false">H60+0.02+0.01</f>
        <v>0.21</v>
      </c>
      <c r="I61" s="17" t="n">
        <f aca="false">I60-F61</f>
        <v>27.015</v>
      </c>
      <c r="J61" s="17" t="n">
        <f aca="false">I61+H61</f>
        <v>27.225</v>
      </c>
      <c r="K61" s="0" t="n">
        <f aca="false">IF(B61="Sell",K60-10000,(IF(B61="Buy",K60+10000,K60)))</f>
        <v>-60000</v>
      </c>
      <c r="M61" s="15" t="n">
        <f aca="false">IF(B61="sell",10000*J61,IF(B61="Buy",-10000*I61,0))+M60</f>
        <v>1378050</v>
      </c>
      <c r="N61" s="0" t="n">
        <f aca="false">IF(K61&lt;0,K61*((I61+J61)/2)+M61,K61*((I61+J61)/2)-M61)</f>
        <v>-249150</v>
      </c>
      <c r="P61" s="0" t="s">
        <v>79</v>
      </c>
    </row>
    <row r="62" customFormat="false" ht="12.75" hidden="false" customHeight="false" outlineLevel="0" collapsed="false">
      <c r="A62" s="15" t="n">
        <f aca="false">A61+2</f>
        <v>3777</v>
      </c>
      <c r="B62" s="0" t="s">
        <v>59</v>
      </c>
      <c r="C62" s="15" t="n">
        <f aca="false">((A62-A61)+(A61-A60)+(A60-A59)+(A59-A58))/4</f>
        <v>2.5</v>
      </c>
      <c r="D62" s="0" t="n">
        <v>11</v>
      </c>
      <c r="E62" s="0" t="n">
        <v>0</v>
      </c>
      <c r="F62" s="16" t="n">
        <f aca="false">F61+0.04</f>
        <v>0.16</v>
      </c>
      <c r="G62" s="16" t="n">
        <v>0</v>
      </c>
      <c r="H62" s="18" t="n">
        <f aca="false">H61+0.02+0.02</f>
        <v>0.25</v>
      </c>
      <c r="I62" s="17" t="n">
        <f aca="false">I61-F62</f>
        <v>26.855</v>
      </c>
      <c r="J62" s="17" t="n">
        <f aca="false">I62+H62</f>
        <v>27.105</v>
      </c>
      <c r="K62" s="0" t="n">
        <f aca="false">IF(B62="Sell",K61-10000,(IF(B62="Buy",K61+10000,K61)))</f>
        <v>-50000</v>
      </c>
      <c r="M62" s="15" t="n">
        <f aca="false">IF(B62="sell",10000*J62,IF(B62="Buy",-10000*I62,0))+M61</f>
        <v>1109500</v>
      </c>
      <c r="N62" s="0" t="n">
        <f aca="false">IF(K62&lt;0,K62*((I62+J62)/2)+M62,K62*((I62+J62)/2)-M62)</f>
        <v>-239500</v>
      </c>
      <c r="P62" s="0" t="s">
        <v>80</v>
      </c>
    </row>
    <row r="63" customFormat="false" ht="12.75" hidden="false" customHeight="false" outlineLevel="0" collapsed="false">
      <c r="A63" s="15" t="n">
        <f aca="false">A62+2</f>
        <v>3779</v>
      </c>
      <c r="B63" s="0" t="s">
        <v>59</v>
      </c>
      <c r="C63" s="15" t="n">
        <f aca="false">((A63-A62)+(A62-A61)+(A61-A60)+(A60-A59))/4</f>
        <v>2</v>
      </c>
      <c r="D63" s="0" t="n">
        <v>12</v>
      </c>
      <c r="E63" s="0" t="n">
        <v>0</v>
      </c>
      <c r="F63" s="16" t="n">
        <f aca="false">F62+0.04</f>
        <v>0.2</v>
      </c>
      <c r="G63" s="16" t="n">
        <v>0</v>
      </c>
      <c r="H63" s="18" t="n">
        <f aca="false">H62+0.02+0.02</f>
        <v>0.29</v>
      </c>
      <c r="I63" s="17" t="n">
        <f aca="false">I62-F63</f>
        <v>26.655</v>
      </c>
      <c r="J63" s="17" t="n">
        <f aca="false">I63+H63</f>
        <v>26.945</v>
      </c>
      <c r="K63" s="0" t="n">
        <f aca="false">IF(B63="Sell",K62-10000,(IF(B63="Buy",K62+10000,K62)))</f>
        <v>-40000</v>
      </c>
      <c r="M63" s="15" t="n">
        <f aca="false">IF(B63="sell",10000*J63,IF(B63="Buy",-10000*I63,0))+M62</f>
        <v>842950</v>
      </c>
      <c r="N63" s="0" t="n">
        <f aca="false">IF(K63&lt;0,K63*((I63+J63)/2)+M63,K63*((I63+J63)/2)-M63)</f>
        <v>-229050</v>
      </c>
      <c r="P63" s="0" t="s">
        <v>80</v>
      </c>
    </row>
    <row r="64" customFormat="false" ht="12.75" hidden="false" customHeight="false" outlineLevel="0" collapsed="false">
      <c r="A64" s="15" t="n">
        <f aca="false">A63+30</f>
        <v>3809</v>
      </c>
      <c r="B64" s="0" t="s">
        <v>59</v>
      </c>
      <c r="C64" s="15" t="n">
        <f aca="false">((A64-A63)+(A63-A62)+(A62-A61)+(A61-A60))/4</f>
        <v>9</v>
      </c>
      <c r="D64" s="0" t="n">
        <v>13</v>
      </c>
      <c r="E64" s="0" t="n">
        <v>0</v>
      </c>
      <c r="F64" s="16" t="n">
        <f aca="false">F63+0.04</f>
        <v>0.24</v>
      </c>
      <c r="G64" s="16" t="n">
        <v>0</v>
      </c>
      <c r="H64" s="18" t="n">
        <f aca="false">H63+0.02+0.02</f>
        <v>0.33</v>
      </c>
      <c r="I64" s="17" t="n">
        <f aca="false">I63-F64</f>
        <v>26.415</v>
      </c>
      <c r="J64" s="17" t="n">
        <f aca="false">I64+H64</f>
        <v>26.745</v>
      </c>
      <c r="K64" s="0" t="n">
        <f aca="false">IF(B64="Sell",K63-10000,(IF(B64="Buy",K63+10000,K63)))</f>
        <v>-30000</v>
      </c>
      <c r="M64" s="15" t="n">
        <f aca="false">IF(B64="sell",10000*J64,IF(B64="Buy",-10000*I64,0))+M63</f>
        <v>578800</v>
      </c>
      <c r="N64" s="0" t="n">
        <f aca="false">IF(K64&lt;0,K64*((I64+J64)/2)+M64,K64*((I64+J64)/2)-M64)</f>
        <v>-218600</v>
      </c>
      <c r="P64" s="0" t="s">
        <v>80</v>
      </c>
    </row>
    <row r="65" customFormat="false" ht="12.75" hidden="false" customHeight="false" outlineLevel="0" collapsed="false">
      <c r="A65" s="15" t="n">
        <f aca="false">A64+30</f>
        <v>3839</v>
      </c>
      <c r="B65" s="0" t="s">
        <v>59</v>
      </c>
      <c r="C65" s="15" t="n">
        <f aca="false">((A65-A64)+(A64-A63)+(A63-A62)+(A62-A61))/4</f>
        <v>16</v>
      </c>
      <c r="D65" s="0" t="n">
        <v>14</v>
      </c>
      <c r="E65" s="0" t="n">
        <v>0</v>
      </c>
      <c r="F65" s="16" t="n">
        <f aca="false">F64+0.15</f>
        <v>0.39</v>
      </c>
      <c r="G65" s="16" t="n">
        <v>0</v>
      </c>
      <c r="H65" s="18" t="n">
        <v>0.4</v>
      </c>
      <c r="I65" s="17" t="n">
        <f aca="false">I64-F65</f>
        <v>26.025</v>
      </c>
      <c r="J65" s="17" t="n">
        <f aca="false">I65+H65</f>
        <v>26.425</v>
      </c>
      <c r="K65" s="0" t="n">
        <f aca="false">IF(B65="Sell",K64-10000,(IF(B65="Buy",K64+10000,K64)))</f>
        <v>-20000</v>
      </c>
      <c r="M65" s="15" t="n">
        <f aca="false">IF(B65="sell",10000*J65,IF(B65="Buy",-10000*I65,0))+M64</f>
        <v>318550</v>
      </c>
      <c r="N65" s="0" t="n">
        <f aca="false">IF(K65&lt;0,K65*((I65+J65)/2)+M65,K65*((I65+J65)/2)-M65)</f>
        <v>-205950</v>
      </c>
      <c r="P65" s="0" t="s">
        <v>81</v>
      </c>
    </row>
    <row r="66" customFormat="false" ht="12.75" hidden="false" customHeight="false" outlineLevel="0" collapsed="false">
      <c r="A66" s="15" t="n">
        <f aca="false">A65+30</f>
        <v>3869</v>
      </c>
      <c r="B66" s="0" t="s">
        <v>59</v>
      </c>
      <c r="C66" s="15" t="n">
        <f aca="false">((A66-A65)+(A65-A64)+(A64-A63)+(A63-A62))/4</f>
        <v>23</v>
      </c>
      <c r="D66" s="0" t="n">
        <v>15</v>
      </c>
      <c r="E66" s="0" t="n">
        <v>0</v>
      </c>
      <c r="F66" s="16" t="n">
        <f aca="false">F65+0.15</f>
        <v>0.54</v>
      </c>
      <c r="G66" s="16" t="n">
        <v>0</v>
      </c>
      <c r="H66" s="18" t="n">
        <v>0.55</v>
      </c>
      <c r="I66" s="17" t="n">
        <f aca="false">I65-F66</f>
        <v>25.485</v>
      </c>
      <c r="J66" s="17" t="n">
        <f aca="false">I66+H66</f>
        <v>26.035</v>
      </c>
      <c r="K66" s="0" t="n">
        <f aca="false">IF(B66="Sell",K65-10000,(IF(B66="Buy",K65+10000,K65)))</f>
        <v>-10000</v>
      </c>
      <c r="M66" s="15" t="n">
        <f aca="false">IF(B66="sell",10000*J66,IF(B66="Buy",-10000*I66,0))+M65</f>
        <v>63700</v>
      </c>
      <c r="N66" s="0" t="n">
        <f aca="false">IF(K66&lt;0,K66*((I66+J66)/2)+M66,K66*((I66+J66)/2)-M66)</f>
        <v>-193900</v>
      </c>
      <c r="P66" s="0" t="s">
        <v>81</v>
      </c>
    </row>
    <row r="67" customFormat="false" ht="12.75" hidden="false" customHeight="false" outlineLevel="0" collapsed="false">
      <c r="A67" s="15" t="n">
        <f aca="false">A66+30</f>
        <v>3899</v>
      </c>
      <c r="B67" s="0" t="s">
        <v>59</v>
      </c>
      <c r="C67" s="15" t="n">
        <f aca="false">((A67-A66)+(A66-A65)+(A65-A64)+(A64-A63))/4</f>
        <v>30</v>
      </c>
      <c r="D67" s="0" t="n">
        <v>16</v>
      </c>
      <c r="E67" s="0" t="n">
        <v>0</v>
      </c>
      <c r="F67" s="16" t="n">
        <f aca="false">F66+0.15</f>
        <v>0.69</v>
      </c>
      <c r="G67" s="16" t="n">
        <v>0</v>
      </c>
      <c r="H67" s="18" t="n">
        <v>0.7</v>
      </c>
      <c r="I67" s="17" t="n">
        <f aca="false">I66-F67</f>
        <v>24.795</v>
      </c>
      <c r="J67" s="17" t="n">
        <f aca="false">I67+H67</f>
        <v>25.495</v>
      </c>
      <c r="K67" s="0" t="n">
        <f aca="false">IF(B67="Sell",K66-10000,(IF(B67="Buy",K66+10000,K66)))</f>
        <v>0</v>
      </c>
      <c r="M67" s="15" t="n">
        <f aca="false">IF(B67="sell",10000*J67,IF(B67="Buy",-10000*I67,0))+M66</f>
        <v>-184250</v>
      </c>
      <c r="N67" s="0" t="n">
        <f aca="false">IF(K67&lt;0,K67*((I67+J67)/2)+M67,K67*((I67+J67)/2)-M67)</f>
        <v>184250</v>
      </c>
      <c r="P67" s="0" t="s">
        <v>81</v>
      </c>
    </row>
    <row r="68" customFormat="false" ht="12.75" hidden="false" customHeight="false" outlineLevel="0" collapsed="false">
      <c r="A68" s="15"/>
      <c r="C68" s="15"/>
      <c r="F68" s="16"/>
      <c r="G68" s="16"/>
      <c r="H68" s="18"/>
      <c r="I68" s="17"/>
      <c r="J68" s="17"/>
      <c r="M68" s="15"/>
    </row>
    <row r="69" customFormat="false" ht="12.75" hidden="false" customHeight="false" outlineLevel="0" collapsed="false">
      <c r="A69" s="15"/>
      <c r="C69" s="15"/>
      <c r="F69" s="16"/>
      <c r="G69" s="16"/>
      <c r="H69" s="18"/>
      <c r="I69" s="17"/>
      <c r="J69" s="17"/>
      <c r="M69" s="15"/>
    </row>
    <row r="70" customFormat="false" ht="12.75" hidden="false" customHeight="false" outlineLevel="0" collapsed="false">
      <c r="A70" s="15"/>
      <c r="C70" s="15"/>
      <c r="F70" s="16"/>
      <c r="G70" s="16"/>
      <c r="H70" s="18"/>
      <c r="I70" s="17"/>
      <c r="J70" s="17"/>
      <c r="M70" s="15"/>
    </row>
    <row r="71" customFormat="false" ht="12.75" hidden="false" customHeight="false" outlineLevel="0" collapsed="false">
      <c r="A71" s="15"/>
      <c r="C71" s="15"/>
      <c r="F71" s="16"/>
      <c r="G71" s="16"/>
      <c r="H71" s="18"/>
      <c r="I71" s="17"/>
      <c r="J71" s="17"/>
      <c r="M71" s="15"/>
    </row>
    <row r="72" customFormat="false" ht="12.75" hidden="false" customHeight="false" outlineLevel="0" collapsed="false">
      <c r="A72" s="15"/>
      <c r="C72" s="15"/>
      <c r="F72" s="16"/>
      <c r="G72" s="16"/>
      <c r="H72" s="18"/>
      <c r="I72" s="17"/>
      <c r="J72" s="17"/>
      <c r="M72" s="15"/>
    </row>
    <row r="73" customFormat="false" ht="12.75" hidden="false" customHeight="false" outlineLevel="0" collapsed="false">
      <c r="A73" s="15"/>
      <c r="C73" s="15"/>
      <c r="F73" s="16"/>
      <c r="G73" s="16"/>
      <c r="H73" s="18"/>
      <c r="I73" s="17"/>
      <c r="J73" s="17"/>
      <c r="M73" s="15"/>
    </row>
    <row r="74" customFormat="false" ht="12.75" hidden="false" customHeight="false" outlineLevel="0" collapsed="false">
      <c r="A74" s="15"/>
      <c r="C74" s="15"/>
      <c r="F74" s="16"/>
      <c r="G74" s="16"/>
      <c r="H74" s="18"/>
      <c r="I74" s="17"/>
      <c r="J74" s="17"/>
      <c r="M74" s="15"/>
    </row>
    <row r="75" customFormat="false" ht="12.75" hidden="false" customHeight="false" outlineLevel="0" collapsed="false">
      <c r="A75" s="15"/>
      <c r="C75" s="15"/>
      <c r="F75" s="16"/>
      <c r="G75" s="16"/>
      <c r="H75" s="18"/>
      <c r="I75" s="17"/>
      <c r="J75" s="17"/>
      <c r="M75" s="15"/>
    </row>
    <row r="76" customFormat="false" ht="12.75" hidden="false" customHeight="false" outlineLevel="0" collapsed="false">
      <c r="A76" s="15"/>
      <c r="C76" s="15"/>
      <c r="F76" s="16"/>
      <c r="G76" s="16"/>
      <c r="H76" s="18"/>
      <c r="I76" s="17"/>
      <c r="J76" s="17"/>
      <c r="M76" s="15"/>
    </row>
    <row r="77" customFormat="false" ht="12.75" hidden="false" customHeight="false" outlineLevel="0" collapsed="false">
      <c r="A77" s="15"/>
      <c r="C77" s="15"/>
      <c r="F77" s="16"/>
      <c r="G77" s="16"/>
      <c r="H77" s="18"/>
      <c r="I77" s="17"/>
      <c r="J77" s="17"/>
      <c r="M77" s="15"/>
    </row>
    <row r="78" customFormat="false" ht="12.75" hidden="false" customHeight="false" outlineLevel="0" collapsed="false">
      <c r="A78" s="15"/>
      <c r="C78" s="15"/>
      <c r="F78" s="16"/>
      <c r="G78" s="16"/>
      <c r="H78" s="18"/>
      <c r="I78" s="17"/>
      <c r="J78" s="17"/>
      <c r="M78" s="15"/>
    </row>
    <row r="79" customFormat="false" ht="12.75" hidden="false" customHeight="false" outlineLevel="0" collapsed="false">
      <c r="A79" s="15"/>
      <c r="C79" s="15"/>
      <c r="F79" s="16"/>
      <c r="G79" s="16"/>
      <c r="H79" s="18"/>
      <c r="I79" s="17"/>
      <c r="J79" s="17"/>
      <c r="M79" s="15"/>
    </row>
    <row r="80" customFormat="false" ht="12.75" hidden="false" customHeight="false" outlineLevel="0" collapsed="false">
      <c r="A80" s="15"/>
      <c r="C80" s="15"/>
      <c r="F80" s="16"/>
      <c r="G80" s="16"/>
      <c r="H80" s="18"/>
      <c r="I80" s="17"/>
      <c r="J80" s="17"/>
      <c r="M80" s="15"/>
    </row>
    <row r="81" customFormat="false" ht="12.75" hidden="false" customHeight="false" outlineLevel="0" collapsed="false">
      <c r="A81" s="15"/>
      <c r="C81" s="15"/>
      <c r="F81" s="16"/>
      <c r="G81" s="16"/>
      <c r="H81" s="18"/>
      <c r="I81" s="17"/>
      <c r="J81" s="17"/>
      <c r="M81" s="15"/>
    </row>
    <row r="82" customFormat="false" ht="12.75" hidden="false" customHeight="false" outlineLevel="0" collapsed="false">
      <c r="A82" s="15"/>
      <c r="C82" s="15"/>
      <c r="F82" s="16"/>
      <c r="G82" s="16"/>
      <c r="H82" s="18"/>
      <c r="I82" s="17"/>
      <c r="J82" s="17"/>
      <c r="M82" s="15"/>
    </row>
    <row r="83" customFormat="false" ht="12.75" hidden="false" customHeight="false" outlineLevel="0" collapsed="false">
      <c r="A83" s="15"/>
      <c r="C83" s="15"/>
      <c r="F83" s="16"/>
      <c r="G83" s="16"/>
      <c r="H83" s="18"/>
      <c r="I83" s="17"/>
      <c r="J83" s="17"/>
      <c r="M83" s="15"/>
    </row>
    <row r="84" customFormat="false" ht="12.75" hidden="false" customHeight="false" outlineLevel="0" collapsed="false">
      <c r="A84" s="15"/>
      <c r="C84" s="15"/>
      <c r="F84" s="16"/>
      <c r="G84" s="16"/>
      <c r="H84" s="18"/>
      <c r="I84" s="17"/>
      <c r="J84" s="17"/>
      <c r="M84" s="15"/>
    </row>
    <row r="85" customFormat="false" ht="12.75" hidden="false" customHeight="false" outlineLevel="0" collapsed="false">
      <c r="A85" s="15"/>
      <c r="F85" s="16"/>
      <c r="G85" s="16"/>
      <c r="I85" s="17"/>
      <c r="J85" s="17"/>
      <c r="M85" s="15"/>
    </row>
    <row r="86" customFormat="false" ht="12.75" hidden="false" customHeight="false" outlineLevel="0" collapsed="false">
      <c r="A86" s="15"/>
      <c r="C86" s="0" t="s">
        <v>82</v>
      </c>
      <c r="F86" s="16"/>
      <c r="G86" s="16"/>
      <c r="I86" s="17"/>
      <c r="J86" s="17"/>
      <c r="M86" s="15"/>
    </row>
    <row r="87" customFormat="false" ht="12.75" hidden="false" customHeight="false" outlineLevel="0" collapsed="false">
      <c r="A87" s="15"/>
      <c r="C87" s="0" t="s">
        <v>83</v>
      </c>
      <c r="F87" s="16"/>
      <c r="G87" s="16"/>
      <c r="I87" s="17"/>
      <c r="J87" s="17"/>
    </row>
    <row r="88" customFormat="false" ht="12.75" hidden="false" customHeight="false" outlineLevel="0" collapsed="false">
      <c r="A88" s="15"/>
      <c r="C88" s="0" t="s">
        <v>84</v>
      </c>
      <c r="F88" s="16"/>
      <c r="G88" s="16"/>
      <c r="I88" s="17"/>
      <c r="J88" s="17"/>
    </row>
    <row r="89" customFormat="false" ht="12.75" hidden="false" customHeight="false" outlineLevel="0" collapsed="false">
      <c r="A89" s="15"/>
      <c r="C89" s="0" t="s">
        <v>85</v>
      </c>
      <c r="F89" s="16"/>
      <c r="G89" s="16"/>
      <c r="I89" s="17"/>
      <c r="J89" s="17"/>
    </row>
    <row r="90" customFormat="false" ht="12.75" hidden="false" customHeight="false" outlineLevel="0" collapsed="false">
      <c r="A90" s="15"/>
      <c r="F90" s="16"/>
      <c r="G90" s="16"/>
      <c r="I90" s="17"/>
      <c r="J90" s="17"/>
    </row>
    <row r="91" customFormat="false" ht="12.75" hidden="false" customHeight="false" outlineLevel="0" collapsed="false">
      <c r="A91" s="15"/>
      <c r="F91" s="16"/>
      <c r="G91" s="16"/>
      <c r="I91" s="17"/>
      <c r="J91" s="17"/>
    </row>
    <row r="92" customFormat="false" ht="12.75" hidden="false" customHeight="false" outlineLevel="0" collapsed="false">
      <c r="A92" s="15"/>
      <c r="F92" s="16"/>
      <c r="G92" s="16"/>
      <c r="I92" s="17"/>
      <c r="J92" s="17"/>
    </row>
    <row r="93" customFormat="false" ht="12.75" hidden="false" customHeight="false" outlineLevel="0" collapsed="false">
      <c r="A93" s="15"/>
      <c r="F93" s="16"/>
      <c r="G93" s="16"/>
      <c r="I93" s="17"/>
      <c r="J93" s="17"/>
    </row>
    <row r="94" customFormat="false" ht="12.75" hidden="false" customHeight="false" outlineLevel="0" collapsed="false">
      <c r="A94" s="15"/>
      <c r="F94" s="16"/>
      <c r="G94" s="16"/>
      <c r="I94" s="17"/>
      <c r="J94" s="17"/>
    </row>
    <row r="95" customFormat="false" ht="12.75" hidden="false" customHeight="false" outlineLevel="0" collapsed="false">
      <c r="A95" s="15"/>
      <c r="F95" s="16"/>
      <c r="G95" s="16"/>
      <c r="I95" s="17"/>
      <c r="J95" s="17"/>
    </row>
    <row r="96" customFormat="false" ht="12.75" hidden="false" customHeight="false" outlineLevel="0" collapsed="false">
      <c r="A96" s="15"/>
      <c r="F96" s="16"/>
      <c r="G96" s="16"/>
      <c r="I96" s="17"/>
      <c r="J96" s="17"/>
    </row>
    <row r="97" customFormat="false" ht="12.75" hidden="false" customHeight="false" outlineLevel="0" collapsed="false">
      <c r="A97" s="15"/>
      <c r="F97" s="16"/>
      <c r="G97" s="16"/>
      <c r="I97" s="17"/>
      <c r="J97" s="17"/>
    </row>
    <row r="98" customFormat="false" ht="12.75" hidden="false" customHeight="false" outlineLevel="0" collapsed="false">
      <c r="A98" s="15"/>
      <c r="F98" s="16"/>
      <c r="G98" s="16"/>
      <c r="I98" s="17"/>
      <c r="J98" s="17"/>
    </row>
    <row r="99" customFormat="false" ht="12.75" hidden="false" customHeight="false" outlineLevel="0" collapsed="false">
      <c r="A99" s="15"/>
      <c r="F99" s="16"/>
      <c r="G99" s="16"/>
      <c r="I99" s="17"/>
      <c r="J99" s="17"/>
    </row>
    <row r="100" customFormat="false" ht="12.75" hidden="false" customHeight="false" outlineLevel="0" collapsed="false">
      <c r="A100" s="15"/>
      <c r="F100" s="16"/>
      <c r="G100" s="16"/>
      <c r="I100" s="17"/>
      <c r="J100" s="17"/>
    </row>
    <row r="101" customFormat="false" ht="12.75" hidden="false" customHeight="false" outlineLevel="0" collapsed="false">
      <c r="A101" s="15"/>
      <c r="F101" s="16"/>
      <c r="G101" s="16"/>
      <c r="I101" s="17"/>
      <c r="J101" s="17"/>
    </row>
    <row r="102" customFormat="false" ht="12.75" hidden="false" customHeight="false" outlineLevel="0" collapsed="false">
      <c r="A102" s="15"/>
      <c r="F102" s="16"/>
      <c r="G102" s="16"/>
      <c r="I102" s="17"/>
      <c r="J102" s="17"/>
    </row>
    <row r="103" customFormat="false" ht="12.75" hidden="false" customHeight="false" outlineLevel="0" collapsed="false">
      <c r="A103" s="15"/>
      <c r="F103" s="16"/>
      <c r="G103" s="16"/>
      <c r="I103" s="17"/>
      <c r="J103" s="17"/>
    </row>
    <row r="104" customFormat="false" ht="12.75" hidden="false" customHeight="false" outlineLevel="0" collapsed="false">
      <c r="A104" s="15"/>
      <c r="F104" s="16"/>
      <c r="G104" s="16"/>
      <c r="I104" s="17"/>
      <c r="J104" s="17"/>
    </row>
    <row r="105" customFormat="false" ht="12.75" hidden="false" customHeight="false" outlineLevel="0" collapsed="false">
      <c r="A105" s="15"/>
      <c r="F105" s="16"/>
      <c r="G105" s="16"/>
      <c r="I105" s="17"/>
      <c r="J105" s="17"/>
    </row>
    <row r="106" customFormat="false" ht="12.75" hidden="false" customHeight="false" outlineLevel="0" collapsed="false">
      <c r="A106" s="15"/>
      <c r="F106" s="16"/>
      <c r="G106" s="16"/>
      <c r="I106" s="17"/>
      <c r="J106" s="17"/>
    </row>
    <row r="107" customFormat="false" ht="12.75" hidden="false" customHeight="false" outlineLevel="0" collapsed="false">
      <c r="F107" s="16"/>
      <c r="G107" s="16"/>
      <c r="I107" s="17"/>
      <c r="J107" s="17"/>
    </row>
    <row r="108" customFormat="false" ht="12.75" hidden="false" customHeight="false" outlineLevel="0" collapsed="false">
      <c r="F108" s="16"/>
      <c r="G108" s="16"/>
      <c r="I108" s="17"/>
      <c r="J108" s="17"/>
    </row>
    <row r="109" customFormat="false" ht="12.75" hidden="false" customHeight="false" outlineLevel="0" collapsed="false">
      <c r="F109" s="16"/>
      <c r="G109" s="16"/>
      <c r="I109" s="17"/>
      <c r="J109" s="17"/>
    </row>
    <row r="110" customFormat="false" ht="12.75" hidden="false" customHeight="false" outlineLevel="0" collapsed="false">
      <c r="F110" s="16"/>
      <c r="G110" s="16"/>
      <c r="I110" s="17"/>
      <c r="J110" s="17"/>
    </row>
    <row r="111" customFormat="false" ht="12.75" hidden="false" customHeight="false" outlineLevel="0" collapsed="false">
      <c r="F111" s="16"/>
      <c r="G111" s="16"/>
      <c r="I111" s="17"/>
      <c r="J111" s="17"/>
    </row>
    <row r="112" customFormat="false" ht="12.75" hidden="false" customHeight="false" outlineLevel="0" collapsed="false">
      <c r="F112" s="16"/>
      <c r="G112" s="16"/>
      <c r="I112" s="19"/>
      <c r="J112" s="19"/>
    </row>
    <row r="113" customFormat="false" ht="12.75" hidden="false" customHeight="false" outlineLevel="0" collapsed="false">
      <c r="F113" s="16"/>
      <c r="G113" s="16"/>
      <c r="I113" s="19"/>
      <c r="J113" s="19"/>
    </row>
    <row r="114" customFormat="false" ht="12.75" hidden="false" customHeight="false" outlineLevel="0" collapsed="false">
      <c r="F114" s="16"/>
      <c r="G114" s="16"/>
      <c r="I114" s="19"/>
      <c r="J114" s="19"/>
    </row>
    <row r="115" customFormat="false" ht="12.75" hidden="false" customHeight="false" outlineLevel="0" collapsed="false">
      <c r="F115" s="16"/>
      <c r="G115" s="16"/>
      <c r="I115" s="19"/>
      <c r="J115" s="19"/>
    </row>
    <row r="116" customFormat="false" ht="12.75" hidden="false" customHeight="false" outlineLevel="0" collapsed="false">
      <c r="F116" s="16"/>
      <c r="G116" s="16"/>
      <c r="I116" s="19"/>
      <c r="J116" s="19"/>
    </row>
    <row r="117" customFormat="false" ht="12.75" hidden="false" customHeight="false" outlineLevel="0" collapsed="false">
      <c r="F117" s="16"/>
      <c r="G117" s="16"/>
      <c r="I117" s="19"/>
      <c r="J117" s="19"/>
    </row>
    <row r="118" customFormat="false" ht="12.75" hidden="false" customHeight="false" outlineLevel="0" collapsed="false">
      <c r="F118" s="16"/>
      <c r="G118" s="16"/>
      <c r="I118" s="19"/>
      <c r="J118" s="19"/>
    </row>
    <row r="119" customFormat="false" ht="12.75" hidden="false" customHeight="false" outlineLevel="0" collapsed="false">
      <c r="F119" s="16"/>
      <c r="G119" s="16"/>
      <c r="I119" s="19"/>
      <c r="J119" s="19"/>
    </row>
    <row r="120" customFormat="false" ht="12.75" hidden="false" customHeight="false" outlineLevel="0" collapsed="false">
      <c r="F120" s="16"/>
      <c r="G120" s="16"/>
      <c r="I120" s="19"/>
      <c r="J120" s="19"/>
    </row>
    <row r="121" customFormat="false" ht="12.75" hidden="false" customHeight="false" outlineLevel="0" collapsed="false">
      <c r="F121" s="16"/>
      <c r="G121" s="16"/>
      <c r="I121" s="19"/>
      <c r="J121" s="19"/>
    </row>
    <row r="122" customFormat="false" ht="12.75" hidden="false" customHeight="false" outlineLevel="0" collapsed="false">
      <c r="F122" s="16"/>
      <c r="G122" s="16"/>
      <c r="I122" s="19"/>
      <c r="J122" s="19"/>
    </row>
    <row r="123" customFormat="false" ht="12.75" hidden="false" customHeight="false" outlineLevel="0" collapsed="false">
      <c r="F123" s="16"/>
      <c r="G123" s="16"/>
      <c r="I123" s="19"/>
      <c r="J123" s="19"/>
    </row>
    <row r="124" customFormat="false" ht="12.75" hidden="false" customHeight="false" outlineLevel="0" collapsed="false">
      <c r="F124" s="16"/>
      <c r="G124" s="16"/>
      <c r="I124" s="19"/>
      <c r="J124" s="19"/>
    </row>
    <row r="125" customFormat="false" ht="12.75" hidden="false" customHeight="false" outlineLevel="0" collapsed="false">
      <c r="F125" s="16"/>
      <c r="G125" s="16"/>
      <c r="I125" s="19"/>
      <c r="J125" s="19"/>
    </row>
    <row r="126" customFormat="false" ht="12.75" hidden="false" customHeight="false" outlineLevel="0" collapsed="false">
      <c r="F126" s="16"/>
      <c r="G126" s="16"/>
      <c r="I126" s="19"/>
      <c r="J126" s="19"/>
    </row>
    <row r="127" customFormat="false" ht="12.75" hidden="false" customHeight="false" outlineLevel="0" collapsed="false">
      <c r="F127" s="16"/>
      <c r="G127" s="16"/>
      <c r="I127" s="19"/>
      <c r="J127" s="19"/>
    </row>
    <row r="128" customFormat="false" ht="12.75" hidden="false" customHeight="false" outlineLevel="0" collapsed="false">
      <c r="F128" s="16"/>
      <c r="G128" s="16"/>
      <c r="I128" s="19"/>
      <c r="J128" s="19"/>
    </row>
    <row r="129" customFormat="false" ht="12.75" hidden="false" customHeight="false" outlineLevel="0" collapsed="false">
      <c r="F129" s="16"/>
      <c r="G129" s="16"/>
      <c r="I129" s="19"/>
      <c r="J129" s="19"/>
    </row>
    <row r="130" customFormat="false" ht="12.75" hidden="false" customHeight="false" outlineLevel="0" collapsed="false">
      <c r="F130" s="16"/>
      <c r="G130" s="16"/>
      <c r="I130" s="19"/>
      <c r="J130" s="19"/>
    </row>
    <row r="131" customFormat="false" ht="12.75" hidden="false" customHeight="false" outlineLevel="0" collapsed="false">
      <c r="F131" s="16"/>
      <c r="G131" s="16"/>
      <c r="I131" s="19"/>
      <c r="J131" s="19"/>
    </row>
    <row r="132" customFormat="false" ht="12.75" hidden="false" customHeight="false" outlineLevel="0" collapsed="false">
      <c r="F132" s="16"/>
      <c r="G132" s="16"/>
      <c r="I132" s="19"/>
      <c r="J132" s="19"/>
    </row>
    <row r="133" customFormat="false" ht="12.75" hidden="false" customHeight="false" outlineLevel="0" collapsed="false">
      <c r="F133" s="16"/>
      <c r="G133" s="16"/>
      <c r="I133" s="19"/>
      <c r="J133" s="19"/>
    </row>
    <row r="134" customFormat="false" ht="12.75" hidden="false" customHeight="false" outlineLevel="0" collapsed="false">
      <c r="F134" s="16"/>
      <c r="G134" s="16"/>
      <c r="I134" s="19"/>
      <c r="J134" s="19"/>
    </row>
    <row r="135" customFormat="false" ht="12.75" hidden="false" customHeight="false" outlineLevel="0" collapsed="false">
      <c r="F135" s="16"/>
      <c r="G135" s="16"/>
      <c r="I135" s="19"/>
      <c r="J135" s="19"/>
    </row>
    <row r="136" customFormat="false" ht="12.75" hidden="false" customHeight="false" outlineLevel="0" collapsed="false">
      <c r="F136" s="16"/>
      <c r="G136" s="16"/>
      <c r="I136" s="19"/>
      <c r="J136" s="19"/>
    </row>
    <row r="137" customFormat="false" ht="12.75" hidden="false" customHeight="false" outlineLevel="0" collapsed="false">
      <c r="F137" s="16"/>
      <c r="G137" s="16"/>
      <c r="I137" s="19"/>
      <c r="J137" s="19"/>
    </row>
    <row r="138" customFormat="false" ht="12.75" hidden="false" customHeight="false" outlineLevel="0" collapsed="false">
      <c r="F138" s="16"/>
      <c r="G138" s="16"/>
      <c r="I138" s="19"/>
      <c r="J138" s="19"/>
    </row>
    <row r="139" customFormat="false" ht="12.75" hidden="false" customHeight="false" outlineLevel="0" collapsed="false">
      <c r="F139" s="16"/>
      <c r="G139" s="16"/>
      <c r="I139" s="19"/>
      <c r="J139" s="19"/>
    </row>
    <row r="140" customFormat="false" ht="12.75" hidden="false" customHeight="false" outlineLevel="0" collapsed="false">
      <c r="F140" s="16"/>
      <c r="G140" s="16"/>
      <c r="I140" s="19"/>
      <c r="J140" s="19"/>
    </row>
    <row r="141" customFormat="false" ht="12.75" hidden="false" customHeight="false" outlineLevel="0" collapsed="false">
      <c r="F141" s="16"/>
      <c r="G141" s="16"/>
      <c r="I141" s="19"/>
      <c r="J141" s="19"/>
    </row>
    <row r="142" customFormat="false" ht="12.75" hidden="false" customHeight="false" outlineLevel="0" collapsed="false">
      <c r="F142" s="16"/>
      <c r="G142" s="16"/>
      <c r="I142" s="19"/>
      <c r="J142" s="19"/>
    </row>
    <row r="143" customFormat="false" ht="12.75" hidden="false" customHeight="false" outlineLevel="0" collapsed="false">
      <c r="F143" s="16"/>
      <c r="G143" s="16"/>
      <c r="I143" s="19"/>
      <c r="J143" s="19"/>
    </row>
    <row r="144" customFormat="false" ht="12.75" hidden="false" customHeight="false" outlineLevel="0" collapsed="false">
      <c r="F144" s="16"/>
      <c r="G144" s="16"/>
      <c r="I144" s="19"/>
      <c r="J144" s="19"/>
    </row>
    <row r="145" customFormat="false" ht="12.75" hidden="false" customHeight="false" outlineLevel="0" collapsed="false">
      <c r="F145" s="16"/>
      <c r="G145" s="16"/>
      <c r="I145" s="19"/>
      <c r="J145" s="19"/>
    </row>
    <row r="146" customFormat="false" ht="12.75" hidden="false" customHeight="false" outlineLevel="0" collapsed="false">
      <c r="F146" s="16"/>
      <c r="G146" s="16"/>
      <c r="I146" s="19"/>
      <c r="J146" s="19"/>
    </row>
    <row r="147" customFormat="false" ht="12.75" hidden="false" customHeight="false" outlineLevel="0" collapsed="false">
      <c r="F147" s="16"/>
      <c r="G147" s="16"/>
      <c r="I147" s="19"/>
      <c r="J147" s="19"/>
    </row>
    <row r="148" customFormat="false" ht="12.75" hidden="false" customHeight="false" outlineLevel="0" collapsed="false">
      <c r="F148" s="16"/>
      <c r="G148" s="16"/>
      <c r="I148" s="19"/>
      <c r="J148" s="19"/>
    </row>
    <row r="149" customFormat="false" ht="12.75" hidden="false" customHeight="false" outlineLevel="0" collapsed="false">
      <c r="F149" s="16"/>
      <c r="G149" s="16"/>
      <c r="I149" s="19"/>
      <c r="J149" s="19"/>
    </row>
    <row r="150" customFormat="false" ht="12.75" hidden="false" customHeight="false" outlineLevel="0" collapsed="false">
      <c r="F150" s="16"/>
      <c r="G150" s="16"/>
      <c r="I150" s="19"/>
      <c r="J150" s="19"/>
    </row>
    <row r="151" customFormat="false" ht="12.75" hidden="false" customHeight="false" outlineLevel="0" collapsed="false">
      <c r="F151" s="16"/>
      <c r="G151" s="16"/>
      <c r="I151" s="19"/>
      <c r="J151" s="19"/>
    </row>
    <row r="152" customFormat="false" ht="12.75" hidden="false" customHeight="false" outlineLevel="0" collapsed="false">
      <c r="F152" s="16"/>
      <c r="G152" s="16"/>
      <c r="I152" s="19"/>
      <c r="J152" s="19"/>
    </row>
    <row r="153" customFormat="false" ht="12.75" hidden="false" customHeight="false" outlineLevel="0" collapsed="false">
      <c r="F153" s="16"/>
      <c r="G153" s="16"/>
      <c r="I153" s="19"/>
      <c r="J153" s="19"/>
    </row>
    <row r="154" customFormat="false" ht="12.75" hidden="false" customHeight="false" outlineLevel="0" collapsed="false">
      <c r="F154" s="16"/>
      <c r="G154" s="16"/>
      <c r="I154" s="19"/>
      <c r="J154" s="19"/>
    </row>
    <row r="155" customFormat="false" ht="12.75" hidden="false" customHeight="false" outlineLevel="0" collapsed="false">
      <c r="F155" s="16"/>
      <c r="G155" s="16"/>
      <c r="I155" s="19"/>
      <c r="J155" s="19"/>
    </row>
    <row r="156" customFormat="false" ht="12.75" hidden="false" customHeight="false" outlineLevel="0" collapsed="false">
      <c r="F156" s="16"/>
      <c r="G156" s="16"/>
      <c r="I156" s="19"/>
      <c r="J156" s="19"/>
    </row>
    <row r="157" customFormat="false" ht="12.75" hidden="false" customHeight="false" outlineLevel="0" collapsed="false">
      <c r="F157" s="16"/>
      <c r="G157" s="16"/>
      <c r="I157" s="19"/>
      <c r="J157" s="19"/>
    </row>
    <row r="158" customFormat="false" ht="12.75" hidden="false" customHeight="false" outlineLevel="0" collapsed="false">
      <c r="F158" s="16"/>
      <c r="G158" s="16"/>
      <c r="I158" s="19"/>
      <c r="J158" s="19"/>
    </row>
    <row r="159" customFormat="false" ht="12.75" hidden="false" customHeight="false" outlineLevel="0" collapsed="false">
      <c r="F159" s="16"/>
      <c r="G159" s="16"/>
      <c r="I159" s="19"/>
      <c r="J159" s="19"/>
    </row>
    <row r="160" customFormat="false" ht="12.75" hidden="false" customHeight="false" outlineLevel="0" collapsed="false">
      <c r="F160" s="16"/>
      <c r="G160" s="16"/>
      <c r="I160" s="19"/>
      <c r="J160" s="19"/>
    </row>
    <row r="161" customFormat="false" ht="12.75" hidden="false" customHeight="false" outlineLevel="0" collapsed="false">
      <c r="F161" s="16"/>
      <c r="G161" s="16"/>
      <c r="I161" s="19"/>
      <c r="J161" s="19"/>
    </row>
    <row r="162" customFormat="false" ht="12.75" hidden="false" customHeight="false" outlineLevel="0" collapsed="false">
      <c r="F162" s="16"/>
      <c r="G162" s="16"/>
      <c r="I162" s="19"/>
      <c r="J162" s="19"/>
    </row>
    <row r="163" customFormat="false" ht="12.75" hidden="false" customHeight="false" outlineLevel="0" collapsed="false">
      <c r="F163" s="16"/>
      <c r="G163" s="16"/>
      <c r="I163" s="19"/>
      <c r="J163" s="19"/>
    </row>
    <row r="164" customFormat="false" ht="12.75" hidden="false" customHeight="false" outlineLevel="0" collapsed="false">
      <c r="F164" s="16"/>
      <c r="G164" s="16"/>
      <c r="I164" s="19"/>
      <c r="J164" s="19"/>
    </row>
    <row r="165" customFormat="false" ht="12.75" hidden="false" customHeight="false" outlineLevel="0" collapsed="false">
      <c r="F165" s="16"/>
      <c r="G165" s="16"/>
      <c r="I165" s="19"/>
      <c r="J165" s="19"/>
    </row>
    <row r="166" customFormat="false" ht="12.75" hidden="false" customHeight="false" outlineLevel="0" collapsed="false">
      <c r="F166" s="16"/>
      <c r="G166" s="16"/>
      <c r="I166" s="19"/>
      <c r="J166" s="19"/>
    </row>
    <row r="167" customFormat="false" ht="12.75" hidden="false" customHeight="false" outlineLevel="0" collapsed="false">
      <c r="F167" s="16"/>
      <c r="G167" s="16"/>
      <c r="I167" s="19"/>
      <c r="J167" s="19"/>
    </row>
    <row r="168" customFormat="false" ht="12.75" hidden="false" customHeight="false" outlineLevel="0" collapsed="false">
      <c r="F168" s="16"/>
      <c r="G168" s="16"/>
      <c r="I168" s="19"/>
      <c r="J168" s="19"/>
    </row>
    <row r="169" customFormat="false" ht="12.75" hidden="false" customHeight="false" outlineLevel="0" collapsed="false">
      <c r="F169" s="16"/>
      <c r="G169" s="16"/>
      <c r="I169" s="19"/>
      <c r="J169" s="19"/>
    </row>
    <row r="170" customFormat="false" ht="12.75" hidden="false" customHeight="false" outlineLevel="0" collapsed="false">
      <c r="F170" s="16"/>
      <c r="G170" s="16"/>
      <c r="I170" s="19"/>
      <c r="J170" s="19"/>
    </row>
    <row r="171" customFormat="false" ht="12.75" hidden="false" customHeight="false" outlineLevel="0" collapsed="false">
      <c r="F171" s="16"/>
      <c r="G171" s="16"/>
      <c r="I171" s="19"/>
      <c r="J171" s="19"/>
    </row>
    <row r="172" customFormat="false" ht="12.75" hidden="false" customHeight="false" outlineLevel="0" collapsed="false">
      <c r="F172" s="16"/>
      <c r="G172" s="16"/>
      <c r="I172" s="19"/>
      <c r="J172" s="19"/>
    </row>
    <row r="173" customFormat="false" ht="12.75" hidden="false" customHeight="false" outlineLevel="0" collapsed="false">
      <c r="F173" s="16"/>
      <c r="G173" s="16"/>
      <c r="I173" s="19"/>
      <c r="J173" s="19"/>
    </row>
    <row r="174" customFormat="false" ht="12.75" hidden="false" customHeight="false" outlineLevel="0" collapsed="false">
      <c r="F174" s="16"/>
      <c r="G174" s="16"/>
      <c r="I174" s="19"/>
      <c r="J174" s="19"/>
    </row>
    <row r="175" customFormat="false" ht="12.75" hidden="false" customHeight="false" outlineLevel="0" collapsed="false">
      <c r="F175" s="16"/>
      <c r="G175" s="16"/>
      <c r="I175" s="19"/>
      <c r="J175" s="19"/>
    </row>
    <row r="176" customFormat="false" ht="12.75" hidden="false" customHeight="false" outlineLevel="0" collapsed="false">
      <c r="F176" s="16"/>
      <c r="G176" s="16"/>
      <c r="I176" s="19"/>
      <c r="J176" s="19"/>
    </row>
    <row r="177" customFormat="false" ht="12.75" hidden="false" customHeight="false" outlineLevel="0" collapsed="false">
      <c r="F177" s="16"/>
      <c r="G177" s="16"/>
      <c r="I177" s="19"/>
      <c r="J177" s="19"/>
    </row>
    <row r="178" customFormat="false" ht="12.75" hidden="false" customHeight="false" outlineLevel="0" collapsed="false">
      <c r="F178" s="16"/>
      <c r="G178" s="16"/>
      <c r="I178" s="19"/>
      <c r="J178" s="19"/>
    </row>
    <row r="179" customFormat="false" ht="12.75" hidden="false" customHeight="false" outlineLevel="0" collapsed="false">
      <c r="F179" s="16"/>
      <c r="G179" s="16"/>
      <c r="I179" s="19"/>
      <c r="J179" s="19"/>
    </row>
    <row r="180" customFormat="false" ht="12.75" hidden="false" customHeight="false" outlineLevel="0" collapsed="false">
      <c r="F180" s="16"/>
      <c r="G180" s="16"/>
      <c r="I180" s="19"/>
      <c r="J180" s="19"/>
    </row>
    <row r="181" customFormat="false" ht="12.75" hidden="false" customHeight="false" outlineLevel="0" collapsed="false">
      <c r="F181" s="16"/>
      <c r="G181" s="16"/>
      <c r="I181" s="19"/>
      <c r="J181" s="19"/>
    </row>
    <row r="182" customFormat="false" ht="12.75" hidden="false" customHeight="false" outlineLevel="0" collapsed="false">
      <c r="F182" s="16"/>
      <c r="G182" s="16"/>
      <c r="I182" s="19"/>
      <c r="J182" s="19"/>
    </row>
    <row r="183" customFormat="false" ht="12.75" hidden="false" customHeight="false" outlineLevel="0" collapsed="false">
      <c r="F183" s="16"/>
      <c r="G183" s="16"/>
      <c r="I183" s="19"/>
      <c r="J183" s="19"/>
    </row>
    <row r="184" customFormat="false" ht="12.75" hidden="false" customHeight="false" outlineLevel="0" collapsed="false">
      <c r="F184" s="16"/>
      <c r="G184" s="16"/>
      <c r="I184" s="19"/>
      <c r="J184" s="19"/>
    </row>
    <row r="185" customFormat="false" ht="12.75" hidden="false" customHeight="false" outlineLevel="0" collapsed="false">
      <c r="F185" s="16"/>
      <c r="G185" s="16"/>
      <c r="I185" s="19"/>
      <c r="J185" s="19"/>
    </row>
    <row r="186" customFormat="false" ht="12.75" hidden="false" customHeight="false" outlineLevel="0" collapsed="false">
      <c r="F186" s="16"/>
      <c r="G186" s="16"/>
      <c r="I186" s="19"/>
      <c r="J186" s="19"/>
    </row>
    <row r="187" customFormat="false" ht="12.75" hidden="false" customHeight="false" outlineLevel="0" collapsed="false">
      <c r="F187" s="16"/>
      <c r="G187" s="16"/>
      <c r="I187" s="19"/>
      <c r="J187" s="19"/>
    </row>
    <row r="188" customFormat="false" ht="12.75" hidden="false" customHeight="false" outlineLevel="0" collapsed="false">
      <c r="F188" s="16"/>
      <c r="G188" s="16"/>
      <c r="I188" s="19"/>
      <c r="J188" s="19"/>
    </row>
    <row r="189" customFormat="false" ht="12.75" hidden="false" customHeight="false" outlineLevel="0" collapsed="false">
      <c r="F189" s="16"/>
      <c r="G189" s="16"/>
      <c r="I189" s="19"/>
      <c r="J189" s="19"/>
    </row>
    <row r="190" customFormat="false" ht="12.75" hidden="false" customHeight="false" outlineLevel="0" collapsed="false">
      <c r="F190" s="16"/>
      <c r="G190" s="16"/>
      <c r="I190" s="19"/>
      <c r="J190" s="19"/>
    </row>
    <row r="191" customFormat="false" ht="12.75" hidden="false" customHeight="false" outlineLevel="0" collapsed="false">
      <c r="F191" s="16"/>
      <c r="G191" s="16"/>
      <c r="I191" s="19"/>
      <c r="J191" s="19"/>
    </row>
    <row r="192" customFormat="false" ht="12.75" hidden="false" customHeight="false" outlineLevel="0" collapsed="false">
      <c r="F192" s="16"/>
      <c r="G192" s="16"/>
      <c r="I192" s="19"/>
      <c r="J192" s="19"/>
    </row>
    <row r="193" customFormat="false" ht="12.75" hidden="false" customHeight="false" outlineLevel="0" collapsed="false">
      <c r="F193" s="16"/>
      <c r="G193" s="16"/>
      <c r="I193" s="19"/>
      <c r="J193" s="19"/>
    </row>
    <row r="194" customFormat="false" ht="12.75" hidden="false" customHeight="false" outlineLevel="0" collapsed="false">
      <c r="F194" s="16"/>
      <c r="G194" s="16"/>
      <c r="I194" s="19"/>
      <c r="J194" s="19"/>
    </row>
    <row r="195" customFormat="false" ht="12.75" hidden="false" customHeight="false" outlineLevel="0" collapsed="false">
      <c r="F195" s="16"/>
      <c r="G195" s="16"/>
      <c r="I195" s="19"/>
      <c r="J195" s="19"/>
    </row>
    <row r="196" customFormat="false" ht="12.75" hidden="false" customHeight="false" outlineLevel="0" collapsed="false">
      <c r="F196" s="16"/>
      <c r="G196" s="16"/>
      <c r="I196" s="19"/>
      <c r="J196" s="19"/>
    </row>
    <row r="197" customFormat="false" ht="12.75" hidden="false" customHeight="false" outlineLevel="0" collapsed="false">
      <c r="F197" s="16"/>
      <c r="G197" s="16"/>
      <c r="I197" s="19"/>
      <c r="J197" s="19"/>
    </row>
    <row r="198" customFormat="false" ht="12.75" hidden="false" customHeight="false" outlineLevel="0" collapsed="false">
      <c r="F198" s="16"/>
      <c r="G198" s="16"/>
      <c r="I198" s="19"/>
      <c r="J198" s="19"/>
    </row>
    <row r="199" customFormat="false" ht="12.75" hidden="false" customHeight="false" outlineLevel="0" collapsed="false">
      <c r="F199" s="16"/>
      <c r="G199" s="16"/>
      <c r="I199" s="19"/>
      <c r="J199" s="19"/>
    </row>
    <row r="200" customFormat="false" ht="12.75" hidden="false" customHeight="false" outlineLevel="0" collapsed="false">
      <c r="F200" s="16"/>
      <c r="G200" s="16"/>
      <c r="I200" s="19"/>
      <c r="J200" s="19"/>
    </row>
    <row r="201" customFormat="false" ht="12.75" hidden="false" customHeight="false" outlineLevel="0" collapsed="false">
      <c r="F201" s="16"/>
      <c r="G201" s="16"/>
      <c r="I201" s="19"/>
      <c r="J201" s="19"/>
    </row>
    <row r="202" customFormat="false" ht="12.75" hidden="false" customHeight="false" outlineLevel="0" collapsed="false">
      <c r="F202" s="16"/>
      <c r="G202" s="16"/>
      <c r="I202" s="19"/>
      <c r="J202" s="19"/>
    </row>
    <row r="203" customFormat="false" ht="12.75" hidden="false" customHeight="false" outlineLevel="0" collapsed="false">
      <c r="F203" s="16"/>
      <c r="G203" s="16"/>
      <c r="I203" s="19"/>
      <c r="J203" s="19"/>
    </row>
    <row r="204" customFormat="false" ht="12.75" hidden="false" customHeight="false" outlineLevel="0" collapsed="false">
      <c r="F204" s="16"/>
      <c r="G204" s="16"/>
      <c r="I204" s="19"/>
      <c r="J204" s="19"/>
    </row>
    <row r="205" customFormat="false" ht="12.75" hidden="false" customHeight="false" outlineLevel="0" collapsed="false">
      <c r="F205" s="16"/>
      <c r="G205" s="16"/>
      <c r="I205" s="19"/>
      <c r="J205" s="19"/>
    </row>
    <row r="206" customFormat="false" ht="12.75" hidden="false" customHeight="false" outlineLevel="0" collapsed="false">
      <c r="F206" s="16"/>
      <c r="G206" s="16"/>
      <c r="I206" s="19"/>
      <c r="J206" s="19"/>
    </row>
    <row r="207" customFormat="false" ht="12.75" hidden="false" customHeight="false" outlineLevel="0" collapsed="false">
      <c r="F207" s="16"/>
      <c r="G207" s="16"/>
      <c r="I207" s="19"/>
      <c r="J207" s="19"/>
    </row>
    <row r="208" customFormat="false" ht="12.75" hidden="false" customHeight="false" outlineLevel="0" collapsed="false">
      <c r="F208" s="16"/>
      <c r="G208" s="16"/>
    </row>
    <row r="209" customFormat="false" ht="12.75" hidden="false" customHeight="false" outlineLevel="0" collapsed="false">
      <c r="F209" s="16"/>
      <c r="G209" s="16"/>
    </row>
    <row r="210" customFormat="false" ht="12.75" hidden="false" customHeight="false" outlineLevel="0" collapsed="false">
      <c r="F210" s="16"/>
      <c r="G210" s="16"/>
    </row>
    <row r="211" customFormat="false" ht="12.75" hidden="false" customHeight="false" outlineLevel="0" collapsed="false">
      <c r="F211" s="16"/>
      <c r="G211" s="16"/>
    </row>
    <row r="212" customFormat="false" ht="12.75" hidden="false" customHeight="false" outlineLevel="0" collapsed="false">
      <c r="F212" s="16"/>
      <c r="G212" s="16"/>
    </row>
    <row r="213" customFormat="false" ht="12.75" hidden="false" customHeight="false" outlineLevel="0" collapsed="false">
      <c r="F213" s="16"/>
      <c r="G213" s="16"/>
    </row>
    <row r="214" customFormat="false" ht="12.75" hidden="false" customHeight="false" outlineLevel="0" collapsed="false">
      <c r="F214" s="16"/>
      <c r="G214" s="16"/>
    </row>
    <row r="215" customFormat="false" ht="12.75" hidden="false" customHeight="false" outlineLevel="0" collapsed="false">
      <c r="F215" s="16"/>
      <c r="G215" s="16"/>
    </row>
    <row r="216" customFormat="false" ht="12.75" hidden="false" customHeight="false" outlineLevel="0" collapsed="false">
      <c r="F216" s="16"/>
      <c r="G216" s="16"/>
    </row>
    <row r="217" customFormat="false" ht="12.75" hidden="false" customHeight="false" outlineLevel="0" collapsed="false">
      <c r="F217" s="16"/>
      <c r="G217" s="16"/>
    </row>
    <row r="218" customFormat="false" ht="12.75" hidden="false" customHeight="false" outlineLevel="0" collapsed="false">
      <c r="F218" s="16"/>
      <c r="G218" s="16"/>
    </row>
    <row r="219" customFormat="false" ht="12.75" hidden="false" customHeight="false" outlineLevel="0" collapsed="false">
      <c r="F219" s="16"/>
      <c r="G219" s="16"/>
    </row>
    <row r="220" customFormat="false" ht="12.75" hidden="false" customHeight="false" outlineLevel="0" collapsed="false">
      <c r="F220" s="16"/>
      <c r="G220" s="16"/>
    </row>
    <row r="221" customFormat="false" ht="12.75" hidden="false" customHeight="false" outlineLevel="0" collapsed="false">
      <c r="F221" s="16"/>
      <c r="G221" s="16"/>
    </row>
    <row r="222" customFormat="false" ht="12.75" hidden="false" customHeight="false" outlineLevel="0" collapsed="false">
      <c r="F222" s="16"/>
      <c r="G222" s="16"/>
    </row>
    <row r="223" customFormat="false" ht="12.75" hidden="false" customHeight="false" outlineLevel="0" collapsed="false">
      <c r="F223" s="16"/>
      <c r="G223" s="16"/>
    </row>
    <row r="224" customFormat="false" ht="12.75" hidden="false" customHeight="false" outlineLevel="0" collapsed="false">
      <c r="F224" s="16"/>
      <c r="G224" s="16"/>
    </row>
    <row r="225" customFormat="false" ht="12.75" hidden="false" customHeight="false" outlineLevel="0" collapsed="false">
      <c r="F225" s="16"/>
      <c r="G225" s="16"/>
    </row>
    <row r="226" customFormat="false" ht="12.75" hidden="false" customHeight="false" outlineLevel="0" collapsed="false">
      <c r="F226" s="16"/>
      <c r="G226" s="16"/>
    </row>
    <row r="227" customFormat="false" ht="12.75" hidden="false" customHeight="false" outlineLevel="0" collapsed="false">
      <c r="F227" s="16"/>
      <c r="G227" s="16"/>
    </row>
    <row r="228" customFormat="false" ht="12.75" hidden="false" customHeight="false" outlineLevel="0" collapsed="false">
      <c r="F228" s="16"/>
      <c r="G228" s="16"/>
    </row>
    <row r="229" customFormat="false" ht="12.75" hidden="false" customHeight="false" outlineLevel="0" collapsed="false">
      <c r="F229" s="16"/>
      <c r="G229" s="16"/>
    </row>
    <row r="230" customFormat="false" ht="12.75" hidden="false" customHeight="false" outlineLevel="0" collapsed="false">
      <c r="F230" s="16"/>
      <c r="G230" s="16"/>
    </row>
    <row r="231" customFormat="false" ht="12.75" hidden="false" customHeight="false" outlineLevel="0" collapsed="false">
      <c r="F231" s="16"/>
      <c r="G231" s="16"/>
    </row>
    <row r="232" customFormat="false" ht="12.75" hidden="false" customHeight="false" outlineLevel="0" collapsed="false">
      <c r="F232" s="16"/>
      <c r="G232" s="16"/>
    </row>
    <row r="233" customFormat="false" ht="12.75" hidden="false" customHeight="false" outlineLevel="0" collapsed="false">
      <c r="F233" s="16"/>
      <c r="G233" s="16"/>
    </row>
    <row r="234" customFormat="false" ht="12.75" hidden="false" customHeight="false" outlineLevel="0" collapsed="false">
      <c r="F234" s="16"/>
      <c r="G234" s="16"/>
    </row>
    <row r="235" customFormat="false" ht="12.75" hidden="false" customHeight="false" outlineLevel="0" collapsed="false">
      <c r="F235" s="16"/>
      <c r="G235" s="16"/>
    </row>
    <row r="236" customFormat="false" ht="12.75" hidden="false" customHeight="false" outlineLevel="0" collapsed="false">
      <c r="F236" s="16"/>
      <c r="G236" s="16"/>
    </row>
    <row r="237" customFormat="false" ht="12.75" hidden="false" customHeight="false" outlineLevel="0" collapsed="false">
      <c r="F237" s="16"/>
      <c r="G237" s="16"/>
    </row>
    <row r="238" customFormat="false" ht="12.75" hidden="false" customHeight="false" outlineLevel="0" collapsed="false">
      <c r="F238" s="16"/>
      <c r="G238" s="16"/>
    </row>
    <row r="239" customFormat="false" ht="12.75" hidden="false" customHeight="false" outlineLevel="0" collapsed="false">
      <c r="F239" s="16"/>
      <c r="G239" s="16"/>
    </row>
    <row r="240" customFormat="false" ht="12.75" hidden="false" customHeight="false" outlineLevel="0" collapsed="false">
      <c r="F240" s="16"/>
      <c r="G240" s="16"/>
    </row>
    <row r="241" customFormat="false" ht="12.75" hidden="false" customHeight="false" outlineLevel="0" collapsed="false">
      <c r="F241" s="16"/>
      <c r="G241" s="16"/>
    </row>
    <row r="242" customFormat="false" ht="12.75" hidden="false" customHeight="false" outlineLevel="0" collapsed="false">
      <c r="F242" s="16"/>
      <c r="G242" s="16"/>
    </row>
    <row r="243" customFormat="false" ht="12.75" hidden="false" customHeight="false" outlineLevel="0" collapsed="false">
      <c r="F243" s="16"/>
      <c r="G243" s="16"/>
    </row>
    <row r="244" customFormat="false" ht="12.75" hidden="false" customHeight="false" outlineLevel="0" collapsed="false">
      <c r="F244" s="16"/>
      <c r="G244" s="16"/>
    </row>
    <row r="245" customFormat="false" ht="12.75" hidden="false" customHeight="false" outlineLevel="0" collapsed="false">
      <c r="F245" s="16"/>
      <c r="G245" s="16"/>
    </row>
    <row r="246" customFormat="false" ht="12.75" hidden="false" customHeight="false" outlineLevel="0" collapsed="false">
      <c r="F246" s="16"/>
      <c r="G246" s="16"/>
    </row>
    <row r="247" customFormat="false" ht="12.75" hidden="false" customHeight="false" outlineLevel="0" collapsed="false">
      <c r="F247" s="16"/>
      <c r="G247" s="16"/>
    </row>
    <row r="248" customFormat="false" ht="12.75" hidden="false" customHeight="false" outlineLevel="0" collapsed="false">
      <c r="F248" s="16"/>
      <c r="G248" s="16"/>
    </row>
    <row r="249" customFormat="false" ht="12.75" hidden="false" customHeight="false" outlineLevel="0" collapsed="false">
      <c r="F249" s="16"/>
      <c r="G249" s="16"/>
    </row>
    <row r="250" customFormat="false" ht="12.75" hidden="false" customHeight="false" outlineLevel="0" collapsed="false">
      <c r="F250" s="16"/>
      <c r="G250" s="16"/>
    </row>
    <row r="251" customFormat="false" ht="12.75" hidden="false" customHeight="false" outlineLevel="0" collapsed="false">
      <c r="F251" s="16"/>
      <c r="G251" s="16"/>
    </row>
    <row r="252" customFormat="false" ht="12.75" hidden="false" customHeight="false" outlineLevel="0" collapsed="false">
      <c r="F252" s="16"/>
      <c r="G252" s="16"/>
    </row>
    <row r="253" customFormat="false" ht="12.75" hidden="false" customHeight="false" outlineLevel="0" collapsed="false">
      <c r="F253" s="16"/>
      <c r="G253" s="16"/>
    </row>
    <row r="254" customFormat="false" ht="12.75" hidden="false" customHeight="false" outlineLevel="0" collapsed="false">
      <c r="F254" s="16"/>
      <c r="G254" s="16"/>
    </row>
    <row r="255" customFormat="false" ht="12.75" hidden="false" customHeight="false" outlineLevel="0" collapsed="false">
      <c r="F255" s="16"/>
      <c r="G255" s="16"/>
    </row>
    <row r="256" customFormat="false" ht="12.75" hidden="false" customHeight="false" outlineLevel="0" collapsed="false">
      <c r="F256" s="16"/>
      <c r="G256" s="16"/>
    </row>
    <row r="257" customFormat="false" ht="12.75" hidden="false" customHeight="false" outlineLevel="0" collapsed="false">
      <c r="F257" s="16"/>
      <c r="G257" s="16"/>
    </row>
    <row r="258" customFormat="false" ht="12.75" hidden="false" customHeight="false" outlineLevel="0" collapsed="false">
      <c r="F258" s="16"/>
      <c r="G258" s="16"/>
    </row>
    <row r="259" customFormat="false" ht="12.75" hidden="false" customHeight="false" outlineLevel="0" collapsed="false">
      <c r="F259" s="16"/>
      <c r="G259" s="16"/>
    </row>
    <row r="260" customFormat="false" ht="12.75" hidden="false" customHeight="false" outlineLevel="0" collapsed="false">
      <c r="F260" s="16"/>
      <c r="G260" s="16"/>
    </row>
    <row r="261" customFormat="false" ht="12.75" hidden="false" customHeight="false" outlineLevel="0" collapsed="false">
      <c r="F261" s="16"/>
      <c r="G261" s="16"/>
    </row>
    <row r="262" customFormat="false" ht="12.75" hidden="false" customHeight="false" outlineLevel="0" collapsed="false">
      <c r="F262" s="16"/>
      <c r="G262" s="16"/>
    </row>
    <row r="263" customFormat="false" ht="12.75" hidden="false" customHeight="false" outlineLevel="0" collapsed="false">
      <c r="F263" s="16"/>
      <c r="G263" s="16"/>
    </row>
    <row r="264" customFormat="false" ht="12.75" hidden="false" customHeight="false" outlineLevel="0" collapsed="false">
      <c r="F264" s="16"/>
      <c r="G264" s="16"/>
    </row>
    <row r="265" customFormat="false" ht="12.75" hidden="false" customHeight="false" outlineLevel="0" collapsed="false">
      <c r="F265" s="16"/>
      <c r="G265" s="16"/>
    </row>
    <row r="266" customFormat="false" ht="12.75" hidden="false" customHeight="false" outlineLevel="0" collapsed="false">
      <c r="F266" s="16"/>
      <c r="G266" s="16"/>
    </row>
    <row r="267" customFormat="false" ht="12.75" hidden="false" customHeight="false" outlineLevel="0" collapsed="false">
      <c r="F267" s="16"/>
      <c r="G267" s="16"/>
    </row>
    <row r="268" customFormat="false" ht="12.75" hidden="false" customHeight="false" outlineLevel="0" collapsed="false">
      <c r="F268" s="16"/>
      <c r="G268" s="16"/>
    </row>
    <row r="269" customFormat="false" ht="12.75" hidden="false" customHeight="false" outlineLevel="0" collapsed="false">
      <c r="F269" s="16"/>
      <c r="G269" s="16"/>
    </row>
    <row r="270" customFormat="false" ht="12.75" hidden="false" customHeight="false" outlineLevel="0" collapsed="false">
      <c r="F270" s="16"/>
      <c r="G270" s="16"/>
    </row>
    <row r="271" customFormat="false" ht="12.75" hidden="false" customHeight="false" outlineLevel="0" collapsed="false">
      <c r="F271" s="16"/>
      <c r="G271" s="16"/>
    </row>
    <row r="272" customFormat="false" ht="12.75" hidden="false" customHeight="false" outlineLevel="0" collapsed="false">
      <c r="F272" s="16"/>
      <c r="G272" s="16"/>
    </row>
    <row r="273" customFormat="false" ht="12.75" hidden="false" customHeight="false" outlineLevel="0" collapsed="false">
      <c r="F273" s="16"/>
      <c r="G273" s="16"/>
    </row>
    <row r="274" customFormat="false" ht="12.75" hidden="false" customHeight="false" outlineLevel="0" collapsed="false">
      <c r="F274" s="16"/>
      <c r="G274" s="16"/>
    </row>
    <row r="275" customFormat="false" ht="12.75" hidden="false" customHeight="false" outlineLevel="0" collapsed="false">
      <c r="F275" s="16"/>
      <c r="G275" s="16"/>
    </row>
    <row r="276" customFormat="false" ht="12.75" hidden="false" customHeight="false" outlineLevel="0" collapsed="false">
      <c r="F276" s="16"/>
      <c r="G276" s="16"/>
    </row>
    <row r="277" customFormat="false" ht="12.75" hidden="false" customHeight="false" outlineLevel="0" collapsed="false">
      <c r="F277" s="16"/>
      <c r="G277" s="16"/>
    </row>
    <row r="278" customFormat="false" ht="12.75" hidden="false" customHeight="false" outlineLevel="0" collapsed="false">
      <c r="F278" s="16"/>
      <c r="G278" s="16"/>
    </row>
    <row r="279" customFormat="false" ht="12.75" hidden="false" customHeight="false" outlineLevel="0" collapsed="false">
      <c r="F279" s="16"/>
      <c r="G279" s="16"/>
    </row>
    <row r="280" customFormat="false" ht="12.75" hidden="false" customHeight="false" outlineLevel="0" collapsed="false">
      <c r="F280" s="16"/>
      <c r="G280" s="16"/>
    </row>
    <row r="281" customFormat="false" ht="12.75" hidden="false" customHeight="false" outlineLevel="0" collapsed="false">
      <c r="F281" s="16"/>
      <c r="G281" s="16"/>
    </row>
    <row r="282" customFormat="false" ht="12.75" hidden="false" customHeight="false" outlineLevel="0" collapsed="false">
      <c r="F282" s="16"/>
      <c r="G282" s="16"/>
    </row>
    <row r="283" customFormat="false" ht="12.75" hidden="false" customHeight="false" outlineLevel="0" collapsed="false">
      <c r="F283" s="16"/>
      <c r="G283" s="16"/>
    </row>
    <row r="284" customFormat="false" ht="12.75" hidden="false" customHeight="false" outlineLevel="0" collapsed="false">
      <c r="F284" s="16"/>
      <c r="G284" s="16"/>
    </row>
    <row r="285" customFormat="false" ht="12.75" hidden="false" customHeight="false" outlineLevel="0" collapsed="false">
      <c r="F285" s="16"/>
      <c r="G285" s="16"/>
    </row>
    <row r="286" customFormat="false" ht="12.75" hidden="false" customHeight="false" outlineLevel="0" collapsed="false">
      <c r="F286" s="16"/>
      <c r="G286" s="16"/>
    </row>
    <row r="287" customFormat="false" ht="12.75" hidden="false" customHeight="false" outlineLevel="0" collapsed="false">
      <c r="F287" s="16"/>
      <c r="G287" s="16"/>
    </row>
    <row r="288" customFormat="false" ht="12.75" hidden="false" customHeight="false" outlineLevel="0" collapsed="false">
      <c r="F288" s="16"/>
      <c r="G288" s="16"/>
    </row>
    <row r="289" customFormat="false" ht="12.75" hidden="false" customHeight="false" outlineLevel="0" collapsed="false">
      <c r="F289" s="16"/>
      <c r="G289" s="16"/>
    </row>
    <row r="290" customFormat="false" ht="12.75" hidden="false" customHeight="false" outlineLevel="0" collapsed="false">
      <c r="F290" s="16"/>
      <c r="G290" s="16"/>
    </row>
    <row r="291" customFormat="false" ht="12.75" hidden="false" customHeight="false" outlineLevel="0" collapsed="false">
      <c r="F291" s="16"/>
      <c r="G291" s="16"/>
    </row>
    <row r="292" customFormat="false" ht="12.75" hidden="false" customHeight="false" outlineLevel="0" collapsed="false">
      <c r="F292" s="16"/>
      <c r="G292" s="16"/>
    </row>
    <row r="293" customFormat="false" ht="12.75" hidden="false" customHeight="false" outlineLevel="0" collapsed="false">
      <c r="F293" s="16"/>
      <c r="G293" s="16"/>
    </row>
    <row r="294" customFormat="false" ht="12.75" hidden="false" customHeight="false" outlineLevel="0" collapsed="false">
      <c r="F294" s="16"/>
      <c r="G294" s="16"/>
    </row>
    <row r="295" customFormat="false" ht="12.75" hidden="false" customHeight="false" outlineLevel="0" collapsed="false">
      <c r="F295" s="16"/>
      <c r="G295" s="16"/>
    </row>
    <row r="296" customFormat="false" ht="12.75" hidden="false" customHeight="false" outlineLevel="0" collapsed="false">
      <c r="F296" s="16"/>
      <c r="G296" s="16"/>
    </row>
    <row r="297" customFormat="false" ht="12.75" hidden="false" customHeight="false" outlineLevel="0" collapsed="false">
      <c r="F297" s="16"/>
      <c r="G297" s="16"/>
    </row>
    <row r="298" customFormat="false" ht="12.75" hidden="false" customHeight="false" outlineLevel="0" collapsed="false">
      <c r="F298" s="16"/>
      <c r="G298" s="16"/>
    </row>
    <row r="299" customFormat="false" ht="12.75" hidden="false" customHeight="false" outlineLevel="0" collapsed="false">
      <c r="F299" s="16"/>
      <c r="G299" s="16"/>
    </row>
    <row r="300" customFormat="false" ht="12.75" hidden="false" customHeight="false" outlineLevel="0" collapsed="false">
      <c r="F300" s="16"/>
      <c r="G300" s="16"/>
    </row>
    <row r="301" customFormat="false" ht="12.75" hidden="false" customHeight="false" outlineLevel="0" collapsed="false">
      <c r="F301" s="16"/>
      <c r="G301" s="16"/>
    </row>
    <row r="302" customFormat="false" ht="12.75" hidden="false" customHeight="false" outlineLevel="0" collapsed="false">
      <c r="F302" s="16"/>
      <c r="G302" s="16"/>
    </row>
    <row r="303" customFormat="false" ht="12.75" hidden="false" customHeight="false" outlineLevel="0" collapsed="false">
      <c r="F303" s="16"/>
      <c r="G303" s="16"/>
    </row>
    <row r="304" customFormat="false" ht="12.75" hidden="false" customHeight="false" outlineLevel="0" collapsed="false">
      <c r="F304" s="16"/>
      <c r="G304" s="16"/>
    </row>
    <row r="305" customFormat="false" ht="12.75" hidden="false" customHeight="false" outlineLevel="0" collapsed="false">
      <c r="F305" s="16"/>
      <c r="G305" s="16"/>
    </row>
    <row r="306" customFormat="false" ht="12.75" hidden="false" customHeight="false" outlineLevel="0" collapsed="false">
      <c r="F306" s="16"/>
      <c r="G306" s="16"/>
    </row>
    <row r="307" customFormat="false" ht="12.75" hidden="false" customHeight="false" outlineLevel="0" collapsed="false">
      <c r="F307" s="16"/>
      <c r="G307" s="16"/>
    </row>
    <row r="308" customFormat="false" ht="12.75" hidden="false" customHeight="false" outlineLevel="0" collapsed="false">
      <c r="F308" s="16"/>
      <c r="G308" s="16"/>
    </row>
    <row r="309" customFormat="false" ht="12.75" hidden="false" customHeight="false" outlineLevel="0" collapsed="false">
      <c r="F309" s="16"/>
      <c r="G309" s="16"/>
    </row>
    <row r="310" customFormat="false" ht="12.75" hidden="false" customHeight="false" outlineLevel="0" collapsed="false">
      <c r="F310" s="16"/>
      <c r="G310" s="16"/>
    </row>
    <row r="311" customFormat="false" ht="12.75" hidden="false" customHeight="false" outlineLevel="0" collapsed="false">
      <c r="F311" s="16"/>
      <c r="G311" s="16"/>
    </row>
    <row r="312" customFormat="false" ht="12.75" hidden="false" customHeight="false" outlineLevel="0" collapsed="false">
      <c r="F312" s="16"/>
      <c r="G312" s="16"/>
    </row>
    <row r="313" customFormat="false" ht="12.75" hidden="false" customHeight="false" outlineLevel="0" collapsed="false">
      <c r="F313" s="16"/>
      <c r="G313" s="16"/>
    </row>
    <row r="314" customFormat="false" ht="12.75" hidden="false" customHeight="false" outlineLevel="0" collapsed="false">
      <c r="F314" s="16"/>
      <c r="G314" s="16"/>
    </row>
    <row r="315" customFormat="false" ht="12.75" hidden="false" customHeight="false" outlineLevel="0" collapsed="false">
      <c r="F315" s="16"/>
      <c r="G315" s="16"/>
    </row>
    <row r="316" customFormat="false" ht="12.75" hidden="false" customHeight="false" outlineLevel="0" collapsed="false">
      <c r="F316" s="16"/>
      <c r="G316" s="16"/>
    </row>
    <row r="317" customFormat="false" ht="12.75" hidden="false" customHeight="false" outlineLevel="0" collapsed="false">
      <c r="F317" s="16"/>
      <c r="G317" s="16"/>
    </row>
    <row r="318" customFormat="false" ht="12.75" hidden="false" customHeight="false" outlineLevel="0" collapsed="false">
      <c r="F318" s="16"/>
      <c r="G318" s="16"/>
    </row>
    <row r="319" customFormat="false" ht="12.75" hidden="false" customHeight="false" outlineLevel="0" collapsed="false">
      <c r="F319" s="16"/>
      <c r="G319" s="16"/>
    </row>
    <row r="320" customFormat="false" ht="12.75" hidden="false" customHeight="false" outlineLevel="0" collapsed="false">
      <c r="F320" s="16"/>
      <c r="G320" s="16"/>
    </row>
    <row r="321" customFormat="false" ht="12.75" hidden="false" customHeight="false" outlineLevel="0" collapsed="false">
      <c r="F321" s="16"/>
      <c r="G321" s="16"/>
    </row>
    <row r="322" customFormat="false" ht="12.75" hidden="false" customHeight="false" outlineLevel="0" collapsed="false">
      <c r="F322" s="16"/>
      <c r="G322" s="16"/>
    </row>
    <row r="323" customFormat="false" ht="12.75" hidden="false" customHeight="false" outlineLevel="0" collapsed="false">
      <c r="F323" s="16"/>
      <c r="G323" s="16"/>
    </row>
    <row r="324" customFormat="false" ht="12.75" hidden="false" customHeight="false" outlineLevel="0" collapsed="false">
      <c r="F324" s="16"/>
      <c r="G324" s="16"/>
    </row>
    <row r="325" customFormat="false" ht="12.75" hidden="false" customHeight="false" outlineLevel="0" collapsed="false">
      <c r="F325" s="16"/>
      <c r="G325" s="16"/>
    </row>
    <row r="326" customFormat="false" ht="12.75" hidden="false" customHeight="false" outlineLevel="0" collapsed="false">
      <c r="F326" s="16"/>
      <c r="G326" s="16"/>
    </row>
    <row r="327" customFormat="false" ht="12.75" hidden="false" customHeight="false" outlineLevel="0" collapsed="false">
      <c r="F327" s="16"/>
      <c r="G327" s="16"/>
    </row>
    <row r="328" customFormat="false" ht="12.75" hidden="false" customHeight="false" outlineLevel="0" collapsed="false">
      <c r="F328" s="16"/>
      <c r="G328" s="16"/>
    </row>
    <row r="329" customFormat="false" ht="12.75" hidden="false" customHeight="false" outlineLevel="0" collapsed="false">
      <c r="F329" s="16"/>
      <c r="G329" s="16"/>
    </row>
    <row r="330" customFormat="false" ht="12.75" hidden="false" customHeight="false" outlineLevel="0" collapsed="false">
      <c r="F330" s="16"/>
      <c r="G330" s="16"/>
    </row>
    <row r="331" customFormat="false" ht="12.75" hidden="false" customHeight="false" outlineLevel="0" collapsed="false">
      <c r="F331" s="16"/>
      <c r="G331" s="16"/>
    </row>
    <row r="332" customFormat="false" ht="12.75" hidden="false" customHeight="false" outlineLevel="0" collapsed="false">
      <c r="F332" s="16"/>
      <c r="G332" s="16"/>
    </row>
    <row r="333" customFormat="false" ht="12.75" hidden="false" customHeight="false" outlineLevel="0" collapsed="false">
      <c r="F333" s="16"/>
      <c r="G333" s="16"/>
    </row>
    <row r="334" customFormat="false" ht="12.75" hidden="false" customHeight="false" outlineLevel="0" collapsed="false">
      <c r="F334" s="16"/>
      <c r="G334" s="16"/>
    </row>
    <row r="335" customFormat="false" ht="12.75" hidden="false" customHeight="false" outlineLevel="0" collapsed="false">
      <c r="F335" s="16"/>
      <c r="G335" s="16"/>
    </row>
    <row r="336" customFormat="false" ht="12.75" hidden="false" customHeight="false" outlineLevel="0" collapsed="false">
      <c r="F336" s="16"/>
      <c r="G336" s="16"/>
    </row>
    <row r="337" customFormat="false" ht="12.75" hidden="false" customHeight="false" outlineLevel="0" collapsed="false">
      <c r="F337" s="16"/>
      <c r="G337" s="16"/>
    </row>
    <row r="338" customFormat="false" ht="12.75" hidden="false" customHeight="false" outlineLevel="0" collapsed="false">
      <c r="F338" s="16"/>
      <c r="G338" s="16"/>
    </row>
    <row r="339" customFormat="false" ht="12.75" hidden="false" customHeight="false" outlineLevel="0" collapsed="false">
      <c r="F339" s="16"/>
      <c r="G339" s="16"/>
    </row>
    <row r="340" customFormat="false" ht="12.75" hidden="false" customHeight="false" outlineLevel="0" collapsed="false">
      <c r="F340" s="16"/>
      <c r="G340" s="16"/>
    </row>
    <row r="341" customFormat="false" ht="12.75" hidden="false" customHeight="false" outlineLevel="0" collapsed="false">
      <c r="F341" s="16"/>
      <c r="G341" s="16"/>
    </row>
    <row r="342" customFormat="false" ht="12.75" hidden="false" customHeight="false" outlineLevel="0" collapsed="false">
      <c r="F342" s="16"/>
      <c r="G342" s="16"/>
    </row>
    <row r="343" customFormat="false" ht="12.75" hidden="false" customHeight="false" outlineLevel="0" collapsed="false">
      <c r="F343" s="16"/>
      <c r="G343" s="16"/>
    </row>
    <row r="344" customFormat="false" ht="12.75" hidden="false" customHeight="false" outlineLevel="0" collapsed="false">
      <c r="F344" s="16"/>
      <c r="G344" s="16"/>
    </row>
    <row r="345" customFormat="false" ht="12.75" hidden="false" customHeight="false" outlineLevel="0" collapsed="false">
      <c r="F345" s="16"/>
      <c r="G345" s="16"/>
    </row>
    <row r="346" customFormat="false" ht="12.75" hidden="false" customHeight="false" outlineLevel="0" collapsed="false">
      <c r="F346" s="16"/>
      <c r="G346" s="16"/>
    </row>
    <row r="347" customFormat="false" ht="12.75" hidden="false" customHeight="false" outlineLevel="0" collapsed="false">
      <c r="F347" s="16"/>
      <c r="G347" s="16"/>
    </row>
    <row r="348" customFormat="false" ht="12.75" hidden="false" customHeight="false" outlineLevel="0" collapsed="false">
      <c r="F348" s="16"/>
      <c r="G348" s="16"/>
    </row>
    <row r="349" customFormat="false" ht="12.75" hidden="false" customHeight="false" outlineLevel="0" collapsed="false">
      <c r="F349" s="16"/>
      <c r="G349" s="16"/>
    </row>
    <row r="350" customFormat="false" ht="12.75" hidden="false" customHeight="false" outlineLevel="0" collapsed="false">
      <c r="F350" s="16"/>
      <c r="G350" s="16"/>
    </row>
    <row r="351" customFormat="false" ht="12.75" hidden="false" customHeight="false" outlineLevel="0" collapsed="false">
      <c r="F351" s="16"/>
      <c r="G351" s="16"/>
    </row>
    <row r="352" customFormat="false" ht="12.75" hidden="false" customHeight="false" outlineLevel="0" collapsed="false">
      <c r="F352" s="16"/>
      <c r="G352" s="16"/>
    </row>
    <row r="353" customFormat="false" ht="12.75" hidden="false" customHeight="false" outlineLevel="0" collapsed="false">
      <c r="F353" s="16"/>
      <c r="G353" s="16"/>
    </row>
    <row r="354" customFormat="false" ht="12.75" hidden="false" customHeight="false" outlineLevel="0" collapsed="false">
      <c r="F354" s="16"/>
      <c r="G354" s="16"/>
    </row>
    <row r="355" customFormat="false" ht="12.75" hidden="false" customHeight="false" outlineLevel="0" collapsed="false">
      <c r="F355" s="16"/>
      <c r="G355" s="16"/>
    </row>
    <row r="356" customFormat="false" ht="12.75" hidden="false" customHeight="false" outlineLevel="0" collapsed="false">
      <c r="F356" s="16"/>
      <c r="G356" s="16"/>
    </row>
    <row r="357" customFormat="false" ht="12.75" hidden="false" customHeight="false" outlineLevel="0" collapsed="false">
      <c r="F357" s="16"/>
      <c r="G357" s="16"/>
    </row>
    <row r="358" customFormat="false" ht="12.75" hidden="false" customHeight="false" outlineLevel="0" collapsed="false">
      <c r="F358" s="16"/>
      <c r="G358" s="16"/>
    </row>
    <row r="359" customFormat="false" ht="12.75" hidden="false" customHeight="false" outlineLevel="0" collapsed="false">
      <c r="F359" s="16"/>
      <c r="G359" s="16"/>
    </row>
    <row r="360" customFormat="false" ht="12.75" hidden="false" customHeight="false" outlineLevel="0" collapsed="false">
      <c r="F360" s="16"/>
      <c r="G360" s="16"/>
    </row>
    <row r="361" customFormat="false" ht="12.75" hidden="false" customHeight="false" outlineLevel="0" collapsed="false">
      <c r="F361" s="16"/>
      <c r="G361" s="16"/>
    </row>
    <row r="362" customFormat="false" ht="12.75" hidden="false" customHeight="false" outlineLevel="0" collapsed="false">
      <c r="F362" s="16"/>
      <c r="G362" s="16"/>
    </row>
    <row r="363" customFormat="false" ht="12.75" hidden="false" customHeight="false" outlineLevel="0" collapsed="false">
      <c r="F363" s="16"/>
      <c r="G363" s="16"/>
    </row>
    <row r="364" customFormat="false" ht="12.75" hidden="false" customHeight="false" outlineLevel="0" collapsed="false">
      <c r="F364" s="16"/>
      <c r="G364" s="16"/>
    </row>
    <row r="365" customFormat="false" ht="12.75" hidden="false" customHeight="false" outlineLevel="0" collapsed="false">
      <c r="F365" s="16"/>
      <c r="G365" s="16"/>
    </row>
    <row r="366" customFormat="false" ht="12.75" hidden="false" customHeight="false" outlineLevel="0" collapsed="false">
      <c r="F366" s="16"/>
      <c r="G366" s="16"/>
    </row>
    <row r="367" customFormat="false" ht="12.75" hidden="false" customHeight="false" outlineLevel="0" collapsed="false">
      <c r="F367" s="16"/>
      <c r="G367" s="16"/>
    </row>
    <row r="368" customFormat="false" ht="12.75" hidden="false" customHeight="false" outlineLevel="0" collapsed="false">
      <c r="F368" s="16"/>
      <c r="G368" s="16"/>
    </row>
    <row r="369" customFormat="false" ht="12.75" hidden="false" customHeight="false" outlineLevel="0" collapsed="false">
      <c r="F369" s="16"/>
      <c r="G369" s="16"/>
    </row>
    <row r="370" customFormat="false" ht="12.75" hidden="false" customHeight="false" outlineLevel="0" collapsed="false">
      <c r="F370" s="16"/>
      <c r="G370" s="16"/>
    </row>
    <row r="371" customFormat="false" ht="12.75" hidden="false" customHeight="false" outlineLevel="0" collapsed="false">
      <c r="F371" s="16"/>
      <c r="G371" s="16"/>
    </row>
    <row r="372" customFormat="false" ht="12.75" hidden="false" customHeight="false" outlineLevel="0" collapsed="false">
      <c r="F372" s="16"/>
      <c r="G372" s="16"/>
    </row>
    <row r="373" customFormat="false" ht="12.75" hidden="false" customHeight="false" outlineLevel="0" collapsed="false">
      <c r="F373" s="16"/>
      <c r="G373" s="16"/>
    </row>
    <row r="374" customFormat="false" ht="12.75" hidden="false" customHeight="false" outlineLevel="0" collapsed="false">
      <c r="F374" s="16"/>
      <c r="G374" s="16"/>
    </row>
    <row r="375" customFormat="false" ht="12.75" hidden="false" customHeight="false" outlineLevel="0" collapsed="false">
      <c r="F375" s="16"/>
      <c r="G375" s="16"/>
    </row>
    <row r="376" customFormat="false" ht="12.75" hidden="false" customHeight="false" outlineLevel="0" collapsed="false">
      <c r="F376" s="16"/>
      <c r="G376" s="16"/>
    </row>
    <row r="377" customFormat="false" ht="12.75" hidden="false" customHeight="false" outlineLevel="0" collapsed="false">
      <c r="F377" s="16"/>
      <c r="G377" s="16"/>
    </row>
    <row r="378" customFormat="false" ht="12.75" hidden="false" customHeight="false" outlineLevel="0" collapsed="false">
      <c r="F378" s="16"/>
      <c r="G378" s="16"/>
    </row>
    <row r="379" customFormat="false" ht="12.75" hidden="false" customHeight="false" outlineLevel="0" collapsed="false">
      <c r="F379" s="16"/>
      <c r="G379" s="16"/>
    </row>
    <row r="380" customFormat="false" ht="12.75" hidden="false" customHeight="false" outlineLevel="0" collapsed="false">
      <c r="F380" s="16"/>
      <c r="G380" s="16"/>
    </row>
    <row r="381" customFormat="false" ht="12.75" hidden="false" customHeight="false" outlineLevel="0" collapsed="false">
      <c r="F381" s="16"/>
      <c r="G381" s="16"/>
    </row>
    <row r="382" customFormat="false" ht="12.75" hidden="false" customHeight="false" outlineLevel="0" collapsed="false">
      <c r="F382" s="16"/>
      <c r="G382" s="16"/>
    </row>
    <row r="383" customFormat="false" ht="12.75" hidden="false" customHeight="false" outlineLevel="0" collapsed="false">
      <c r="F383" s="16"/>
      <c r="G383" s="16"/>
    </row>
    <row r="384" customFormat="false" ht="12.75" hidden="false" customHeight="false" outlineLevel="0" collapsed="false">
      <c r="F384" s="16"/>
      <c r="G384" s="16"/>
    </row>
    <row r="385" customFormat="false" ht="12.75" hidden="false" customHeight="false" outlineLevel="0" collapsed="false">
      <c r="F385" s="16"/>
      <c r="G385" s="16"/>
    </row>
    <row r="386" customFormat="false" ht="12.75" hidden="false" customHeight="false" outlineLevel="0" collapsed="false">
      <c r="F386" s="16"/>
      <c r="G386" s="16"/>
    </row>
    <row r="387" customFormat="false" ht="12.75" hidden="false" customHeight="false" outlineLevel="0" collapsed="false">
      <c r="F387" s="16"/>
      <c r="G387" s="16"/>
    </row>
    <row r="388" customFormat="false" ht="12.75" hidden="false" customHeight="false" outlineLevel="0" collapsed="false">
      <c r="F388" s="16"/>
      <c r="G388" s="16"/>
    </row>
    <row r="389" customFormat="false" ht="12.75" hidden="false" customHeight="false" outlineLevel="0" collapsed="false">
      <c r="F389" s="16"/>
      <c r="G389" s="16"/>
    </row>
    <row r="390" customFormat="false" ht="12.75" hidden="false" customHeight="false" outlineLevel="0" collapsed="false">
      <c r="F390" s="16"/>
      <c r="G390" s="16"/>
    </row>
    <row r="391" customFormat="false" ht="12.75" hidden="false" customHeight="false" outlineLevel="0" collapsed="false">
      <c r="F391" s="16"/>
      <c r="G391" s="16"/>
    </row>
    <row r="392" customFormat="false" ht="12.75" hidden="false" customHeight="false" outlineLevel="0" collapsed="false">
      <c r="F392" s="16"/>
      <c r="G392" s="16"/>
    </row>
    <row r="393" customFormat="false" ht="12.75" hidden="false" customHeight="false" outlineLevel="0" collapsed="false">
      <c r="F393" s="16"/>
      <c r="G393" s="16"/>
    </row>
    <row r="394" customFormat="false" ht="12.75" hidden="false" customHeight="false" outlineLevel="0" collapsed="false">
      <c r="F394" s="16"/>
      <c r="G394" s="16"/>
    </row>
    <row r="395" customFormat="false" ht="12.75" hidden="false" customHeight="false" outlineLevel="0" collapsed="false">
      <c r="F395" s="16"/>
      <c r="G395" s="16"/>
    </row>
    <row r="396" customFormat="false" ht="12.75" hidden="false" customHeight="false" outlineLevel="0" collapsed="false">
      <c r="F396" s="16"/>
      <c r="G396" s="16"/>
    </row>
    <row r="397" customFormat="false" ht="12.75" hidden="false" customHeight="false" outlineLevel="0" collapsed="false">
      <c r="F397" s="16"/>
      <c r="G397" s="16"/>
    </row>
    <row r="398" customFormat="false" ht="12.75" hidden="false" customHeight="false" outlineLevel="0" collapsed="false">
      <c r="F398" s="16"/>
      <c r="G398" s="16"/>
    </row>
    <row r="399" customFormat="false" ht="12.75" hidden="false" customHeight="false" outlineLevel="0" collapsed="false">
      <c r="F399" s="16"/>
      <c r="G399" s="16"/>
    </row>
    <row r="400" customFormat="false" ht="12.75" hidden="false" customHeight="false" outlineLevel="0" collapsed="false">
      <c r="F400" s="16"/>
      <c r="G400" s="16"/>
    </row>
    <row r="401" customFormat="false" ht="12.75" hidden="false" customHeight="false" outlineLevel="0" collapsed="false">
      <c r="F401" s="16"/>
      <c r="G401" s="16"/>
    </row>
    <row r="402" customFormat="false" ht="12.75" hidden="false" customHeight="false" outlineLevel="0" collapsed="false">
      <c r="F402" s="16"/>
      <c r="G402" s="16"/>
    </row>
    <row r="403" customFormat="false" ht="12.75" hidden="false" customHeight="false" outlineLevel="0" collapsed="false">
      <c r="F403" s="16"/>
      <c r="G403" s="16"/>
    </row>
    <row r="404" customFormat="false" ht="12.75" hidden="false" customHeight="false" outlineLevel="0" collapsed="false">
      <c r="F404" s="16"/>
      <c r="G404" s="16"/>
    </row>
    <row r="405" customFormat="false" ht="12.75" hidden="false" customHeight="false" outlineLevel="0" collapsed="false">
      <c r="F405" s="16"/>
      <c r="G405" s="16"/>
    </row>
    <row r="406" customFormat="false" ht="12.75" hidden="false" customHeight="false" outlineLevel="0" collapsed="false">
      <c r="F406" s="16"/>
      <c r="G406" s="16"/>
    </row>
    <row r="407" customFormat="false" ht="12.75" hidden="false" customHeight="false" outlineLevel="0" collapsed="false">
      <c r="F407" s="16"/>
      <c r="G407" s="16"/>
    </row>
    <row r="408" customFormat="false" ht="12.75" hidden="false" customHeight="false" outlineLevel="0" collapsed="false">
      <c r="F408" s="16"/>
      <c r="G408" s="16"/>
    </row>
    <row r="409" customFormat="false" ht="12.75" hidden="false" customHeight="false" outlineLevel="0" collapsed="false">
      <c r="F409" s="16"/>
      <c r="G409" s="16"/>
    </row>
    <row r="410" customFormat="false" ht="12.75" hidden="false" customHeight="false" outlineLevel="0" collapsed="false">
      <c r="F410" s="16"/>
      <c r="G410" s="16"/>
    </row>
    <row r="411" customFormat="false" ht="12.75" hidden="false" customHeight="false" outlineLevel="0" collapsed="false">
      <c r="F411" s="16"/>
      <c r="G411" s="16"/>
    </row>
    <row r="412" customFormat="false" ht="12.75" hidden="false" customHeight="false" outlineLevel="0" collapsed="false">
      <c r="F412" s="16"/>
      <c r="G412" s="16"/>
    </row>
    <row r="413" customFormat="false" ht="12.75" hidden="false" customHeight="false" outlineLevel="0" collapsed="false">
      <c r="F413" s="16"/>
      <c r="G413" s="16"/>
    </row>
    <row r="414" customFormat="false" ht="12.75" hidden="false" customHeight="false" outlineLevel="0" collapsed="false">
      <c r="F414" s="16"/>
      <c r="G414" s="16"/>
    </row>
    <row r="415" customFormat="false" ht="12.75" hidden="false" customHeight="false" outlineLevel="0" collapsed="false">
      <c r="F415" s="16"/>
      <c r="G415" s="16"/>
    </row>
    <row r="416" customFormat="false" ht="12.75" hidden="false" customHeight="false" outlineLevel="0" collapsed="false">
      <c r="F416" s="16"/>
      <c r="G416" s="16"/>
    </row>
    <row r="417" customFormat="false" ht="12.75" hidden="false" customHeight="false" outlineLevel="0" collapsed="false">
      <c r="F417" s="16"/>
      <c r="G417" s="16"/>
    </row>
    <row r="418" customFormat="false" ht="12.75" hidden="false" customHeight="false" outlineLevel="0" collapsed="false">
      <c r="F418" s="16"/>
      <c r="G418" s="16"/>
    </row>
    <row r="419" customFormat="false" ht="12.75" hidden="false" customHeight="false" outlineLevel="0" collapsed="false">
      <c r="F419" s="16"/>
      <c r="G419" s="16"/>
    </row>
    <row r="420" customFormat="false" ht="12.75" hidden="false" customHeight="false" outlineLevel="0" collapsed="false">
      <c r="F420" s="16"/>
      <c r="G420" s="16"/>
    </row>
    <row r="421" customFormat="false" ht="12.75" hidden="false" customHeight="false" outlineLevel="0" collapsed="false">
      <c r="F421" s="16"/>
      <c r="G421" s="16"/>
    </row>
    <row r="422" customFormat="false" ht="12.75" hidden="false" customHeight="false" outlineLevel="0" collapsed="false">
      <c r="F422" s="16"/>
      <c r="G422" s="16"/>
    </row>
    <row r="423" customFormat="false" ht="12.75" hidden="false" customHeight="false" outlineLevel="0" collapsed="false">
      <c r="F423" s="16"/>
      <c r="G423" s="16"/>
    </row>
    <row r="424" customFormat="false" ht="12.75" hidden="false" customHeight="false" outlineLevel="0" collapsed="false">
      <c r="F424" s="16"/>
      <c r="G424" s="16"/>
    </row>
    <row r="425" customFormat="false" ht="12.75" hidden="false" customHeight="false" outlineLevel="0" collapsed="false">
      <c r="F425" s="16"/>
      <c r="G425" s="16"/>
    </row>
    <row r="426" customFormat="false" ht="12.75" hidden="false" customHeight="false" outlineLevel="0" collapsed="false">
      <c r="F426" s="16"/>
      <c r="G426" s="16"/>
    </row>
    <row r="427" customFormat="false" ht="12.75" hidden="false" customHeight="false" outlineLevel="0" collapsed="false">
      <c r="F427" s="16"/>
      <c r="G427" s="16"/>
    </row>
    <row r="428" customFormat="false" ht="12.75" hidden="false" customHeight="false" outlineLevel="0" collapsed="false">
      <c r="F428" s="16"/>
      <c r="G428" s="16"/>
    </row>
    <row r="429" customFormat="false" ht="12.75" hidden="false" customHeight="false" outlineLevel="0" collapsed="false">
      <c r="F429" s="16"/>
      <c r="G429" s="16"/>
    </row>
    <row r="430" customFormat="false" ht="12.75" hidden="false" customHeight="false" outlineLevel="0" collapsed="false">
      <c r="F430" s="16"/>
      <c r="G430" s="16"/>
    </row>
    <row r="431" customFormat="false" ht="12.75" hidden="false" customHeight="false" outlineLevel="0" collapsed="false">
      <c r="F431" s="16"/>
      <c r="G431" s="16"/>
    </row>
    <row r="432" customFormat="false" ht="12.75" hidden="false" customHeight="false" outlineLevel="0" collapsed="false">
      <c r="F432" s="16"/>
      <c r="G432" s="16"/>
    </row>
    <row r="433" customFormat="false" ht="12.75" hidden="false" customHeight="false" outlineLevel="0" collapsed="false">
      <c r="F433" s="16"/>
      <c r="G433" s="16"/>
    </row>
    <row r="434" customFormat="false" ht="12.75" hidden="false" customHeight="false" outlineLevel="0" collapsed="false">
      <c r="F434" s="16"/>
      <c r="G434" s="16"/>
    </row>
    <row r="435" customFormat="false" ht="12.75" hidden="false" customHeight="false" outlineLevel="0" collapsed="false">
      <c r="F435" s="16"/>
      <c r="G435" s="16"/>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W41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8" topLeftCell="BM34" activePane="bottomLeft" state="frozen"/>
      <selection pane="topLeft" activeCell="A1" activeCellId="0" sqref="A1"/>
      <selection pane="bottomLeft" activeCell="F6" activeCellId="0" sqref="F6"/>
    </sheetView>
  </sheetViews>
  <sheetFormatPr defaultColWidth="9.13671875" defaultRowHeight="12.75" customHeight="true" zeroHeight="false" outlineLevelRow="0" outlineLevelCol="0"/>
  <cols>
    <col collapsed="false" customWidth="true" hidden="false" outlineLevel="0" max="1" min="1" style="20" width="2.56"/>
    <col collapsed="false" customWidth="true" hidden="false" outlineLevel="0" max="2" min="2" style="20" width="10.28"/>
    <col collapsed="false" customWidth="true" hidden="false" outlineLevel="0" max="3" min="3" style="20" width="6.28"/>
    <col collapsed="false" customWidth="true" hidden="false" outlineLevel="0" max="4" min="4" style="20" width="5.99"/>
    <col collapsed="false" customWidth="true" hidden="false" outlineLevel="0" max="5" min="5" style="20" width="6.41"/>
    <col collapsed="false" customWidth="true" hidden="false" outlineLevel="0" max="6" min="6" style="20" width="8.7"/>
    <col collapsed="false" customWidth="true" hidden="false" outlineLevel="0" max="7" min="7" style="20" width="8.85"/>
    <col collapsed="false" customWidth="true" hidden="false" outlineLevel="0" max="8" min="8" style="20" width="9.41"/>
    <col collapsed="false" customWidth="true" hidden="false" outlineLevel="0" max="9" min="9" style="20" width="10.71"/>
    <col collapsed="false" customWidth="true" hidden="false" outlineLevel="0" max="12" min="10" style="20" width="7.7"/>
    <col collapsed="false" customWidth="true" hidden="false" outlineLevel="0" max="17" min="13" style="20" width="10.41"/>
    <col collapsed="false" customWidth="true" hidden="false" outlineLevel="0" max="18" min="18" style="20" width="9.7"/>
    <col collapsed="false" customWidth="true" hidden="false" outlineLevel="0" max="19" min="19" style="20" width="10.28"/>
    <col collapsed="false" customWidth="true" hidden="false" outlineLevel="0" max="20" min="20" style="20" width="8.99"/>
    <col collapsed="false" customWidth="true" hidden="false" outlineLevel="0" max="21" min="21" style="20" width="1.99"/>
    <col collapsed="false" customWidth="true" hidden="false" outlineLevel="0" max="22" min="22" style="20" width="9.41"/>
    <col collapsed="false" customWidth="true" hidden="false" outlineLevel="0" max="23" min="23" style="20" width="10.99"/>
    <col collapsed="false" customWidth="true" hidden="false" outlineLevel="0" max="24" min="24" style="20" width="10.28"/>
    <col collapsed="false" customWidth="false" hidden="false" outlineLevel="0" max="257" min="25" style="20" width="9.14"/>
  </cols>
  <sheetData>
    <row r="1" customFormat="false" ht="12.75" hidden="false" customHeight="false" outlineLevel="0" collapsed="false">
      <c r="B1" s="21" t="s">
        <v>0</v>
      </c>
      <c r="C1" s="22"/>
      <c r="D1" s="22"/>
      <c r="E1" s="22"/>
      <c r="F1" s="22"/>
      <c r="G1" s="22"/>
      <c r="H1" s="22"/>
      <c r="I1" s="22"/>
      <c r="J1" s="23"/>
      <c r="K1" s="22"/>
      <c r="L1" s="22"/>
      <c r="M1" s="22"/>
      <c r="N1" s="24"/>
      <c r="O1" s="24"/>
      <c r="P1" s="24"/>
      <c r="Q1" s="24"/>
      <c r="AR1" s="20" t="s">
        <v>86</v>
      </c>
      <c r="AV1" s="20" t="s">
        <v>87</v>
      </c>
    </row>
    <row r="2" customFormat="false" ht="12.75" hidden="false" customHeight="false" outlineLevel="0" collapsed="false">
      <c r="B2" s="25" t="s">
        <v>1</v>
      </c>
      <c r="C2" s="24"/>
      <c r="D2" s="24"/>
      <c r="E2" s="24"/>
      <c r="F2" s="26" t="n">
        <v>4</v>
      </c>
      <c r="G2" s="24"/>
      <c r="H2" s="24" t="s">
        <v>2</v>
      </c>
      <c r="I2" s="24"/>
      <c r="J2" s="27" t="n">
        <v>0.04</v>
      </c>
      <c r="K2" s="24"/>
      <c r="L2" s="24"/>
    </row>
    <row r="3" customFormat="false" ht="12.75" hidden="false" customHeight="false" outlineLevel="0" collapsed="false">
      <c r="B3" s="25" t="s">
        <v>4</v>
      </c>
      <c r="C3" s="24"/>
      <c r="D3" s="24"/>
      <c r="E3" s="24"/>
      <c r="F3" s="26" t="n">
        <v>240</v>
      </c>
      <c r="G3" s="24"/>
      <c r="H3" s="24" t="s">
        <v>8</v>
      </c>
      <c r="I3" s="24"/>
      <c r="J3" s="27" t="n">
        <v>0</v>
      </c>
      <c r="K3" s="24"/>
      <c r="L3" s="24"/>
      <c r="M3" s="24"/>
      <c r="N3" s="24"/>
      <c r="O3" s="24"/>
      <c r="P3" s="24"/>
      <c r="Q3" s="24"/>
      <c r="AR3" s="20" t="s">
        <v>88</v>
      </c>
      <c r="AS3" s="20" t="s">
        <v>18</v>
      </c>
      <c r="AT3" s="20" t="s">
        <v>89</v>
      </c>
      <c r="AV3" s="20" t="s">
        <v>45</v>
      </c>
      <c r="AW3" s="20" t="s">
        <v>18</v>
      </c>
    </row>
    <row r="4" customFormat="false" ht="12.75" hidden="false" customHeight="false" outlineLevel="0" collapsed="false">
      <c r="B4" s="25" t="s">
        <v>7</v>
      </c>
      <c r="C4" s="24"/>
      <c r="D4" s="24"/>
      <c r="E4" s="24"/>
      <c r="F4" s="24" t="n">
        <v>0.3</v>
      </c>
      <c r="G4" s="24"/>
      <c r="H4" s="24" t="s">
        <v>9</v>
      </c>
      <c r="I4" s="24"/>
      <c r="J4" s="27" t="n">
        <v>0.01</v>
      </c>
      <c r="AR4" s="20" t="n">
        <v>0</v>
      </c>
      <c r="AS4" s="20" t="n">
        <v>0</v>
      </c>
      <c r="AT4" s="20" t="n">
        <v>-0.01</v>
      </c>
      <c r="AV4" s="20" t="n">
        <v>0</v>
      </c>
      <c r="AW4" s="20" t="n">
        <v>0.02</v>
      </c>
    </row>
    <row r="5" customFormat="false" ht="12.75" hidden="false" customHeight="false" outlineLevel="0" collapsed="false">
      <c r="B5" s="28" t="s">
        <v>10</v>
      </c>
      <c r="C5" s="29"/>
      <c r="D5" s="29"/>
      <c r="E5" s="29"/>
      <c r="F5" s="29" t="n">
        <v>0.1</v>
      </c>
      <c r="G5" s="29"/>
      <c r="H5" s="29"/>
      <c r="I5" s="29"/>
      <c r="J5" s="30"/>
      <c r="AR5" s="20" t="n">
        <f aca="false">AR4+1</f>
        <v>1</v>
      </c>
      <c r="AS5" s="20" t="n">
        <v>0</v>
      </c>
      <c r="AT5" s="20" t="n">
        <v>-0.01</v>
      </c>
      <c r="AV5" s="20" t="n">
        <v>11</v>
      </c>
      <c r="AW5" s="20" t="n">
        <v>0.01</v>
      </c>
    </row>
    <row r="6" customFormat="false" ht="12.75" hidden="false" customHeight="false" outlineLevel="0" collapsed="false">
      <c r="AR6" s="20" t="n">
        <f aca="false">AR5+1</f>
        <v>2</v>
      </c>
      <c r="AS6" s="20" t="n">
        <v>0</v>
      </c>
      <c r="AT6" s="20" t="n">
        <v>-0.01</v>
      </c>
      <c r="AV6" s="20" t="n">
        <v>20</v>
      </c>
      <c r="AW6" s="20" t="n">
        <v>0</v>
      </c>
    </row>
    <row r="7" customFormat="false" ht="12.75" hidden="false" customHeight="false" outlineLevel="0" collapsed="false">
      <c r="B7" s="21" t="s">
        <v>12</v>
      </c>
      <c r="C7" s="22"/>
      <c r="D7" s="22"/>
      <c r="E7" s="22" t="s">
        <v>90</v>
      </c>
      <c r="F7" s="22"/>
      <c r="G7" s="22"/>
      <c r="H7" s="23"/>
      <c r="I7" s="31" t="s">
        <v>13</v>
      </c>
      <c r="J7" s="22"/>
      <c r="K7" s="22" t="s">
        <v>91</v>
      </c>
      <c r="L7" s="22"/>
      <c r="M7" s="23"/>
      <c r="N7" s="24"/>
      <c r="O7" s="24"/>
      <c r="P7" s="24"/>
      <c r="Q7" s="24"/>
      <c r="AR7" s="20" t="n">
        <f aca="false">AR6+1</f>
        <v>3</v>
      </c>
      <c r="AS7" s="20" t="n">
        <v>0</v>
      </c>
      <c r="AT7" s="20" t="n">
        <v>-0.01</v>
      </c>
      <c r="AV7" s="20" t="n">
        <v>220</v>
      </c>
      <c r="AW7" s="20" t="n">
        <v>-0.01</v>
      </c>
    </row>
    <row r="8" customFormat="false" ht="12.75" hidden="false" customHeight="false" outlineLevel="0" collapsed="false">
      <c r="B8" s="25"/>
      <c r="C8" s="24"/>
      <c r="D8" s="32" t="s">
        <v>14</v>
      </c>
      <c r="E8" s="32"/>
      <c r="F8" s="32" t="s">
        <v>15</v>
      </c>
      <c r="G8" s="32"/>
      <c r="H8" s="27"/>
      <c r="I8" s="24"/>
      <c r="J8" s="32" t="s">
        <v>14</v>
      </c>
      <c r="K8" s="32"/>
      <c r="L8" s="32"/>
      <c r="M8" s="33"/>
      <c r="N8" s="32"/>
      <c r="O8" s="32"/>
      <c r="P8" s="32"/>
      <c r="Q8" s="32"/>
      <c r="R8" s="24"/>
      <c r="AR8" s="20" t="n">
        <f aca="false">AR7+1</f>
        <v>4</v>
      </c>
      <c r="AS8" s="20" t="n">
        <v>0</v>
      </c>
      <c r="AT8" s="20" t="n">
        <v>0.01</v>
      </c>
    </row>
    <row r="9" customFormat="false" ht="12.75" hidden="false" customHeight="false" outlineLevel="0" collapsed="false">
      <c r="B9" s="25" t="s">
        <v>16</v>
      </c>
      <c r="C9" s="24"/>
      <c r="D9" s="24" t="s">
        <v>17</v>
      </c>
      <c r="E9" s="24"/>
      <c r="F9" s="24" t="s">
        <v>18</v>
      </c>
      <c r="G9" s="24" t="s">
        <v>19</v>
      </c>
      <c r="H9" s="27"/>
      <c r="I9" s="24" t="s">
        <v>16</v>
      </c>
      <c r="J9" s="24" t="s">
        <v>45</v>
      </c>
      <c r="K9" s="24" t="s">
        <v>18</v>
      </c>
      <c r="L9" s="27" t="s">
        <v>92</v>
      </c>
      <c r="M9" s="27"/>
      <c r="N9" s="24"/>
      <c r="O9" s="24"/>
      <c r="P9" s="24"/>
      <c r="Q9" s="24"/>
      <c r="AR9" s="20" t="n">
        <f aca="false">AR8+1</f>
        <v>5</v>
      </c>
      <c r="AS9" s="20" t="n">
        <v>0</v>
      </c>
      <c r="AT9" s="20" t="n">
        <v>0.01</v>
      </c>
    </row>
    <row r="10" customFormat="false" ht="12.75" hidden="false" customHeight="false" outlineLevel="0" collapsed="false">
      <c r="B10" s="25" t="s">
        <v>21</v>
      </c>
      <c r="C10" s="24"/>
      <c r="D10" s="24" t="s">
        <v>93</v>
      </c>
      <c r="E10" s="24"/>
      <c r="F10" s="34" t="s">
        <v>23</v>
      </c>
      <c r="G10" s="24" t="n">
        <v>-0.01</v>
      </c>
      <c r="H10" s="27" t="s">
        <v>24</v>
      </c>
      <c r="I10" s="24" t="s">
        <v>25</v>
      </c>
      <c r="J10" s="24" t="s">
        <v>26</v>
      </c>
      <c r="K10" s="34" t="n">
        <v>-0.01</v>
      </c>
      <c r="L10" s="34" t="s">
        <v>24</v>
      </c>
      <c r="M10" s="27"/>
      <c r="N10" s="24"/>
      <c r="O10" s="24"/>
      <c r="P10" s="24"/>
      <c r="Q10" s="24"/>
      <c r="AR10" s="20" t="n">
        <f aca="false">AR9+1</f>
        <v>6</v>
      </c>
      <c r="AS10" s="20" t="n">
        <v>0.01</v>
      </c>
      <c r="AT10" s="20" t="n">
        <v>0.02</v>
      </c>
    </row>
    <row r="11" customFormat="false" ht="12.75" hidden="false" customHeight="false" outlineLevel="0" collapsed="false">
      <c r="B11" s="25" t="s">
        <v>27</v>
      </c>
      <c r="C11" s="24"/>
      <c r="D11" s="24" t="s">
        <v>94</v>
      </c>
      <c r="E11" s="24"/>
      <c r="F11" s="34" t="s">
        <v>23</v>
      </c>
      <c r="G11" s="24" t="n">
        <v>0.01</v>
      </c>
      <c r="H11" s="27" t="s">
        <v>24</v>
      </c>
      <c r="I11" s="24" t="s">
        <v>29</v>
      </c>
      <c r="J11" s="24" t="s">
        <v>30</v>
      </c>
      <c r="K11" s="34" t="n">
        <v>0.01</v>
      </c>
      <c r="L11" s="34" t="s">
        <v>24</v>
      </c>
      <c r="M11" s="27"/>
      <c r="N11" s="24"/>
      <c r="O11" s="24"/>
      <c r="P11" s="24"/>
      <c r="Q11" s="24"/>
      <c r="AR11" s="20" t="n">
        <f aca="false">AR10+1</f>
        <v>7</v>
      </c>
      <c r="AS11" s="20" t="n">
        <v>0.01</v>
      </c>
      <c r="AT11" s="20" t="n">
        <v>0.02</v>
      </c>
    </row>
    <row r="12" customFormat="false" ht="12.75" hidden="false" customHeight="false" outlineLevel="0" collapsed="false">
      <c r="B12" s="25" t="s">
        <v>31</v>
      </c>
      <c r="C12" s="24"/>
      <c r="D12" s="24" t="s">
        <v>95</v>
      </c>
      <c r="E12" s="24"/>
      <c r="F12" s="34" t="n">
        <v>0.01</v>
      </c>
      <c r="G12" s="24" t="n">
        <v>0.02</v>
      </c>
      <c r="H12" s="27" t="s">
        <v>24</v>
      </c>
      <c r="I12" s="24" t="s">
        <v>33</v>
      </c>
      <c r="J12" s="24" t="s">
        <v>34</v>
      </c>
      <c r="K12" s="34" t="n">
        <v>0.02</v>
      </c>
      <c r="L12" s="34" t="s">
        <v>24</v>
      </c>
      <c r="M12" s="27"/>
      <c r="N12" s="24"/>
      <c r="O12" s="24"/>
      <c r="P12" s="24"/>
      <c r="Q12" s="24"/>
      <c r="AR12" s="20" t="n">
        <f aca="false">AR11+1</f>
        <v>8</v>
      </c>
      <c r="AS12" s="20" t="n">
        <v>0.01</v>
      </c>
      <c r="AT12" s="20" t="n">
        <v>0.02</v>
      </c>
    </row>
    <row r="13" customFormat="false" ht="12.75" hidden="false" customHeight="false" outlineLevel="0" collapsed="false">
      <c r="B13" s="25" t="s">
        <v>35</v>
      </c>
      <c r="C13" s="24"/>
      <c r="D13" s="24" t="s">
        <v>96</v>
      </c>
      <c r="E13" s="24"/>
      <c r="F13" s="34" t="n">
        <v>0.02</v>
      </c>
      <c r="G13" s="24" t="n">
        <v>0.04</v>
      </c>
      <c r="H13" s="27" t="s">
        <v>24</v>
      </c>
      <c r="I13" s="24"/>
      <c r="J13" s="24"/>
      <c r="K13" s="24"/>
      <c r="L13" s="24"/>
      <c r="M13" s="27"/>
      <c r="N13" s="24"/>
      <c r="O13" s="24"/>
      <c r="P13" s="24"/>
      <c r="Q13" s="24"/>
      <c r="R13" s="24"/>
      <c r="S13" s="24"/>
      <c r="T13" s="24"/>
      <c r="U13" s="24"/>
      <c r="V13" s="24"/>
      <c r="AR13" s="20" t="n">
        <f aca="false">AR12+1</f>
        <v>9</v>
      </c>
      <c r="AS13" s="20" t="n">
        <v>0.01</v>
      </c>
      <c r="AT13" s="20" t="n">
        <v>0.02</v>
      </c>
    </row>
    <row r="14" customFormat="false" ht="12.75" hidden="false" customHeight="false" outlineLevel="0" collapsed="false">
      <c r="B14" s="25" t="s">
        <v>37</v>
      </c>
      <c r="C14" s="24"/>
      <c r="D14" s="24" t="s">
        <v>97</v>
      </c>
      <c r="E14" s="24"/>
      <c r="F14" s="34" t="n">
        <v>0.04</v>
      </c>
      <c r="G14" s="24" t="n">
        <v>0.15</v>
      </c>
      <c r="H14" s="27" t="s">
        <v>24</v>
      </c>
      <c r="I14" s="24"/>
      <c r="J14" s="24"/>
      <c r="K14" s="24"/>
      <c r="L14" s="24"/>
      <c r="M14" s="27"/>
      <c r="N14" s="24"/>
      <c r="O14" s="24"/>
      <c r="P14" s="24"/>
      <c r="Q14" s="24"/>
      <c r="R14" s="24"/>
      <c r="S14" s="24"/>
      <c r="T14" s="24"/>
      <c r="U14" s="24"/>
      <c r="V14" s="24"/>
      <c r="AR14" s="20" t="n">
        <f aca="false">AR13+1</f>
        <v>10</v>
      </c>
      <c r="AS14" s="20" t="n">
        <v>0.01</v>
      </c>
      <c r="AT14" s="20" t="n">
        <v>0.02</v>
      </c>
    </row>
    <row r="15" customFormat="false" ht="12.75" hidden="false" customHeight="false" outlineLevel="0" collapsed="false">
      <c r="B15" s="28" t="s">
        <v>39</v>
      </c>
      <c r="C15" s="29"/>
      <c r="D15" s="29" t="s">
        <v>98</v>
      </c>
      <c r="E15" s="29"/>
      <c r="F15" s="35" t="s">
        <v>23</v>
      </c>
      <c r="G15" s="29" t="s">
        <v>23</v>
      </c>
      <c r="H15" s="30" t="s">
        <v>41</v>
      </c>
      <c r="I15" s="29"/>
      <c r="J15" s="29"/>
      <c r="K15" s="29"/>
      <c r="L15" s="29"/>
      <c r="M15" s="30"/>
      <c r="N15" s="24"/>
      <c r="O15" s="24"/>
      <c r="P15" s="24"/>
      <c r="Q15" s="24"/>
      <c r="R15" s="24"/>
      <c r="S15" s="24"/>
      <c r="T15" s="24"/>
      <c r="U15" s="24"/>
      <c r="V15" s="24"/>
      <c r="AR15" s="20" t="n">
        <f aca="false">AR14+1</f>
        <v>11</v>
      </c>
      <c r="AS15" s="20" t="n">
        <v>0.02</v>
      </c>
      <c r="AT15" s="20" t="n">
        <v>0.04</v>
      </c>
    </row>
    <row r="16" customFormat="false" ht="12.75" hidden="false" customHeight="false" outlineLevel="0" collapsed="false">
      <c r="R16" s="24"/>
      <c r="S16" s="24"/>
      <c r="T16" s="24"/>
      <c r="U16" s="24"/>
      <c r="V16" s="24"/>
      <c r="AR16" s="20" t="n">
        <f aca="false">AR15+1</f>
        <v>12</v>
      </c>
      <c r="AS16" s="20" t="n">
        <v>0.02</v>
      </c>
      <c r="AT16" s="20" t="n">
        <v>0.04</v>
      </c>
    </row>
    <row r="17" customFormat="false" ht="12.75" hidden="false" customHeight="false" outlineLevel="0" collapsed="false">
      <c r="B17" s="36" t="s">
        <v>42</v>
      </c>
      <c r="AR17" s="20" t="n">
        <f aca="false">AR16+1</f>
        <v>13</v>
      </c>
      <c r="AS17" s="20" t="n">
        <v>0.02</v>
      </c>
      <c r="AT17" s="20" t="n">
        <v>0.04</v>
      </c>
    </row>
    <row r="18" customFormat="false" ht="12.75" hidden="false" customHeight="false" outlineLevel="0" collapsed="false">
      <c r="A18" s="20" t="s">
        <v>99</v>
      </c>
      <c r="B18" s="20" t="s">
        <v>43</v>
      </c>
      <c r="C18" s="20" t="s">
        <v>44</v>
      </c>
      <c r="D18" s="20" t="s">
        <v>45</v>
      </c>
      <c r="E18" s="20" t="s">
        <v>46</v>
      </c>
      <c r="F18" s="20" t="s">
        <v>47</v>
      </c>
      <c r="G18" s="20" t="s">
        <v>48</v>
      </c>
      <c r="H18" s="20" t="s">
        <v>49</v>
      </c>
      <c r="I18" s="20" t="s">
        <v>18</v>
      </c>
      <c r="J18" s="20" t="s">
        <v>50</v>
      </c>
      <c r="K18" s="20" t="s">
        <v>51</v>
      </c>
      <c r="L18" s="20" t="s">
        <v>100</v>
      </c>
      <c r="M18" s="20" t="s">
        <v>101</v>
      </c>
      <c r="N18" s="20" t="s">
        <v>102</v>
      </c>
      <c r="O18" s="20" t="s">
        <v>103</v>
      </c>
      <c r="P18" s="20" t="s">
        <v>104</v>
      </c>
      <c r="Q18" s="20" t="s">
        <v>105</v>
      </c>
      <c r="R18" s="20" t="s">
        <v>106</v>
      </c>
      <c r="S18" s="20" t="s">
        <v>53</v>
      </c>
      <c r="T18" s="20" t="s">
        <v>54</v>
      </c>
      <c r="V18" s="20" t="s">
        <v>55</v>
      </c>
      <c r="AR18" s="20" t="n">
        <f aca="false">AR17+1</f>
        <v>14</v>
      </c>
      <c r="AS18" s="20" t="n">
        <v>0.04</v>
      </c>
      <c r="AT18" s="20" t="n">
        <v>0.15</v>
      </c>
    </row>
    <row r="19" customFormat="false" ht="12.75" hidden="false" customHeight="false" outlineLevel="0" collapsed="false">
      <c r="A19" s="20" t="n">
        <v>1</v>
      </c>
      <c r="B19" s="37" t="n">
        <v>0</v>
      </c>
      <c r="C19" s="20" t="s">
        <v>56</v>
      </c>
      <c r="D19" s="20" t="n">
        <v>240</v>
      </c>
      <c r="E19" s="20" t="n">
        <v>0</v>
      </c>
      <c r="F19" s="20" t="n">
        <v>0</v>
      </c>
      <c r="G19" s="38" t="n">
        <f aca="false">VLOOKUP(E19,Trans,2,FALSE())</f>
        <v>0</v>
      </c>
      <c r="H19" s="38" t="n">
        <v>0</v>
      </c>
      <c r="I19" s="20" t="n">
        <f aca="false">MAX($J$2,VLOOKUP(D19,Intensity,2,TRUE()))</f>
        <v>0.04</v>
      </c>
      <c r="J19" s="39" t="n">
        <v>25</v>
      </c>
      <c r="K19" s="39" t="n">
        <v>25.04</v>
      </c>
      <c r="L19" s="39"/>
      <c r="M19" s="20" t="str">
        <f aca="false">IF(C19="Buy",J19,IF(C19="Sell",K19,""))</f>
        <v/>
      </c>
      <c r="R19" s="20" t="n">
        <v>0</v>
      </c>
      <c r="S19" s="37"/>
      <c r="AR19" s="20" t="n">
        <f aca="false">AR18+1</f>
        <v>15</v>
      </c>
      <c r="AS19" s="20" t="n">
        <v>0.04</v>
      </c>
      <c r="AT19" s="20" t="n">
        <v>0.15</v>
      </c>
    </row>
    <row r="20" customFormat="false" ht="12.75" hidden="false" customHeight="false" outlineLevel="0" collapsed="false">
      <c r="A20" s="20" t="n">
        <f aca="false">A19+1</f>
        <v>2</v>
      </c>
      <c r="B20" s="37" t="n">
        <f aca="true">IF(C20&lt;&gt;"null",RAND()*240+B19,240+B19)</f>
        <v>205.743743013706</v>
      </c>
      <c r="C20" s="20" t="s">
        <v>57</v>
      </c>
      <c r="D20" s="20" t="n">
        <v>240</v>
      </c>
      <c r="E20" s="20" t="n">
        <f aca="false">MAX(0,IF(C20="Buy",E19+1,E19-MAX(1,ROUND($F$5*E19,0))))</f>
        <v>0</v>
      </c>
      <c r="F20" s="20" t="n">
        <f aca="false">MAX(0,IF(C20="Sell",F19+1,F19-MAX(1,ROUND($F$5*F19,0))))</f>
        <v>1</v>
      </c>
      <c r="G20" s="38" t="n">
        <f aca="false">MAX($J$3,IF(C20="Buy",MAX(0,VLOOKUP(E20,Trans,3,FALSE())+G19),MAX(0,G19-MAX(0.01,ROUND(G19*$F$4,2)))))</f>
        <v>0</v>
      </c>
      <c r="H20" s="38" t="n">
        <f aca="false">MAX($J$3,IF(C20="Sell",MAX(0,VLOOKUP(F20,Trans,3,FALSE())+H19),MAX(0,H19-MAX(0.01,ROUND(H19*$F$4,2)))))</f>
        <v>0</v>
      </c>
      <c r="I20" s="40" t="n">
        <f aca="false">MAX($J$2,H20+$J$4,G20+0.01,IF(C20="Sell",VLOOKUP(F20,Trans,2,FALSE()),IF(C20="Buy",VLOOKUP(E20,Trans,2,FALSE()),0))+VLOOKUP(D20,Intensity,2,TRUE())+I19)</f>
        <v>0.04</v>
      </c>
      <c r="J20" s="39" t="n">
        <f aca="false">IF(C20="Sell",K20-I20,IF(C20="Buy",J19-G20,((J19+K19)/2-I20/2)))</f>
        <v>25</v>
      </c>
      <c r="K20" s="39" t="n">
        <f aca="false">IF(C20="Sell",K19+H20,IF(C20="Buy",J20+I20,((J19+K19)/2+I20/2)))</f>
        <v>25.04</v>
      </c>
      <c r="L20" s="20" t="n">
        <f aca="false">(J20+K20)/2</f>
        <v>25.02</v>
      </c>
      <c r="M20" s="20" t="n">
        <f aca="false">IF(C20="Buy",J19,IF(C20="Sell",K19,""))</f>
        <v>25.04</v>
      </c>
      <c r="N20" s="41" t="n">
        <f aca="false">IF(C20="Buy",(M20*10000+P19*N19)/(P19+10000),N19)</f>
        <v>0</v>
      </c>
      <c r="O20" s="41" t="n">
        <f aca="false">IF(C20="Sell",(M20*10000+Q19*O19)/(Q19+10000),O19)</f>
        <v>25.04</v>
      </c>
      <c r="P20" s="37" t="n">
        <f aca="false">IF(C20="Buy",P19+10000,P19)</f>
        <v>0</v>
      </c>
      <c r="Q20" s="37" t="n">
        <f aca="false">IF(C20="Sell",Q19+10000,Q19)</f>
        <v>10000</v>
      </c>
      <c r="R20" s="37" t="n">
        <f aca="false">P20-Q20</f>
        <v>-10000</v>
      </c>
      <c r="S20" s="37" t="n">
        <f aca="false">Q20*O20-P20*N20</f>
        <v>250400</v>
      </c>
      <c r="T20" s="37" t="n">
        <f aca="false">R20*L20+S20</f>
        <v>200</v>
      </c>
      <c r="V20" s="20" t="s">
        <v>58</v>
      </c>
      <c r="AR20" s="20" t="n">
        <f aca="false">AR19+1</f>
        <v>16</v>
      </c>
      <c r="AS20" s="20" t="n">
        <v>0.04</v>
      </c>
      <c r="AT20" s="20" t="n">
        <v>0.15</v>
      </c>
    </row>
    <row r="21" customFormat="false" ht="12.75" hidden="false" customHeight="false" outlineLevel="0" collapsed="false">
      <c r="A21" s="20" t="n">
        <f aca="false">A20+1</f>
        <v>3</v>
      </c>
      <c r="B21" s="37" t="n">
        <f aca="true">IF(C21&lt;&gt;"null",RAND()*240+B20,240+B20)</f>
        <v>399.178804343223</v>
      </c>
      <c r="C21" s="20" t="s">
        <v>57</v>
      </c>
      <c r="D21" s="20" t="n">
        <v>240</v>
      </c>
      <c r="E21" s="20" t="n">
        <f aca="false">MAX(0,IF(C21="Buy",E20+1,E20-MAX(1,ROUND($F$5*E20,0))))</f>
        <v>0</v>
      </c>
      <c r="F21" s="20" t="n">
        <f aca="false">MAX(0,IF(C21="Sell",F20+1,F20-MAX(1,ROUND($F$5*F20,0))))</f>
        <v>2</v>
      </c>
      <c r="G21" s="38" t="n">
        <f aca="false">MAX($J$3,IF(C21="Buy",MAX(0,VLOOKUP(E21,Trans,3,FALSE())+G20),MAX(0,G20-MAX(0.01,ROUND(G20*$F$4,2)))))</f>
        <v>0</v>
      </c>
      <c r="H21" s="38" t="n">
        <f aca="false">MAX($J$3,IF(C21="Sell",MAX(0,VLOOKUP(F21,Trans,3,FALSE())+H20),MAX(0,H20-MAX(0.01,ROUND(H20*$F$4,2)))))</f>
        <v>0</v>
      </c>
      <c r="I21" s="40" t="n">
        <f aca="false">MAX($J$2,H21+$J$4,G21+0.01,IF(C21="Sell",VLOOKUP(F21,Trans,2,FALSE()),IF(C21="Buy",VLOOKUP(E21,Trans,2,FALSE()),0))+VLOOKUP(D21,Intensity,2,TRUE())+I20)</f>
        <v>0.04</v>
      </c>
      <c r="J21" s="39" t="n">
        <f aca="false">IF(C21="Sell",K21-I21,IF(C21="Buy",J20-G21,((J20+K20)/2-I21/2)))</f>
        <v>25</v>
      </c>
      <c r="K21" s="39" t="n">
        <f aca="false">IF(C21="Sell",K20+H21,IF(C21="Buy",J21+I21,((J20+K20)/2+I21/2)))</f>
        <v>25.04</v>
      </c>
      <c r="L21" s="20" t="n">
        <f aca="false">(J21+K21)/2</f>
        <v>25.02</v>
      </c>
      <c r="M21" s="20" t="n">
        <f aca="false">IF(C21="Buy",J20,IF(C21="Sell",K20,""))</f>
        <v>25.04</v>
      </c>
      <c r="N21" s="41" t="n">
        <f aca="false">IF(C21="Buy",(M21*10000+P20*N20)/(P20+10000),N20)</f>
        <v>0</v>
      </c>
      <c r="O21" s="41" t="n">
        <f aca="false">IF(C21="Sell",(M21*10000+Q20*O20)/(Q20+10000),O20)</f>
        <v>25.04</v>
      </c>
      <c r="P21" s="37" t="n">
        <f aca="false">IF(C21="Buy",P20+10000,P20)</f>
        <v>0</v>
      </c>
      <c r="Q21" s="37" t="n">
        <f aca="false">IF(C21="Sell",Q20+10000,Q20)</f>
        <v>20000</v>
      </c>
      <c r="R21" s="37" t="n">
        <f aca="false">P21-Q21</f>
        <v>-20000</v>
      </c>
      <c r="S21" s="37" t="n">
        <f aca="false">Q21*O21-P21*N21</f>
        <v>500800</v>
      </c>
      <c r="T21" s="37" t="n">
        <f aca="false">R21*L21+S21</f>
        <v>400</v>
      </c>
      <c r="V21" s="20" t="s">
        <v>21</v>
      </c>
      <c r="AR21" s="20" t="n">
        <f aca="false">AR20+1</f>
        <v>17</v>
      </c>
      <c r="AS21" s="20" t="n">
        <v>0.04</v>
      </c>
      <c r="AT21" s="20" t="n">
        <v>0.15</v>
      </c>
    </row>
    <row r="22" customFormat="false" ht="12.75" hidden="false" customHeight="false" outlineLevel="0" collapsed="false">
      <c r="A22" s="20" t="n">
        <f aca="false">A21+1</f>
        <v>4</v>
      </c>
      <c r="B22" s="37" t="n">
        <f aca="true">IF(C22&lt;&gt;"null",RAND()*240+B21,240+B21)</f>
        <v>509.251089882548</v>
      </c>
      <c r="C22" s="20" t="s">
        <v>57</v>
      </c>
      <c r="D22" s="20" t="n">
        <v>240</v>
      </c>
      <c r="E22" s="20" t="n">
        <f aca="false">MAX(0,IF(C22="Buy",E21+1,E21-MAX(1,ROUND($F$5*E21,0))))</f>
        <v>0</v>
      </c>
      <c r="F22" s="20" t="n">
        <f aca="false">MAX(0,IF(C22="Sell",F21+1,F21-MAX(1,ROUND($F$5*F21,0))))</f>
        <v>3</v>
      </c>
      <c r="G22" s="38" t="n">
        <f aca="false">MAX($J$3,IF(C22="Buy",MAX(0,VLOOKUP(E22,Trans,3,FALSE())+G21),MAX(0,G21-MAX(0.01,ROUND(G21*$F$4,2)))))</f>
        <v>0</v>
      </c>
      <c r="H22" s="38" t="n">
        <f aca="false">MAX($J$3,IF(C22="Sell",MAX(0,VLOOKUP(F22,Trans,3,FALSE())+H21),MAX(0,H21-MAX(0.01,ROUND(H21*$F$4,2)))))</f>
        <v>0</v>
      </c>
      <c r="I22" s="40" t="n">
        <f aca="false">MAX($J$2,H22+$J$4,G22+0.01,IF(C22="Sell",VLOOKUP(F22,Trans,2,FALSE()),IF(C22="Buy",VLOOKUP(E22,Trans,2,FALSE()),0))+VLOOKUP(D22,Intensity,2,TRUE())+I21)</f>
        <v>0.04</v>
      </c>
      <c r="J22" s="39" t="n">
        <f aca="false">IF(C22="Sell",K22-I22,IF(C22="Buy",J21-G22,((J21+K21)/2-I22/2)))</f>
        <v>25</v>
      </c>
      <c r="K22" s="39" t="n">
        <f aca="false">IF(C22="Sell",K21+H22,IF(C22="Buy",J22+I22,((J21+K21)/2+I22/2)))</f>
        <v>25.04</v>
      </c>
      <c r="L22" s="20" t="n">
        <f aca="false">(J22+K22)/2</f>
        <v>25.02</v>
      </c>
      <c r="M22" s="20" t="n">
        <f aca="false">IF(C22="Buy",J21,IF(C22="Sell",K21,""))</f>
        <v>25.04</v>
      </c>
      <c r="N22" s="41" t="n">
        <f aca="false">IF(C22="Buy",(M22*10000+P21*N21)/(P21+10000),N21)</f>
        <v>0</v>
      </c>
      <c r="O22" s="41" t="n">
        <f aca="false">IF(C22="Sell",(M22*10000+Q21*O21)/(Q21+10000),O21)</f>
        <v>25.04</v>
      </c>
      <c r="P22" s="37" t="n">
        <f aca="false">IF(C22="Buy",P21+10000,P21)</f>
        <v>0</v>
      </c>
      <c r="Q22" s="37" t="n">
        <f aca="false">IF(C22="Sell",Q21+10000,Q21)</f>
        <v>30000</v>
      </c>
      <c r="R22" s="37" t="n">
        <f aca="false">P22-Q22</f>
        <v>-30000</v>
      </c>
      <c r="S22" s="37" t="n">
        <f aca="false">Q22*O22-P22*N22</f>
        <v>751200</v>
      </c>
      <c r="T22" s="37" t="n">
        <f aca="false">R22*L22+S22</f>
        <v>600</v>
      </c>
      <c r="V22" s="20" t="s">
        <v>21</v>
      </c>
      <c r="AR22" s="20" t="n">
        <f aca="false">AR21+1</f>
        <v>18</v>
      </c>
      <c r="AS22" s="20" t="n">
        <v>0.04</v>
      </c>
      <c r="AT22" s="20" t="n">
        <v>0.15</v>
      </c>
    </row>
    <row r="23" customFormat="false" ht="12.75" hidden="false" customHeight="false" outlineLevel="0" collapsed="false">
      <c r="A23" s="20" t="n">
        <f aca="false">A22+1</f>
        <v>5</v>
      </c>
      <c r="B23" s="37" t="n">
        <f aca="true">IF(C23&lt;&gt;"null",RAND()*240+B22,240+B22)</f>
        <v>534.586207428053</v>
      </c>
      <c r="C23" s="20" t="s">
        <v>57</v>
      </c>
      <c r="D23" s="37" t="n">
        <f aca="false">((B23-B22)+(B22-B21)+(B21-B20)+(B20-B19))/4</f>
        <v>133.646551857013</v>
      </c>
      <c r="E23" s="20" t="n">
        <f aca="false">MAX(0,IF(C23="Buy",E22+1,E22-MAX(1,ROUND($F$5*E22,0))))</f>
        <v>0</v>
      </c>
      <c r="F23" s="20" t="n">
        <f aca="false">MAX(0,IF(C23="Sell",F22+1,F22-MAX(1,ROUND($F$5*F22,0))))</f>
        <v>4</v>
      </c>
      <c r="G23" s="38" t="n">
        <f aca="false">MAX($J$3,IF(C23="Buy",MAX(0,VLOOKUP(E23,Trans,3,FALSE())+G22),MAX(0,G22-MAX(0.01,ROUND(G22*$F$4,2)))))</f>
        <v>0</v>
      </c>
      <c r="H23" s="38" t="n">
        <f aca="false">MAX($J$3,IF(C23="Sell",MAX(0,VLOOKUP(F23,Trans,3,FALSE())+H22),MAX(0,H22-MAX(0.01,ROUND(H22*$F$4,2)))))</f>
        <v>0.01</v>
      </c>
      <c r="I23" s="40" t="n">
        <f aca="false">MAX($J$2,H23+$J$4,G23+0.01,IF(C23="Sell",VLOOKUP(F23,Trans,2,FALSE()),IF(C23="Buy",VLOOKUP(E23,Trans,2,FALSE()),0))+VLOOKUP(D23,Intensity,2,TRUE())+I22)</f>
        <v>0.04</v>
      </c>
      <c r="J23" s="39" t="n">
        <f aca="false">IF(C23="Sell",K23-I23,IF(C23="Buy",J22-G23,((J22+K22)/2-I23/2)))</f>
        <v>25.01</v>
      </c>
      <c r="K23" s="39" t="n">
        <f aca="false">IF(C23="Sell",K22+H23,IF(C23="Buy",J23+I23,((J22+K22)/2+I23/2)))</f>
        <v>25.05</v>
      </c>
      <c r="L23" s="20" t="n">
        <f aca="false">(J23+K23)/2</f>
        <v>25.03</v>
      </c>
      <c r="M23" s="20" t="n">
        <f aca="false">IF(C23="Buy",J22,IF(C23="Sell",K22,""))</f>
        <v>25.04</v>
      </c>
      <c r="N23" s="41" t="n">
        <f aca="false">IF(C23="Buy",(M23*10000+P22*N22)/(P22+10000),N22)</f>
        <v>0</v>
      </c>
      <c r="O23" s="41" t="n">
        <f aca="false">IF(C23="Sell",(M23*10000+Q22*O22)/(Q22+10000),O22)</f>
        <v>25.04</v>
      </c>
      <c r="P23" s="37" t="n">
        <f aca="false">IF(C23="Buy",P22+10000,P22)</f>
        <v>0</v>
      </c>
      <c r="Q23" s="37" t="n">
        <f aca="false">IF(C23="Sell",Q22+10000,Q22)</f>
        <v>40000</v>
      </c>
      <c r="R23" s="37" t="n">
        <f aca="false">P23-Q23</f>
        <v>-40000</v>
      </c>
      <c r="S23" s="37" t="n">
        <f aca="false">Q23*O23-P23*N23</f>
        <v>1001600</v>
      </c>
      <c r="T23" s="37" t="n">
        <f aca="false">R23*L23+S23</f>
        <v>400</v>
      </c>
      <c r="V23" s="20" t="s">
        <v>60</v>
      </c>
      <c r="AR23" s="20" t="n">
        <f aca="false">AR22+1</f>
        <v>19</v>
      </c>
      <c r="AS23" s="20" t="n">
        <v>0.04</v>
      </c>
      <c r="AT23" s="20" t="n">
        <v>0.15</v>
      </c>
    </row>
    <row r="24" customFormat="false" ht="12.75" hidden="false" customHeight="false" outlineLevel="0" collapsed="false">
      <c r="A24" s="20" t="n">
        <f aca="false">A23+1</f>
        <v>6</v>
      </c>
      <c r="B24" s="37" t="n">
        <f aca="true">IF(C24&lt;&gt;"null",RAND()*240+B23,240+B23)</f>
        <v>693.147900662463</v>
      </c>
      <c r="C24" s="20" t="s">
        <v>57</v>
      </c>
      <c r="D24" s="37" t="n">
        <f aca="false">((B24-B23)+(B23-B22)+(B22-B21)+(B21-B20))/4</f>
        <v>121.851039412189</v>
      </c>
      <c r="E24" s="20" t="n">
        <f aca="false">MAX(0,IF(C24="Buy",E23+1,E23-MAX(1,ROUND($F$5*E23,0))))</f>
        <v>0</v>
      </c>
      <c r="F24" s="20" t="n">
        <f aca="false">MAX(0,IF(C24="Sell",F23+1,F23-MAX(1,ROUND($F$5*F23,0))))</f>
        <v>5</v>
      </c>
      <c r="G24" s="38" t="n">
        <f aca="false">MAX($J$3,IF(C24="Buy",MAX(0,VLOOKUP(E24,Trans,3,FALSE())+G23),MAX(0,G23-MAX(0.01,ROUND(G23*$F$4,2)))))</f>
        <v>0</v>
      </c>
      <c r="H24" s="38" t="n">
        <f aca="false">MAX($J$3,IF(C24="Sell",MAX(0,VLOOKUP(F24,Trans,3,FALSE())+H23),MAX(0,H23-MAX(0.01,ROUND(H23*$F$4,2)))))</f>
        <v>0.02</v>
      </c>
      <c r="I24" s="40" t="n">
        <f aca="false">MAX($J$2,H24+$J$4,G24+0.01,IF(C24="Sell",VLOOKUP(F24,Trans,2,FALSE()),IF(C24="Buy",VLOOKUP(E24,Trans,2,FALSE()),0))+VLOOKUP(D24,Intensity,2,TRUE())+I23)</f>
        <v>0.04</v>
      </c>
      <c r="J24" s="39" t="n">
        <f aca="false">IF(C24="Sell",K24-I24,IF(C24="Buy",J23-G24,((J23+K23)/2-I24/2)))</f>
        <v>25.03</v>
      </c>
      <c r="K24" s="39" t="n">
        <f aca="false">IF(C24="Sell",K23+H24,IF(C24="Buy",J24+I24,((J23+K23)/2+I24/2)))</f>
        <v>25.07</v>
      </c>
      <c r="L24" s="20" t="n">
        <f aca="false">(J24+K24)/2</f>
        <v>25.05</v>
      </c>
      <c r="M24" s="20" t="n">
        <f aca="false">IF(C24="Buy",J23,IF(C24="Sell",K23,""))</f>
        <v>25.05</v>
      </c>
      <c r="N24" s="41" t="n">
        <f aca="false">IF(C24="Buy",(M24*10000+P23*N23)/(P23+10000),N23)</f>
        <v>0</v>
      </c>
      <c r="O24" s="41" t="n">
        <f aca="false">IF(C24="Sell",(M24*10000+Q23*O23)/(Q23+10000),O23)</f>
        <v>25.042</v>
      </c>
      <c r="P24" s="37" t="n">
        <f aca="false">IF(C24="Buy",P23+10000,P23)</f>
        <v>0</v>
      </c>
      <c r="Q24" s="37" t="n">
        <f aca="false">IF(C24="Sell",Q23+10000,Q23)</f>
        <v>50000</v>
      </c>
      <c r="R24" s="37" t="n">
        <f aca="false">P24-Q24</f>
        <v>-50000</v>
      </c>
      <c r="S24" s="37" t="n">
        <f aca="false">Q24*O24-P24*N24</f>
        <v>1252100</v>
      </c>
      <c r="T24" s="37" t="n">
        <f aca="false">R24*L24+S24</f>
        <v>-400</v>
      </c>
      <c r="V24" s="20" t="s">
        <v>61</v>
      </c>
      <c r="AR24" s="20" t="n">
        <f aca="false">AR23+1</f>
        <v>20</v>
      </c>
      <c r="AS24" s="20" t="n">
        <v>0.04</v>
      </c>
      <c r="AT24" s="20" t="n">
        <v>0.15</v>
      </c>
    </row>
    <row r="25" customFormat="false" ht="12.75" hidden="false" customHeight="false" outlineLevel="0" collapsed="false">
      <c r="A25" s="20" t="n">
        <f aca="false">A24+1</f>
        <v>7</v>
      </c>
      <c r="B25" s="37" t="n">
        <f aca="true">IF(C25&lt;&gt;"null",RAND()*240+B24,240+B24)</f>
        <v>743.538365155046</v>
      </c>
      <c r="C25" s="20" t="s">
        <v>57</v>
      </c>
      <c r="D25" s="37" t="n">
        <f aca="false">((B25-B24)+(B24-B23)+(B23-B22)+(B22-B21))/4</f>
        <v>86.0898902029558</v>
      </c>
      <c r="E25" s="20" t="n">
        <f aca="false">MAX(0,IF(C25="Buy",E24+1,E24-MAX(1,ROUND($F$5*E24,0))))</f>
        <v>0</v>
      </c>
      <c r="F25" s="20" t="n">
        <f aca="false">MAX(0,IF(C25="Sell",F24+1,F24-MAX(1,ROUND($F$5*F24,0))))</f>
        <v>6</v>
      </c>
      <c r="G25" s="38" t="n">
        <f aca="false">MAX($J$3,IF(C25="Buy",MAX(0,VLOOKUP(E25,Trans,3,FALSE())+G24),MAX(0,G24-MAX(0.01,ROUND(G24*$F$4,2)))))</f>
        <v>0</v>
      </c>
      <c r="H25" s="38" t="n">
        <f aca="false">MAX($J$3,IF(C25="Sell",MAX(0,VLOOKUP(F25,Trans,3,FALSE())+H24),MAX(0,H24-MAX(0.01,ROUND(H24*$F$4,2)))))</f>
        <v>0.04</v>
      </c>
      <c r="I25" s="40" t="n">
        <f aca="false">MAX($J$2,H25+$J$4,G25+0.01,IF(C25="Sell",VLOOKUP(F25,Trans,2,FALSE()),IF(C25="Buy",VLOOKUP(E25,Trans,2,FALSE()),0))+VLOOKUP(D25,Intensity,2,TRUE())+I24)</f>
        <v>0.05</v>
      </c>
      <c r="J25" s="39" t="n">
        <f aca="false">IF(C25="Sell",K25-I25,IF(C25="Buy",J24-G25,((J24+K24)/2-I25/2)))</f>
        <v>25.06</v>
      </c>
      <c r="K25" s="39" t="n">
        <f aca="false">IF(C25="Sell",K24+H25,IF(C25="Buy",J25+I25,((J24+K24)/2+I25/2)))</f>
        <v>25.11</v>
      </c>
      <c r="L25" s="20" t="n">
        <f aca="false">(J25+K25)/2</f>
        <v>25.085</v>
      </c>
      <c r="M25" s="20" t="n">
        <f aca="false">IF(C25="Buy",J24,IF(C25="Sell",K24,""))</f>
        <v>25.07</v>
      </c>
      <c r="N25" s="41" t="n">
        <f aca="false">IF(C25="Buy",(M25*10000+P24*N24)/(P24+10000),N24)</f>
        <v>0</v>
      </c>
      <c r="O25" s="41" t="n">
        <f aca="false">IF(C25="Sell",(M25*10000+Q24*O24)/(Q24+10000),O24)</f>
        <v>25.0466666666667</v>
      </c>
      <c r="P25" s="37" t="n">
        <f aca="false">IF(C25="Buy",P24+10000,P24)</f>
        <v>0</v>
      </c>
      <c r="Q25" s="37" t="n">
        <f aca="false">IF(C25="Sell",Q24+10000,Q24)</f>
        <v>60000</v>
      </c>
      <c r="R25" s="37" t="n">
        <f aca="false">P25-Q25</f>
        <v>-60000</v>
      </c>
      <c r="S25" s="37" t="n">
        <f aca="false">Q25*O25-P25*N25</f>
        <v>1502800</v>
      </c>
      <c r="T25" s="37" t="n">
        <f aca="false">R25*L25+S25</f>
        <v>-2300</v>
      </c>
      <c r="V25" s="20" t="s">
        <v>62</v>
      </c>
    </row>
    <row r="26" customFormat="false" ht="12.75" hidden="false" customHeight="false" outlineLevel="0" collapsed="false">
      <c r="A26" s="20" t="n">
        <f aca="false">A25+1</f>
        <v>8</v>
      </c>
      <c r="B26" s="37" t="n">
        <f aca="true">IF(C26&lt;&gt;"null",RAND()*240+B25,240+B25)</f>
        <v>841.46263993232</v>
      </c>
      <c r="C26" s="20" t="s">
        <v>57</v>
      </c>
      <c r="D26" s="37" t="n">
        <f aca="false">((B26-B25)+(B25-B24)+(B24-B23)+(B23-B22))/4</f>
        <v>83.052887512443</v>
      </c>
      <c r="E26" s="20" t="n">
        <f aca="false">MAX(0,IF(C26="Buy",E25+1,E25-MAX(1,ROUND($F$5*E25,0))))</f>
        <v>0</v>
      </c>
      <c r="F26" s="20" t="n">
        <f aca="false">MAX(0,IF(C26="Sell",F25+1,F25-MAX(1,ROUND($F$5*F25,0))))</f>
        <v>7</v>
      </c>
      <c r="G26" s="38" t="n">
        <f aca="false">MAX($J$3,IF(C26="Buy",MAX(0,VLOOKUP(E26,Trans,3,FALSE())+G25),MAX(0,G25-MAX(0.01,ROUND(G25*$F$4,2)))))</f>
        <v>0</v>
      </c>
      <c r="H26" s="38" t="n">
        <f aca="false">MAX($J$3,IF(C26="Sell",MAX(0,VLOOKUP(F26,Trans,3,FALSE())+H25),MAX(0,H25-MAX(0.01,ROUND(H25*$F$4,2)))))</f>
        <v>0.06</v>
      </c>
      <c r="I26" s="40" t="n">
        <f aca="false">MAX($J$2,H26+$J$4,G26+0.01,IF(C26="Sell",VLOOKUP(F26,Trans,2,FALSE()),IF(C26="Buy",VLOOKUP(E26,Trans,2,FALSE()),0))+VLOOKUP(D26,Intensity,2,TRUE())+I25)</f>
        <v>0.07</v>
      </c>
      <c r="J26" s="39" t="n">
        <f aca="false">IF(C26="Sell",K26-I26,IF(C26="Buy",J25-G26,((J25+K25)/2-I26/2)))</f>
        <v>25.1</v>
      </c>
      <c r="K26" s="39" t="n">
        <f aca="false">IF(C26="Sell",K25+H26,IF(C26="Buy",J26+I26,((J25+K25)/2+I26/2)))</f>
        <v>25.17</v>
      </c>
      <c r="L26" s="20" t="n">
        <f aca="false">(J26+K26)/2</f>
        <v>25.135</v>
      </c>
      <c r="M26" s="20" t="n">
        <f aca="false">IF(C26="Buy",J25,IF(C26="Sell",K25,""))</f>
        <v>25.11</v>
      </c>
      <c r="N26" s="41" t="n">
        <f aca="false">IF(C26="Buy",(M26*10000+P25*N25)/(P25+10000),N25)</f>
        <v>0</v>
      </c>
      <c r="O26" s="41" t="n">
        <f aca="false">IF(C26="Sell",(M26*10000+Q25*O25)/(Q25+10000),O25)</f>
        <v>25.0557142857143</v>
      </c>
      <c r="P26" s="37" t="n">
        <f aca="false">IF(C26="Buy",P25+10000,P25)</f>
        <v>0</v>
      </c>
      <c r="Q26" s="37" t="n">
        <f aca="false">IF(C26="Sell",Q25+10000,Q25)</f>
        <v>70000</v>
      </c>
      <c r="R26" s="37" t="n">
        <f aca="false">P26-Q26</f>
        <v>-70000</v>
      </c>
      <c r="S26" s="37" t="n">
        <f aca="false">Q26*O26-P26*N26</f>
        <v>1753900</v>
      </c>
      <c r="T26" s="37" t="n">
        <f aca="false">R26*L26+S26</f>
        <v>-5549.99999999977</v>
      </c>
      <c r="V26" s="20" t="s">
        <v>63</v>
      </c>
    </row>
    <row r="27" customFormat="false" ht="12.75" hidden="false" customHeight="false" outlineLevel="0" collapsed="false">
      <c r="A27" s="20" t="n">
        <f aca="false">A26+1</f>
        <v>9</v>
      </c>
      <c r="B27" s="37" t="n">
        <f aca="true">IF(C27&lt;&gt;"null",RAND()*240+B26,240+B26)</f>
        <v>886.53928271606</v>
      </c>
      <c r="C27" s="20" t="s">
        <v>57</v>
      </c>
      <c r="D27" s="37" t="n">
        <f aca="false">((B27-B26)+(B26-B25)+(B25-B24)+(B24-B23))/4</f>
        <v>87.9882688220017</v>
      </c>
      <c r="E27" s="20" t="n">
        <f aca="false">MAX(0,IF(C27="Buy",E26+1,E26-MAX(1,ROUND($F$5*E26,0))))</f>
        <v>0</v>
      </c>
      <c r="F27" s="20" t="n">
        <f aca="false">MAX(0,IF(C27="Sell",F26+1,F26-MAX(1,ROUND($F$5*F26,0))))</f>
        <v>8</v>
      </c>
      <c r="G27" s="38" t="n">
        <f aca="false">MAX($J$3,IF(C27="Buy",MAX(0,VLOOKUP(E27,Trans,3,FALSE())+G26),MAX(0,G26-MAX(0.01,ROUND(G26*$F$4,2)))))</f>
        <v>0</v>
      </c>
      <c r="H27" s="38" t="n">
        <f aca="false">MAX($J$3,IF(C27="Sell",MAX(0,VLOOKUP(F27,Trans,3,FALSE())+H26),MAX(0,H26-MAX(0.01,ROUND(H26*$F$4,2)))))</f>
        <v>0.08</v>
      </c>
      <c r="I27" s="40" t="n">
        <f aca="false">MAX($J$2,H27+$J$4,G27+0.01,IF(C27="Sell",VLOOKUP(F27,Trans,2,FALSE()),IF(C27="Buy",VLOOKUP(E27,Trans,2,FALSE()),0))+VLOOKUP(D27,Intensity,2,TRUE())+I26)</f>
        <v>0.09</v>
      </c>
      <c r="J27" s="39" t="n">
        <f aca="false">IF(C27="Sell",K27-I27,IF(C27="Buy",J26-G27,((J26+K26)/2-I27/2)))</f>
        <v>25.16</v>
      </c>
      <c r="K27" s="39" t="n">
        <f aca="false">IF(C27="Sell",K26+H27,IF(C27="Buy",J27+I27,((J26+K26)/2+I27/2)))</f>
        <v>25.25</v>
      </c>
      <c r="L27" s="20" t="n">
        <f aca="false">(J27+K27)/2</f>
        <v>25.205</v>
      </c>
      <c r="M27" s="20" t="n">
        <f aca="false">IF(C27="Buy",J26,IF(C27="Sell",K26,""))</f>
        <v>25.17</v>
      </c>
      <c r="N27" s="41" t="n">
        <f aca="false">IF(C27="Buy",(M27*10000+P26*N26)/(P26+10000),N26)</f>
        <v>0</v>
      </c>
      <c r="O27" s="41" t="n">
        <f aca="false">IF(C27="Sell",(M27*10000+Q26*O26)/(Q26+10000),O26)</f>
        <v>25.07</v>
      </c>
      <c r="P27" s="37" t="n">
        <f aca="false">IF(C27="Buy",P26+10000,P26)</f>
        <v>0</v>
      </c>
      <c r="Q27" s="37" t="n">
        <f aca="false">IF(C27="Sell",Q26+10000,Q26)</f>
        <v>80000</v>
      </c>
      <c r="R27" s="37" t="n">
        <f aca="false">P27-Q27</f>
        <v>-80000</v>
      </c>
      <c r="S27" s="37" t="n">
        <f aca="false">Q27*O27-P27*N27</f>
        <v>2005600</v>
      </c>
      <c r="T27" s="37" t="n">
        <f aca="false">R27*L27+S27</f>
        <v>-10799.9999999998</v>
      </c>
      <c r="V27" s="20" t="s">
        <v>64</v>
      </c>
    </row>
    <row r="28" customFormat="false" ht="12.75" hidden="false" customHeight="false" outlineLevel="0" collapsed="false">
      <c r="A28" s="20" t="n">
        <f aca="false">A27+1</f>
        <v>10</v>
      </c>
      <c r="B28" s="37" t="n">
        <f aca="true">IF(C28&lt;&gt;"null",RAND()*240+B27,240+B27)</f>
        <v>1062.85445542542</v>
      </c>
      <c r="C28" s="20" t="s">
        <v>57</v>
      </c>
      <c r="D28" s="37" t="n">
        <f aca="false">((B28-B27)+(B27-B26)+(B26-B25)+(B25-B24))/4</f>
        <v>92.4266386907383</v>
      </c>
      <c r="E28" s="20" t="n">
        <f aca="false">MAX(0,IF(C28="Buy",E27+1,E27-MAX(1,ROUND($F$5*E27,0))))</f>
        <v>0</v>
      </c>
      <c r="F28" s="20" t="n">
        <f aca="false">MAX(0,IF(C28="Sell",F27+1,F27-MAX(1,ROUND($F$5*F27,0))))</f>
        <v>9</v>
      </c>
      <c r="G28" s="38" t="n">
        <f aca="false">MAX($J$3,IF(C28="Buy",MAX(0,VLOOKUP(E28,Trans,3,FALSE())+G27),MAX(0,G27-MAX(0.01,ROUND(G27*$F$4,2)))))</f>
        <v>0</v>
      </c>
      <c r="H28" s="38" t="n">
        <f aca="false">MAX($J$3,IF(C28="Sell",MAX(0,VLOOKUP(F28,Trans,3,FALSE())+H27),MAX(0,H27-MAX(0.01,ROUND(H27*$F$4,2)))))</f>
        <v>0.1</v>
      </c>
      <c r="I28" s="40" t="n">
        <f aca="false">MAX($J$2,H28+$J$4,G28+0.01,IF(C28="Sell",VLOOKUP(F28,Trans,2,FALSE()),IF(C28="Buy",VLOOKUP(E28,Trans,2,FALSE()),0))+VLOOKUP(D28,Intensity,2,TRUE())+I27)</f>
        <v>0.11</v>
      </c>
      <c r="J28" s="39" t="n">
        <f aca="false">IF(C28="Sell",K28-I28,IF(C28="Buy",J27-G28,((J27+K27)/2-I28/2)))</f>
        <v>25.24</v>
      </c>
      <c r="K28" s="39" t="n">
        <f aca="false">IF(C28="Sell",K27+H28,IF(C28="Buy",J28+I28,((J27+K27)/2+I28/2)))</f>
        <v>25.35</v>
      </c>
      <c r="L28" s="20" t="n">
        <f aca="false">(J28+K28)/2</f>
        <v>25.295</v>
      </c>
      <c r="M28" s="20" t="n">
        <f aca="false">IF(C28="Buy",J27,IF(C28="Sell",K27,""))</f>
        <v>25.25</v>
      </c>
      <c r="N28" s="41" t="n">
        <f aca="false">IF(C28="Buy",(M28*10000+P27*N27)/(P27+10000),N27)</f>
        <v>0</v>
      </c>
      <c r="O28" s="41" t="n">
        <f aca="false">IF(C28="Sell",(M28*10000+Q27*O27)/(Q27+10000),O27)</f>
        <v>25.09</v>
      </c>
      <c r="P28" s="37" t="n">
        <f aca="false">IF(C28="Buy",P27+10000,P27)</f>
        <v>0</v>
      </c>
      <c r="Q28" s="37" t="n">
        <f aca="false">IF(C28="Sell",Q27+10000,Q27)</f>
        <v>90000</v>
      </c>
      <c r="R28" s="37" t="n">
        <f aca="false">P28-Q28</f>
        <v>-90000</v>
      </c>
      <c r="S28" s="37" t="n">
        <f aca="false">Q28*O28-P28*N28</f>
        <v>2258100</v>
      </c>
      <c r="T28" s="37" t="n">
        <f aca="false">R28*L28+S28</f>
        <v>-18450</v>
      </c>
      <c r="V28" s="20" t="s">
        <v>31</v>
      </c>
    </row>
    <row r="29" customFormat="false" ht="12.75" hidden="false" customHeight="false" outlineLevel="0" collapsed="false">
      <c r="A29" s="20" t="n">
        <f aca="false">A28+1</f>
        <v>11</v>
      </c>
      <c r="B29" s="37" t="n">
        <f aca="true">IF(C29&lt;&gt;"null",RAND()*240+B28,240+B28)</f>
        <v>1086.74462426877</v>
      </c>
      <c r="C29" s="20" t="s">
        <v>57</v>
      </c>
      <c r="D29" s="37" t="n">
        <f aca="false">((B29-B28)+(B28-B27)+(B27-B26)+(B26-B25))/4</f>
        <v>85.8015647784316</v>
      </c>
      <c r="E29" s="20" t="n">
        <f aca="false">MAX(0,IF(C29="Buy",E28+1,E28-MAX(1,ROUND($F$5*E28,0))))</f>
        <v>0</v>
      </c>
      <c r="F29" s="20" t="n">
        <f aca="false">MAX(0,IF(C29="Sell",F28+1,F28-MAX(1,ROUND($F$5*F28,0))))</f>
        <v>10</v>
      </c>
      <c r="G29" s="38" t="n">
        <f aca="false">MAX($J$3,IF(C29="Buy",MAX(0,VLOOKUP(E29,Trans,3,FALSE())+G28),MAX(0,G28-MAX(0.01,ROUND(G28*$F$4,2)))))</f>
        <v>0</v>
      </c>
      <c r="H29" s="38" t="n">
        <f aca="false">MAX($J$3,IF(C29="Sell",MAX(0,VLOOKUP(F29,Trans,3,FALSE())+H28),MAX(0,H28-MAX(0.01,ROUND(H28*$F$4,2)))))</f>
        <v>0.12</v>
      </c>
      <c r="I29" s="40" t="n">
        <f aca="false">MAX($J$2,H29+$J$4,G29+0.01,IF(C29="Sell",VLOOKUP(F29,Trans,2,FALSE()),IF(C29="Buy",VLOOKUP(E29,Trans,2,FALSE()),0))+VLOOKUP(D29,Intensity,2,TRUE())+I28)</f>
        <v>0.13</v>
      </c>
      <c r="J29" s="39" t="n">
        <f aca="false">IF(C29="Sell",K29-I29,IF(C29="Buy",J28-G29,((J28+K28)/2-I29/2)))</f>
        <v>25.34</v>
      </c>
      <c r="K29" s="39" t="n">
        <f aca="false">IF(C29="Sell",K28+H29,IF(C29="Buy",J29+I29,((J28+K28)/2+I29/2)))</f>
        <v>25.47</v>
      </c>
      <c r="L29" s="20" t="n">
        <f aca="false">(J29+K29)/2</f>
        <v>25.405</v>
      </c>
      <c r="M29" s="20" t="n">
        <f aca="false">IF(C29="Buy",J28,IF(C29="Sell",K28,""))</f>
        <v>25.35</v>
      </c>
      <c r="N29" s="41" t="n">
        <f aca="false">IF(C29="Buy",(M29*10000+P28*N28)/(P28+10000),N28)</f>
        <v>0</v>
      </c>
      <c r="O29" s="41" t="n">
        <f aca="false">IF(C29="Sell",(M29*10000+Q28*O28)/(Q28+10000),O28)</f>
        <v>25.116</v>
      </c>
      <c r="P29" s="37" t="n">
        <f aca="false">IF(C29="Buy",P28+10000,P28)</f>
        <v>0</v>
      </c>
      <c r="Q29" s="37" t="n">
        <f aca="false">IF(C29="Sell",Q28+10000,Q28)</f>
        <v>100000</v>
      </c>
      <c r="R29" s="37" t="n">
        <f aca="false">P29-Q29</f>
        <v>-100000</v>
      </c>
      <c r="S29" s="37" t="n">
        <f aca="false">Q29*O29-P29*N29</f>
        <v>2511600</v>
      </c>
      <c r="T29" s="37" t="n">
        <f aca="false">R29*L29+S29</f>
        <v>-28900</v>
      </c>
      <c r="V29" s="20" t="s">
        <v>31</v>
      </c>
    </row>
    <row r="30" customFormat="false" ht="12.75" hidden="false" customHeight="false" outlineLevel="0" collapsed="false">
      <c r="A30" s="20" t="n">
        <f aca="false">A29+1</f>
        <v>12</v>
      </c>
      <c r="B30" s="37" t="n">
        <f aca="true">IF(C30&lt;&gt;"null",RAND()*240+B29,240+B29)</f>
        <v>1131.79049735812</v>
      </c>
      <c r="C30" s="20" t="s">
        <v>57</v>
      </c>
      <c r="D30" s="37" t="n">
        <f aca="false">((B30-B29)+(B29-B28)+(B28-B27)+(B27-B26))/4</f>
        <v>72.5819643564499</v>
      </c>
      <c r="E30" s="20" t="n">
        <f aca="false">MAX(0,IF(C30="Buy",E29+1,E29-MAX(1,ROUND($F$5*E29,0))))</f>
        <v>0</v>
      </c>
      <c r="F30" s="20" t="n">
        <f aca="false">MAX(0,IF(C30="Sell",F29+1,F29-MAX(1,ROUND($F$5*F29,0))))</f>
        <v>11</v>
      </c>
      <c r="G30" s="38" t="n">
        <f aca="false">MAX($J$3,IF(C30="Buy",MAX(0,VLOOKUP(E30,Trans,3,FALSE())+G29),MAX(0,G29-MAX(0.01,ROUND(G29*$F$4,2)))))</f>
        <v>0</v>
      </c>
      <c r="H30" s="38" t="n">
        <f aca="false">MAX($J$3,IF(C30="Sell",MAX(0,VLOOKUP(F30,Trans,3,FALSE())+H29),MAX(0,H29-MAX(0.01,ROUND(H29*$F$4,2)))))</f>
        <v>0.16</v>
      </c>
      <c r="I30" s="40" t="n">
        <f aca="false">MAX($J$2,H30+$J$4,G30+0.01,IF(C30="Sell",VLOOKUP(F30,Trans,2,FALSE()),IF(C30="Buy",VLOOKUP(E30,Trans,2,FALSE()),0))+VLOOKUP(D30,Intensity,2,TRUE())+I29)</f>
        <v>0.17</v>
      </c>
      <c r="J30" s="39" t="n">
        <f aca="false">IF(C30="Sell",K30-I30,IF(C30="Buy",J29-G30,((J29+K29)/2-I30/2)))</f>
        <v>25.46</v>
      </c>
      <c r="K30" s="39" t="n">
        <f aca="false">IF(C30="Sell",K29+H30,IF(C30="Buy",J30+I30,((J29+K29)/2+I30/2)))</f>
        <v>25.63</v>
      </c>
      <c r="L30" s="20" t="n">
        <f aca="false">(J30+K30)/2</f>
        <v>25.545</v>
      </c>
      <c r="M30" s="20" t="n">
        <f aca="false">IF(C30="Buy",J29,IF(C30="Sell",K29,""))</f>
        <v>25.47</v>
      </c>
      <c r="N30" s="41" t="n">
        <f aca="false">IF(C30="Buy",(M30*10000+P29*N29)/(P29+10000),N29)</f>
        <v>0</v>
      </c>
      <c r="O30" s="41" t="n">
        <f aca="false">IF(C30="Sell",(M30*10000+Q29*O29)/(Q29+10000),O29)</f>
        <v>25.1481818181818</v>
      </c>
      <c r="P30" s="37" t="n">
        <f aca="false">IF(C30="Buy",P29+10000,P29)</f>
        <v>0</v>
      </c>
      <c r="Q30" s="37" t="n">
        <f aca="false">IF(C30="Sell",Q29+10000,Q29)</f>
        <v>110000</v>
      </c>
      <c r="R30" s="37" t="n">
        <f aca="false">P30-Q30</f>
        <v>-110000</v>
      </c>
      <c r="S30" s="37" t="n">
        <f aca="false">Q30*O30-P30*N30</f>
        <v>2766300</v>
      </c>
      <c r="T30" s="37" t="n">
        <f aca="false">R30*L30+S30</f>
        <v>-43650</v>
      </c>
      <c r="V30" s="20" t="s">
        <v>65</v>
      </c>
    </row>
    <row r="31" customFormat="false" ht="12.75" hidden="false" customHeight="false" outlineLevel="0" collapsed="false">
      <c r="A31" s="20" t="n">
        <f aca="false">A30+1</f>
        <v>13</v>
      </c>
      <c r="B31" s="37" t="n">
        <f aca="true">IF(C31&lt;&gt;"null",RAND()*240+B30,240+B30)</f>
        <v>1263.91594285423</v>
      </c>
      <c r="C31" s="20" t="s">
        <v>57</v>
      </c>
      <c r="D31" s="37" t="n">
        <f aca="false">((B31-B30)+(B30-B29)+(B29-B28)+(B28-B27))/4</f>
        <v>94.3441650345419</v>
      </c>
      <c r="E31" s="20" t="n">
        <f aca="false">MAX(0,IF(C31="Buy",E30+1,E30-MAX(1,ROUND($F$5*E30,0))))</f>
        <v>0</v>
      </c>
      <c r="F31" s="20" t="n">
        <f aca="false">MAX(0,IF(C31="Sell",F30+1,F30-MAX(1,ROUND($F$5*F30,0))))</f>
        <v>12</v>
      </c>
      <c r="G31" s="38" t="n">
        <f aca="false">MAX($J$3,IF(C31="Buy",MAX(0,VLOOKUP(E31,Trans,3,FALSE())+G30),MAX(0,G30-MAX(0.01,ROUND(G30*$F$4,2)))))</f>
        <v>0</v>
      </c>
      <c r="H31" s="38" t="n">
        <f aca="false">MAX($J$3,IF(C31="Sell",MAX(0,VLOOKUP(F31,Trans,3,FALSE())+H30),MAX(0,H30-MAX(0.01,ROUND(H30*$F$4,2)))))</f>
        <v>0.2</v>
      </c>
      <c r="I31" s="40" t="n">
        <f aca="false">MAX($J$2,H31+$J$4,G31+0.01,IF(C31="Sell",VLOOKUP(F31,Trans,2,FALSE()),IF(C31="Buy",VLOOKUP(E31,Trans,2,FALSE()),0))+VLOOKUP(D31,Intensity,2,TRUE())+I30)</f>
        <v>0.21</v>
      </c>
      <c r="J31" s="39" t="n">
        <f aca="false">IF(C31="Sell",K31-I31,IF(C31="Buy",J30-G31,((J30+K30)/2-I31/2)))</f>
        <v>25.62</v>
      </c>
      <c r="K31" s="39" t="n">
        <f aca="false">IF(C31="Sell",K30+H31,IF(C31="Buy",J31+I31,((J30+K30)/2+I31/2)))</f>
        <v>25.83</v>
      </c>
      <c r="L31" s="20" t="n">
        <f aca="false">(J31+K31)/2</f>
        <v>25.725</v>
      </c>
      <c r="M31" s="20" t="n">
        <f aca="false">IF(C31="Buy",J30,IF(C31="Sell",K30,""))</f>
        <v>25.63</v>
      </c>
      <c r="N31" s="41" t="n">
        <f aca="false">IF(C31="Buy",(M31*10000+P30*N30)/(P30+10000),N30)</f>
        <v>0</v>
      </c>
      <c r="O31" s="41" t="n">
        <f aca="false">IF(C31="Sell",(M31*10000+Q30*O30)/(Q30+10000),O30)</f>
        <v>25.1883333333333</v>
      </c>
      <c r="P31" s="37" t="n">
        <f aca="false">IF(C31="Buy",P30+10000,P30)</f>
        <v>0</v>
      </c>
      <c r="Q31" s="37" t="n">
        <f aca="false">IF(C31="Sell",Q30+10000,Q30)</f>
        <v>120000</v>
      </c>
      <c r="R31" s="37" t="n">
        <f aca="false">P31-Q31</f>
        <v>-120000</v>
      </c>
      <c r="S31" s="37" t="n">
        <f aca="false">Q31*O31-P31*N31</f>
        <v>3022600</v>
      </c>
      <c r="T31" s="37" t="n">
        <f aca="false">R31*L31+S31</f>
        <v>-64399.9999999995</v>
      </c>
      <c r="V31" s="20" t="s">
        <v>31</v>
      </c>
    </row>
    <row r="32" customFormat="false" ht="12.75" hidden="false" customHeight="false" outlineLevel="0" collapsed="false">
      <c r="A32" s="20" t="n">
        <f aca="false">A31+1</f>
        <v>14</v>
      </c>
      <c r="B32" s="37" t="n">
        <f aca="true">IF(C32&lt;&gt;"null",RAND()*240+B31,240+B31)</f>
        <v>1353.20108561077</v>
      </c>
      <c r="C32" s="20" t="s">
        <v>57</v>
      </c>
      <c r="D32" s="37" t="n">
        <f aca="false">((B32-B31)+(B31-B30)+(B30-B29)+(B29-B28))/4</f>
        <v>72.5866575463389</v>
      </c>
      <c r="E32" s="20" t="n">
        <f aca="false">MAX(0,IF(C32="Buy",E31+1,E31-MAX(1,ROUND($F$5*E31,0))))</f>
        <v>0</v>
      </c>
      <c r="F32" s="20" t="n">
        <f aca="false">MAX(0,IF(C32="Sell",F31+1,F31-MAX(1,ROUND($F$5*F31,0))))</f>
        <v>13</v>
      </c>
      <c r="G32" s="38" t="n">
        <f aca="false">MAX($J$3,IF(C32="Buy",MAX(0,VLOOKUP(E32,Trans,3,FALSE())+G31),MAX(0,G31-MAX(0.01,ROUND(G31*$F$4,2)))))</f>
        <v>0</v>
      </c>
      <c r="H32" s="38" t="n">
        <f aca="false">MAX($J$3,IF(C32="Sell",MAX(0,VLOOKUP(F32,Trans,3,FALSE())+H31),MAX(0,H31-MAX(0.01,ROUND(H31*$F$4,2)))))</f>
        <v>0.24</v>
      </c>
      <c r="I32" s="40" t="n">
        <f aca="false">MAX($J$2,H32+$J$4,G32+0.01,IF(C32="Sell",VLOOKUP(F32,Trans,2,FALSE()),IF(C32="Buy",VLOOKUP(E32,Trans,2,FALSE()),0))+VLOOKUP(D32,Intensity,2,TRUE())+I31)</f>
        <v>0.25</v>
      </c>
      <c r="J32" s="39" t="n">
        <f aca="false">IF(C32="Sell",K32-I32,IF(C32="Buy",J31-G32,((J31+K31)/2-I32/2)))</f>
        <v>25.82</v>
      </c>
      <c r="K32" s="39" t="n">
        <f aca="false">IF(C32="Sell",K31+H32,IF(C32="Buy",J32+I32,((J31+K31)/2+I32/2)))</f>
        <v>26.07</v>
      </c>
      <c r="L32" s="20" t="n">
        <f aca="false">(J32+K32)/2</f>
        <v>25.945</v>
      </c>
      <c r="M32" s="20" t="n">
        <f aca="false">IF(C32="Buy",J31,IF(C32="Sell",K31,""))</f>
        <v>25.83</v>
      </c>
      <c r="N32" s="41" t="n">
        <f aca="false">IF(C32="Buy",(M32*10000+P31*N31)/(P31+10000),N31)</f>
        <v>0</v>
      </c>
      <c r="O32" s="41" t="n">
        <f aca="false">IF(C32="Sell",(M32*10000+Q31*O31)/(Q31+10000),O31)</f>
        <v>25.2376923076923</v>
      </c>
      <c r="P32" s="37" t="n">
        <f aca="false">IF(C32="Buy",P31+10000,P31)</f>
        <v>0</v>
      </c>
      <c r="Q32" s="37" t="n">
        <f aca="false">IF(C32="Sell",Q31+10000,Q31)</f>
        <v>130000</v>
      </c>
      <c r="R32" s="37" t="n">
        <f aca="false">P32-Q32</f>
        <v>-130000</v>
      </c>
      <c r="S32" s="37" t="n">
        <f aca="false">Q32*O32-P32*N32</f>
        <v>3280900</v>
      </c>
      <c r="T32" s="37" t="n">
        <f aca="false">R32*L32+S32</f>
        <v>-91949.9999999995</v>
      </c>
      <c r="V32" s="20" t="s">
        <v>66</v>
      </c>
    </row>
    <row r="33" customFormat="false" ht="12.75" hidden="false" customHeight="false" outlineLevel="0" collapsed="false">
      <c r="A33" s="20" t="n">
        <f aca="false">A32+1</f>
        <v>15</v>
      </c>
      <c r="B33" s="37" t="n">
        <f aca="true">IF(C33&lt;&gt;"null",RAND()*240+B32,240+B32)</f>
        <v>1381.62668252003</v>
      </c>
      <c r="C33" s="20" t="s">
        <v>57</v>
      </c>
      <c r="D33" s="37" t="n">
        <f aca="false">((B33-B32)+(B32-B31)+(B31-B30)+(B30-B29))/4</f>
        <v>73.7205145628142</v>
      </c>
      <c r="E33" s="20" t="n">
        <f aca="false">MAX(0,IF(C33="Buy",E32+1,E32-MAX(1,ROUND($F$5*E32,0))))</f>
        <v>0</v>
      </c>
      <c r="F33" s="20" t="n">
        <f aca="false">MAX(0,IF(C33="Sell",F32+1,F32-MAX(1,ROUND($F$5*F32,0))))</f>
        <v>14</v>
      </c>
      <c r="G33" s="38" t="n">
        <f aca="false">MAX($J$3,IF(C33="Buy",MAX(0,VLOOKUP(E33,Trans,3,FALSE())+G32),MAX(0,G32-MAX(0.01,ROUND(G32*$F$4,2)))))</f>
        <v>0</v>
      </c>
      <c r="H33" s="38" t="n">
        <f aca="false">MAX($J$3,IF(C33="Sell",MAX(0,VLOOKUP(F33,Trans,3,FALSE())+H32),MAX(0,H32-MAX(0.01,ROUND(H32*$F$4,2)))))</f>
        <v>0.39</v>
      </c>
      <c r="I33" s="40" t="n">
        <f aca="false">MAX($J$2,H33+$J$4,G33+0.01,IF(C33="Sell",VLOOKUP(F33,Trans,2,FALSE()),IF(C33="Buy",VLOOKUP(E33,Trans,2,FALSE()),0))+VLOOKUP(D33,Intensity,2,TRUE())+I32)</f>
        <v>0.4</v>
      </c>
      <c r="J33" s="39" t="n">
        <f aca="false">IF(C33="Sell",K33-I33,IF(C33="Buy",J32-G33,((J32+K32)/2-I33/2)))</f>
        <v>26.06</v>
      </c>
      <c r="K33" s="39" t="n">
        <f aca="false">IF(C33="Sell",K32+H33,IF(C33="Buy",J33+I33,((J32+K32)/2+I33/2)))</f>
        <v>26.46</v>
      </c>
      <c r="L33" s="20" t="n">
        <f aca="false">(J33+K33)/2</f>
        <v>26.26</v>
      </c>
      <c r="M33" s="20" t="n">
        <f aca="false">IF(C33="Buy",J32,IF(C33="Sell",K32,""))</f>
        <v>26.07</v>
      </c>
      <c r="N33" s="41" t="n">
        <f aca="false">IF(C33="Buy",(M33*10000+P32*N32)/(P32+10000),N32)</f>
        <v>0</v>
      </c>
      <c r="O33" s="41" t="n">
        <f aca="false">IF(C33="Sell",(M33*10000+Q32*O32)/(Q32+10000),O32)</f>
        <v>25.2971428571429</v>
      </c>
      <c r="P33" s="37" t="n">
        <f aca="false">IF(C33="Buy",P32+10000,P32)</f>
        <v>0</v>
      </c>
      <c r="Q33" s="37" t="n">
        <f aca="false">IF(C33="Sell",Q32+10000,Q32)</f>
        <v>140000</v>
      </c>
      <c r="R33" s="37" t="n">
        <f aca="false">P33-Q33</f>
        <v>-140000</v>
      </c>
      <c r="S33" s="37" t="n">
        <f aca="false">Q33*O33-P33*N33</f>
        <v>3541600</v>
      </c>
      <c r="T33" s="37" t="n">
        <f aca="false">R33*L33+S33</f>
        <v>-134800</v>
      </c>
      <c r="V33" s="20" t="s">
        <v>35</v>
      </c>
    </row>
    <row r="34" customFormat="false" ht="12.75" hidden="false" customHeight="false" outlineLevel="0" collapsed="false">
      <c r="A34" s="20" t="n">
        <f aca="false">A33+1</f>
        <v>16</v>
      </c>
      <c r="B34" s="37" t="n">
        <f aca="true">IF(C34&lt;&gt;"null",RAND()*240+B33,240+B33)</f>
        <v>1445.24643960089</v>
      </c>
      <c r="C34" s="20" t="s">
        <v>57</v>
      </c>
      <c r="D34" s="37" t="n">
        <f aca="false">((B34-B33)+(B33-B32)+(B32-B31)+(B31-B30))/4</f>
        <v>78.3639855606934</v>
      </c>
      <c r="E34" s="20" t="n">
        <f aca="false">MAX(0,IF(C34="Buy",E33+1,E33-MAX(1,ROUND($F$5*E33,0))))</f>
        <v>0</v>
      </c>
      <c r="F34" s="20" t="n">
        <f aca="false">MAX(0,IF(C34="Sell",F33+1,F33-MAX(1,ROUND($F$5*F33,0))))</f>
        <v>15</v>
      </c>
      <c r="G34" s="38" t="n">
        <f aca="false">MAX($J$3,IF(C34="Buy",MAX(0,VLOOKUP(E34,Trans,3,FALSE())+G33),MAX(0,G33-MAX(0.01,ROUND(G33*$F$4,2)))))</f>
        <v>0</v>
      </c>
      <c r="H34" s="38" t="n">
        <f aca="false">MAX($J$3,IF(C34="Sell",MAX(0,VLOOKUP(F34,Trans,3,FALSE())+H33),MAX(0,H33-MAX(0.01,ROUND(H33*$F$4,2)))))</f>
        <v>0.54</v>
      </c>
      <c r="I34" s="40" t="n">
        <f aca="false">MAX($J$2,H34+$J$4,G34+0.01,IF(C34="Sell",VLOOKUP(F34,Trans,2,FALSE()),IF(C34="Buy",VLOOKUP(E34,Trans,2,FALSE()),0))+VLOOKUP(D34,Intensity,2,TRUE())+I33)</f>
        <v>0.55</v>
      </c>
      <c r="J34" s="39" t="n">
        <f aca="false">IF(C34="Sell",K34-I34,IF(C34="Buy",J33-G34,((J33+K33)/2-I34/2)))</f>
        <v>26.45</v>
      </c>
      <c r="K34" s="39" t="n">
        <f aca="false">IF(C34="Sell",K33+H34,IF(C34="Buy",J34+I34,((J33+K33)/2+I34/2)))</f>
        <v>27</v>
      </c>
      <c r="L34" s="20" t="n">
        <f aca="false">(J34+K34)/2</f>
        <v>26.725</v>
      </c>
      <c r="M34" s="20" t="n">
        <f aca="false">IF(C34="Buy",J33,IF(C34="Sell",K33,""))</f>
        <v>26.46</v>
      </c>
      <c r="N34" s="41" t="n">
        <f aca="false">IF(C34="Buy",(M34*10000+P33*N33)/(P33+10000),N33)</f>
        <v>0</v>
      </c>
      <c r="O34" s="41" t="n">
        <f aca="false">IF(C34="Sell",(M34*10000+Q33*O33)/(Q33+10000),O33)</f>
        <v>25.3746666666667</v>
      </c>
      <c r="P34" s="37" t="n">
        <f aca="false">IF(C34="Buy",P33+10000,P33)</f>
        <v>0</v>
      </c>
      <c r="Q34" s="37" t="n">
        <f aca="false">IF(C34="Sell",Q33+10000,Q33)</f>
        <v>150000</v>
      </c>
      <c r="R34" s="37" t="n">
        <f aca="false">P34-Q34</f>
        <v>-150000</v>
      </c>
      <c r="S34" s="37" t="n">
        <f aca="false">Q34*O34-P34*N34</f>
        <v>3806200</v>
      </c>
      <c r="T34" s="37" t="n">
        <f aca="false">R34*L34+S34</f>
        <v>-202550</v>
      </c>
      <c r="V34" s="20" t="s">
        <v>35</v>
      </c>
    </row>
    <row r="35" customFormat="false" ht="12.75" hidden="false" customHeight="false" outlineLevel="0" collapsed="false">
      <c r="A35" s="20" t="n">
        <f aca="false">A34+1</f>
        <v>17</v>
      </c>
      <c r="B35" s="37" t="n">
        <f aca="true">IF(C35&lt;&gt;"null",RAND()*240+B34,240+B34)</f>
        <v>1588.69556791419</v>
      </c>
      <c r="C35" s="20" t="s">
        <v>57</v>
      </c>
      <c r="D35" s="37" t="n">
        <f aca="false">((B35-B34)+(B34-B33)+(B33-B32)+(B32-B31))/4</f>
        <v>81.1949062649897</v>
      </c>
      <c r="E35" s="20" t="n">
        <f aca="false">MAX(0,IF(C35="Buy",E34+1,E34-MAX(1,ROUND($F$5*E34,0))))</f>
        <v>0</v>
      </c>
      <c r="F35" s="20" t="n">
        <f aca="false">MAX(0,IF(C35="Sell",F34+1,F34-MAX(1,ROUND($F$5*F34,0))))</f>
        <v>16</v>
      </c>
      <c r="G35" s="38" t="n">
        <f aca="false">MAX($J$3,IF(C35="Buy",MAX(0,VLOOKUP(E35,Trans,3,FALSE())+G34),MAX(0,G34-MAX(0.01,ROUND(G34*$F$4,2)))))</f>
        <v>0</v>
      </c>
      <c r="H35" s="38" t="n">
        <f aca="false">MAX($J$3,IF(C35="Sell",MAX(0,VLOOKUP(F35,Trans,3,FALSE())+H34),MAX(0,H34-MAX(0.01,ROUND(H34*$F$4,2)))))</f>
        <v>0.69</v>
      </c>
      <c r="I35" s="40" t="n">
        <f aca="false">MAX($J$2,H35+$J$4,G35+0.01,IF(C35="Sell",VLOOKUP(F35,Trans,2,FALSE()),IF(C35="Buy",VLOOKUP(E35,Trans,2,FALSE()),0))+VLOOKUP(D35,Intensity,2,TRUE())+I34)</f>
        <v>0.7</v>
      </c>
      <c r="J35" s="39" t="n">
        <f aca="false">IF(C35="Sell",K35-I35,IF(C35="Buy",J34-G35,((J34+K34)/2-I35/2)))</f>
        <v>26.99</v>
      </c>
      <c r="K35" s="39" t="n">
        <f aca="false">IF(C35="Sell",K34+H35,IF(C35="Buy",J35+I35,((J34+K34)/2+I35/2)))</f>
        <v>27.69</v>
      </c>
      <c r="L35" s="20" t="n">
        <f aca="false">(J35+K35)/2</f>
        <v>27.34</v>
      </c>
      <c r="M35" s="20" t="n">
        <f aca="false">IF(C35="Buy",J34,IF(C35="Sell",K34,""))</f>
        <v>27</v>
      </c>
      <c r="N35" s="41" t="n">
        <f aca="false">IF(C35="Buy",(M35*10000+P34*N34)/(P34+10000),N34)</f>
        <v>0</v>
      </c>
      <c r="O35" s="41" t="n">
        <f aca="false">IF(C35="Sell",(M35*10000+Q34*O34)/(Q34+10000),O34)</f>
        <v>25.47625</v>
      </c>
      <c r="P35" s="37" t="n">
        <f aca="false">IF(C35="Buy",P34+10000,P34)</f>
        <v>0</v>
      </c>
      <c r="Q35" s="37" t="n">
        <f aca="false">IF(C35="Sell",Q34+10000,Q34)</f>
        <v>160000</v>
      </c>
      <c r="R35" s="37" t="n">
        <f aca="false">P35-Q35</f>
        <v>-160000</v>
      </c>
      <c r="S35" s="37" t="n">
        <f aca="false">Q35*O35-P35*N35</f>
        <v>4076200</v>
      </c>
      <c r="T35" s="37" t="n">
        <f aca="false">R35*L35+S35</f>
        <v>-298200</v>
      </c>
      <c r="V35" s="20" t="s">
        <v>67</v>
      </c>
    </row>
    <row r="36" customFormat="false" ht="12.75" hidden="false" customHeight="false" outlineLevel="0" collapsed="false">
      <c r="A36" s="20" t="n">
        <f aca="false">A35+1</f>
        <v>18</v>
      </c>
      <c r="B36" s="37" t="n">
        <f aca="true">IF(C36&lt;&gt;"null",RAND()*240+B35,240+B35)</f>
        <v>1742.5216379776</v>
      </c>
      <c r="C36" s="20" t="s">
        <v>57</v>
      </c>
      <c r="D36" s="37" t="n">
        <f aca="false">((B36-B35)+(B35-B34)+(B34-B33)+(B33-B32))/4</f>
        <v>97.330138091708</v>
      </c>
      <c r="E36" s="20" t="n">
        <f aca="false">MAX(0,IF(C36="Buy",E35+1,E35-MAX(1,ROUND($F$5*E35,0))))</f>
        <v>0</v>
      </c>
      <c r="F36" s="20" t="n">
        <f aca="false">MAX(0,IF(C36="Sell",F35+1,F35-MAX(1,ROUND($F$5*F35,0))))</f>
        <v>17</v>
      </c>
      <c r="G36" s="38" t="n">
        <f aca="false">MAX($J$3,IF(C36="Buy",MAX(0,VLOOKUP(E36,Trans,3,FALSE())+G35),MAX(0,G35-MAX(0.01,ROUND(G35*$F$4,2)))))</f>
        <v>0</v>
      </c>
      <c r="H36" s="38" t="n">
        <f aca="false">MAX($J$3,IF(C36="Sell",MAX(0,VLOOKUP(F36,Trans,3,FALSE())+H35),MAX(0,H35-MAX(0.01,ROUND(H35*$F$4,2)))))</f>
        <v>0.84</v>
      </c>
      <c r="I36" s="40" t="n">
        <f aca="false">MAX($J$2,H36+$J$4,G36+0.01,IF(C36="Sell",VLOOKUP(F36,Trans,2,FALSE()),IF(C36="Buy",VLOOKUP(E36,Trans,2,FALSE()),0))+VLOOKUP(D36,Intensity,2,TRUE())+I35)</f>
        <v>0.85</v>
      </c>
      <c r="J36" s="39" t="n">
        <f aca="false">IF(C36="Sell",K36-I36,IF(C36="Buy",J35-G36,((J35+K35)/2-I36/2)))</f>
        <v>27.68</v>
      </c>
      <c r="K36" s="39" t="n">
        <f aca="false">IF(C36="Sell",K35+H36,IF(C36="Buy",J36+I36,((J35+K35)/2+I36/2)))</f>
        <v>28.53</v>
      </c>
      <c r="L36" s="20" t="n">
        <f aca="false">(J36+K36)/2</f>
        <v>28.105</v>
      </c>
      <c r="M36" s="20" t="n">
        <f aca="false">IF(C36="Buy",J35,IF(C36="Sell",K35,""))</f>
        <v>27.69</v>
      </c>
      <c r="N36" s="41" t="n">
        <f aca="false">IF(C36="Buy",(M36*10000+P35*N35)/(P35+10000),N35)</f>
        <v>0</v>
      </c>
      <c r="O36" s="41" t="n">
        <f aca="false">IF(C36="Sell",(M36*10000+Q35*O35)/(Q35+10000),O35)</f>
        <v>25.6064705882353</v>
      </c>
      <c r="P36" s="37" t="n">
        <f aca="false">IF(C36="Buy",P35+10000,P35)</f>
        <v>0</v>
      </c>
      <c r="Q36" s="37" t="n">
        <f aca="false">IF(C36="Sell",Q35+10000,Q35)</f>
        <v>170000</v>
      </c>
      <c r="R36" s="37" t="n">
        <f aca="false">P36-Q36</f>
        <v>-170000</v>
      </c>
      <c r="S36" s="37" t="n">
        <f aca="false">Q36*O36-P36*N36</f>
        <v>4353100</v>
      </c>
      <c r="T36" s="37" t="n">
        <f aca="false">R36*L36+S36</f>
        <v>-424749.999999999</v>
      </c>
      <c r="V36" s="20" t="s">
        <v>68</v>
      </c>
    </row>
    <row r="37" customFormat="false" ht="12.75" hidden="false" customHeight="false" outlineLevel="0" collapsed="false">
      <c r="A37" s="20" t="n">
        <f aca="false">A36+1</f>
        <v>19</v>
      </c>
      <c r="B37" s="37" t="n">
        <f aca="true">IF(C37&lt;&gt;"null",RAND()*240+B36,240+B36)</f>
        <v>1982.5216379776</v>
      </c>
      <c r="C37" s="20" t="s">
        <v>70</v>
      </c>
      <c r="D37" s="37" t="n">
        <f aca="false">((B37-B36)+(B36-B35)+(B35-B34)+(B34-B33))/4</f>
        <v>150.223738864394</v>
      </c>
      <c r="E37" s="20" t="n">
        <f aca="false">MAX(0,IF(C37="Buy",E36+1,E36-MAX(1,ROUND($F$5*E36,0))))</f>
        <v>0</v>
      </c>
      <c r="F37" s="20" t="n">
        <f aca="false">MAX(0,IF(C37="Sell",F36+1,F36-MAX(1,ROUND($F$5*F36,0))))</f>
        <v>15</v>
      </c>
      <c r="G37" s="38" t="n">
        <f aca="false">MAX($J$3,IF(C37="Buy",MAX(0,VLOOKUP(E37,Trans,3,FALSE())+G36),MAX(0,G36-MAX(0.01,ROUND(G36*$F$4,2)))))</f>
        <v>0</v>
      </c>
      <c r="H37" s="38" t="n">
        <f aca="false">MAX($J$3,IF(C37="Sell",MAX(0,VLOOKUP(F37,Trans,3,FALSE())+H36),MAX(0,H36-MAX(0.01,ROUND(H36*$F$4,2)))))</f>
        <v>0.59</v>
      </c>
      <c r="I37" s="40" t="n">
        <f aca="false">MAX($J$2,H37+$J$4,G37+0.01,IF(C37="Sell",VLOOKUP(F37,Trans,2,FALSE()),IF(C37="Buy",VLOOKUP(E37,Trans,2,FALSE()),0))+VLOOKUP(D37,Intensity,2,TRUE())+I36)</f>
        <v>0.85</v>
      </c>
      <c r="J37" s="39" t="n">
        <f aca="false">IF(C37="Sell",K37-I37,IF(C37="Buy",J36-G37,((J36+K36)/2-I37/2)))</f>
        <v>27.68</v>
      </c>
      <c r="K37" s="39" t="n">
        <f aca="false">IF(C37="Sell",K36+H37,IF(C37="Buy",J37+I37,((J36+K36)/2+I37/2)))</f>
        <v>28.53</v>
      </c>
      <c r="L37" s="20" t="n">
        <f aca="false">(J37+K37)/2</f>
        <v>28.105</v>
      </c>
      <c r="M37" s="20" t="str">
        <f aca="false">IF(C37="Buy",J36,IF(C37="Sell",K36,""))</f>
        <v/>
      </c>
      <c r="N37" s="41" t="n">
        <f aca="false">IF(C37="Buy",(M37*10000+P36*N36)/(P36+10000),N36)</f>
        <v>0</v>
      </c>
      <c r="O37" s="41" t="n">
        <f aca="false">IF(C37="Sell",(M37*10000+Q36*O36)/(Q36+10000),O36)</f>
        <v>25.6064705882353</v>
      </c>
      <c r="P37" s="37" t="n">
        <f aca="false">IF(C37="Buy",P36+10000,P36)</f>
        <v>0</v>
      </c>
      <c r="Q37" s="37" t="n">
        <f aca="false">IF(C37="Sell",Q36+10000,Q36)</f>
        <v>170000</v>
      </c>
      <c r="R37" s="37" t="n">
        <f aca="false">P37-Q37</f>
        <v>-170000</v>
      </c>
      <c r="S37" s="37" t="n">
        <f aca="false">Q37*O37-P37*N37</f>
        <v>4353100</v>
      </c>
      <c r="T37" s="37" t="n">
        <f aca="false">R37*L37+S37</f>
        <v>-424749.999999999</v>
      </c>
      <c r="V37" s="20" t="s">
        <v>35</v>
      </c>
    </row>
    <row r="38" customFormat="false" ht="12.75" hidden="false" customHeight="false" outlineLevel="0" collapsed="false">
      <c r="A38" s="20" t="n">
        <f aca="false">A37+1</f>
        <v>20</v>
      </c>
      <c r="B38" s="37" t="n">
        <f aca="true">IF(C38&lt;&gt;"null",RAND()*240+B37,240+B37)</f>
        <v>2222.5216379776</v>
      </c>
      <c r="C38" s="20" t="s">
        <v>70</v>
      </c>
      <c r="D38" s="37" t="n">
        <f aca="false">((B38-B37)+(B37-B36)+(B36-B35)+(B35-B34))/4</f>
        <v>194.318799594178</v>
      </c>
      <c r="E38" s="20" t="n">
        <f aca="false">MAX(0,IF(C38="Buy",E37+1,E37-MAX(1,ROUND($F$5*E37,0))))</f>
        <v>0</v>
      </c>
      <c r="F38" s="20" t="n">
        <f aca="false">MAX(0,IF(C38="Sell",F37+1,F37-MAX(1,ROUND($F$5*F37,0))))</f>
        <v>13</v>
      </c>
      <c r="G38" s="38" t="n">
        <f aca="false">MAX($J$3,IF(C38="Buy",MAX(0,VLOOKUP(E38,Trans,3,FALSE())+G37),MAX(0,G37-MAX(0.01,ROUND(G37*$F$4,2)))))</f>
        <v>0</v>
      </c>
      <c r="H38" s="38" t="n">
        <f aca="false">MAX($J$3,IF(C38="Sell",MAX(0,VLOOKUP(F38,Trans,3,FALSE())+H37),MAX(0,H37-MAX(0.01,ROUND(H37*$F$4,2)))))</f>
        <v>0.41</v>
      </c>
      <c r="I38" s="40" t="n">
        <f aca="false">MAX($J$2,H38+$J$4,G38+0.01,IF(C38="Sell",VLOOKUP(F38,Trans,2,FALSE()),IF(C38="Buy",VLOOKUP(E38,Trans,2,FALSE()),0))+VLOOKUP(D38,Intensity,2,TRUE())+I37)</f>
        <v>0.85</v>
      </c>
      <c r="J38" s="39" t="n">
        <f aca="false">IF(C38="Sell",K38-I38,IF(C38="Buy",J37-G38,((J37+K37)/2-I38/2)))</f>
        <v>27.68</v>
      </c>
      <c r="K38" s="39" t="n">
        <f aca="false">IF(C38="Sell",K37+H38,IF(C38="Buy",J38+I38,((J37+K37)/2+I38/2)))</f>
        <v>28.53</v>
      </c>
      <c r="L38" s="20" t="n">
        <f aca="false">(J38+K38)/2</f>
        <v>28.105</v>
      </c>
      <c r="M38" s="20" t="str">
        <f aca="false">IF(C38="Buy",J37,IF(C38="Sell",K37,""))</f>
        <v/>
      </c>
      <c r="N38" s="41" t="n">
        <f aca="false">IF(C38="Buy",(M38*10000+P37*N37)/(P37+10000),N37)</f>
        <v>0</v>
      </c>
      <c r="O38" s="41" t="n">
        <f aca="false">IF(C38="Sell",(M38*10000+Q37*O37)/(Q37+10000),O37)</f>
        <v>25.6064705882353</v>
      </c>
      <c r="P38" s="37" t="n">
        <f aca="false">IF(C38="Buy",P37+10000,P37)</f>
        <v>0</v>
      </c>
      <c r="Q38" s="37" t="n">
        <f aca="false">IF(C38="Sell",Q37+10000,Q37)</f>
        <v>170000</v>
      </c>
      <c r="R38" s="37" t="n">
        <f aca="false">P38-Q38</f>
        <v>-170000</v>
      </c>
      <c r="S38" s="37" t="n">
        <f aca="false">Q38*O38-P38*N38</f>
        <v>4353100</v>
      </c>
      <c r="T38" s="37" t="n">
        <f aca="false">R38*L38+S38</f>
        <v>-424749.999999999</v>
      </c>
      <c r="V38" s="20" t="s">
        <v>35</v>
      </c>
    </row>
    <row r="39" customFormat="false" ht="12.75" hidden="false" customHeight="false" outlineLevel="0" collapsed="false">
      <c r="A39" s="20" t="n">
        <f aca="false">A38+1</f>
        <v>21</v>
      </c>
      <c r="B39" s="37" t="n">
        <f aca="true">IF(C39&lt;&gt;"null",RAND()*240+B38,240+B38)</f>
        <v>2462.5216379776</v>
      </c>
      <c r="C39" s="20" t="s">
        <v>70</v>
      </c>
      <c r="D39" s="37" t="n">
        <f aca="false">((B39-B38)+(B38-B37)+(B37-B36)+(B36-B35))/4</f>
        <v>218.456517515854</v>
      </c>
      <c r="E39" s="20" t="n">
        <f aca="false">MAX(0,IF(C39="Buy",E38+1,E38-MAX(1,ROUND($F$5*E38,0))))</f>
        <v>0</v>
      </c>
      <c r="F39" s="20" t="n">
        <f aca="false">MAX(0,IF(C39="Sell",F38+1,F38-MAX(1,ROUND($F$5*F38,0))))</f>
        <v>12</v>
      </c>
      <c r="G39" s="38" t="n">
        <f aca="false">MAX($J$3,IF(C39="Buy",MAX(0,VLOOKUP(E39,Trans,3,FALSE())+G38),MAX(0,G38-MAX(0.01,ROUND(G38*$F$4,2)))))</f>
        <v>0</v>
      </c>
      <c r="H39" s="38" t="n">
        <f aca="false">MAX($J$3,IF(C39="Sell",MAX(0,VLOOKUP(F39,Trans,3,FALSE())+H38),MAX(0,H38-MAX(0.01,ROUND(H38*$F$4,2)))))</f>
        <v>0.29</v>
      </c>
      <c r="I39" s="40" t="n">
        <f aca="false">MAX($J$2,H39+$J$4,G39+0.01,IF(C39="Sell",VLOOKUP(F39,Trans,2,FALSE()),IF(C39="Buy",VLOOKUP(E39,Trans,2,FALSE()),0))+VLOOKUP(D39,Intensity,2,TRUE())+I38)</f>
        <v>0.85</v>
      </c>
      <c r="J39" s="39" t="n">
        <f aca="false">IF(C39="Sell",K39-I39,IF(C39="Buy",J38-G39,((J38+K38)/2-I39/2)))</f>
        <v>27.68</v>
      </c>
      <c r="K39" s="39" t="n">
        <f aca="false">IF(C39="Sell",K38+H39,IF(C39="Buy",J39+I39,((J38+K38)/2+I39/2)))</f>
        <v>28.53</v>
      </c>
      <c r="L39" s="20" t="n">
        <f aca="false">(J39+K39)/2</f>
        <v>28.105</v>
      </c>
      <c r="M39" s="20" t="str">
        <f aca="false">IF(C39="Buy",J38,IF(C39="Sell",K38,""))</f>
        <v/>
      </c>
      <c r="N39" s="41" t="n">
        <f aca="false">IF(C39="Buy",(M39*10000+P38*N38)/(P38+10000),N38)</f>
        <v>0</v>
      </c>
      <c r="O39" s="41" t="n">
        <f aca="false">IF(C39="Sell",(M39*10000+Q38*O38)/(Q38+10000),O38)</f>
        <v>25.6064705882353</v>
      </c>
      <c r="P39" s="37" t="n">
        <f aca="false">IF(C39="Buy",P38+10000,P38)</f>
        <v>0</v>
      </c>
      <c r="Q39" s="37" t="n">
        <f aca="false">IF(C39="Sell",Q38+10000,Q38)</f>
        <v>170000</v>
      </c>
      <c r="R39" s="37" t="n">
        <f aca="false">P39-Q39</f>
        <v>-170000</v>
      </c>
      <c r="S39" s="37" t="n">
        <f aca="false">Q39*O39-P39*N39</f>
        <v>4353100</v>
      </c>
      <c r="T39" s="37" t="n">
        <f aca="false">R39*L39+S39</f>
        <v>-424749.999999999</v>
      </c>
      <c r="V39" s="20" t="s">
        <v>69</v>
      </c>
    </row>
    <row r="40" customFormat="false" ht="12.75" hidden="false" customHeight="false" outlineLevel="0" collapsed="false">
      <c r="A40" s="20" t="n">
        <f aca="false">A39+1</f>
        <v>22</v>
      </c>
      <c r="B40" s="37" t="n">
        <f aca="true">IF(C40&lt;&gt;"null",RAND()*240+B39,240+B39)</f>
        <v>2702.5216379776</v>
      </c>
      <c r="C40" s="20" t="s">
        <v>70</v>
      </c>
      <c r="D40" s="37" t="n">
        <f aca="false">((B40-B39)+(B39-B38)+(B38-B37)+(B37-B36))/4</f>
        <v>240</v>
      </c>
      <c r="E40" s="20" t="n">
        <f aca="false">MAX(0,IF(C40="Buy",E39+1,E39-MAX(1,ROUND($F$5*E39,0))))</f>
        <v>0</v>
      </c>
      <c r="F40" s="20" t="n">
        <f aca="false">MAX(0,IF(C40="Sell",F39+1,F39-MAX(1,ROUND($F$5*F39,0))))</f>
        <v>11</v>
      </c>
      <c r="G40" s="38" t="n">
        <f aca="false">MAX($J$3,IF(C40="Buy",MAX(0,VLOOKUP(E40,Trans,3,FALSE())+G39),MAX(0,G39-MAX(0.01,ROUND(G39*$F$4,2)))))</f>
        <v>0</v>
      </c>
      <c r="H40" s="38" t="n">
        <f aca="false">MAX($J$3,IF(C40="Sell",MAX(0,VLOOKUP(F40,Trans,3,FALSE())+H39),MAX(0,H39-MAX(0.01,ROUND(H39*$F$4,2)))))</f>
        <v>0.2</v>
      </c>
      <c r="I40" s="40" t="n">
        <f aca="false">MAX($J$2,H40+$J$4,G40+0.01,IF(C40="Sell",VLOOKUP(F40,Trans,2,FALSE()),IF(C40="Buy",VLOOKUP(E40,Trans,2,FALSE()),0))+VLOOKUP(D40,Intensity,2,TRUE())+I39)</f>
        <v>0.84</v>
      </c>
      <c r="J40" s="39" t="n">
        <f aca="false">IF(C40="Sell",K40-I40,IF(C40="Buy",J39-G40,((J39+K39)/2-I40/2)))</f>
        <v>27.685</v>
      </c>
      <c r="K40" s="39" t="n">
        <f aca="false">IF(C40="Sell",K39+H40,IF(C40="Buy",J40+I40,((J39+K39)/2+I40/2)))</f>
        <v>28.525</v>
      </c>
      <c r="L40" s="20" t="n">
        <f aca="false">(J40+K40)/2</f>
        <v>28.105</v>
      </c>
      <c r="M40" s="20" t="str">
        <f aca="false">IF(C40="Buy",J39,IF(C40="Sell",K39,""))</f>
        <v/>
      </c>
      <c r="N40" s="41" t="n">
        <f aca="false">IF(C40="Buy",(M40*10000+P39*N39)/(P39+10000),N39)</f>
        <v>0</v>
      </c>
      <c r="O40" s="41" t="n">
        <f aca="false">IF(C40="Sell",(M40*10000+Q39*O39)/(Q39+10000),O39)</f>
        <v>25.6064705882353</v>
      </c>
      <c r="P40" s="37" t="n">
        <f aca="false">IF(C40="Buy",P39+10000,P39)</f>
        <v>0</v>
      </c>
      <c r="Q40" s="37" t="n">
        <f aca="false">IF(C40="Sell",Q39+10000,Q39)</f>
        <v>170000</v>
      </c>
      <c r="R40" s="37" t="n">
        <f aca="false">P40-Q40</f>
        <v>-170000</v>
      </c>
      <c r="S40" s="37" t="n">
        <f aca="false">Q40*O40-P40*N40</f>
        <v>4353100</v>
      </c>
      <c r="T40" s="37" t="n">
        <f aca="false">R40*L40+S40</f>
        <v>-424749.999999999</v>
      </c>
      <c r="V40" s="20" t="s">
        <v>37</v>
      </c>
    </row>
    <row r="41" customFormat="false" ht="12.75" hidden="false" customHeight="false" outlineLevel="0" collapsed="false">
      <c r="A41" s="20" t="n">
        <f aca="false">A40+1</f>
        <v>23</v>
      </c>
      <c r="B41" s="37" t="n">
        <f aca="true">IF(C41&lt;&gt;"null",RAND()*240+B40,240+B40)</f>
        <v>2942.5216379776</v>
      </c>
      <c r="C41" s="20" t="s">
        <v>70</v>
      </c>
      <c r="D41" s="37" t="n">
        <f aca="false">((B41-B40)+(B40-B39)+(B39-B38)+(B38-B37))/4</f>
        <v>240</v>
      </c>
      <c r="E41" s="20" t="n">
        <f aca="false">MAX(0,IF(C41="Buy",E40+1,E40-MAX(1,ROUND($F$5*E40,0))))</f>
        <v>0</v>
      </c>
      <c r="F41" s="20" t="n">
        <f aca="false">MAX(0,IF(C41="Sell",F40+1,F40-MAX(1,ROUND($F$5*F40,0))))</f>
        <v>10</v>
      </c>
      <c r="G41" s="38" t="n">
        <f aca="false">MAX($J$3,IF(C41="Buy",MAX(0,VLOOKUP(E41,Trans,3,FALSE())+G40),MAX(0,G40-MAX(0.01,ROUND(G40*$F$4,2)))))</f>
        <v>0</v>
      </c>
      <c r="H41" s="38" t="n">
        <f aca="false">MAX($J$3,IF(C41="Sell",MAX(0,VLOOKUP(F41,Trans,3,FALSE())+H40),MAX(0,H40-MAX(0.01,ROUND(H40*$F$4,2)))))</f>
        <v>0.14</v>
      </c>
      <c r="I41" s="40" t="n">
        <f aca="false">MAX($J$2,H41+$J$4,G41+0.01,IF(C41="Sell",VLOOKUP(F41,Trans,2,FALSE()),IF(C41="Buy",VLOOKUP(E41,Trans,2,FALSE()),0))+VLOOKUP(D41,Intensity,2,TRUE())+I40)</f>
        <v>0.83</v>
      </c>
      <c r="J41" s="39" t="n">
        <f aca="false">IF(C41="Sell",K41-I41,IF(C41="Buy",J40-G41,((J40+K40)/2-I41/2)))</f>
        <v>27.69</v>
      </c>
      <c r="K41" s="39" t="n">
        <f aca="false">IF(C41="Sell",K40+H41,IF(C41="Buy",J41+I41,((J40+K40)/2+I41/2)))</f>
        <v>28.52</v>
      </c>
      <c r="L41" s="20" t="n">
        <f aca="false">(J41+K41)/2</f>
        <v>28.105</v>
      </c>
      <c r="M41" s="20" t="str">
        <f aca="false">IF(C41="Buy",J40,IF(C41="Sell",K40,""))</f>
        <v/>
      </c>
      <c r="N41" s="41" t="n">
        <f aca="false">IF(C41="Buy",(M41*10000+P40*N40)/(P40+10000),N40)</f>
        <v>0</v>
      </c>
      <c r="O41" s="41" t="n">
        <f aca="false">IF(C41="Sell",(M41*10000+Q40*O40)/(Q40+10000),O40)</f>
        <v>25.6064705882353</v>
      </c>
      <c r="P41" s="37" t="n">
        <f aca="false">IF(C41="Buy",P40+10000,P40)</f>
        <v>0</v>
      </c>
      <c r="Q41" s="37" t="n">
        <f aca="false">IF(C41="Sell",Q40+10000,Q40)</f>
        <v>170000</v>
      </c>
      <c r="R41" s="37" t="n">
        <f aca="false">P41-Q41</f>
        <v>-170000</v>
      </c>
      <c r="S41" s="37" t="n">
        <f aca="false">Q41*O41-P41*N41</f>
        <v>4353100</v>
      </c>
      <c r="T41" s="37" t="n">
        <f aca="false">R41*L41+S41</f>
        <v>-424749.999999999</v>
      </c>
      <c r="V41" s="20" t="s">
        <v>71</v>
      </c>
    </row>
    <row r="42" customFormat="false" ht="12.75" hidden="false" customHeight="false" outlineLevel="0" collapsed="false">
      <c r="A42" s="20" t="n">
        <f aca="false">A41+1</f>
        <v>24</v>
      </c>
      <c r="B42" s="37" t="n">
        <f aca="true">IF(C42&lt;&gt;"null",RAND()*240+B41,240+B41)</f>
        <v>3182.5216379776</v>
      </c>
      <c r="C42" s="20" t="s">
        <v>70</v>
      </c>
      <c r="D42" s="37" t="n">
        <f aca="false">((B42-B41)+(B41-B40)+(B40-B39)+(B39-B38))/4</f>
        <v>240</v>
      </c>
      <c r="E42" s="20" t="n">
        <f aca="false">MAX(0,IF(C42="Buy",E41+1,E41-MAX(1,ROUND($F$5*E41,0))))</f>
        <v>0</v>
      </c>
      <c r="F42" s="20" t="n">
        <f aca="false">MAX(0,IF(C42="Sell",F41+1,F41-MAX(1,ROUND($F$5*F41,0))))</f>
        <v>9</v>
      </c>
      <c r="G42" s="38" t="n">
        <f aca="false">MAX($J$3,IF(C42="Buy",MAX(0,VLOOKUP(E42,Trans,3,FALSE())+G41),MAX(0,G41-MAX(0.01,ROUND(G41*$F$4,2)))))</f>
        <v>0</v>
      </c>
      <c r="H42" s="38" t="n">
        <f aca="false">MAX($J$3,IF(C42="Sell",MAX(0,VLOOKUP(F42,Trans,3,FALSE())+H41),MAX(0,H41-MAX(0.01,ROUND(H41*$F$4,2)))))</f>
        <v>0.1</v>
      </c>
      <c r="I42" s="40" t="n">
        <f aca="false">MAX($J$2,H42+$J$4,G42+0.01,IF(C42="Sell",VLOOKUP(F42,Trans,2,FALSE()),IF(C42="Buy",VLOOKUP(E42,Trans,2,FALSE()),0))+VLOOKUP(D42,Intensity,2,TRUE())+I41)</f>
        <v>0.82</v>
      </c>
      <c r="J42" s="39" t="n">
        <f aca="false">IF(C42="Sell",K42-I42,IF(C42="Buy",J41-G42,((J41+K41)/2-I42/2)))</f>
        <v>27.695</v>
      </c>
      <c r="K42" s="39" t="n">
        <f aca="false">IF(C42="Sell",K41+H42,IF(C42="Buy",J42+I42,((J41+K41)/2+I42/2)))</f>
        <v>28.515</v>
      </c>
      <c r="L42" s="20" t="n">
        <f aca="false">(J42+K42)/2</f>
        <v>28.105</v>
      </c>
      <c r="M42" s="20" t="str">
        <f aca="false">IF(C42="Buy",J41,IF(C42="Sell",K41,""))</f>
        <v/>
      </c>
      <c r="N42" s="41" t="n">
        <f aca="false">IF(C42="Buy",(M42*10000+P41*N41)/(P41+10000),N41)</f>
        <v>0</v>
      </c>
      <c r="O42" s="41" t="n">
        <f aca="false">IF(C42="Sell",(M42*10000+Q41*O41)/(Q41+10000),O41)</f>
        <v>25.6064705882353</v>
      </c>
      <c r="P42" s="37" t="n">
        <f aca="false">IF(C42="Buy",P41+10000,P41)</f>
        <v>0</v>
      </c>
      <c r="Q42" s="37" t="n">
        <f aca="false">IF(C42="Sell",Q41+10000,Q41)</f>
        <v>170000</v>
      </c>
      <c r="R42" s="37" t="n">
        <f aca="false">P42-Q42</f>
        <v>-170000</v>
      </c>
      <c r="S42" s="37" t="n">
        <f aca="false">Q42*O42-P42*N42</f>
        <v>4353100</v>
      </c>
      <c r="T42" s="37" t="n">
        <f aca="false">R42*L42+S42</f>
        <v>-424749.999999999</v>
      </c>
      <c r="V42" s="20" t="s">
        <v>72</v>
      </c>
    </row>
    <row r="43" customFormat="false" ht="12.75" hidden="false" customHeight="false" outlineLevel="0" collapsed="false">
      <c r="A43" s="20" t="n">
        <f aca="false">A42+1</f>
        <v>25</v>
      </c>
      <c r="B43" s="37" t="n">
        <f aca="true">IF(C43&lt;&gt;"null",RAND()*240+B42,240+B42)</f>
        <v>3422.5216379776</v>
      </c>
      <c r="C43" s="20" t="s">
        <v>70</v>
      </c>
      <c r="D43" s="37" t="n">
        <f aca="false">((B43-B42)+(B42-B41)+(B41-B40)+(B40-B39))/4</f>
        <v>240</v>
      </c>
      <c r="E43" s="20" t="n">
        <f aca="false">MAX(0,IF(C43="Buy",E42+1,E42-MAX(1,ROUND($F$5*E42,0))))</f>
        <v>0</v>
      </c>
      <c r="F43" s="20" t="n">
        <f aca="false">MAX(0,IF(C43="Sell",F42+1,F42-MAX(1,ROUND($F$5*F42,0))))</f>
        <v>8</v>
      </c>
      <c r="G43" s="38" t="n">
        <f aca="false">MAX($J$3,IF(C43="Buy",MAX(0,VLOOKUP(E43,Trans,3,FALSE())+G42),MAX(0,G42-MAX(0.01,ROUND(G42*$F$4,2)))))</f>
        <v>0</v>
      </c>
      <c r="H43" s="38" t="n">
        <f aca="false">MAX($J$3,IF(C43="Sell",MAX(0,VLOOKUP(F43,Trans,3,FALSE())+H42),MAX(0,H42-MAX(0.01,ROUND(H42*$F$4,2)))))</f>
        <v>0.0700000000000001</v>
      </c>
      <c r="I43" s="40" t="n">
        <f aca="false">MAX($J$2,H43+$J$4,G43+0.01,IF(C43="Sell",VLOOKUP(F43,Trans,2,FALSE()),IF(C43="Buy",VLOOKUP(E43,Trans,2,FALSE()),0))+VLOOKUP(D43,Intensity,2,TRUE())+I42)</f>
        <v>0.81</v>
      </c>
      <c r="J43" s="39" t="n">
        <f aca="false">IF(C43="Sell",K43-I43,IF(C43="Buy",J42-G43,((J42+K42)/2-I43/2)))</f>
        <v>27.7</v>
      </c>
      <c r="K43" s="39" t="n">
        <f aca="false">IF(C43="Sell",K42+H43,IF(C43="Buy",J43+I43,((J42+K42)/2+I43/2)))</f>
        <v>28.51</v>
      </c>
      <c r="L43" s="20" t="n">
        <f aca="false">(J43+K43)/2</f>
        <v>28.105</v>
      </c>
      <c r="M43" s="20" t="str">
        <f aca="false">IF(C43="Buy",J42,IF(C43="Sell",K42,""))</f>
        <v/>
      </c>
      <c r="N43" s="41" t="n">
        <f aca="false">IF(C43="Buy",(M43*10000+P42*N42)/(P42+10000),N42)</f>
        <v>0</v>
      </c>
      <c r="O43" s="41" t="n">
        <f aca="false">IF(C43="Sell",(M43*10000+Q42*O42)/(Q42+10000),O42)</f>
        <v>25.6064705882353</v>
      </c>
      <c r="P43" s="37" t="n">
        <f aca="false">IF(C43="Buy",P42+10000,P42)</f>
        <v>0</v>
      </c>
      <c r="Q43" s="37" t="n">
        <f aca="false">IF(C43="Sell",Q42+10000,Q42)</f>
        <v>170000</v>
      </c>
      <c r="R43" s="37" t="n">
        <f aca="false">P43-Q43</f>
        <v>-170000</v>
      </c>
      <c r="S43" s="37" t="n">
        <f aca="false">Q43*O43-P43*N43</f>
        <v>4353100</v>
      </c>
      <c r="T43" s="37" t="n">
        <f aca="false">R43*L43+S43</f>
        <v>-424749.999999999</v>
      </c>
      <c r="V43" s="20" t="s">
        <v>73</v>
      </c>
    </row>
    <row r="44" customFormat="false" ht="12.75" hidden="false" customHeight="false" outlineLevel="0" collapsed="false">
      <c r="A44" s="20" t="n">
        <f aca="false">A43+1</f>
        <v>26</v>
      </c>
      <c r="B44" s="37" t="n">
        <f aca="true">IF(C44&lt;&gt;"null",RAND()*240+B43,240+B43)</f>
        <v>3662.5216379776</v>
      </c>
      <c r="C44" s="20" t="s">
        <v>70</v>
      </c>
      <c r="D44" s="37" t="n">
        <f aca="false">((B44-B43)+(B43-B42)+(B42-B41)+(B41-B40))/4</f>
        <v>240</v>
      </c>
      <c r="E44" s="20" t="n">
        <f aca="false">MAX(0,IF(C44="Buy",E43+1,E43-MAX(1,ROUND($F$5*E43,0))))</f>
        <v>0</v>
      </c>
      <c r="F44" s="20" t="n">
        <f aca="false">MAX(0,IF(C44="Sell",F43+1,F43-MAX(1,ROUND($F$5*F43,0))))</f>
        <v>7</v>
      </c>
      <c r="G44" s="38" t="n">
        <f aca="false">MAX($J$3,IF(C44="Buy",MAX(0,VLOOKUP(E44,Trans,3,FALSE())+G43),MAX(0,G43-MAX(0.01,ROUND(G43*$F$4,2)))))</f>
        <v>0</v>
      </c>
      <c r="H44" s="38" t="n">
        <f aca="false">MAX($J$3,IF(C44="Sell",MAX(0,VLOOKUP(F44,Trans,3,FALSE())+H43),MAX(0,H43-MAX(0.01,ROUND(H43*$F$4,2)))))</f>
        <v>0.0500000000000001</v>
      </c>
      <c r="I44" s="40" t="n">
        <f aca="false">MAX($J$2,H44+$J$4,G44+0.01,IF(C44="Sell",VLOOKUP(F44,Trans,2,FALSE()),IF(C44="Buy",VLOOKUP(E44,Trans,2,FALSE()),0))+VLOOKUP(D44,Intensity,2,TRUE())+I43)</f>
        <v>0.8</v>
      </c>
      <c r="J44" s="39" t="n">
        <f aca="false">IF(C44="Sell",K44-I44,IF(C44="Buy",J43-G44,((J43+K43)/2-I44/2)))</f>
        <v>27.705</v>
      </c>
      <c r="K44" s="39" t="n">
        <f aca="false">IF(C44="Sell",K43+H44,IF(C44="Buy",J44+I44,((J43+K43)/2+I44/2)))</f>
        <v>28.505</v>
      </c>
      <c r="L44" s="20" t="n">
        <f aca="false">(J44+K44)/2</f>
        <v>28.105</v>
      </c>
      <c r="M44" s="20" t="str">
        <f aca="false">IF(C44="Buy",J43,IF(C44="Sell",K43,""))</f>
        <v/>
      </c>
      <c r="N44" s="41" t="n">
        <f aca="false">IF(C44="Buy",(M44*10000+P43*N43)/(P43+10000),N43)</f>
        <v>0</v>
      </c>
      <c r="O44" s="41" t="n">
        <f aca="false">IF(C44="Sell",(M44*10000+Q43*O43)/(Q43+10000),O43)</f>
        <v>25.6064705882353</v>
      </c>
      <c r="P44" s="37" t="n">
        <f aca="false">IF(C44="Buy",P43+10000,P43)</f>
        <v>0</v>
      </c>
      <c r="Q44" s="37" t="n">
        <f aca="false">IF(C44="Sell",Q43+10000,Q43)</f>
        <v>170000</v>
      </c>
      <c r="R44" s="37" t="n">
        <f aca="false">P44-Q44</f>
        <v>-170000</v>
      </c>
      <c r="S44" s="37" t="n">
        <f aca="false">Q44*O44-P44*N44</f>
        <v>4353100</v>
      </c>
      <c r="T44" s="37" t="n">
        <f aca="false">R44*L44+S44</f>
        <v>-424749.999999999</v>
      </c>
      <c r="V44" s="20" t="s">
        <v>31</v>
      </c>
    </row>
    <row r="45" customFormat="false" ht="12.75" hidden="false" customHeight="false" outlineLevel="0" collapsed="false">
      <c r="A45" s="20" t="n">
        <f aca="false">A44+1</f>
        <v>27</v>
      </c>
      <c r="B45" s="37" t="n">
        <f aca="true">IF(C45&lt;&gt;"null",RAND()*240+B44,240+B44)</f>
        <v>3902.5216379776</v>
      </c>
      <c r="C45" s="20" t="s">
        <v>70</v>
      </c>
      <c r="D45" s="37" t="n">
        <f aca="false">((B45-B44)+(B44-B43)+(B43-B42)+(B42-B41))/4</f>
        <v>240</v>
      </c>
      <c r="E45" s="20" t="n">
        <f aca="false">MAX(0,IF(C45="Buy",E44+1,E44-MAX(1,ROUND($F$5*E44,0))))</f>
        <v>0</v>
      </c>
      <c r="F45" s="20" t="n">
        <f aca="false">MAX(0,IF(C45="Sell",F44+1,F44-MAX(1,ROUND($F$5*F44,0))))</f>
        <v>6</v>
      </c>
      <c r="G45" s="38" t="n">
        <f aca="false">MAX($J$3,IF(C45="Buy",MAX(0,VLOOKUP(E45,Trans,3,FALSE())+G44),MAX(0,G44-MAX(0.01,ROUND(G44*$F$4,2)))))</f>
        <v>0</v>
      </c>
      <c r="H45" s="38" t="n">
        <f aca="false">MAX($J$3,IF(C45="Sell",MAX(0,VLOOKUP(F45,Trans,3,FALSE())+H44),MAX(0,H44-MAX(0.01,ROUND(H44*$F$4,2)))))</f>
        <v>0.0300000000000001</v>
      </c>
      <c r="I45" s="40" t="n">
        <f aca="false">MAX($J$2,H45+$J$4,G45+0.01,IF(C45="Sell",VLOOKUP(F45,Trans,2,FALSE()),IF(C45="Buy",VLOOKUP(E45,Trans,2,FALSE()),0))+VLOOKUP(D45,Intensity,2,TRUE())+I44)</f>
        <v>0.79</v>
      </c>
      <c r="J45" s="39" t="n">
        <f aca="false">IF(C45="Sell",K45-I45,IF(C45="Buy",J44-G45,((J44+K44)/2-I45/2)))</f>
        <v>27.71</v>
      </c>
      <c r="K45" s="39" t="n">
        <f aca="false">IF(C45="Sell",K44+H45,IF(C45="Buy",J45+I45,((J44+K44)/2+I45/2)))</f>
        <v>28.5</v>
      </c>
      <c r="L45" s="20" t="n">
        <f aca="false">(J45+K45)/2</f>
        <v>28.105</v>
      </c>
      <c r="M45" s="20" t="str">
        <f aca="false">IF(C45="Buy",J44,IF(C45="Sell",K44,""))</f>
        <v/>
      </c>
      <c r="N45" s="41" t="n">
        <f aca="false">IF(C45="Buy",(M45*10000+P44*N44)/(P44+10000),N44)</f>
        <v>0</v>
      </c>
      <c r="O45" s="41" t="n">
        <f aca="false">IF(C45="Sell",(M45*10000+Q44*O44)/(Q44+10000),O44)</f>
        <v>25.6064705882353</v>
      </c>
      <c r="P45" s="37" t="n">
        <f aca="false">IF(C45="Buy",P44+10000,P44)</f>
        <v>0</v>
      </c>
      <c r="Q45" s="37" t="n">
        <f aca="false">IF(C45="Sell",Q44+10000,Q44)</f>
        <v>170000</v>
      </c>
      <c r="R45" s="37" t="n">
        <f aca="false">P45-Q45</f>
        <v>-170000</v>
      </c>
      <c r="S45" s="37" t="n">
        <f aca="false">Q45*O45-P45*N45</f>
        <v>4353100</v>
      </c>
      <c r="T45" s="37" t="n">
        <f aca="false">R45*L45+S45</f>
        <v>-424749.999999999</v>
      </c>
      <c r="V45" s="20" t="s">
        <v>74</v>
      </c>
    </row>
    <row r="46" customFormat="false" ht="12.75" hidden="false" customHeight="false" outlineLevel="0" collapsed="false">
      <c r="A46" s="20" t="n">
        <f aca="false">A45+1</f>
        <v>28</v>
      </c>
      <c r="B46" s="37" t="n">
        <f aca="true">IF(C46&lt;&gt;"null",RAND()*240+B45,240+B45)</f>
        <v>4142.5216379776</v>
      </c>
      <c r="C46" s="20" t="s">
        <v>70</v>
      </c>
      <c r="D46" s="37" t="n">
        <f aca="false">((B46-B45)+(B45-B44)+(B44-B43)+(B43-B42))/4</f>
        <v>240</v>
      </c>
      <c r="E46" s="20" t="n">
        <f aca="false">MAX(0,IF(C46="Buy",E45+1,E45-MAX(1,ROUND($F$5*E45,0))))</f>
        <v>0</v>
      </c>
      <c r="F46" s="20" t="n">
        <f aca="false">MAX(0,IF(C46="Sell",F45+1,F45-MAX(1,ROUND($F$5*F45,0))))</f>
        <v>5</v>
      </c>
      <c r="G46" s="38" t="n">
        <f aca="false">MAX($J$3,IF(C46="Buy",MAX(0,VLOOKUP(E46,Trans,3,FALSE())+G45),MAX(0,G45-MAX(0.01,ROUND(G45*$F$4,2)))))</f>
        <v>0</v>
      </c>
      <c r="H46" s="38" t="n">
        <f aca="false">MAX($J$3,IF(C46="Sell",MAX(0,VLOOKUP(F46,Trans,3,FALSE())+H45),MAX(0,H45-MAX(0.01,ROUND(H45*$F$4,2)))))</f>
        <v>0.0200000000000001</v>
      </c>
      <c r="I46" s="40" t="n">
        <f aca="false">MAX($J$2,H46+$J$4,G46+0.01,IF(C46="Sell",VLOOKUP(F46,Trans,2,FALSE()),IF(C46="Buy",VLOOKUP(E46,Trans,2,FALSE()),0))+VLOOKUP(D46,Intensity,2,TRUE())+I45)</f>
        <v>0.78</v>
      </c>
      <c r="J46" s="39" t="n">
        <f aca="false">IF(C46="Sell",K46-I46,IF(C46="Buy",J45-G46,((J45+K45)/2-I46/2)))</f>
        <v>27.715</v>
      </c>
      <c r="K46" s="39" t="n">
        <f aca="false">IF(C46="Sell",K45+H46,IF(C46="Buy",J46+I46,((J45+K45)/2+I46/2)))</f>
        <v>28.495</v>
      </c>
      <c r="L46" s="20" t="n">
        <f aca="false">(J46+K46)/2</f>
        <v>28.105</v>
      </c>
      <c r="M46" s="20" t="str">
        <f aca="false">IF(C46="Buy",J45,IF(C46="Sell",K45,""))</f>
        <v/>
      </c>
      <c r="N46" s="41" t="n">
        <f aca="false">IF(C46="Buy",(M46*10000+P45*N45)/(P45+10000),N45)</f>
        <v>0</v>
      </c>
      <c r="O46" s="41" t="n">
        <f aca="false">IF(C46="Sell",(M46*10000+Q45*O45)/(Q45+10000),O45)</f>
        <v>25.6064705882353</v>
      </c>
      <c r="P46" s="37" t="n">
        <f aca="false">IF(C46="Buy",P45+10000,P45)</f>
        <v>0</v>
      </c>
      <c r="Q46" s="37" t="n">
        <f aca="false">IF(C46="Sell",Q45+10000,Q45)</f>
        <v>170000</v>
      </c>
      <c r="R46" s="37" t="n">
        <f aca="false">P46-Q46</f>
        <v>-170000</v>
      </c>
      <c r="S46" s="37" t="n">
        <f aca="false">Q46*O46-P46*N46</f>
        <v>4353100</v>
      </c>
      <c r="T46" s="37" t="n">
        <f aca="false">R46*L46+S46</f>
        <v>-424749.999999999</v>
      </c>
      <c r="V46" s="20" t="s">
        <v>21</v>
      </c>
    </row>
    <row r="47" customFormat="false" ht="12.75" hidden="false" customHeight="false" outlineLevel="0" collapsed="false">
      <c r="A47" s="20" t="n">
        <f aca="false">A46+1</f>
        <v>29</v>
      </c>
      <c r="B47" s="37" t="n">
        <f aca="true">IF(C47&lt;&gt;"null",RAND()*240+B46,240+B46)</f>
        <v>4382.5216379776</v>
      </c>
      <c r="C47" s="20" t="s">
        <v>70</v>
      </c>
      <c r="D47" s="37" t="n">
        <f aca="false">((B47-B46)+(B46-B45)+(B45-B44)+(B44-B43))/4</f>
        <v>240</v>
      </c>
      <c r="E47" s="20" t="n">
        <f aca="false">MAX(0,IF(C47="Buy",E46+1,E46-MAX(1,ROUND($F$5*E46,0))))</f>
        <v>0</v>
      </c>
      <c r="F47" s="20" t="n">
        <f aca="false">MAX(0,IF(C47="Sell",F46+1,F46-MAX(1,ROUND($F$5*F46,0))))</f>
        <v>4</v>
      </c>
      <c r="G47" s="38" t="n">
        <f aca="false">MAX($J$3,IF(C47="Buy",MAX(0,VLOOKUP(E47,Trans,3,FALSE())+G46),MAX(0,G46-MAX(0.01,ROUND(G46*$F$4,2)))))</f>
        <v>0</v>
      </c>
      <c r="H47" s="38" t="n">
        <f aca="false">MAX($J$3,IF(C47="Sell",MAX(0,VLOOKUP(F47,Trans,3,FALSE())+H46),MAX(0,H46-MAX(0.01,ROUND(H46*$F$4,2)))))</f>
        <v>0.0100000000000001</v>
      </c>
      <c r="I47" s="40" t="n">
        <f aca="false">MAX($J$2,H47+$J$4,G47+0.01,IF(C47="Sell",VLOOKUP(F47,Trans,2,FALSE()),IF(C47="Buy",VLOOKUP(E47,Trans,2,FALSE()),0))+VLOOKUP(D47,Intensity,2,TRUE())+I46)</f>
        <v>0.77</v>
      </c>
      <c r="J47" s="39" t="n">
        <f aca="false">IF(C47="Sell",K47-I47,IF(C47="Buy",J46-G47,((J46+K46)/2-I47/2)))</f>
        <v>27.72</v>
      </c>
      <c r="K47" s="39" t="n">
        <f aca="false">IF(C47="Sell",K46+H47,IF(C47="Buy",J47+I47,((J46+K46)/2+I47/2)))</f>
        <v>28.49</v>
      </c>
      <c r="L47" s="20" t="n">
        <f aca="false">(J47+K47)/2</f>
        <v>28.105</v>
      </c>
      <c r="M47" s="20" t="str">
        <f aca="false">IF(C47="Buy",J46,IF(C47="Sell",K46,""))</f>
        <v/>
      </c>
      <c r="N47" s="41" t="n">
        <f aca="false">IF(C47="Buy",(M47*10000+P46*N46)/(P46+10000),N46)</f>
        <v>0</v>
      </c>
      <c r="O47" s="41" t="n">
        <f aca="false">IF(C47="Sell",(M47*10000+Q46*O46)/(Q46+10000),O46)</f>
        <v>25.6064705882353</v>
      </c>
      <c r="P47" s="37" t="n">
        <f aca="false">IF(C47="Buy",P46+10000,P46)</f>
        <v>0</v>
      </c>
      <c r="Q47" s="37" t="n">
        <f aca="false">IF(C47="Sell",Q46+10000,Q46)</f>
        <v>170000</v>
      </c>
      <c r="R47" s="37" t="n">
        <f aca="false">P47-Q47</f>
        <v>-170000</v>
      </c>
      <c r="S47" s="37" t="n">
        <f aca="false">Q47*O47-P47*N47</f>
        <v>4353100</v>
      </c>
      <c r="T47" s="37" t="n">
        <f aca="false">R47*L47+S47</f>
        <v>-424749.999999999</v>
      </c>
      <c r="V47" s="20" t="s">
        <v>74</v>
      </c>
    </row>
    <row r="48" customFormat="false" ht="12.75" hidden="false" customHeight="false" outlineLevel="0" collapsed="false">
      <c r="A48" s="20" t="n">
        <f aca="false">A47+1</f>
        <v>30</v>
      </c>
      <c r="B48" s="37" t="n">
        <f aca="true">IF(C48&lt;&gt;"null",RAND()*240+B47,240+B47)</f>
        <v>4622.5216379776</v>
      </c>
      <c r="C48" s="20" t="s">
        <v>70</v>
      </c>
      <c r="D48" s="37" t="n">
        <f aca="false">((B48-B47)+(B47-B46)+(B46-B45)+(B45-B44))/4</f>
        <v>240</v>
      </c>
      <c r="E48" s="20" t="n">
        <f aca="false">MAX(0,IF(C48="Buy",E47+1,E47-MAX(1,ROUND($F$5*E47,0))))</f>
        <v>0</v>
      </c>
      <c r="F48" s="20" t="n">
        <f aca="false">MAX(0,IF(C48="Sell",F47+1,F47-MAX(1,ROUND($F$5*F47,0))))</f>
        <v>3</v>
      </c>
      <c r="G48" s="38" t="n">
        <f aca="false">MAX($J$3,IF(C48="Buy",MAX(0,VLOOKUP(E48,Trans,3,FALSE())+G47),MAX(0,G47-MAX(0.01,ROUND(G47*$F$4,2)))))</f>
        <v>0</v>
      </c>
      <c r="H48" s="38" t="n">
        <f aca="false">MAX($J$3,IF(C48="Sell",MAX(0,VLOOKUP(F48,Trans,3,FALSE())+H47),MAX(0,H47-MAX(0.01,ROUND(H47*$F$4,2)))))</f>
        <v>8.67361737988404E-017</v>
      </c>
      <c r="I48" s="40" t="n">
        <f aca="false">MAX($J$2,H48+$J$4,G48+0.01,IF(C48="Sell",VLOOKUP(F48,Trans,2,FALSE()),IF(C48="Buy",VLOOKUP(E48,Trans,2,FALSE()),0))+VLOOKUP(D48,Intensity,2,TRUE())+I47)</f>
        <v>0.76</v>
      </c>
      <c r="J48" s="39" t="n">
        <f aca="false">IF(C48="Sell",K48-I48,IF(C48="Buy",J47-G48,((J47+K47)/2-I48/2)))</f>
        <v>27.725</v>
      </c>
      <c r="K48" s="39" t="n">
        <f aca="false">IF(C48="Sell",K47+H48,IF(C48="Buy",J48+I48,((J47+K47)/2+I48/2)))</f>
        <v>28.485</v>
      </c>
      <c r="L48" s="20" t="n">
        <f aca="false">(J48+K48)/2</f>
        <v>28.105</v>
      </c>
      <c r="M48" s="20" t="str">
        <f aca="false">IF(C48="Buy",J47,IF(C48="Sell",K47,""))</f>
        <v/>
      </c>
      <c r="N48" s="41" t="n">
        <f aca="false">IF(C48="Buy",(M48*10000+P47*N47)/(P47+10000),N47)</f>
        <v>0</v>
      </c>
      <c r="O48" s="41" t="n">
        <f aca="false">IF(C48="Sell",(M48*10000+Q47*O47)/(Q47+10000),O47)</f>
        <v>25.6064705882353</v>
      </c>
      <c r="P48" s="37" t="n">
        <f aca="false">IF(C48="Buy",P47+10000,P47)</f>
        <v>0</v>
      </c>
      <c r="Q48" s="37" t="n">
        <f aca="false">IF(C48="Sell",Q47+10000,Q47)</f>
        <v>170000</v>
      </c>
      <c r="R48" s="37" t="n">
        <f aca="false">P48-Q48</f>
        <v>-170000</v>
      </c>
      <c r="S48" s="37" t="n">
        <f aca="false">Q48*O48-P48*N48</f>
        <v>4353100</v>
      </c>
      <c r="T48" s="37" t="n">
        <f aca="false">R48*L48+S48</f>
        <v>-424749.999999999</v>
      </c>
      <c r="V48" s="20" t="s">
        <v>74</v>
      </c>
    </row>
    <row r="49" customFormat="false" ht="12.75" hidden="false" customHeight="false" outlineLevel="0" collapsed="false">
      <c r="A49" s="20" t="n">
        <f aca="false">A48+1</f>
        <v>31</v>
      </c>
      <c r="B49" s="37" t="n">
        <f aca="true">IF(C49&lt;&gt;"null",RAND()*240+B48,240+B48)</f>
        <v>4862.5216379776</v>
      </c>
      <c r="C49" s="20" t="s">
        <v>70</v>
      </c>
      <c r="D49" s="37" t="n">
        <f aca="false">((B49-B48)+(B48-B47)+(B47-B46)+(B46-B45))/4</f>
        <v>240</v>
      </c>
      <c r="E49" s="20" t="n">
        <f aca="false">MAX(0,IF(C49="Buy",E48+1,E48-MAX(1,ROUND($F$5*E48,0))))</f>
        <v>0</v>
      </c>
      <c r="F49" s="20" t="n">
        <f aca="false">MAX(0,IF(C49="Sell",F48+1,F48-MAX(1,ROUND($F$5*F48,0))))</f>
        <v>2</v>
      </c>
      <c r="G49" s="38" t="n">
        <f aca="false">MAX($J$3,IF(C49="Buy",MAX(0,VLOOKUP(E49,Trans,3,FALSE())+G48),MAX(0,G48-MAX(0.01,ROUND(G48*$F$4,2)))))</f>
        <v>0</v>
      </c>
      <c r="H49" s="38" t="n">
        <f aca="false">MAX($J$3,IF(C49="Sell",MAX(0,VLOOKUP(F49,Trans,3,FALSE())+H48),MAX(0,H48-MAX(0.01,ROUND(H48*$F$4,2)))))</f>
        <v>0</v>
      </c>
      <c r="I49" s="40" t="n">
        <f aca="false">MAX($J$2,H49+$J$4,G49+0.01,IF(C49="Sell",VLOOKUP(F49,Trans,2,FALSE()),IF(C49="Buy",VLOOKUP(E49,Trans,2,FALSE()),0))+VLOOKUP(D49,Intensity,2,TRUE())+I48)</f>
        <v>0.75</v>
      </c>
      <c r="J49" s="39" t="n">
        <f aca="false">IF(C49="Sell",K49-I49,IF(C49="Buy",J48-G49,((J48+K48)/2-I49/2)))</f>
        <v>27.73</v>
      </c>
      <c r="K49" s="39" t="n">
        <f aca="false">IF(C49="Sell",K48+H49,IF(C49="Buy",J49+I49,((J48+K48)/2+I49/2)))</f>
        <v>28.48</v>
      </c>
      <c r="L49" s="20" t="n">
        <f aca="false">(J49+K49)/2</f>
        <v>28.105</v>
      </c>
      <c r="M49" s="20" t="str">
        <f aca="false">IF(C49="Buy",J48,IF(C49="Sell",K48,""))</f>
        <v/>
      </c>
      <c r="N49" s="41" t="n">
        <f aca="false">IF(C49="Buy",(M49*10000+P48*N48)/(P48+10000),N48)</f>
        <v>0</v>
      </c>
      <c r="O49" s="41" t="n">
        <f aca="false">IF(C49="Sell",(M49*10000+Q48*O48)/(Q48+10000),O48)</f>
        <v>25.6064705882353</v>
      </c>
      <c r="P49" s="37" t="n">
        <f aca="false">IF(C49="Buy",P48+10000,P48)</f>
        <v>0</v>
      </c>
      <c r="Q49" s="37" t="n">
        <f aca="false">IF(C49="Sell",Q48+10000,Q48)</f>
        <v>170000</v>
      </c>
      <c r="R49" s="37" t="n">
        <f aca="false">P49-Q49</f>
        <v>-170000</v>
      </c>
      <c r="S49" s="37" t="n">
        <f aca="false">Q49*O49-P49*N49</f>
        <v>4353100</v>
      </c>
      <c r="T49" s="37" t="n">
        <f aca="false">R49*L49+S49</f>
        <v>-424749.999999999</v>
      </c>
      <c r="V49" s="20" t="s">
        <v>74</v>
      </c>
    </row>
    <row r="50" customFormat="false" ht="12.75" hidden="false" customHeight="false" outlineLevel="0" collapsed="false">
      <c r="A50" s="20" t="n">
        <f aca="false">A49+1</f>
        <v>32</v>
      </c>
      <c r="B50" s="37" t="n">
        <f aca="true">IF(C50&lt;&gt;"null",RAND()*240+B49,240+B49)</f>
        <v>5102.5216379776</v>
      </c>
      <c r="C50" s="20" t="s">
        <v>70</v>
      </c>
      <c r="D50" s="37" t="n">
        <f aca="false">((B50-B49)+(B49-B48)+(B48-B47)+(B47-B46))/4</f>
        <v>240</v>
      </c>
      <c r="E50" s="20" t="n">
        <f aca="false">MAX(0,IF(C50="Buy",E49+1,E49-MAX(1,ROUND($F$5*E49,0))))</f>
        <v>0</v>
      </c>
      <c r="F50" s="20" t="n">
        <f aca="false">MAX(0,IF(C50="Sell",F49+1,F49-MAX(1,ROUND($F$5*F49,0))))</f>
        <v>1</v>
      </c>
      <c r="G50" s="38" t="n">
        <f aca="false">MAX($J$3,IF(C50="Buy",MAX(0,VLOOKUP(E50,Trans,3,FALSE())+G49),MAX(0,G49-MAX(0.01,ROUND(G49*$F$4,2)))))</f>
        <v>0</v>
      </c>
      <c r="H50" s="38" t="n">
        <f aca="false">MAX($J$3,IF(C50="Sell",MAX(0,VLOOKUP(F50,Trans,3,FALSE())+H49),MAX(0,H49-MAX(0.01,ROUND(H49*$F$4,2)))))</f>
        <v>0</v>
      </c>
      <c r="I50" s="40" t="n">
        <f aca="false">MAX($J$2,H50+$J$4,G50+0.01,IF(C50="Sell",VLOOKUP(F50,Trans,2,FALSE()),IF(C50="Buy",VLOOKUP(E50,Trans,2,FALSE()),0))+VLOOKUP(D50,Intensity,2,TRUE())+I49)</f>
        <v>0.74</v>
      </c>
      <c r="J50" s="39" t="n">
        <f aca="false">IF(C50="Sell",K50-I50,IF(C50="Buy",J49-G50,((J49+K49)/2-I50/2)))</f>
        <v>27.735</v>
      </c>
      <c r="K50" s="39" t="n">
        <f aca="false">IF(C50="Sell",K49+H50,IF(C50="Buy",J50+I50,((J49+K49)/2+I50/2)))</f>
        <v>28.475</v>
      </c>
      <c r="L50" s="20" t="n">
        <f aca="false">(J50+K50)/2</f>
        <v>28.105</v>
      </c>
      <c r="M50" s="20" t="str">
        <f aca="false">IF(C50="Buy",J49,IF(C50="Sell",K49,""))</f>
        <v/>
      </c>
      <c r="N50" s="41" t="n">
        <f aca="false">IF(C50="Buy",(M50*10000+P49*N49)/(P49+10000),N49)</f>
        <v>0</v>
      </c>
      <c r="O50" s="41" t="n">
        <f aca="false">IF(C50="Sell",(M50*10000+Q49*O49)/(Q49+10000),O49)</f>
        <v>25.6064705882353</v>
      </c>
      <c r="P50" s="37" t="n">
        <f aca="false">IF(C50="Buy",P49+10000,P49)</f>
        <v>0</v>
      </c>
      <c r="Q50" s="37" t="n">
        <f aca="false">IF(C50="Sell",Q49+10000,Q49)</f>
        <v>170000</v>
      </c>
      <c r="R50" s="37" t="n">
        <f aca="false">P50-Q50</f>
        <v>-170000</v>
      </c>
      <c r="S50" s="37" t="n">
        <f aca="false">Q50*O50-P50*N50</f>
        <v>4353100</v>
      </c>
      <c r="T50" s="37" t="n">
        <f aca="false">R50*L50+S50</f>
        <v>-424749.999999999</v>
      </c>
      <c r="V50" s="20" t="s">
        <v>74</v>
      </c>
    </row>
    <row r="51" customFormat="false" ht="12.75" hidden="false" customHeight="false" outlineLevel="0" collapsed="false">
      <c r="A51" s="20" t="n">
        <f aca="false">A50+1</f>
        <v>33</v>
      </c>
      <c r="B51" s="37" t="n">
        <f aca="true">IF(C51&lt;&gt;"null",RAND()*240+B50,240+B50)</f>
        <v>5342.5216379776</v>
      </c>
      <c r="C51" s="20" t="s">
        <v>70</v>
      </c>
      <c r="D51" s="37" t="n">
        <f aca="false">((B51-B50)+(B50-B49)+(B49-B48)+(B48-B47))/4</f>
        <v>240</v>
      </c>
      <c r="E51" s="20" t="n">
        <f aca="false">MAX(0,IF(C51="Buy",E50+1,E50-MAX(1,ROUND($F$5*E50,0))))</f>
        <v>0</v>
      </c>
      <c r="F51" s="20" t="n">
        <f aca="false">MAX(0,IF(C51="Sell",F50+1,F50-MAX(1,ROUND($F$5*F50,0))))</f>
        <v>0</v>
      </c>
      <c r="G51" s="38" t="n">
        <f aca="false">MAX($J$3,IF(C51="Buy",MAX(0,VLOOKUP(E51,Trans,3,FALSE())+G50),MAX(0,G50-MAX(0.01,ROUND(G50*$F$4,2)))))</f>
        <v>0</v>
      </c>
      <c r="H51" s="38" t="n">
        <f aca="false">MAX($J$3,IF(C51="Sell",MAX(0,VLOOKUP(F51,Trans,3,FALSE())+H50),MAX(0,H50-MAX(0.01,ROUND(H50*$F$4,2)))))</f>
        <v>0</v>
      </c>
      <c r="I51" s="40" t="n">
        <f aca="false">MAX($J$2,H51+$J$4,G51+0.01,IF(C51="Sell",VLOOKUP(F51,Trans,2,FALSE()),IF(C51="Buy",VLOOKUP(E51,Trans,2,FALSE()),0))+VLOOKUP(D51,Intensity,2,TRUE())+I50)</f>
        <v>0.73</v>
      </c>
      <c r="J51" s="39" t="n">
        <f aca="false">IF(C51="Sell",K51-I51,IF(C51="Buy",J50-G51,((J50+K50)/2-I51/2)))</f>
        <v>27.74</v>
      </c>
      <c r="K51" s="39" t="n">
        <f aca="false">IF(C51="Sell",K50+H51,IF(C51="Buy",J51+I51,((J50+K50)/2+I51/2)))</f>
        <v>28.47</v>
      </c>
      <c r="L51" s="20" t="n">
        <f aca="false">(J51+K51)/2</f>
        <v>28.105</v>
      </c>
      <c r="M51" s="20" t="str">
        <f aca="false">IF(C51="Buy",J50,IF(C51="Sell",K50,""))</f>
        <v/>
      </c>
      <c r="N51" s="41" t="n">
        <f aca="false">IF(C51="Buy",(M51*10000+P50*N50)/(P50+10000),N50)</f>
        <v>0</v>
      </c>
      <c r="O51" s="41" t="n">
        <f aca="false">IF(C51="Sell",(M51*10000+Q50*O50)/(Q50+10000),O50)</f>
        <v>25.6064705882353</v>
      </c>
      <c r="P51" s="37" t="n">
        <f aca="false">IF(C51="Buy",P50+10000,P50)</f>
        <v>0</v>
      </c>
      <c r="Q51" s="37" t="n">
        <f aca="false">IF(C51="Sell",Q50+10000,Q50)</f>
        <v>170000</v>
      </c>
      <c r="R51" s="37" t="n">
        <f aca="false">P51-Q51</f>
        <v>-170000</v>
      </c>
      <c r="S51" s="37" t="n">
        <f aca="false">Q51*O51-P51*N51</f>
        <v>4353100</v>
      </c>
      <c r="T51" s="37" t="n">
        <f aca="false">R51*L51+S51</f>
        <v>-424749.999999999</v>
      </c>
      <c r="V51" s="20" t="s">
        <v>75</v>
      </c>
    </row>
    <row r="52" customFormat="false" ht="12.75" hidden="false" customHeight="false" outlineLevel="0" collapsed="false">
      <c r="A52" s="20" t="n">
        <f aca="false">A51+1</f>
        <v>34</v>
      </c>
      <c r="B52" s="37" t="n">
        <f aca="true">IF(C52&lt;&gt;"null",RAND()*240+B51,240+B51)</f>
        <v>5348.35178302563</v>
      </c>
      <c r="C52" s="20" t="s">
        <v>59</v>
      </c>
      <c r="D52" s="37" t="n">
        <f aca="false">((B52-B51)+(B51-B50)+(B50-B49)+(B49-B48))/4</f>
        <v>181.457536262007</v>
      </c>
      <c r="E52" s="20" t="n">
        <f aca="false">MAX(0,IF(C52="Buy",E51+1,E51-MAX(1,ROUND($F$5*E51,0))))</f>
        <v>1</v>
      </c>
      <c r="F52" s="20" t="n">
        <f aca="false">MAX(0,IF(C52="Sell",F51+1,F51-MAX(1,ROUND($F$5*F51,0))))</f>
        <v>0</v>
      </c>
      <c r="G52" s="38" t="n">
        <f aca="false">MAX($J$3,IF(C52="Buy",MAX(0,VLOOKUP(E52,Trans,3,FALSE())+G51),MAX(0,G51-MAX(0.01,ROUND(G51*$F$4,2)))))</f>
        <v>0</v>
      </c>
      <c r="H52" s="38" t="n">
        <f aca="false">MAX($J$3,IF(C52="Sell",MAX(0,VLOOKUP(F52,Trans,3,FALSE())+H51),MAX(0,H51-MAX(0.01,ROUND(H51*$F$4,2)))))</f>
        <v>0</v>
      </c>
      <c r="I52" s="40" t="n">
        <f aca="false">MAX($J$2,H52+$J$4,G52+0.01,IF(C52="Sell",VLOOKUP(F52,Trans,2,FALSE()),IF(C52="Buy",VLOOKUP(E52,Trans,2,FALSE()),0))+VLOOKUP(D52,Intensity,2,TRUE())+I51)</f>
        <v>0.73</v>
      </c>
      <c r="J52" s="39" t="n">
        <f aca="false">IF(C52="Sell",K52-I52,IF(C52="Buy",J51-G52,((J51+K51)/2-I52/2)))</f>
        <v>27.74</v>
      </c>
      <c r="K52" s="39" t="n">
        <f aca="false">IF(C52="Sell",K51+H52,IF(C52="Buy",J52+I52,((J51+K51)/2+I52/2)))</f>
        <v>28.47</v>
      </c>
      <c r="L52" s="20" t="n">
        <f aca="false">(J52+K52)/2</f>
        <v>28.105</v>
      </c>
      <c r="M52" s="20" t="n">
        <f aca="false">IF(C52="Buy",J51,IF(C52="Sell",K51,""))</f>
        <v>27.74</v>
      </c>
      <c r="N52" s="41" t="n">
        <f aca="false">IF(C52="Buy",(M52*10000+P51*N51)/(P51+10000),N51)</f>
        <v>27.74</v>
      </c>
      <c r="O52" s="41" t="n">
        <f aca="false">IF(C52="Sell",(M52*10000+Q51*O51)/(Q51+10000),O51)</f>
        <v>25.6064705882353</v>
      </c>
      <c r="P52" s="37" t="n">
        <f aca="false">IF(C52="Buy",P51+10000,P51)</f>
        <v>10000</v>
      </c>
      <c r="Q52" s="37" t="n">
        <f aca="false">IF(C52="Sell",Q51+10000,Q51)</f>
        <v>170000</v>
      </c>
      <c r="R52" s="37" t="n">
        <f aca="false">P52-Q52</f>
        <v>-160000</v>
      </c>
      <c r="S52" s="37" t="n">
        <f aca="false">Q52*O52-P52*N52</f>
        <v>4075700</v>
      </c>
      <c r="T52" s="37" t="n">
        <f aca="false">R52*L52+S52</f>
        <v>-421099.999999999</v>
      </c>
      <c r="V52" s="20" t="s">
        <v>76</v>
      </c>
    </row>
    <row r="53" customFormat="false" ht="12.75" hidden="false" customHeight="false" outlineLevel="0" collapsed="false">
      <c r="A53" s="20" t="n">
        <f aca="false">A52+1</f>
        <v>35</v>
      </c>
      <c r="B53" s="37" t="n">
        <f aca="true">IF(C53&lt;&gt;"null",RAND()*240+B52,240+B52)</f>
        <v>5447.67680076965</v>
      </c>
      <c r="C53" s="20" t="s">
        <v>59</v>
      </c>
      <c r="D53" s="37" t="n">
        <f aca="false">((B53-B52)+(B52-B51)+(B51-B50)+(B50-B49))/4</f>
        <v>146.288790698012</v>
      </c>
      <c r="E53" s="20" t="n">
        <f aca="false">MAX(0,IF(C53="Buy",E52+1,E52-MAX(1,ROUND($F$5*E52,0))))</f>
        <v>2</v>
      </c>
      <c r="F53" s="20" t="n">
        <f aca="false">MAX(0,IF(C53="Sell",F52+1,F52-MAX(1,ROUND($F$5*F52,0))))</f>
        <v>0</v>
      </c>
      <c r="G53" s="38" t="n">
        <f aca="false">MAX($J$3,IF(C53="Buy",MAX(0,VLOOKUP(E53,Trans,3,FALSE())+G52),MAX(0,G52-MAX(0.01,ROUND(G52*$F$4,2)))))</f>
        <v>0</v>
      </c>
      <c r="H53" s="38" t="n">
        <f aca="false">MAX($J$3,IF(C53="Sell",MAX(0,VLOOKUP(F53,Trans,3,FALSE())+H52),MAX(0,H52-MAX(0.01,ROUND(H52*$F$4,2)))))</f>
        <v>0</v>
      </c>
      <c r="I53" s="40" t="n">
        <f aca="false">MAX($J$2,H53+$J$4,G53+0.01,IF(C53="Sell",VLOOKUP(F53,Trans,2,FALSE()),IF(C53="Buy",VLOOKUP(E53,Trans,2,FALSE()),0))+VLOOKUP(D53,Intensity,2,TRUE())+I52)</f>
        <v>0.73</v>
      </c>
      <c r="J53" s="39" t="n">
        <f aca="false">IF(C53="Sell",K53-I53,IF(C53="Buy",J52-G53,((J52+K52)/2-I53/2)))</f>
        <v>27.74</v>
      </c>
      <c r="K53" s="39" t="n">
        <f aca="false">IF(C53="Sell",K52+H53,IF(C53="Buy",J53+I53,((J52+K52)/2+I53/2)))</f>
        <v>28.47</v>
      </c>
      <c r="L53" s="20" t="n">
        <f aca="false">(J53+K53)/2</f>
        <v>28.105</v>
      </c>
      <c r="M53" s="20" t="n">
        <f aca="false">IF(C53="Buy",J52,IF(C53="Sell",K52,""))</f>
        <v>27.74</v>
      </c>
      <c r="N53" s="41" t="n">
        <f aca="false">IF(C53="Buy",(M53*10000+P52*N52)/(P52+10000),N52)</f>
        <v>27.74</v>
      </c>
      <c r="O53" s="41" t="n">
        <f aca="false">IF(C53="Sell",(M53*10000+Q52*O52)/(Q52+10000),O52)</f>
        <v>25.6064705882353</v>
      </c>
      <c r="P53" s="37" t="n">
        <f aca="false">IF(C53="Buy",P52+10000,P52)</f>
        <v>20000</v>
      </c>
      <c r="Q53" s="37" t="n">
        <f aca="false">IF(C53="Sell",Q52+10000,Q52)</f>
        <v>170000</v>
      </c>
      <c r="R53" s="37" t="n">
        <f aca="false">P53-Q53</f>
        <v>-150000</v>
      </c>
      <c r="S53" s="37" t="n">
        <f aca="false">Q53*O53-P53*N53</f>
        <v>3798300</v>
      </c>
      <c r="T53" s="37" t="n">
        <f aca="false">R53*L53+S53</f>
        <v>-417449.999999999</v>
      </c>
      <c r="V53" s="20" t="s">
        <v>76</v>
      </c>
    </row>
    <row r="54" customFormat="false" ht="12.75" hidden="false" customHeight="false" outlineLevel="0" collapsed="false">
      <c r="A54" s="20" t="n">
        <f aca="false">A53+1</f>
        <v>36</v>
      </c>
      <c r="B54" s="37" t="n">
        <f aca="true">IF(C54&lt;&gt;"null",RAND()*240+B53,240+B53)</f>
        <v>5583.84025158605</v>
      </c>
      <c r="C54" s="20" t="s">
        <v>59</v>
      </c>
      <c r="D54" s="37" t="n">
        <f aca="false">((B54-B53)+(B53-B52)+(B52-B51)+(B51-B50))/4</f>
        <v>120.329653402112</v>
      </c>
      <c r="E54" s="20" t="n">
        <f aca="false">MAX(0,IF(C54="Buy",E53+1,E53-MAX(1,ROUND($F$5*E53,0))))</f>
        <v>3</v>
      </c>
      <c r="F54" s="20" t="n">
        <f aca="false">MAX(0,IF(C54="Sell",F53+1,F53-MAX(1,ROUND($F$5*F53,0))))</f>
        <v>0</v>
      </c>
      <c r="G54" s="38" t="n">
        <f aca="false">MAX($J$3,IF(C54="Buy",MAX(0,VLOOKUP(E54,Trans,3,FALSE())+G53),MAX(0,G53-MAX(0.01,ROUND(G53*$F$4,2)))))</f>
        <v>0</v>
      </c>
      <c r="H54" s="38" t="n">
        <f aca="false">MAX($J$3,IF(C54="Sell",MAX(0,VLOOKUP(F54,Trans,3,FALSE())+H53),MAX(0,H53-MAX(0.01,ROUND(H53*$F$4,2)))))</f>
        <v>0</v>
      </c>
      <c r="I54" s="40" t="n">
        <f aca="false">MAX($J$2,H54+$J$4,G54+0.01,IF(C54="Sell",VLOOKUP(F54,Trans,2,FALSE()),IF(C54="Buy",VLOOKUP(E54,Trans,2,FALSE()),0))+VLOOKUP(D54,Intensity,2,TRUE())+I53)</f>
        <v>0.73</v>
      </c>
      <c r="J54" s="39" t="n">
        <f aca="false">IF(C54="Sell",K54-I54,IF(C54="Buy",J53-G54,((J53+K53)/2-I54/2)))</f>
        <v>27.74</v>
      </c>
      <c r="K54" s="39" t="n">
        <f aca="false">IF(C54="Sell",K53+H54,IF(C54="Buy",J54+I54,((J53+K53)/2+I54/2)))</f>
        <v>28.47</v>
      </c>
      <c r="L54" s="20" t="n">
        <f aca="false">(J54+K54)/2</f>
        <v>28.105</v>
      </c>
      <c r="M54" s="20" t="n">
        <f aca="false">IF(C54="Buy",J53,IF(C54="Sell",K53,""))</f>
        <v>27.74</v>
      </c>
      <c r="N54" s="41" t="n">
        <f aca="false">IF(C54="Buy",(M54*10000+P53*N53)/(P53+10000),N53)</f>
        <v>27.74</v>
      </c>
      <c r="O54" s="41" t="n">
        <f aca="false">IF(C54="Sell",(M54*10000+Q53*O53)/(Q53+10000),O53)</f>
        <v>25.6064705882353</v>
      </c>
      <c r="P54" s="37" t="n">
        <f aca="false">IF(C54="Buy",P53+10000,P53)</f>
        <v>30000</v>
      </c>
      <c r="Q54" s="37" t="n">
        <f aca="false">IF(C54="Sell",Q53+10000,Q53)</f>
        <v>170000</v>
      </c>
      <c r="R54" s="37" t="n">
        <f aca="false">P54-Q54</f>
        <v>-140000</v>
      </c>
      <c r="S54" s="37" t="n">
        <f aca="false">Q54*O54-P54*N54</f>
        <v>3520900</v>
      </c>
      <c r="T54" s="37" t="n">
        <f aca="false">R54*L54+S54</f>
        <v>-413800</v>
      </c>
      <c r="V54" s="20" t="s">
        <v>76</v>
      </c>
    </row>
    <row r="55" customFormat="false" ht="12.75" hidden="false" customHeight="false" outlineLevel="0" collapsed="false">
      <c r="A55" s="20" t="n">
        <f aca="false">A54+1</f>
        <v>37</v>
      </c>
      <c r="B55" s="37" t="n">
        <f aca="true">IF(C55&lt;&gt;"null",RAND()*240+B54,240+B54)</f>
        <v>5707.62163725125</v>
      </c>
      <c r="C55" s="20" t="s">
        <v>59</v>
      </c>
      <c r="D55" s="37" t="n">
        <f aca="false">((B55-B54)+(B54-B53)+(B53-B52)+(B52-B51))/4</f>
        <v>91.274999818412</v>
      </c>
      <c r="E55" s="20" t="n">
        <f aca="false">MAX(0,IF(C55="Buy",E54+1,E54-MAX(1,ROUND($F$5*E54,0))))</f>
        <v>4</v>
      </c>
      <c r="F55" s="20" t="n">
        <f aca="false">MAX(0,IF(C55="Sell",F54+1,F54-MAX(1,ROUND($F$5*F54,0))))</f>
        <v>0</v>
      </c>
      <c r="G55" s="38" t="n">
        <f aca="false">MAX($J$3,IF(C55="Buy",MAX(0,VLOOKUP(E55,Trans,3,FALSE())+G54),MAX(0,G54-MAX(0.01,ROUND(G54*$F$4,2)))))</f>
        <v>0.01</v>
      </c>
      <c r="H55" s="38" t="n">
        <f aca="false">MAX($J$3,IF(C55="Sell",MAX(0,VLOOKUP(F55,Trans,3,FALSE())+H54),MAX(0,H54-MAX(0.01,ROUND(H54*$F$4,2)))))</f>
        <v>0</v>
      </c>
      <c r="I55" s="40" t="n">
        <f aca="false">MAX($J$2,H55+$J$4,G55+0.01,IF(C55="Sell",VLOOKUP(F55,Trans,2,FALSE()),IF(C55="Buy",VLOOKUP(E55,Trans,2,FALSE()),0))+VLOOKUP(D55,Intensity,2,TRUE())+I54)</f>
        <v>0.73</v>
      </c>
      <c r="J55" s="39" t="n">
        <f aca="false">IF(C55="Sell",K55-I55,IF(C55="Buy",J54-G55,((J54+K54)/2-I55/2)))</f>
        <v>27.73</v>
      </c>
      <c r="K55" s="39" t="n">
        <f aca="false">IF(C55="Sell",K54+H55,IF(C55="Buy",J55+I55,((J54+K54)/2+I55/2)))</f>
        <v>28.46</v>
      </c>
      <c r="L55" s="20" t="n">
        <f aca="false">(J55+K55)/2</f>
        <v>28.095</v>
      </c>
      <c r="M55" s="20" t="n">
        <f aca="false">IF(C55="Buy",J54,IF(C55="Sell",K54,""))</f>
        <v>27.74</v>
      </c>
      <c r="N55" s="41" t="n">
        <f aca="false">IF(C55="Buy",(M55*10000+P54*N54)/(P54+10000),N54)</f>
        <v>27.74</v>
      </c>
      <c r="O55" s="41" t="n">
        <f aca="false">IF(C55="Sell",(M55*10000+Q54*O54)/(Q54+10000),O54)</f>
        <v>25.6064705882353</v>
      </c>
      <c r="P55" s="37" t="n">
        <f aca="false">IF(C55="Buy",P54+10000,P54)</f>
        <v>40000</v>
      </c>
      <c r="Q55" s="37" t="n">
        <f aca="false">IF(C55="Sell",Q54+10000,Q54)</f>
        <v>170000</v>
      </c>
      <c r="R55" s="37" t="n">
        <f aca="false">P55-Q55</f>
        <v>-130000</v>
      </c>
      <c r="S55" s="37" t="n">
        <f aca="false">Q55*O55-P55*N55</f>
        <v>3243500</v>
      </c>
      <c r="T55" s="37" t="n">
        <f aca="false">R55*L55+S55</f>
        <v>-408850</v>
      </c>
      <c r="V55" s="20" t="s">
        <v>77</v>
      </c>
    </row>
    <row r="56" customFormat="false" ht="12.75" hidden="false" customHeight="false" outlineLevel="0" collapsed="false">
      <c r="A56" s="20" t="n">
        <f aca="false">A55+1</f>
        <v>38</v>
      </c>
      <c r="B56" s="37" t="n">
        <f aca="true">IF(C56&lt;&gt;"null",RAND()*240+B55,240+B55)</f>
        <v>5829.61824140762</v>
      </c>
      <c r="C56" s="20" t="s">
        <v>59</v>
      </c>
      <c r="D56" s="37" t="n">
        <f aca="false">((B56-B55)+(B55-B54)+(B54-B53)+(B53-B52))/4</f>
        <v>120.316614595497</v>
      </c>
      <c r="E56" s="20" t="n">
        <f aca="false">MAX(0,IF(C56="Buy",E55+1,E55-MAX(1,ROUND($F$5*E55,0))))</f>
        <v>5</v>
      </c>
      <c r="F56" s="20" t="n">
        <f aca="false">MAX(0,IF(C56="Sell",F55+1,F55-MAX(1,ROUND($F$5*F55,0))))</f>
        <v>0</v>
      </c>
      <c r="G56" s="38" t="n">
        <f aca="false">MAX($J$3,IF(C56="Buy",MAX(0,VLOOKUP(E56,Trans,3,FALSE())+G55),MAX(0,G55-MAX(0.01,ROUND(G55*$F$4,2)))))</f>
        <v>0.02</v>
      </c>
      <c r="H56" s="38" t="n">
        <f aca="false">MAX($J$3,IF(C56="Sell",MAX(0,VLOOKUP(F56,Trans,3,FALSE())+H55),MAX(0,H55-MAX(0.01,ROUND(H55*$F$4,2)))))</f>
        <v>0</v>
      </c>
      <c r="I56" s="40" t="n">
        <f aca="false">MAX($J$2,H56+$J$4,G56+0.01,IF(C56="Sell",VLOOKUP(F56,Trans,2,FALSE()),IF(C56="Buy",VLOOKUP(E56,Trans,2,FALSE()),0))+VLOOKUP(D56,Intensity,2,TRUE())+I55)</f>
        <v>0.73</v>
      </c>
      <c r="J56" s="39" t="n">
        <f aca="false">IF(C56="Sell",K56-I56,IF(C56="Buy",J55-G56,((J55+K55)/2-I56/2)))</f>
        <v>27.71</v>
      </c>
      <c r="K56" s="39" t="n">
        <f aca="false">IF(C56="Sell",K55+H56,IF(C56="Buy",J56+I56,((J55+K55)/2+I56/2)))</f>
        <v>28.44</v>
      </c>
      <c r="L56" s="20" t="n">
        <f aca="false">(J56+K56)/2</f>
        <v>28.075</v>
      </c>
      <c r="M56" s="20" t="n">
        <f aca="false">IF(C56="Buy",J55,IF(C56="Sell",K55,""))</f>
        <v>27.73</v>
      </c>
      <c r="N56" s="41" t="n">
        <f aca="false">IF(C56="Buy",(M56*10000+P55*N55)/(P55+10000),N55)</f>
        <v>27.738</v>
      </c>
      <c r="O56" s="41" t="n">
        <f aca="false">IF(C56="Sell",(M56*10000+Q55*O55)/(Q55+10000),O55)</f>
        <v>25.6064705882353</v>
      </c>
      <c r="P56" s="37" t="n">
        <f aca="false">IF(C56="Buy",P55+10000,P55)</f>
        <v>50000</v>
      </c>
      <c r="Q56" s="37" t="n">
        <f aca="false">IF(C56="Sell",Q55+10000,Q55)</f>
        <v>170000</v>
      </c>
      <c r="R56" s="37" t="n">
        <f aca="false">P56-Q56</f>
        <v>-120000</v>
      </c>
      <c r="S56" s="37" t="n">
        <f aca="false">Q56*O56-P56*N56</f>
        <v>2966200</v>
      </c>
      <c r="T56" s="37" t="n">
        <f aca="false">R56*L56+S56</f>
        <v>-402800</v>
      </c>
      <c r="V56" s="20" t="s">
        <v>78</v>
      </c>
    </row>
    <row r="57" customFormat="false" ht="12.75" hidden="false" customHeight="false" outlineLevel="0" collapsed="false">
      <c r="A57" s="20" t="n">
        <f aca="false">A56+1</f>
        <v>39</v>
      </c>
      <c r="B57" s="37" t="n">
        <f aca="true">IF(C57&lt;&gt;"null",RAND()*240+B56,240+B56)</f>
        <v>5898.75205146776</v>
      </c>
      <c r="C57" s="20" t="s">
        <v>59</v>
      </c>
      <c r="D57" s="37" t="n">
        <f aca="false">((B57-B56)+(B56-B55)+(B55-B54)+(B54-B53))/4</f>
        <v>112.768812674527</v>
      </c>
      <c r="E57" s="20" t="n">
        <f aca="false">MAX(0,IF(C57="Buy",E56+1,E56-MAX(1,ROUND($F$5*E56,0))))</f>
        <v>6</v>
      </c>
      <c r="F57" s="20" t="n">
        <f aca="false">MAX(0,IF(C57="Sell",F56+1,F56-MAX(1,ROUND($F$5*F56,0))))</f>
        <v>0</v>
      </c>
      <c r="G57" s="38" t="n">
        <f aca="false">MAX($J$3,IF(C57="Buy",MAX(0,VLOOKUP(E57,Trans,3,FALSE())+G56),MAX(0,G56-MAX(0.01,ROUND(G56*$F$4,2)))))</f>
        <v>0.04</v>
      </c>
      <c r="H57" s="38" t="n">
        <f aca="false">MAX($J$3,IF(C57="Sell",MAX(0,VLOOKUP(F57,Trans,3,FALSE())+H56),MAX(0,H56-MAX(0.01,ROUND(H56*$F$4,2)))))</f>
        <v>0</v>
      </c>
      <c r="I57" s="40" t="n">
        <f aca="false">MAX($J$2,H57+$J$4,G57+0.01,IF(C57="Sell",VLOOKUP(F57,Trans,2,FALSE()),IF(C57="Buy",VLOOKUP(E57,Trans,2,FALSE()),0))+VLOOKUP(D57,Intensity,2,TRUE())+I56)</f>
        <v>0.74</v>
      </c>
      <c r="J57" s="39" t="n">
        <f aca="false">IF(C57="Sell",K57-I57,IF(C57="Buy",J56-G57,((J56+K56)/2-I57/2)))</f>
        <v>27.67</v>
      </c>
      <c r="K57" s="39" t="n">
        <f aca="false">IF(C57="Sell",K56+H57,IF(C57="Buy",J57+I57,((J56+K56)/2+I57/2)))</f>
        <v>28.41</v>
      </c>
      <c r="L57" s="20" t="n">
        <f aca="false">(J57+K57)/2</f>
        <v>28.04</v>
      </c>
      <c r="M57" s="20" t="n">
        <f aca="false">IF(C57="Buy",J56,IF(C57="Sell",K56,""))</f>
        <v>27.71</v>
      </c>
      <c r="N57" s="41" t="n">
        <f aca="false">IF(C57="Buy",(M57*10000+P56*N56)/(P56+10000),N56)</f>
        <v>27.7333333333333</v>
      </c>
      <c r="O57" s="41" t="n">
        <f aca="false">IF(C57="Sell",(M57*10000+Q56*O56)/(Q56+10000),O56)</f>
        <v>25.6064705882353</v>
      </c>
      <c r="P57" s="37" t="n">
        <f aca="false">IF(C57="Buy",P56+10000,P56)</f>
        <v>60000</v>
      </c>
      <c r="Q57" s="37" t="n">
        <f aca="false">IF(C57="Sell",Q56+10000,Q56)</f>
        <v>170000</v>
      </c>
      <c r="R57" s="37" t="n">
        <f aca="false">P57-Q57</f>
        <v>-110000</v>
      </c>
      <c r="S57" s="37" t="n">
        <f aca="false">Q57*O57-P57*N57</f>
        <v>2689100</v>
      </c>
      <c r="T57" s="37" t="n">
        <f aca="false">R57*L57+S57</f>
        <v>-395300</v>
      </c>
      <c r="V57" s="20" t="s">
        <v>79</v>
      </c>
    </row>
    <row r="58" customFormat="false" ht="12.75" hidden="false" customHeight="false" outlineLevel="0" collapsed="false">
      <c r="A58" s="20" t="n">
        <f aca="false">A57+1</f>
        <v>40</v>
      </c>
      <c r="B58" s="37" t="n">
        <f aca="true">IF(C58&lt;&gt;"null",RAND()*240+B57,240+B57)</f>
        <v>6087.69955393924</v>
      </c>
      <c r="C58" s="20" t="s">
        <v>59</v>
      </c>
      <c r="D58" s="37" t="n">
        <f aca="false">((B58-B57)+(B57-B56)+(B56-B55)+(B55-B54))/4</f>
        <v>125.964825588296</v>
      </c>
      <c r="E58" s="20" t="n">
        <f aca="false">MAX(0,IF(C58="Buy",E57+1,E57-MAX(1,ROUND($F$5*E57,0))))</f>
        <v>7</v>
      </c>
      <c r="F58" s="20" t="n">
        <f aca="false">MAX(0,IF(C58="Sell",F57+1,F57-MAX(1,ROUND($F$5*F57,0))))</f>
        <v>0</v>
      </c>
      <c r="G58" s="38" t="n">
        <f aca="false">MAX($J$3,IF(C58="Buy",MAX(0,VLOOKUP(E58,Trans,3,FALSE())+G57),MAX(0,G57-MAX(0.01,ROUND(G57*$F$4,2)))))</f>
        <v>0.06</v>
      </c>
      <c r="H58" s="38" t="n">
        <f aca="false">MAX($J$3,IF(C58="Sell",MAX(0,VLOOKUP(F58,Trans,3,FALSE())+H57),MAX(0,H57-MAX(0.01,ROUND(H57*$F$4,2)))))</f>
        <v>0</v>
      </c>
      <c r="I58" s="40" t="n">
        <f aca="false">MAX($J$2,H58+$J$4,G58+0.01,IF(C58="Sell",VLOOKUP(F58,Trans,2,FALSE()),IF(C58="Buy",VLOOKUP(E58,Trans,2,FALSE()),0))+VLOOKUP(D58,Intensity,2,TRUE())+I57)</f>
        <v>0.75</v>
      </c>
      <c r="J58" s="39" t="n">
        <f aca="false">IF(C58="Sell",K58-I58,IF(C58="Buy",J57-G58,((J57+K57)/2-I58/2)))</f>
        <v>27.61</v>
      </c>
      <c r="K58" s="39" t="n">
        <f aca="false">IF(C58="Sell",K57+H58,IF(C58="Buy",J58+I58,((J57+K57)/2+I58/2)))</f>
        <v>28.36</v>
      </c>
      <c r="L58" s="20" t="n">
        <f aca="false">(J58+K58)/2</f>
        <v>27.985</v>
      </c>
      <c r="M58" s="20" t="n">
        <f aca="false">IF(C58="Buy",J57,IF(C58="Sell",K57,""))</f>
        <v>27.67</v>
      </c>
      <c r="N58" s="41" t="n">
        <f aca="false">IF(C58="Buy",(M58*10000+P57*N57)/(P57+10000),N57)</f>
        <v>27.7242857142857</v>
      </c>
      <c r="O58" s="41" t="n">
        <f aca="false">IF(C58="Sell",(M58*10000+Q57*O57)/(Q57+10000),O57)</f>
        <v>25.6064705882353</v>
      </c>
      <c r="P58" s="37" t="n">
        <f aca="false">IF(C58="Buy",P57+10000,P57)</f>
        <v>70000</v>
      </c>
      <c r="Q58" s="37" t="n">
        <f aca="false">IF(C58="Sell",Q57+10000,Q57)</f>
        <v>170000</v>
      </c>
      <c r="R58" s="37" t="n">
        <f aca="false">P58-Q58</f>
        <v>-100000</v>
      </c>
      <c r="S58" s="37" t="n">
        <f aca="false">Q58*O58-P58*N58</f>
        <v>2412400</v>
      </c>
      <c r="T58" s="37" t="n">
        <f aca="false">R58*L58+S58</f>
        <v>-386100</v>
      </c>
      <c r="V58" s="20" t="s">
        <v>79</v>
      </c>
    </row>
    <row r="59" customFormat="false" ht="12.75" hidden="false" customHeight="false" outlineLevel="0" collapsed="false">
      <c r="A59" s="20" t="n">
        <f aca="false">A58+1</f>
        <v>41</v>
      </c>
      <c r="B59" s="37" t="n">
        <f aca="true">IF(C59&lt;&gt;"null",RAND()*240+B58,240+B58)</f>
        <v>6240.55109196315</v>
      </c>
      <c r="C59" s="20" t="s">
        <v>59</v>
      </c>
      <c r="D59" s="37" t="n">
        <f aca="false">((B59-B58)+(B58-B57)+(B57-B56)+(B56-B55))/4</f>
        <v>133.232363677974</v>
      </c>
      <c r="E59" s="20" t="n">
        <f aca="false">MAX(0,IF(C59="Buy",E58+1,E58-MAX(1,ROUND($F$5*E58,0))))</f>
        <v>8</v>
      </c>
      <c r="F59" s="20" t="n">
        <f aca="false">MAX(0,IF(C59="Sell",F58+1,F58-MAX(1,ROUND($F$5*F58,0))))</f>
        <v>0</v>
      </c>
      <c r="G59" s="38" t="n">
        <f aca="false">MAX($J$3,IF(C59="Buy",MAX(0,VLOOKUP(E59,Trans,3,FALSE())+G58),MAX(0,G58-MAX(0.01,ROUND(G58*$F$4,2)))))</f>
        <v>0.08</v>
      </c>
      <c r="H59" s="38" t="n">
        <f aca="false">MAX($J$3,IF(C59="Sell",MAX(0,VLOOKUP(F59,Trans,3,FALSE())+H58),MAX(0,H58-MAX(0.01,ROUND(H58*$F$4,2)))))</f>
        <v>0</v>
      </c>
      <c r="I59" s="40" t="n">
        <f aca="false">MAX($J$2,H59+$J$4,G59+0.01,IF(C59="Sell",VLOOKUP(F59,Trans,2,FALSE()),IF(C59="Buy",VLOOKUP(E59,Trans,2,FALSE()),0))+VLOOKUP(D59,Intensity,2,TRUE())+I58)</f>
        <v>0.76</v>
      </c>
      <c r="J59" s="39" t="n">
        <f aca="false">IF(C59="Sell",K59-I59,IF(C59="Buy",J58-G59,((J58+K58)/2-I59/2)))</f>
        <v>27.53</v>
      </c>
      <c r="K59" s="39" t="n">
        <f aca="false">IF(C59="Sell",K58+H59,IF(C59="Buy",J59+I59,((J58+K58)/2+I59/2)))</f>
        <v>28.29</v>
      </c>
      <c r="L59" s="20" t="n">
        <f aca="false">(J59+K59)/2</f>
        <v>27.91</v>
      </c>
      <c r="M59" s="20" t="n">
        <f aca="false">IF(C59="Buy",J58,IF(C59="Sell",K58,""))</f>
        <v>27.61</v>
      </c>
      <c r="N59" s="41" t="n">
        <f aca="false">IF(C59="Buy",(M59*10000+P58*N58)/(P58+10000),N58)</f>
        <v>27.71</v>
      </c>
      <c r="O59" s="41" t="n">
        <f aca="false">IF(C59="Sell",(M59*10000+Q58*O58)/(Q58+10000),O58)</f>
        <v>25.6064705882353</v>
      </c>
      <c r="P59" s="37" t="n">
        <f aca="false">IF(C59="Buy",P58+10000,P58)</f>
        <v>80000</v>
      </c>
      <c r="Q59" s="37" t="n">
        <f aca="false">IF(C59="Sell",Q58+10000,Q58)</f>
        <v>170000</v>
      </c>
      <c r="R59" s="37" t="n">
        <f aca="false">P59-Q59</f>
        <v>-90000</v>
      </c>
      <c r="S59" s="37" t="n">
        <f aca="false">Q59*O59-P59*N59</f>
        <v>2136300</v>
      </c>
      <c r="T59" s="37" t="n">
        <f aca="false">R59*L59+S59</f>
        <v>-375600</v>
      </c>
      <c r="V59" s="20" t="s">
        <v>79</v>
      </c>
    </row>
    <row r="60" customFormat="false" ht="12.75" hidden="false" customHeight="false" outlineLevel="0" collapsed="false">
      <c r="A60" s="20" t="n">
        <f aca="false">A59+1</f>
        <v>42</v>
      </c>
      <c r="B60" s="37" t="n">
        <f aca="true">IF(C60&lt;&gt;"null",RAND()*240+B59,240+B59)</f>
        <v>6262.83128950475</v>
      </c>
      <c r="C60" s="20" t="s">
        <v>59</v>
      </c>
      <c r="D60" s="37" t="n">
        <f aca="false">((B60-B59)+(B59-B58)+(B58-B57)+(B57-B56))/4</f>
        <v>108.303262024283</v>
      </c>
      <c r="E60" s="20" t="n">
        <f aca="false">MAX(0,IF(C60="Buy",E59+1,E59-MAX(1,ROUND($F$5*E59,0))))</f>
        <v>9</v>
      </c>
      <c r="F60" s="20" t="n">
        <f aca="false">MAX(0,IF(C60="Sell",F59+1,F59-MAX(1,ROUND($F$5*F59,0))))</f>
        <v>0</v>
      </c>
      <c r="G60" s="38" t="n">
        <f aca="false">MAX($J$3,IF(C60="Buy",MAX(0,VLOOKUP(E60,Trans,3,FALSE())+G59),MAX(0,G59-MAX(0.01,ROUND(G59*$F$4,2)))))</f>
        <v>0.1</v>
      </c>
      <c r="H60" s="38" t="n">
        <f aca="false">MAX($J$3,IF(C60="Sell",MAX(0,VLOOKUP(F60,Trans,3,FALSE())+H59),MAX(0,H59-MAX(0.01,ROUND(H59*$F$4,2)))))</f>
        <v>0</v>
      </c>
      <c r="I60" s="40" t="n">
        <f aca="false">MAX($J$2,H60+$J$4,G60+0.01,IF(C60="Sell",VLOOKUP(F60,Trans,2,FALSE()),IF(C60="Buy",VLOOKUP(E60,Trans,2,FALSE()),0))+VLOOKUP(D60,Intensity,2,TRUE())+I59)</f>
        <v>0.77</v>
      </c>
      <c r="J60" s="39" t="n">
        <f aca="false">IF(C60="Sell",K60-I60,IF(C60="Buy",J59-G60,((J59+K59)/2-I60/2)))</f>
        <v>27.43</v>
      </c>
      <c r="K60" s="39" t="n">
        <f aca="false">IF(C60="Sell",K59+H60,IF(C60="Buy",J60+I60,((J59+K59)/2+I60/2)))</f>
        <v>28.2</v>
      </c>
      <c r="L60" s="20" t="n">
        <f aca="false">(J60+K60)/2</f>
        <v>27.815</v>
      </c>
      <c r="M60" s="20" t="n">
        <f aca="false">IF(C60="Buy",J59,IF(C60="Sell",K59,""))</f>
        <v>27.53</v>
      </c>
      <c r="N60" s="41" t="n">
        <f aca="false">IF(C60="Buy",(M60*10000+P59*N59)/(P59+10000),N59)</f>
        <v>27.69</v>
      </c>
      <c r="O60" s="41" t="n">
        <f aca="false">IF(C60="Sell",(M60*10000+Q59*O59)/(Q59+10000),O59)</f>
        <v>25.6064705882353</v>
      </c>
      <c r="P60" s="37" t="n">
        <f aca="false">IF(C60="Buy",P59+10000,P59)</f>
        <v>90000</v>
      </c>
      <c r="Q60" s="37" t="n">
        <f aca="false">IF(C60="Sell",Q59+10000,Q59)</f>
        <v>170000</v>
      </c>
      <c r="R60" s="37" t="n">
        <f aca="false">P60-Q60</f>
        <v>-80000</v>
      </c>
      <c r="S60" s="37" t="n">
        <f aca="false">Q60*O60-P60*N60</f>
        <v>1861000</v>
      </c>
      <c r="T60" s="37" t="n">
        <f aca="false">R60*L60+S60</f>
        <v>-364200</v>
      </c>
      <c r="V60" s="20" t="s">
        <v>79</v>
      </c>
    </row>
    <row r="61" customFormat="false" ht="12.75" hidden="false" customHeight="false" outlineLevel="0" collapsed="false">
      <c r="A61" s="20" t="n">
        <f aca="false">A60+1</f>
        <v>43</v>
      </c>
      <c r="B61" s="37" t="n">
        <f aca="true">IF(C61&lt;&gt;"null",RAND()*240+B60,240+B60)</f>
        <v>6290.25173449929</v>
      </c>
      <c r="C61" s="20" t="s">
        <v>59</v>
      </c>
      <c r="D61" s="37" t="n">
        <f aca="false">((B61-B60)+(B60-B59)+(B59-B58)+(B58-B57))/4</f>
        <v>97.8749207578831</v>
      </c>
      <c r="E61" s="20" t="n">
        <f aca="false">MAX(0,IF(C61="Buy",E60+1,E60-MAX(1,ROUND($F$5*E60,0))))</f>
        <v>10</v>
      </c>
      <c r="F61" s="20" t="n">
        <f aca="false">MAX(0,IF(C61="Sell",F60+1,F60-MAX(1,ROUND($F$5*F60,0))))</f>
        <v>0</v>
      </c>
      <c r="G61" s="38" t="n">
        <f aca="false">MAX($J$3,IF(C61="Buy",MAX(0,VLOOKUP(E61,Trans,3,FALSE())+G60),MAX(0,G60-MAX(0.01,ROUND(G60*$F$4,2)))))</f>
        <v>0.12</v>
      </c>
      <c r="H61" s="38" t="n">
        <f aca="false">MAX($J$3,IF(C61="Sell",MAX(0,VLOOKUP(F61,Trans,3,FALSE())+H60),MAX(0,H60-MAX(0.01,ROUND(H60*$F$4,2)))))</f>
        <v>0</v>
      </c>
      <c r="I61" s="40" t="n">
        <f aca="false">MAX($J$2,H61+$J$4,G61+0.01,IF(C61="Sell",VLOOKUP(F61,Trans,2,FALSE()),IF(C61="Buy",VLOOKUP(E61,Trans,2,FALSE()),0))+VLOOKUP(D61,Intensity,2,TRUE())+I60)</f>
        <v>0.78</v>
      </c>
      <c r="J61" s="39" t="n">
        <f aca="false">IF(C61="Sell",K61-I61,IF(C61="Buy",J60-G61,((J60+K60)/2-I61/2)))</f>
        <v>27.31</v>
      </c>
      <c r="K61" s="39" t="n">
        <f aca="false">IF(C61="Sell",K60+H61,IF(C61="Buy",J61+I61,((J60+K60)/2+I61/2)))</f>
        <v>28.09</v>
      </c>
      <c r="L61" s="20" t="n">
        <f aca="false">(J61+K61)/2</f>
        <v>27.7</v>
      </c>
      <c r="M61" s="20" t="n">
        <f aca="false">IF(C61="Buy",J60,IF(C61="Sell",K60,""))</f>
        <v>27.43</v>
      </c>
      <c r="N61" s="41" t="n">
        <f aca="false">IF(C61="Buy",(M61*10000+P60*N60)/(P60+10000),N60)</f>
        <v>27.664</v>
      </c>
      <c r="O61" s="41" t="n">
        <f aca="false">IF(C61="Sell",(M61*10000+Q60*O60)/(Q60+10000),O60)</f>
        <v>25.6064705882353</v>
      </c>
      <c r="P61" s="37" t="n">
        <f aca="false">IF(C61="Buy",P60+10000,P60)</f>
        <v>100000</v>
      </c>
      <c r="Q61" s="37" t="n">
        <f aca="false">IF(C61="Sell",Q60+10000,Q60)</f>
        <v>170000</v>
      </c>
      <c r="R61" s="37" t="n">
        <f aca="false">P61-Q61</f>
        <v>-70000</v>
      </c>
      <c r="S61" s="37" t="n">
        <f aca="false">Q61*O61-P61*N61</f>
        <v>1586700</v>
      </c>
      <c r="T61" s="37" t="n">
        <f aca="false">R61*L61+S61</f>
        <v>-352300</v>
      </c>
      <c r="V61" s="20" t="s">
        <v>79</v>
      </c>
    </row>
    <row r="62" customFormat="false" ht="12.75" hidden="false" customHeight="false" outlineLevel="0" collapsed="false">
      <c r="A62" s="20" t="n">
        <f aca="false">A61+1</f>
        <v>44</v>
      </c>
      <c r="B62" s="37" t="n">
        <f aca="true">IF(C62&lt;&gt;"null",RAND()*240+B61,240+B61)</f>
        <v>6420.01278379943</v>
      </c>
      <c r="C62" s="20" t="s">
        <v>59</v>
      </c>
      <c r="D62" s="37" t="n">
        <f aca="false">((B62-B61)+(B61-B60)+(B60-B59)+(B59-B58))/4</f>
        <v>83.0783074650497</v>
      </c>
      <c r="E62" s="20" t="n">
        <f aca="false">MAX(0,IF(C62="Buy",E61+1,E61-MAX(1,ROUND($F$5*E61,0))))</f>
        <v>11</v>
      </c>
      <c r="F62" s="20" t="n">
        <f aca="false">MAX(0,IF(C62="Sell",F61+1,F61-MAX(1,ROUND($F$5*F61,0))))</f>
        <v>0</v>
      </c>
      <c r="G62" s="38" t="n">
        <f aca="false">MAX($J$3,IF(C62="Buy",MAX(0,VLOOKUP(E62,Trans,3,FALSE())+G61),MAX(0,G61-MAX(0.01,ROUND(G61*$F$4,2)))))</f>
        <v>0.16</v>
      </c>
      <c r="H62" s="38" t="n">
        <f aca="false">MAX($J$3,IF(C62="Sell",MAX(0,VLOOKUP(F62,Trans,3,FALSE())+H61),MAX(0,H61-MAX(0.01,ROUND(H61*$F$4,2)))))</f>
        <v>0</v>
      </c>
      <c r="I62" s="40" t="n">
        <f aca="false">MAX($J$2,H62+$J$4,G62+0.01,IF(C62="Sell",VLOOKUP(F62,Trans,2,FALSE()),IF(C62="Buy",VLOOKUP(E62,Trans,2,FALSE()),0))+VLOOKUP(D62,Intensity,2,TRUE())+I61)</f>
        <v>0.8</v>
      </c>
      <c r="J62" s="39" t="n">
        <f aca="false">IF(C62="Sell",K62-I62,IF(C62="Buy",J61-G62,((J61+K61)/2-I62/2)))</f>
        <v>27.15</v>
      </c>
      <c r="K62" s="39" t="n">
        <f aca="false">IF(C62="Sell",K61+H62,IF(C62="Buy",J62+I62,((J61+K61)/2+I62/2)))</f>
        <v>27.95</v>
      </c>
      <c r="L62" s="20" t="n">
        <f aca="false">(J62+K62)/2</f>
        <v>27.55</v>
      </c>
      <c r="M62" s="20" t="n">
        <f aca="false">IF(C62="Buy",J61,IF(C62="Sell",K61,""))</f>
        <v>27.31</v>
      </c>
      <c r="N62" s="41" t="n">
        <f aca="false">IF(C62="Buy",(M62*10000+P61*N61)/(P61+10000),N61)</f>
        <v>27.6318181818182</v>
      </c>
      <c r="O62" s="41" t="n">
        <f aca="false">IF(C62="Sell",(M62*10000+Q61*O61)/(Q61+10000),O61)</f>
        <v>25.6064705882353</v>
      </c>
      <c r="P62" s="37" t="n">
        <f aca="false">IF(C62="Buy",P61+10000,P61)</f>
        <v>110000</v>
      </c>
      <c r="Q62" s="37" t="n">
        <f aca="false">IF(C62="Sell",Q61+10000,Q61)</f>
        <v>170000</v>
      </c>
      <c r="R62" s="37" t="n">
        <f aca="false">P62-Q62</f>
        <v>-60000</v>
      </c>
      <c r="S62" s="37" t="n">
        <f aca="false">Q62*O62-P62*N62</f>
        <v>1313600</v>
      </c>
      <c r="T62" s="37" t="n">
        <f aca="false">R62*L62+S62</f>
        <v>-339400</v>
      </c>
      <c r="V62" s="20" t="s">
        <v>80</v>
      </c>
    </row>
    <row r="63" customFormat="false" ht="12.75" hidden="false" customHeight="false" outlineLevel="0" collapsed="false">
      <c r="A63" s="20" t="n">
        <f aca="false">A62+1</f>
        <v>45</v>
      </c>
      <c r="B63" s="37" t="n">
        <f aca="true">IF(C63&lt;&gt;"null",RAND()*240+B62,240+B62)</f>
        <v>6457.18909554117</v>
      </c>
      <c r="C63" s="20" t="s">
        <v>59</v>
      </c>
      <c r="D63" s="37" t="n">
        <f aca="false">((B63-B62)+(B62-B61)+(B61-B60)+(B60-B59))/4</f>
        <v>54.1595008945058</v>
      </c>
      <c r="E63" s="20" t="n">
        <f aca="false">MAX(0,IF(C63="Buy",E62+1,E62-MAX(1,ROUND($F$5*E62,0))))</f>
        <v>12</v>
      </c>
      <c r="F63" s="20" t="n">
        <f aca="false">MAX(0,IF(C63="Sell",F62+1,F62-MAX(1,ROUND($F$5*F62,0))))</f>
        <v>0</v>
      </c>
      <c r="G63" s="38" t="n">
        <f aca="false">MAX($J$3,IF(C63="Buy",MAX(0,VLOOKUP(E63,Trans,3,FALSE())+G62),MAX(0,G62-MAX(0.01,ROUND(G62*$F$4,2)))))</f>
        <v>0.2</v>
      </c>
      <c r="H63" s="38" t="n">
        <f aca="false">MAX($J$3,IF(C63="Sell",MAX(0,VLOOKUP(F63,Trans,3,FALSE())+H62),MAX(0,H62-MAX(0.01,ROUND(H62*$F$4,2)))))</f>
        <v>0</v>
      </c>
      <c r="I63" s="40" t="n">
        <f aca="false">MAX($J$2,H63+$J$4,G63+0.01,IF(C63="Sell",VLOOKUP(F63,Trans,2,FALSE()),IF(C63="Buy",VLOOKUP(E63,Trans,2,FALSE()),0))+VLOOKUP(D63,Intensity,2,TRUE())+I62)</f>
        <v>0.82</v>
      </c>
      <c r="J63" s="39" t="n">
        <f aca="false">IF(C63="Sell",K63-I63,IF(C63="Buy",J62-G63,((J62+K62)/2-I63/2)))</f>
        <v>26.95</v>
      </c>
      <c r="K63" s="39" t="n">
        <f aca="false">IF(C63="Sell",K62+H63,IF(C63="Buy",J63+I63,((J62+K62)/2+I63/2)))</f>
        <v>27.77</v>
      </c>
      <c r="L63" s="20" t="n">
        <f aca="false">(J63+K63)/2</f>
        <v>27.36</v>
      </c>
      <c r="M63" s="20" t="n">
        <f aca="false">IF(C63="Buy",J62,IF(C63="Sell",K62,""))</f>
        <v>27.15</v>
      </c>
      <c r="N63" s="41" t="n">
        <f aca="false">IF(C63="Buy",(M63*10000+P62*N62)/(P62+10000),N62)</f>
        <v>27.5916666666667</v>
      </c>
      <c r="O63" s="41" t="n">
        <f aca="false">IF(C63="Sell",(M63*10000+Q62*O62)/(Q62+10000),O62)</f>
        <v>25.6064705882353</v>
      </c>
      <c r="P63" s="37" t="n">
        <f aca="false">IF(C63="Buy",P62+10000,P62)</f>
        <v>120000</v>
      </c>
      <c r="Q63" s="37" t="n">
        <f aca="false">IF(C63="Sell",Q62+10000,Q62)</f>
        <v>170000</v>
      </c>
      <c r="R63" s="37" t="n">
        <f aca="false">P63-Q63</f>
        <v>-50000</v>
      </c>
      <c r="S63" s="37" t="n">
        <f aca="false">Q63*O63-P63*N63</f>
        <v>1042100</v>
      </c>
      <c r="T63" s="37" t="n">
        <f aca="false">R63*L63+S63</f>
        <v>-325900</v>
      </c>
      <c r="V63" s="20" t="s">
        <v>80</v>
      </c>
    </row>
    <row r="64" customFormat="false" ht="12.75" hidden="false" customHeight="false" outlineLevel="0" collapsed="false">
      <c r="A64" s="20" t="n">
        <f aca="false">A63+1</f>
        <v>46</v>
      </c>
      <c r="B64" s="37" t="n">
        <f aca="true">IF(C64&lt;&gt;"null",RAND()*240+B63,240+B63)</f>
        <v>6514.90106318209</v>
      </c>
      <c r="C64" s="20" t="s">
        <v>59</v>
      </c>
      <c r="D64" s="37" t="n">
        <f aca="false">((B64-B63)+(B63-B62)+(B62-B61)+(B61-B60))/4</f>
        <v>63.0174434193336</v>
      </c>
      <c r="E64" s="20" t="n">
        <f aca="false">MAX(0,IF(C64="Buy",E63+1,E63-MAX(1,ROUND($F$5*E63,0))))</f>
        <v>13</v>
      </c>
      <c r="F64" s="20" t="n">
        <f aca="false">MAX(0,IF(C64="Sell",F63+1,F63-MAX(1,ROUND($F$5*F63,0))))</f>
        <v>0</v>
      </c>
      <c r="G64" s="38" t="n">
        <f aca="false">MAX($J$3,IF(C64="Buy",MAX(0,VLOOKUP(E64,Trans,3,FALSE())+G63),MAX(0,G63-MAX(0.01,ROUND(G63*$F$4,2)))))</f>
        <v>0.24</v>
      </c>
      <c r="H64" s="38" t="n">
        <f aca="false">MAX($J$3,IF(C64="Sell",MAX(0,VLOOKUP(F64,Trans,3,FALSE())+H63),MAX(0,H63-MAX(0.01,ROUND(H63*$F$4,2)))))</f>
        <v>0</v>
      </c>
      <c r="I64" s="40" t="n">
        <f aca="false">MAX($J$2,H64+$J$4,G64+0.01,IF(C64="Sell",VLOOKUP(F64,Trans,2,FALSE()),IF(C64="Buy",VLOOKUP(E64,Trans,2,FALSE()),0))+VLOOKUP(D64,Intensity,2,TRUE())+I63)</f>
        <v>0.84</v>
      </c>
      <c r="J64" s="39" t="n">
        <f aca="false">IF(C64="Sell",K64-I64,IF(C64="Buy",J63-G64,((J63+K63)/2-I64/2)))</f>
        <v>26.71</v>
      </c>
      <c r="K64" s="39" t="n">
        <f aca="false">IF(C64="Sell",K63+H64,IF(C64="Buy",J64+I64,((J63+K63)/2+I64/2)))</f>
        <v>27.55</v>
      </c>
      <c r="L64" s="20" t="n">
        <f aca="false">(J64+K64)/2</f>
        <v>27.13</v>
      </c>
      <c r="M64" s="20" t="n">
        <f aca="false">IF(C64="Buy",J63,IF(C64="Sell",K63,""))</f>
        <v>26.95</v>
      </c>
      <c r="N64" s="41" t="n">
        <f aca="false">IF(C64="Buy",(M64*10000+P63*N63)/(P63+10000),N63)</f>
        <v>27.5423076923077</v>
      </c>
      <c r="O64" s="41" t="n">
        <f aca="false">IF(C64="Sell",(M64*10000+Q63*O63)/(Q63+10000),O63)</f>
        <v>25.6064705882353</v>
      </c>
      <c r="P64" s="37" t="n">
        <f aca="false">IF(C64="Buy",P63+10000,P63)</f>
        <v>130000</v>
      </c>
      <c r="Q64" s="37" t="n">
        <f aca="false">IF(C64="Sell",Q63+10000,Q63)</f>
        <v>170000</v>
      </c>
      <c r="R64" s="37" t="n">
        <f aca="false">P64-Q64</f>
        <v>-40000</v>
      </c>
      <c r="S64" s="37" t="n">
        <f aca="false">Q64*O64-P64*N64</f>
        <v>772600</v>
      </c>
      <c r="T64" s="37" t="n">
        <f aca="false">R64*L64+S64</f>
        <v>-312600</v>
      </c>
      <c r="V64" s="20" t="s">
        <v>80</v>
      </c>
    </row>
    <row r="65" customFormat="false" ht="12.75" hidden="false" customHeight="false" outlineLevel="0" collapsed="false">
      <c r="A65" s="20" t="n">
        <f aca="false">A64+1</f>
        <v>47</v>
      </c>
      <c r="B65" s="37" t="n">
        <f aca="true">IF(C65&lt;&gt;"null",RAND()*240+B64,240+B64)</f>
        <v>6632.24791499949</v>
      </c>
      <c r="C65" s="20" t="s">
        <v>59</v>
      </c>
      <c r="D65" s="37" t="n">
        <f aca="false">((B65-B64)+(B64-B63)+(B63-B62)+(B62-B61))/4</f>
        <v>85.499045125049</v>
      </c>
      <c r="E65" s="20" t="n">
        <f aca="false">MAX(0,IF(C65="Buy",E64+1,E64-MAX(1,ROUND($F$5*E64,0))))</f>
        <v>14</v>
      </c>
      <c r="F65" s="20" t="n">
        <f aca="false">MAX(0,IF(C65="Sell",F64+1,F64-MAX(1,ROUND($F$5*F64,0))))</f>
        <v>0</v>
      </c>
      <c r="G65" s="38" t="n">
        <f aca="false">MAX($J$3,IF(C65="Buy",MAX(0,VLOOKUP(E65,Trans,3,FALSE())+G64),MAX(0,G64-MAX(0.01,ROUND(G64*$F$4,2)))))</f>
        <v>0.39</v>
      </c>
      <c r="H65" s="38" t="n">
        <f aca="false">MAX($J$3,IF(C65="Sell",MAX(0,VLOOKUP(F65,Trans,3,FALSE())+H64),MAX(0,H64-MAX(0.01,ROUND(H64*$F$4,2)))))</f>
        <v>0</v>
      </c>
      <c r="I65" s="40" t="n">
        <f aca="false">MAX($J$2,H65+$J$4,G65+0.01,IF(C65="Sell",VLOOKUP(F65,Trans,2,FALSE()),IF(C65="Buy",VLOOKUP(E65,Trans,2,FALSE()),0))+VLOOKUP(D65,Intensity,2,TRUE())+I64)</f>
        <v>0.88</v>
      </c>
      <c r="J65" s="39" t="n">
        <f aca="false">IF(C65="Sell",K65-I65,IF(C65="Buy",J64-G65,((J64+K64)/2-I65/2)))</f>
        <v>26.32</v>
      </c>
      <c r="K65" s="39" t="n">
        <f aca="false">IF(C65="Sell",K64+H65,IF(C65="Buy",J65+I65,((J64+K64)/2+I65/2)))</f>
        <v>27.2</v>
      </c>
      <c r="L65" s="20" t="n">
        <f aca="false">(J65+K65)/2</f>
        <v>26.76</v>
      </c>
      <c r="M65" s="20" t="n">
        <f aca="false">IF(C65="Buy",J64,IF(C65="Sell",K64,""))</f>
        <v>26.71</v>
      </c>
      <c r="N65" s="41" t="n">
        <f aca="false">IF(C65="Buy",(M65*10000+P64*N64)/(P64+10000),N64)</f>
        <v>27.4828571428571</v>
      </c>
      <c r="O65" s="41" t="n">
        <f aca="false">IF(C65="Sell",(M65*10000+Q64*O64)/(Q64+10000),O64)</f>
        <v>25.6064705882353</v>
      </c>
      <c r="P65" s="37" t="n">
        <f aca="false">IF(C65="Buy",P64+10000,P64)</f>
        <v>140000</v>
      </c>
      <c r="Q65" s="37" t="n">
        <f aca="false">IF(C65="Sell",Q64+10000,Q64)</f>
        <v>170000</v>
      </c>
      <c r="R65" s="37" t="n">
        <f aca="false">P65-Q65</f>
        <v>-30000</v>
      </c>
      <c r="S65" s="37" t="n">
        <f aca="false">Q65*O65-P65*N65</f>
        <v>505500</v>
      </c>
      <c r="T65" s="37" t="n">
        <f aca="false">R65*L65+S65</f>
        <v>-297300</v>
      </c>
      <c r="V65" s="20" t="s">
        <v>81</v>
      </c>
    </row>
    <row r="66" customFormat="false" ht="12.75" hidden="false" customHeight="false" outlineLevel="0" collapsed="false">
      <c r="A66" s="20" t="n">
        <f aca="false">A65+1</f>
        <v>48</v>
      </c>
      <c r="B66" s="37" t="n">
        <f aca="true">IF(C66&lt;&gt;"null",RAND()*240+B65,240+B65)</f>
        <v>6704.37368225947</v>
      </c>
      <c r="C66" s="20" t="s">
        <v>59</v>
      </c>
      <c r="D66" s="37" t="n">
        <f aca="false">((B66-B65)+(B65-B64)+(B64-B63)+(B63-B62))/4</f>
        <v>71.090224615009</v>
      </c>
      <c r="E66" s="20" t="n">
        <f aca="false">MAX(0,IF(C66="Buy",E65+1,E65-MAX(1,ROUND($F$5*E65,0))))</f>
        <v>15</v>
      </c>
      <c r="F66" s="20" t="n">
        <f aca="false">MAX(0,IF(C66="Sell",F65+1,F65-MAX(1,ROUND($F$5*F65,0))))</f>
        <v>0</v>
      </c>
      <c r="G66" s="38" t="n">
        <f aca="false">MAX($J$3,IF(C66="Buy",MAX(0,VLOOKUP(E66,Trans,3,FALSE())+G65),MAX(0,G65-MAX(0.01,ROUND(G65*$F$4,2)))))</f>
        <v>0.54</v>
      </c>
      <c r="H66" s="38" t="n">
        <f aca="false">MAX($J$3,IF(C66="Sell",MAX(0,VLOOKUP(F66,Trans,3,FALSE())+H65),MAX(0,H65-MAX(0.01,ROUND(H65*$F$4,2)))))</f>
        <v>0</v>
      </c>
      <c r="I66" s="40" t="n">
        <f aca="false">MAX($J$2,H66+$J$4,G66+0.01,IF(C66="Sell",VLOOKUP(F66,Trans,2,FALSE()),IF(C66="Buy",VLOOKUP(E66,Trans,2,FALSE()),0))+VLOOKUP(D66,Intensity,2,TRUE())+I65)</f>
        <v>0.92</v>
      </c>
      <c r="J66" s="39" t="n">
        <f aca="false">IF(C66="Sell",K66-I66,IF(C66="Buy",J65-G66,((J65+K65)/2-I66/2)))</f>
        <v>25.78</v>
      </c>
      <c r="K66" s="39" t="n">
        <f aca="false">IF(C66="Sell",K65+H66,IF(C66="Buy",J66+I66,((J65+K65)/2+I66/2)))</f>
        <v>26.7</v>
      </c>
      <c r="L66" s="20" t="n">
        <f aca="false">(J66+K66)/2</f>
        <v>26.24</v>
      </c>
      <c r="M66" s="20" t="n">
        <f aca="false">IF(C66="Buy",J65,IF(C66="Sell",K65,""))</f>
        <v>26.32</v>
      </c>
      <c r="N66" s="41" t="n">
        <f aca="false">IF(C66="Buy",(M66*10000+P65*N65)/(P65+10000),N65)</f>
        <v>27.4053333333333</v>
      </c>
      <c r="O66" s="41" t="n">
        <f aca="false">IF(C66="Sell",(M66*10000+Q65*O65)/(Q65+10000),O65)</f>
        <v>25.6064705882353</v>
      </c>
      <c r="P66" s="37" t="n">
        <f aca="false">IF(C66="Buy",P65+10000,P65)</f>
        <v>150000</v>
      </c>
      <c r="Q66" s="37" t="n">
        <f aca="false">IF(C66="Sell",Q65+10000,Q65)</f>
        <v>170000</v>
      </c>
      <c r="R66" s="37" t="n">
        <f aca="false">P66-Q66</f>
        <v>-20000</v>
      </c>
      <c r="S66" s="37" t="n">
        <f aca="false">Q66*O66-P66*N66</f>
        <v>242300</v>
      </c>
      <c r="T66" s="37" t="n">
        <f aca="false">R66*L66+S66</f>
        <v>-282500</v>
      </c>
      <c r="V66" s="20" t="s">
        <v>81</v>
      </c>
    </row>
    <row r="67" customFormat="false" ht="12.75" hidden="false" customHeight="false" outlineLevel="0" collapsed="false">
      <c r="A67" s="20" t="n">
        <f aca="false">A66+1</f>
        <v>49</v>
      </c>
      <c r="B67" s="37" t="n">
        <f aca="true">IF(C67&lt;&gt;"null",RAND()*240+B66,240+B66)</f>
        <v>6741.65118053873</v>
      </c>
      <c r="C67" s="20" t="s">
        <v>59</v>
      </c>
      <c r="D67" s="37" t="n">
        <f aca="false">((B67-B66)+(B66-B65)+(B65-B64)+(B64-B63))/4</f>
        <v>71.1155212493907</v>
      </c>
      <c r="E67" s="20" t="n">
        <f aca="false">MAX(0,IF(C67="Buy",E66+1,E66-MAX(1,ROUND($F$5*E66,0))))</f>
        <v>16</v>
      </c>
      <c r="F67" s="20" t="n">
        <f aca="false">MAX(0,IF(C67="Sell",F66+1,F66-MAX(1,ROUND($F$5*F66,0))))</f>
        <v>0</v>
      </c>
      <c r="G67" s="38" t="n">
        <f aca="false">MAX($J$3,IF(C67="Buy",MAX(0,VLOOKUP(E67,Trans,3,FALSE())+G66),MAX(0,G66-MAX(0.01,ROUND(G66*$F$4,2)))))</f>
        <v>0.69</v>
      </c>
      <c r="H67" s="38" t="n">
        <f aca="false">MAX($J$3,IF(C67="Sell",MAX(0,VLOOKUP(F67,Trans,3,FALSE())+H66),MAX(0,H66-MAX(0.01,ROUND(H66*$F$4,2)))))</f>
        <v>0</v>
      </c>
      <c r="I67" s="40" t="n">
        <f aca="false">MAX($J$2,H67+$J$4,G67+0.01,IF(C67="Sell",VLOOKUP(F67,Trans,2,FALSE()),IF(C67="Buy",VLOOKUP(E67,Trans,2,FALSE()),0))+VLOOKUP(D67,Intensity,2,TRUE())+I66)</f>
        <v>0.96</v>
      </c>
      <c r="J67" s="39" t="n">
        <f aca="false">IF(C67="Sell",K67-I67,IF(C67="Buy",J66-G67,((J66+K66)/2-I67/2)))</f>
        <v>25.09</v>
      </c>
      <c r="K67" s="39" t="n">
        <f aca="false">IF(C67="Sell",K66+H67,IF(C67="Buy",J67+I67,((J66+K66)/2+I67/2)))</f>
        <v>26.05</v>
      </c>
      <c r="L67" s="20" t="n">
        <f aca="false">(J67+K67)/2</f>
        <v>25.57</v>
      </c>
      <c r="M67" s="20" t="n">
        <f aca="false">IF(C67="Buy",J66,IF(C67="Sell",K66,""))</f>
        <v>25.78</v>
      </c>
      <c r="N67" s="41" t="n">
        <f aca="false">IF(C67="Buy",(M67*10000+P66*N66)/(P66+10000),N66)</f>
        <v>27.30375</v>
      </c>
      <c r="O67" s="41" t="n">
        <f aca="false">IF(C67="Sell",(M67*10000+Q66*O66)/(Q66+10000),O66)</f>
        <v>25.6064705882353</v>
      </c>
      <c r="P67" s="37" t="n">
        <f aca="false">IF(C67="Buy",P66+10000,P66)</f>
        <v>160000</v>
      </c>
      <c r="Q67" s="37" t="n">
        <f aca="false">IF(C67="Sell",Q66+10000,Q66)</f>
        <v>170000</v>
      </c>
      <c r="R67" s="37" t="n">
        <f aca="false">P67-Q67</f>
        <v>-10000</v>
      </c>
      <c r="S67" s="37" t="n">
        <f aca="false">Q67*O67-P67*N67</f>
        <v>-15500</v>
      </c>
      <c r="T67" s="37" t="n">
        <f aca="false">R67*L67+S67</f>
        <v>-271200</v>
      </c>
      <c r="V67" s="20" t="s">
        <v>81</v>
      </c>
    </row>
    <row r="68" customFormat="false" ht="12.75" hidden="false" customHeight="false" outlineLevel="0" collapsed="false">
      <c r="A68" s="20" t="n">
        <f aca="false">A67+1</f>
        <v>50</v>
      </c>
      <c r="B68" s="37" t="n">
        <f aca="true">IF(C68&lt;&gt;"null",RAND()*240+B67,240+B67)</f>
        <v>6762.60247114376</v>
      </c>
      <c r="C68" s="20" t="s">
        <v>59</v>
      </c>
      <c r="D68" s="37" t="n">
        <f aca="false">((B68-B67)+(B67-B66)+(B66-B65)+(B65-B64))/4</f>
        <v>61.9253519904189</v>
      </c>
      <c r="E68" s="20" t="n">
        <f aca="false">MAX(0,IF(C68="Buy",E67+1,E67-MAX(1,ROUND($F$5*E67,0))))</f>
        <v>17</v>
      </c>
      <c r="F68" s="20" t="n">
        <f aca="false">MAX(0,IF(C68="Sell",F67+1,F67-MAX(1,ROUND($F$5*F67,0))))</f>
        <v>0</v>
      </c>
      <c r="G68" s="38" t="n">
        <f aca="false">MAX($J$3,IF(C68="Buy",MAX(0,VLOOKUP(E68,Trans,3,FALSE())+G67),MAX(0,G67-MAX(0.01,ROUND(G67*$F$4,2)))))</f>
        <v>0.84</v>
      </c>
      <c r="H68" s="38" t="n">
        <f aca="false">MAX($J$3,IF(C68="Sell",MAX(0,VLOOKUP(F68,Trans,3,FALSE())+H67),MAX(0,H67-MAX(0.01,ROUND(H67*$F$4,2)))))</f>
        <v>0</v>
      </c>
      <c r="I68" s="40" t="n">
        <f aca="false">MAX($J$2,H68+$J$4,G68+0.01,IF(C68="Sell",VLOOKUP(F68,Trans,2,FALSE()),IF(C68="Buy",VLOOKUP(E68,Trans,2,FALSE()),0))+VLOOKUP(D68,Intensity,2,TRUE())+I67)</f>
        <v>1</v>
      </c>
      <c r="J68" s="39" t="n">
        <f aca="false">IF(C68="Sell",K68-I68,IF(C68="Buy",J67-G68,((J67+K67)/2-I68/2)))</f>
        <v>24.25</v>
      </c>
      <c r="K68" s="39" t="n">
        <f aca="false">IF(C68="Sell",K67+H68,IF(C68="Buy",J68+I68,((J67+K67)/2+I68/2)))</f>
        <v>25.25</v>
      </c>
      <c r="L68" s="20" t="n">
        <f aca="false">(J68+K68)/2</f>
        <v>24.75</v>
      </c>
      <c r="M68" s="20" t="n">
        <f aca="false">IF(C68="Buy",J67,IF(C68="Sell",K67,""))</f>
        <v>25.09</v>
      </c>
      <c r="N68" s="41" t="n">
        <f aca="false">IF(C68="Buy",(M68*10000+P67*N67)/(P67+10000),N67)</f>
        <v>27.1735294117647</v>
      </c>
      <c r="O68" s="41" t="n">
        <f aca="false">IF(C68="Sell",(M68*10000+Q67*O67)/(Q67+10000),O67)</f>
        <v>25.6064705882353</v>
      </c>
      <c r="P68" s="37" t="n">
        <f aca="false">IF(C68="Buy",P67+10000,P67)</f>
        <v>170000</v>
      </c>
      <c r="Q68" s="37" t="n">
        <f aca="false">IF(C68="Sell",Q67+10000,Q67)</f>
        <v>170000</v>
      </c>
      <c r="R68" s="37" t="n">
        <f aca="false">P68-Q68</f>
        <v>0</v>
      </c>
      <c r="S68" s="37" t="n">
        <f aca="false">Q68*O68-P68*N68</f>
        <v>-266400</v>
      </c>
      <c r="T68" s="37" t="n">
        <f aca="false">R68*L68+S68</f>
        <v>-266400</v>
      </c>
      <c r="V68" s="20" t="s">
        <v>81</v>
      </c>
    </row>
    <row r="69" customFormat="false" ht="12.75" hidden="false" customHeight="false" outlineLevel="0" collapsed="false">
      <c r="A69" s="20" t="n">
        <f aca="false">A68+1</f>
        <v>51</v>
      </c>
      <c r="B69" s="37" t="n">
        <f aca="true">IF(C69&lt;&gt;"null",RAND()*240+B68,240+B68)</f>
        <v>7002.60247114376</v>
      </c>
      <c r="C69" s="20" t="s">
        <v>70</v>
      </c>
      <c r="D69" s="37" t="n">
        <f aca="false">((B69-B68)+(B68-B67)+(B67-B66)+(B66-B65))/4</f>
        <v>92.5886390360688</v>
      </c>
      <c r="E69" s="20" t="n">
        <f aca="false">MAX(0,IF(C69="Buy",E68+1,E68-MAX(1,ROUND($F$5*E68,0))))</f>
        <v>15</v>
      </c>
      <c r="F69" s="20" t="n">
        <f aca="false">MAX(0,IF(C69="Sell",F68+1,F68-MAX(1,ROUND($F$5*F68,0))))</f>
        <v>0</v>
      </c>
      <c r="G69" s="38" t="n">
        <f aca="false">MAX($J$3,IF(C69="Buy",MAX(0,VLOOKUP(E69,Trans,3,FALSE())+G68),MAX(0,G68-MAX(0.01,ROUND(G68*$F$4,2)))))</f>
        <v>0.59</v>
      </c>
      <c r="H69" s="38" t="n">
        <f aca="false">MAX($J$3,IF(C69="Sell",MAX(0,VLOOKUP(F69,Trans,3,FALSE())+H68),MAX(0,H68-MAX(0.01,ROUND(H68*$F$4,2)))))</f>
        <v>0</v>
      </c>
      <c r="I69" s="40" t="n">
        <f aca="false">MAX($J$2,H69+$J$4,G69+0.01,IF(C69="Sell",VLOOKUP(F69,Trans,2,FALSE()),IF(C69="Buy",VLOOKUP(E69,Trans,2,FALSE()),0))+VLOOKUP(D69,Intensity,2,TRUE())+I68)</f>
        <v>1</v>
      </c>
      <c r="J69" s="39" t="n">
        <f aca="false">IF(C69="Sell",K69-I69,IF(C69="Buy",J68-G69,((J68+K68)/2-I69/2)))</f>
        <v>24.25</v>
      </c>
      <c r="K69" s="39" t="n">
        <f aca="false">IF(C69="Sell",K68+H69,IF(C69="Buy",J69+I69,((J68+K68)/2+I69/2)))</f>
        <v>25.25</v>
      </c>
      <c r="L69" s="20" t="n">
        <f aca="false">(J69+K69)/2</f>
        <v>24.75</v>
      </c>
      <c r="M69" s="20" t="str">
        <f aca="false">IF(C69="Buy",J68,IF(C69="Sell",K68,""))</f>
        <v/>
      </c>
      <c r="N69" s="41" t="n">
        <f aca="false">IF(C69="Buy",(M69*10000+P68*N68)/(P68+10000),N68)</f>
        <v>27.1735294117647</v>
      </c>
      <c r="O69" s="41" t="n">
        <f aca="false">IF(C69="Sell",(M69*10000+Q68*O68)/(Q68+10000),O68)</f>
        <v>25.6064705882353</v>
      </c>
      <c r="P69" s="37" t="n">
        <f aca="false">IF(C69="Buy",P68+10000,P68)</f>
        <v>170000</v>
      </c>
      <c r="Q69" s="37" t="n">
        <f aca="false">IF(C69="Sell",Q68+10000,Q68)</f>
        <v>170000</v>
      </c>
      <c r="R69" s="37" t="n">
        <f aca="false">P69-Q69</f>
        <v>0</v>
      </c>
      <c r="S69" s="37" t="n">
        <f aca="false">Q69*O69-P69*N69</f>
        <v>-266400</v>
      </c>
      <c r="T69" s="37" t="n">
        <f aca="false">R69*L69+S69</f>
        <v>-266400</v>
      </c>
    </row>
    <row r="70" customFormat="false" ht="12.75" hidden="false" customHeight="false" outlineLevel="0" collapsed="false">
      <c r="A70" s="20" t="n">
        <f aca="false">A69+1</f>
        <v>52</v>
      </c>
      <c r="B70" s="37" t="n">
        <f aca="true">IF(C70&lt;&gt;"null",RAND()*240+B69,240+B69)</f>
        <v>7242.60247114376</v>
      </c>
      <c r="C70" s="20" t="s">
        <v>70</v>
      </c>
      <c r="D70" s="37" t="n">
        <f aca="false">((B70-B69)+(B69-B68)+(B68-B67)+(B67-B66))/4</f>
        <v>134.557197221073</v>
      </c>
      <c r="E70" s="20" t="n">
        <f aca="false">MAX(0,IF(C70="Buy",E69+1,E69-MAX(1,ROUND($F$5*E69,0))))</f>
        <v>13</v>
      </c>
      <c r="F70" s="20" t="n">
        <f aca="false">MAX(0,IF(C70="Sell",F69+1,F69-MAX(1,ROUND($F$5*F69,0))))</f>
        <v>0</v>
      </c>
      <c r="G70" s="38" t="n">
        <f aca="false">MAX($J$3,IF(C70="Buy",MAX(0,VLOOKUP(E70,Trans,3,FALSE())+G69),MAX(0,G69-MAX(0.01,ROUND(G69*$F$4,2)))))</f>
        <v>0.41</v>
      </c>
      <c r="H70" s="38" t="n">
        <f aca="false">MAX($J$3,IF(C70="Sell",MAX(0,VLOOKUP(F70,Trans,3,FALSE())+H69),MAX(0,H69-MAX(0.01,ROUND(H69*$F$4,2)))))</f>
        <v>0</v>
      </c>
      <c r="I70" s="40" t="n">
        <f aca="false">MAX($J$2,H70+$J$4,G70+0.01,IF(C70="Sell",VLOOKUP(F70,Trans,2,FALSE()),IF(C70="Buy",VLOOKUP(E70,Trans,2,FALSE()),0))+VLOOKUP(D70,Intensity,2,TRUE())+I69)</f>
        <v>1</v>
      </c>
      <c r="J70" s="39" t="n">
        <f aca="false">IF(C70="Sell",K70-I70,IF(C70="Buy",J69-G70,((J69+K69)/2-I70/2)))</f>
        <v>24.25</v>
      </c>
      <c r="K70" s="39" t="n">
        <f aca="false">IF(C70="Sell",K69+H70,IF(C70="Buy",J70+I70,((J69+K69)/2+I70/2)))</f>
        <v>25.25</v>
      </c>
      <c r="L70" s="20" t="n">
        <f aca="false">(J70+K70)/2</f>
        <v>24.75</v>
      </c>
      <c r="M70" s="20" t="str">
        <f aca="false">IF(C70="Buy",J69,IF(C70="Sell",K69,""))</f>
        <v/>
      </c>
      <c r="N70" s="41" t="n">
        <f aca="false">IF(C70="Buy",(M70*10000+P69*N69)/(P69+10000),N69)</f>
        <v>27.1735294117647</v>
      </c>
      <c r="O70" s="41" t="n">
        <f aca="false">IF(C70="Sell",(M70*10000+Q69*O69)/(Q69+10000),O69)</f>
        <v>25.6064705882353</v>
      </c>
      <c r="P70" s="37" t="n">
        <f aca="false">IF(C70="Buy",P69+10000,P69)</f>
        <v>170000</v>
      </c>
      <c r="Q70" s="37" t="n">
        <f aca="false">IF(C70="Sell",Q69+10000,Q69)</f>
        <v>170000</v>
      </c>
      <c r="R70" s="37" t="n">
        <f aca="false">P70-Q70</f>
        <v>0</v>
      </c>
      <c r="S70" s="37" t="n">
        <f aca="false">Q70*O70-P70*N70</f>
        <v>-266400</v>
      </c>
      <c r="T70" s="37" t="n">
        <f aca="false">R70*L70+S70</f>
        <v>-266400</v>
      </c>
    </row>
    <row r="71" customFormat="false" ht="12.75" hidden="false" customHeight="false" outlineLevel="0" collapsed="false">
      <c r="A71" s="20" t="n">
        <f aca="false">A70+1</f>
        <v>53</v>
      </c>
      <c r="B71" s="37" t="n">
        <f aca="true">IF(C71&lt;&gt;"null",RAND()*240+B70,240+B70)</f>
        <v>7482.60247114376</v>
      </c>
      <c r="C71" s="20" t="s">
        <v>70</v>
      </c>
      <c r="D71" s="37" t="n">
        <f aca="false">((B71-B70)+(B70-B69)+(B69-B68)+(B68-B67))/4</f>
        <v>185.237822651257</v>
      </c>
      <c r="E71" s="20" t="n">
        <f aca="false">MAX(0,IF(C71="Buy",E70+1,E70-MAX(1,ROUND($F$5*E70,0))))</f>
        <v>12</v>
      </c>
      <c r="F71" s="20" t="n">
        <f aca="false">MAX(0,IF(C71="Sell",F70+1,F70-MAX(1,ROUND($F$5*F70,0))))</f>
        <v>0</v>
      </c>
      <c r="G71" s="38" t="n">
        <f aca="false">MAX($J$3,IF(C71="Buy",MAX(0,VLOOKUP(E71,Trans,3,FALSE())+G70),MAX(0,G70-MAX(0.01,ROUND(G70*$F$4,2)))))</f>
        <v>0.29</v>
      </c>
      <c r="H71" s="38" t="n">
        <f aca="false">MAX($J$3,IF(C71="Sell",MAX(0,VLOOKUP(F71,Trans,3,FALSE())+H70),MAX(0,H70-MAX(0.01,ROUND(H70*$F$4,2)))))</f>
        <v>0</v>
      </c>
      <c r="I71" s="40" t="n">
        <f aca="false">MAX($J$2,H71+$J$4,G71+0.01,IF(C71="Sell",VLOOKUP(F71,Trans,2,FALSE()),IF(C71="Buy",VLOOKUP(E71,Trans,2,FALSE()),0))+VLOOKUP(D71,Intensity,2,TRUE())+I70)</f>
        <v>1</v>
      </c>
      <c r="J71" s="39" t="n">
        <f aca="false">IF(C71="Sell",K71-I71,IF(C71="Buy",J70-G71,((J70+K70)/2-I71/2)))</f>
        <v>24.25</v>
      </c>
      <c r="K71" s="39" t="n">
        <f aca="false">IF(C71="Sell",K70+H71,IF(C71="Buy",J71+I71,((J70+K70)/2+I71/2)))</f>
        <v>25.25</v>
      </c>
      <c r="L71" s="20" t="n">
        <f aca="false">(J71+K71)/2</f>
        <v>24.75</v>
      </c>
      <c r="M71" s="20" t="str">
        <f aca="false">IF(C71="Buy",J70,IF(C71="Sell",K70,""))</f>
        <v/>
      </c>
      <c r="N71" s="41" t="n">
        <f aca="false">IF(C71="Buy",(M71*10000+P70*N70)/(P70+10000),N70)</f>
        <v>27.1735294117647</v>
      </c>
      <c r="O71" s="41" t="n">
        <f aca="false">IF(C71="Sell",(M71*10000+Q70*O70)/(Q70+10000),O70)</f>
        <v>25.6064705882353</v>
      </c>
      <c r="P71" s="37" t="n">
        <f aca="false">IF(C71="Buy",P70+10000,P70)</f>
        <v>170000</v>
      </c>
      <c r="Q71" s="37" t="n">
        <f aca="false">IF(C71="Sell",Q70+10000,Q70)</f>
        <v>170000</v>
      </c>
      <c r="R71" s="37" t="n">
        <f aca="false">P71-Q71</f>
        <v>0</v>
      </c>
      <c r="S71" s="37" t="n">
        <f aca="false">Q71*O71-P71*N71</f>
        <v>-266400</v>
      </c>
      <c r="T71" s="37" t="n">
        <f aca="false">R71*L71+S71</f>
        <v>-266400</v>
      </c>
    </row>
    <row r="72" customFormat="false" ht="12.75" hidden="false" customHeight="false" outlineLevel="0" collapsed="false">
      <c r="A72" s="20" t="n">
        <f aca="false">A71+1</f>
        <v>54</v>
      </c>
      <c r="B72" s="37" t="n">
        <f aca="true">IF(C72&lt;&gt;"null",RAND()*240+B71,240+B71)</f>
        <v>7722.60247114376</v>
      </c>
      <c r="C72" s="20" t="s">
        <v>70</v>
      </c>
      <c r="D72" s="37" t="n">
        <f aca="false">((B72-B71)+(B71-B70)+(B70-B69)+(B69-B68))/4</f>
        <v>240</v>
      </c>
      <c r="E72" s="20" t="n">
        <f aca="false">MAX(0,IF(C72="Buy",E71+1,E71-MAX(1,ROUND($F$5*E71,0))))</f>
        <v>11</v>
      </c>
      <c r="F72" s="20" t="n">
        <f aca="false">MAX(0,IF(C72="Sell",F71+1,F71-MAX(1,ROUND($F$5*F71,0))))</f>
        <v>0</v>
      </c>
      <c r="G72" s="38" t="n">
        <f aca="false">MAX($J$3,IF(C72="Buy",MAX(0,VLOOKUP(E72,Trans,3,FALSE())+G71),MAX(0,G71-MAX(0.01,ROUND(G71*$F$4,2)))))</f>
        <v>0.2</v>
      </c>
      <c r="H72" s="38" t="n">
        <f aca="false">MAX($J$3,IF(C72="Sell",MAX(0,VLOOKUP(F72,Trans,3,FALSE())+H71),MAX(0,H71-MAX(0.01,ROUND(H71*$F$4,2)))))</f>
        <v>0</v>
      </c>
      <c r="I72" s="40" t="n">
        <f aca="false">MAX($J$2,H72+$J$4,G72+0.01,IF(C72="Sell",VLOOKUP(F72,Trans,2,FALSE()),IF(C72="Buy",VLOOKUP(E72,Trans,2,FALSE()),0))+VLOOKUP(D72,Intensity,2,TRUE())+I71)</f>
        <v>0.99</v>
      </c>
      <c r="J72" s="39" t="n">
        <f aca="false">IF(C72="Sell",K72-I72,IF(C72="Buy",J71-G72,((J71+K71)/2-I72/2)))</f>
        <v>24.255</v>
      </c>
      <c r="K72" s="39" t="n">
        <f aca="false">IF(C72="Sell",K71+H72,IF(C72="Buy",J72+I72,((J71+K71)/2+I72/2)))</f>
        <v>25.245</v>
      </c>
      <c r="L72" s="20" t="n">
        <f aca="false">(J72+K72)/2</f>
        <v>24.75</v>
      </c>
      <c r="M72" s="20" t="str">
        <f aca="false">IF(C72="Buy",J71,IF(C72="Sell",K71,""))</f>
        <v/>
      </c>
      <c r="N72" s="41" t="n">
        <f aca="false">IF(C72="Buy",(M72*10000+P71*N71)/(P71+10000),N71)</f>
        <v>27.1735294117647</v>
      </c>
      <c r="O72" s="41" t="n">
        <f aca="false">IF(C72="Sell",(M72*10000+Q71*O71)/(Q71+10000),O71)</f>
        <v>25.6064705882353</v>
      </c>
      <c r="P72" s="37" t="n">
        <f aca="false">IF(C72="Buy",P71+10000,P71)</f>
        <v>170000</v>
      </c>
      <c r="Q72" s="37" t="n">
        <f aca="false">IF(C72="Sell",Q71+10000,Q71)</f>
        <v>170000</v>
      </c>
      <c r="R72" s="37" t="n">
        <f aca="false">P72-Q72</f>
        <v>0</v>
      </c>
      <c r="S72" s="37" t="n">
        <f aca="false">Q72*O72-P72*N72</f>
        <v>-266400</v>
      </c>
      <c r="T72" s="37" t="n">
        <f aca="false">R72*L72+S72</f>
        <v>-266400</v>
      </c>
    </row>
    <row r="73" customFormat="false" ht="12.75" hidden="false" customHeight="false" outlineLevel="0" collapsed="false">
      <c r="A73" s="20" t="n">
        <f aca="false">A72+1</f>
        <v>55</v>
      </c>
      <c r="B73" s="37" t="n">
        <f aca="true">IF(C73&lt;&gt;"null",RAND()*240+B72,240+B72)</f>
        <v>7962.60247114376</v>
      </c>
      <c r="C73" s="20" t="s">
        <v>70</v>
      </c>
      <c r="D73" s="37" t="n">
        <f aca="false">((B73-B72)+(B72-B71)+(B71-B70)+(B70-B69))/4</f>
        <v>240</v>
      </c>
      <c r="E73" s="20" t="n">
        <f aca="false">MAX(0,IF(C73="Buy",E72+1,E72-MAX(1,ROUND($F$5*E72,0))))</f>
        <v>10</v>
      </c>
      <c r="F73" s="20" t="n">
        <f aca="false">MAX(0,IF(C73="Sell",F72+1,F72-MAX(1,ROUND($F$5*F72,0))))</f>
        <v>0</v>
      </c>
      <c r="G73" s="38" t="n">
        <f aca="false">MAX($J$3,IF(C73="Buy",MAX(0,VLOOKUP(E73,Trans,3,FALSE())+G72),MAX(0,G72-MAX(0.01,ROUND(G72*$F$4,2)))))</f>
        <v>0.14</v>
      </c>
      <c r="H73" s="38" t="n">
        <f aca="false">MAX($J$3,IF(C73="Sell",MAX(0,VLOOKUP(F73,Trans,3,FALSE())+H72),MAX(0,H72-MAX(0.01,ROUND(H72*$F$4,2)))))</f>
        <v>0</v>
      </c>
      <c r="I73" s="40" t="n">
        <f aca="false">MAX($J$2,H73+$J$4,G73+0.01,IF(C73="Sell",VLOOKUP(F73,Trans,2,FALSE()),IF(C73="Buy",VLOOKUP(E73,Trans,2,FALSE()),0))+VLOOKUP(D73,Intensity,2,TRUE())+I72)</f>
        <v>0.98</v>
      </c>
      <c r="J73" s="39" t="n">
        <f aca="false">IF(C73="Sell",K73-I73,IF(C73="Buy",J72-G73,((J72+K72)/2-I73/2)))</f>
        <v>24.26</v>
      </c>
      <c r="K73" s="39" t="n">
        <f aca="false">IF(C73="Sell",K72+H73,IF(C73="Buy",J73+I73,((J72+K72)/2+I73/2)))</f>
        <v>25.24</v>
      </c>
      <c r="L73" s="20" t="n">
        <f aca="false">(J73+K73)/2</f>
        <v>24.75</v>
      </c>
      <c r="M73" s="20" t="str">
        <f aca="false">IF(C73="Buy",J72,IF(C73="Sell",K72,""))</f>
        <v/>
      </c>
      <c r="N73" s="41" t="n">
        <f aca="false">IF(C73="Buy",(M73*10000+P72*N72)/(P72+10000),N72)</f>
        <v>27.1735294117647</v>
      </c>
      <c r="O73" s="41" t="n">
        <f aca="false">IF(C73="Sell",(M73*10000+Q72*O72)/(Q72+10000),O72)</f>
        <v>25.6064705882353</v>
      </c>
      <c r="P73" s="37" t="n">
        <f aca="false">IF(C73="Buy",P72+10000,P72)</f>
        <v>170000</v>
      </c>
      <c r="Q73" s="37" t="n">
        <f aca="false">IF(C73="Sell",Q72+10000,Q72)</f>
        <v>170000</v>
      </c>
      <c r="R73" s="37" t="n">
        <f aca="false">P73-Q73</f>
        <v>0</v>
      </c>
      <c r="S73" s="37" t="n">
        <f aca="false">Q73*O73-P73*N73</f>
        <v>-266400</v>
      </c>
      <c r="T73" s="37" t="n">
        <f aca="false">R73*L73+S73</f>
        <v>-266400</v>
      </c>
    </row>
    <row r="74" customFormat="false" ht="12.75" hidden="false" customHeight="false" outlineLevel="0" collapsed="false">
      <c r="A74" s="20" t="n">
        <f aca="false">A73+1</f>
        <v>56</v>
      </c>
      <c r="B74" s="37" t="n">
        <f aca="true">IF(C74&lt;&gt;"null",RAND()*240+B73,240+B73)</f>
        <v>8202.60247114376</v>
      </c>
      <c r="C74" s="20" t="s">
        <v>70</v>
      </c>
      <c r="D74" s="37" t="n">
        <f aca="false">((B74-B73)+(B73-B72)+(B72-B71)+(B71-B70))/4</f>
        <v>240</v>
      </c>
      <c r="E74" s="20" t="n">
        <f aca="false">MAX(0,IF(C74="Buy",E73+1,E73-MAX(1,ROUND($F$5*E73,0))))</f>
        <v>9</v>
      </c>
      <c r="F74" s="20" t="n">
        <f aca="false">MAX(0,IF(C74="Sell",F73+1,F73-MAX(1,ROUND($F$5*F73,0))))</f>
        <v>0</v>
      </c>
      <c r="G74" s="38" t="n">
        <f aca="false">MAX($J$3,IF(C74="Buy",MAX(0,VLOOKUP(E74,Trans,3,FALSE())+G73),MAX(0,G73-MAX(0.01,ROUND(G73*$F$4,2)))))</f>
        <v>0.1</v>
      </c>
      <c r="H74" s="38" t="n">
        <f aca="false">MAX($J$3,IF(C74="Sell",MAX(0,VLOOKUP(F74,Trans,3,FALSE())+H73),MAX(0,H73-MAX(0.01,ROUND(H73*$F$4,2)))))</f>
        <v>0</v>
      </c>
      <c r="I74" s="40" t="n">
        <f aca="false">MAX($J$2,H74+$J$4,G74+0.01,IF(C74="Sell",VLOOKUP(F74,Trans,2,FALSE()),IF(C74="Buy",VLOOKUP(E74,Trans,2,FALSE()),0))+VLOOKUP(D74,Intensity,2,TRUE())+I73)</f>
        <v>0.97</v>
      </c>
      <c r="J74" s="39" t="n">
        <f aca="false">IF(C74="Sell",K74-I74,IF(C74="Buy",J73-G74,((J73+K73)/2-I74/2)))</f>
        <v>24.265</v>
      </c>
      <c r="K74" s="39" t="n">
        <f aca="false">IF(C74="Sell",K73+H74,IF(C74="Buy",J74+I74,((J73+K73)/2+I74/2)))</f>
        <v>25.235</v>
      </c>
      <c r="L74" s="20" t="n">
        <f aca="false">(J74+K74)/2</f>
        <v>24.75</v>
      </c>
      <c r="M74" s="20" t="str">
        <f aca="false">IF(C74="Buy",J73,IF(C74="Sell",K73,""))</f>
        <v/>
      </c>
      <c r="N74" s="41" t="n">
        <f aca="false">IF(C74="Buy",(M74*10000+P73*N73)/(P73+10000),N73)</f>
        <v>27.1735294117647</v>
      </c>
      <c r="O74" s="41" t="n">
        <f aca="false">IF(C74="Sell",(M74*10000+Q73*O73)/(Q73+10000),O73)</f>
        <v>25.6064705882353</v>
      </c>
      <c r="P74" s="37" t="n">
        <f aca="false">IF(C74="Buy",P73+10000,P73)</f>
        <v>170000</v>
      </c>
      <c r="Q74" s="37" t="n">
        <f aca="false">IF(C74="Sell",Q73+10000,Q73)</f>
        <v>170000</v>
      </c>
      <c r="R74" s="37" t="n">
        <f aca="false">P74-Q74</f>
        <v>0</v>
      </c>
      <c r="S74" s="37" t="n">
        <f aca="false">Q74*O74-P74*N74</f>
        <v>-266400</v>
      </c>
      <c r="T74" s="37" t="n">
        <f aca="false">R74*L74+S74</f>
        <v>-266400</v>
      </c>
    </row>
    <row r="75" customFormat="false" ht="12.75" hidden="false" customHeight="false" outlineLevel="0" collapsed="false">
      <c r="A75" s="20" t="n">
        <f aca="false">A74+1</f>
        <v>57</v>
      </c>
      <c r="B75" s="37" t="n">
        <f aca="true">IF(C75&lt;&gt;"null",RAND()*240+B74,240+B74)</f>
        <v>8442.60247114376</v>
      </c>
      <c r="C75" s="20" t="s">
        <v>70</v>
      </c>
      <c r="D75" s="37" t="n">
        <f aca="false">((B75-B74)+(B74-B73)+(B73-B72)+(B72-B71))/4</f>
        <v>240</v>
      </c>
      <c r="E75" s="20" t="n">
        <f aca="false">MAX(0,IF(C75="Buy",E74+1,E74-MAX(1,ROUND($F$5*E74,0))))</f>
        <v>8</v>
      </c>
      <c r="F75" s="20" t="n">
        <f aca="false">MAX(0,IF(C75="Sell",F74+1,F74-MAX(1,ROUND($F$5*F74,0))))</f>
        <v>0</v>
      </c>
      <c r="G75" s="38" t="n">
        <f aca="false">MAX($J$3,IF(C75="Buy",MAX(0,VLOOKUP(E75,Trans,3,FALSE())+G74),MAX(0,G74-MAX(0.01,ROUND(G74*$F$4,2)))))</f>
        <v>0.0700000000000001</v>
      </c>
      <c r="H75" s="38" t="n">
        <f aca="false">MAX($J$3,IF(C75="Sell",MAX(0,VLOOKUP(F75,Trans,3,FALSE())+H74),MAX(0,H74-MAX(0.01,ROUND(H74*$F$4,2)))))</f>
        <v>0</v>
      </c>
      <c r="I75" s="40" t="n">
        <f aca="false">MAX($J$2,H75+$J$4,G75+0.01,IF(C75="Sell",VLOOKUP(F75,Trans,2,FALSE()),IF(C75="Buy",VLOOKUP(E75,Trans,2,FALSE()),0))+VLOOKUP(D75,Intensity,2,TRUE())+I74)</f>
        <v>0.96</v>
      </c>
      <c r="J75" s="39" t="n">
        <f aca="false">IF(C75="Sell",K75-I75,IF(C75="Buy",J74-G75,((J74+K74)/2-I75/2)))</f>
        <v>24.27</v>
      </c>
      <c r="K75" s="39" t="n">
        <f aca="false">IF(C75="Sell",K74+H75,IF(C75="Buy",J75+I75,((J74+K74)/2+I75/2)))</f>
        <v>25.23</v>
      </c>
      <c r="L75" s="20" t="n">
        <f aca="false">(J75+K75)/2</f>
        <v>24.75</v>
      </c>
      <c r="M75" s="20" t="str">
        <f aca="false">IF(C75="Buy",J74,IF(C75="Sell",K74,""))</f>
        <v/>
      </c>
      <c r="N75" s="41" t="n">
        <f aca="false">IF(C75="Buy",(M75*10000+P74*N74)/(P74+10000),N74)</f>
        <v>27.1735294117647</v>
      </c>
      <c r="O75" s="41" t="n">
        <f aca="false">IF(C75="Sell",(M75*10000+Q74*O74)/(Q74+10000),O74)</f>
        <v>25.6064705882353</v>
      </c>
      <c r="P75" s="37" t="n">
        <f aca="false">IF(C75="Buy",P74+10000,P74)</f>
        <v>170000</v>
      </c>
      <c r="Q75" s="37" t="n">
        <f aca="false">IF(C75="Sell",Q74+10000,Q74)</f>
        <v>170000</v>
      </c>
      <c r="R75" s="37" t="n">
        <f aca="false">P75-Q75</f>
        <v>0</v>
      </c>
      <c r="S75" s="37" t="n">
        <f aca="false">Q75*O75-P75*N75</f>
        <v>-266400</v>
      </c>
      <c r="T75" s="37" t="n">
        <f aca="false">R75*L75+S75</f>
        <v>-266400</v>
      </c>
    </row>
    <row r="76" customFormat="false" ht="12.75" hidden="false" customHeight="false" outlineLevel="0" collapsed="false">
      <c r="A76" s="20" t="n">
        <f aca="false">A75+1</f>
        <v>58</v>
      </c>
      <c r="B76" s="37" t="n">
        <f aca="true">IF(C76&lt;&gt;"null",RAND()*240+B75,240+B75)</f>
        <v>8682.60247114376</v>
      </c>
      <c r="C76" s="20" t="s">
        <v>70</v>
      </c>
      <c r="D76" s="37" t="n">
        <f aca="false">((B76-B75)+(B75-B74)+(B74-B73)+(B73-B72))/4</f>
        <v>240</v>
      </c>
      <c r="E76" s="20" t="n">
        <f aca="false">MAX(0,IF(C76="Buy",E75+1,E75-MAX(1,ROUND($F$5*E75,0))))</f>
        <v>7</v>
      </c>
      <c r="F76" s="20" t="n">
        <f aca="false">MAX(0,IF(C76="Sell",F75+1,F75-MAX(1,ROUND($F$5*F75,0))))</f>
        <v>0</v>
      </c>
      <c r="G76" s="38" t="n">
        <f aca="false">MAX($J$3,IF(C76="Buy",MAX(0,VLOOKUP(E76,Trans,3,FALSE())+G75),MAX(0,G75-MAX(0.01,ROUND(G75*$F$4,2)))))</f>
        <v>0.0500000000000001</v>
      </c>
      <c r="H76" s="38" t="n">
        <f aca="false">MAX($J$3,IF(C76="Sell",MAX(0,VLOOKUP(F76,Trans,3,FALSE())+H75),MAX(0,H75-MAX(0.01,ROUND(H75*$F$4,2)))))</f>
        <v>0</v>
      </c>
      <c r="I76" s="40" t="n">
        <f aca="false">MAX($J$2,H76+$J$4,G76+0.01,IF(C76="Sell",VLOOKUP(F76,Trans,2,FALSE()),IF(C76="Buy",VLOOKUP(E76,Trans,2,FALSE()),0))+VLOOKUP(D76,Intensity,2,TRUE())+I75)</f>
        <v>0.95</v>
      </c>
      <c r="J76" s="39" t="n">
        <f aca="false">IF(C76="Sell",K76-I76,IF(C76="Buy",J75-G76,((J75+K75)/2-I76/2)))</f>
        <v>24.275</v>
      </c>
      <c r="K76" s="39" t="n">
        <f aca="false">IF(C76="Sell",K75+H76,IF(C76="Buy",J76+I76,((J75+K75)/2+I76/2)))</f>
        <v>25.225</v>
      </c>
      <c r="L76" s="20" t="n">
        <f aca="false">(J76+K76)/2</f>
        <v>24.75</v>
      </c>
      <c r="M76" s="20" t="str">
        <f aca="false">IF(C76="Buy",J75,IF(C76="Sell",K75,""))</f>
        <v/>
      </c>
      <c r="N76" s="41" t="n">
        <f aca="false">IF(C76="Buy",(M76*10000+P75*N75)/(P75+10000),N75)</f>
        <v>27.1735294117647</v>
      </c>
      <c r="O76" s="41" t="n">
        <f aca="false">IF(C76="Sell",(M76*10000+Q75*O75)/(Q75+10000),O75)</f>
        <v>25.6064705882353</v>
      </c>
      <c r="P76" s="37" t="n">
        <f aca="false">IF(C76="Buy",P75+10000,P75)</f>
        <v>170000</v>
      </c>
      <c r="Q76" s="37" t="n">
        <f aca="false">IF(C76="Sell",Q75+10000,Q75)</f>
        <v>170000</v>
      </c>
      <c r="R76" s="37" t="n">
        <f aca="false">P76-Q76</f>
        <v>0</v>
      </c>
      <c r="S76" s="37" t="n">
        <f aca="false">Q76*O76-P76*N76</f>
        <v>-266400</v>
      </c>
      <c r="T76" s="37" t="n">
        <f aca="false">R76*L76+S76</f>
        <v>-266400</v>
      </c>
    </row>
    <row r="77" customFormat="false" ht="12.75" hidden="false" customHeight="false" outlineLevel="0" collapsed="false">
      <c r="A77" s="20" t="n">
        <f aca="false">A76+1</f>
        <v>59</v>
      </c>
      <c r="B77" s="37" t="n">
        <f aca="true">IF(C77&lt;&gt;"null",RAND()*240+B76,240+B76)</f>
        <v>8922.60247114376</v>
      </c>
      <c r="C77" s="20" t="s">
        <v>70</v>
      </c>
      <c r="D77" s="37" t="n">
        <f aca="false">((B77-B76)+(B76-B75)+(B75-B74)+(B74-B73))/4</f>
        <v>240</v>
      </c>
      <c r="E77" s="20" t="n">
        <f aca="false">MAX(0,IF(C77="Buy",E76+1,E76-MAX(1,ROUND($F$5*E76,0))))</f>
        <v>6</v>
      </c>
      <c r="F77" s="20" t="n">
        <f aca="false">MAX(0,IF(C77="Sell",F76+1,F76-MAX(1,ROUND($F$5*F76,0))))</f>
        <v>0</v>
      </c>
      <c r="G77" s="38" t="n">
        <f aca="false">MAX($J$3,IF(C77="Buy",MAX(0,VLOOKUP(E77,Trans,3,FALSE())+G76),MAX(0,G76-MAX(0.01,ROUND(G76*$F$4,2)))))</f>
        <v>0.0300000000000001</v>
      </c>
      <c r="H77" s="38" t="n">
        <f aca="false">MAX($J$3,IF(C77="Sell",MAX(0,VLOOKUP(F77,Trans,3,FALSE())+H76),MAX(0,H76-MAX(0.01,ROUND(H76*$F$4,2)))))</f>
        <v>0</v>
      </c>
      <c r="I77" s="40" t="n">
        <f aca="false">MAX($J$2,H77+$J$4,G77+0.01,IF(C77="Sell",VLOOKUP(F77,Trans,2,FALSE()),IF(C77="Buy",VLOOKUP(E77,Trans,2,FALSE()),0))+VLOOKUP(D77,Intensity,2,TRUE())+I76)</f>
        <v>0.94</v>
      </c>
      <c r="J77" s="39" t="n">
        <f aca="false">IF(C77="Sell",K77-I77,IF(C77="Buy",J76-G77,((J76+K76)/2-I77/2)))</f>
        <v>24.28</v>
      </c>
      <c r="K77" s="39" t="n">
        <f aca="false">IF(C77="Sell",K76+H77,IF(C77="Buy",J77+I77,((J76+K76)/2+I77/2)))</f>
        <v>25.22</v>
      </c>
      <c r="L77" s="20" t="n">
        <f aca="false">(J77+K77)/2</f>
        <v>24.75</v>
      </c>
      <c r="M77" s="20" t="str">
        <f aca="false">IF(C77="Buy",J76,IF(C77="Sell",K76,""))</f>
        <v/>
      </c>
      <c r="N77" s="41" t="n">
        <f aca="false">IF(C77="Buy",(M77*10000+P76*N76)/(P76+10000),N76)</f>
        <v>27.1735294117647</v>
      </c>
      <c r="O77" s="41" t="n">
        <f aca="false">IF(C77="Sell",(M77*10000+Q76*O76)/(Q76+10000),O76)</f>
        <v>25.6064705882353</v>
      </c>
      <c r="P77" s="37" t="n">
        <f aca="false">IF(C77="Buy",P76+10000,P76)</f>
        <v>170000</v>
      </c>
      <c r="Q77" s="37" t="n">
        <f aca="false">IF(C77="Sell",Q76+10000,Q76)</f>
        <v>170000</v>
      </c>
      <c r="R77" s="37" t="n">
        <f aca="false">P77-Q77</f>
        <v>0</v>
      </c>
      <c r="S77" s="37" t="n">
        <f aca="false">Q77*O77-P77*N77</f>
        <v>-266400</v>
      </c>
      <c r="T77" s="37" t="n">
        <f aca="false">R77*L77+S77</f>
        <v>-266400</v>
      </c>
    </row>
    <row r="78" customFormat="false" ht="12.75" hidden="false" customHeight="false" outlineLevel="0" collapsed="false">
      <c r="A78" s="20" t="n">
        <f aca="false">A77+1</f>
        <v>60</v>
      </c>
      <c r="B78" s="37" t="n">
        <f aca="true">IF(C78&lt;&gt;"null",RAND()*240+B77,240+B77)</f>
        <v>9162.60247114376</v>
      </c>
      <c r="C78" s="20" t="s">
        <v>70</v>
      </c>
      <c r="D78" s="37" t="n">
        <f aca="false">((B78-B77)+(B77-B76)+(B76-B75)+(B75-B74))/4</f>
        <v>240</v>
      </c>
      <c r="E78" s="20" t="n">
        <f aca="false">MAX(0,IF(C78="Buy",E77+1,E77-MAX(1,ROUND($F$5*E77,0))))</f>
        <v>5</v>
      </c>
      <c r="F78" s="20" t="n">
        <f aca="false">MAX(0,IF(C78="Sell",F77+1,F77-MAX(1,ROUND($F$5*F77,0))))</f>
        <v>0</v>
      </c>
      <c r="G78" s="38" t="n">
        <f aca="false">MAX($J$3,IF(C78="Buy",MAX(0,VLOOKUP(E78,Trans,3,FALSE())+G77),MAX(0,G77-MAX(0.01,ROUND(G77*$F$4,2)))))</f>
        <v>0.0200000000000001</v>
      </c>
      <c r="H78" s="38" t="n">
        <f aca="false">MAX($J$3,IF(C78="Sell",MAX(0,VLOOKUP(F78,Trans,3,FALSE())+H77),MAX(0,H77-MAX(0.01,ROUND(H77*$F$4,2)))))</f>
        <v>0</v>
      </c>
      <c r="I78" s="40" t="n">
        <f aca="false">MAX($J$2,H78+$J$4,G78+0.01,IF(C78="Sell",VLOOKUP(F78,Trans,2,FALSE()),IF(C78="Buy",VLOOKUP(E78,Trans,2,FALSE()),0))+VLOOKUP(D78,Intensity,2,TRUE())+I77)</f>
        <v>0.93</v>
      </c>
      <c r="J78" s="39" t="n">
        <f aca="false">IF(C78="Sell",K78-I78,IF(C78="Buy",J77-G78,((J77+K77)/2-I78/2)))</f>
        <v>24.285</v>
      </c>
      <c r="K78" s="39" t="n">
        <f aca="false">IF(C78="Sell",K77+H78,IF(C78="Buy",J78+I78,((J77+K77)/2+I78/2)))</f>
        <v>25.215</v>
      </c>
      <c r="L78" s="20" t="n">
        <f aca="false">(J78+K78)/2</f>
        <v>24.75</v>
      </c>
      <c r="M78" s="20" t="str">
        <f aca="false">IF(C78="Buy",J77,IF(C78="Sell",K77,""))</f>
        <v/>
      </c>
      <c r="N78" s="41" t="n">
        <f aca="false">IF(C78="Buy",(M78*10000+P77*N77)/(P77+10000),N77)</f>
        <v>27.1735294117647</v>
      </c>
      <c r="O78" s="41" t="n">
        <f aca="false">IF(C78="Sell",(M78*10000+Q77*O77)/(Q77+10000),O77)</f>
        <v>25.6064705882353</v>
      </c>
      <c r="P78" s="37" t="n">
        <f aca="false">IF(C78="Buy",P77+10000,P77)</f>
        <v>170000</v>
      </c>
      <c r="Q78" s="37" t="n">
        <f aca="false">IF(C78="Sell",Q77+10000,Q77)</f>
        <v>170000</v>
      </c>
      <c r="R78" s="37" t="n">
        <f aca="false">P78-Q78</f>
        <v>0</v>
      </c>
      <c r="S78" s="37" t="n">
        <f aca="false">Q78*O78-P78*N78</f>
        <v>-266400</v>
      </c>
      <c r="T78" s="37" t="n">
        <f aca="false">R78*L78+S78</f>
        <v>-266400</v>
      </c>
    </row>
    <row r="79" customFormat="false" ht="12.75" hidden="false" customHeight="false" outlineLevel="0" collapsed="false">
      <c r="A79" s="20" t="n">
        <f aca="false">A78+1</f>
        <v>61</v>
      </c>
      <c r="B79" s="37" t="n">
        <f aca="true">IF(C79&lt;&gt;"null",RAND()*240+B78,240+B78)</f>
        <v>9402.60247114376</v>
      </c>
      <c r="C79" s="20" t="s">
        <v>70</v>
      </c>
      <c r="D79" s="37" t="n">
        <f aca="false">((B79-B78)+(B78-B77)+(B77-B76)+(B76-B75))/4</f>
        <v>240</v>
      </c>
      <c r="E79" s="20" t="n">
        <f aca="false">MAX(0,IF(C79="Buy",E78+1,E78-MAX(1,ROUND($F$5*E78,0))))</f>
        <v>4</v>
      </c>
      <c r="F79" s="20" t="n">
        <f aca="false">MAX(0,IF(C79="Sell",F78+1,F78-MAX(1,ROUND($F$5*F78,0))))</f>
        <v>0</v>
      </c>
      <c r="G79" s="38" t="n">
        <f aca="false">MAX($J$3,IF(C79="Buy",MAX(0,VLOOKUP(E79,Trans,3,FALSE())+G78),MAX(0,G78-MAX(0.01,ROUND(G78*$F$4,2)))))</f>
        <v>0.0100000000000001</v>
      </c>
      <c r="H79" s="38" t="n">
        <f aca="false">MAX($J$3,IF(C79="Sell",MAX(0,VLOOKUP(F79,Trans,3,FALSE())+H78),MAX(0,H78-MAX(0.01,ROUND(H78*$F$4,2)))))</f>
        <v>0</v>
      </c>
      <c r="I79" s="40" t="n">
        <f aca="false">MAX($J$2,H79+$J$4,G79+0.01,IF(C79="Sell",VLOOKUP(F79,Trans,2,FALSE()),IF(C79="Buy",VLOOKUP(E79,Trans,2,FALSE()),0))+VLOOKUP(D79,Intensity,2,TRUE())+I78)</f>
        <v>0.92</v>
      </c>
      <c r="J79" s="39" t="n">
        <f aca="false">IF(C79="Sell",K79-I79,IF(C79="Buy",J78-G79,((J78+K78)/2-I79/2)))</f>
        <v>24.29</v>
      </c>
      <c r="K79" s="39" t="n">
        <f aca="false">IF(C79="Sell",K78+H79,IF(C79="Buy",J79+I79,((J78+K78)/2+I79/2)))</f>
        <v>25.21</v>
      </c>
      <c r="L79" s="20" t="n">
        <f aca="false">(J79+K79)/2</f>
        <v>24.75</v>
      </c>
      <c r="M79" s="20" t="str">
        <f aca="false">IF(C79="Buy",J78,IF(C79="Sell",K78,""))</f>
        <v/>
      </c>
      <c r="N79" s="41" t="n">
        <f aca="false">IF(C79="Buy",(M79*10000+P78*N78)/(P78+10000),N78)</f>
        <v>27.1735294117647</v>
      </c>
      <c r="O79" s="41" t="n">
        <f aca="false">IF(C79="Sell",(M79*10000+Q78*O78)/(Q78+10000),O78)</f>
        <v>25.6064705882353</v>
      </c>
      <c r="P79" s="37" t="n">
        <f aca="false">IF(C79="Buy",P78+10000,P78)</f>
        <v>170000</v>
      </c>
      <c r="Q79" s="37" t="n">
        <f aca="false">IF(C79="Sell",Q78+10000,Q78)</f>
        <v>170000</v>
      </c>
      <c r="R79" s="37" t="n">
        <f aca="false">P79-Q79</f>
        <v>0</v>
      </c>
      <c r="S79" s="37" t="n">
        <f aca="false">Q79*O79-P79*N79</f>
        <v>-266400</v>
      </c>
      <c r="T79" s="37" t="n">
        <f aca="false">R79*L79+S79</f>
        <v>-266400</v>
      </c>
    </row>
    <row r="80" customFormat="false" ht="12.75" hidden="false" customHeight="false" outlineLevel="0" collapsed="false">
      <c r="A80" s="20" t="n">
        <f aca="false">A79+1</f>
        <v>62</v>
      </c>
      <c r="B80" s="37" t="n">
        <f aca="true">IF(C80&lt;&gt;"null",RAND()*240+B79,240+B79)</f>
        <v>9642.60247114376</v>
      </c>
      <c r="C80" s="20" t="s">
        <v>70</v>
      </c>
      <c r="D80" s="37" t="n">
        <f aca="false">((B80-B79)+(B79-B78)+(B78-B77)+(B77-B76))/4</f>
        <v>240</v>
      </c>
      <c r="E80" s="20" t="n">
        <f aca="false">MAX(0,IF(C80="Buy",E79+1,E79-MAX(1,ROUND($F$5*E79,0))))</f>
        <v>3</v>
      </c>
      <c r="F80" s="20" t="n">
        <f aca="false">MAX(0,IF(C80="Sell",F79+1,F79-MAX(1,ROUND($F$5*F79,0))))</f>
        <v>0</v>
      </c>
      <c r="G80" s="38" t="n">
        <f aca="false">MAX($J$3,IF(C80="Buy",MAX(0,VLOOKUP(E80,Trans,3,FALSE())+G79),MAX(0,G79-MAX(0.01,ROUND(G79*$F$4,2)))))</f>
        <v>8.67361737988404E-017</v>
      </c>
      <c r="H80" s="38" t="n">
        <f aca="false">MAX($J$3,IF(C80="Sell",MAX(0,VLOOKUP(F80,Trans,3,FALSE())+H79),MAX(0,H79-MAX(0.01,ROUND(H79*$F$4,2)))))</f>
        <v>0</v>
      </c>
      <c r="I80" s="40" t="n">
        <f aca="false">MAX($J$2,H80+$J$4,G80+0.01,IF(C80="Sell",VLOOKUP(F80,Trans,2,FALSE()),IF(C80="Buy",VLOOKUP(E80,Trans,2,FALSE()),0))+VLOOKUP(D80,Intensity,2,TRUE())+I79)</f>
        <v>0.91</v>
      </c>
      <c r="J80" s="39" t="n">
        <f aca="false">IF(C80="Sell",K80-I80,IF(C80="Buy",J79-G80,((J79+K79)/2-I80/2)))</f>
        <v>24.295</v>
      </c>
      <c r="K80" s="39" t="n">
        <f aca="false">IF(C80="Sell",K79+H80,IF(C80="Buy",J80+I80,((J79+K79)/2+I80/2)))</f>
        <v>25.205</v>
      </c>
      <c r="L80" s="20" t="n">
        <f aca="false">(J80+K80)/2</f>
        <v>24.75</v>
      </c>
      <c r="M80" s="20" t="str">
        <f aca="false">IF(C80="Buy",J79,IF(C80="Sell",K79,""))</f>
        <v/>
      </c>
      <c r="N80" s="41" t="n">
        <f aca="false">IF(C80="Buy",(M80*10000+P79*N79)/(P79+10000),N79)</f>
        <v>27.1735294117647</v>
      </c>
      <c r="O80" s="41" t="n">
        <f aca="false">IF(C80="Sell",(M80*10000+Q79*O79)/(Q79+10000),O79)</f>
        <v>25.6064705882353</v>
      </c>
      <c r="P80" s="37" t="n">
        <f aca="false">IF(C80="Buy",P79+10000,P79)</f>
        <v>170000</v>
      </c>
      <c r="Q80" s="37" t="n">
        <f aca="false">IF(C80="Sell",Q79+10000,Q79)</f>
        <v>170000</v>
      </c>
      <c r="R80" s="37" t="n">
        <f aca="false">P80-Q80</f>
        <v>0</v>
      </c>
      <c r="S80" s="37" t="n">
        <f aca="false">Q80*O80-P80*N80</f>
        <v>-266400</v>
      </c>
      <c r="T80" s="37" t="n">
        <f aca="false">R80*L80+S80</f>
        <v>-266400</v>
      </c>
    </row>
    <row r="81" customFormat="false" ht="12.75" hidden="false" customHeight="false" outlineLevel="0" collapsed="false">
      <c r="A81" s="20" t="n">
        <f aca="false">A80+1</f>
        <v>63</v>
      </c>
      <c r="B81" s="37" t="n">
        <f aca="true">IF(C81&lt;&gt;"null",RAND()*240+B80,240+B80)</f>
        <v>9882.60247114376</v>
      </c>
      <c r="C81" s="20" t="s">
        <v>70</v>
      </c>
      <c r="D81" s="37" t="n">
        <f aca="false">((B81-B80)+(B80-B79)+(B79-B78)+(B78-B77))/4</f>
        <v>240</v>
      </c>
      <c r="E81" s="20" t="n">
        <f aca="false">MAX(0,IF(C81="Buy",E80+1,E80-MAX(1,ROUND($F$5*E80,0))))</f>
        <v>2</v>
      </c>
      <c r="F81" s="20" t="n">
        <f aca="false">MAX(0,IF(C81="Sell",F80+1,F80-MAX(1,ROUND($F$5*F80,0))))</f>
        <v>0</v>
      </c>
      <c r="G81" s="38" t="n">
        <f aca="false">MAX($J$3,IF(C81="Buy",MAX(0,VLOOKUP(E81,Trans,3,FALSE())+G80),MAX(0,G80-MAX(0.01,ROUND(G80*$F$4,2)))))</f>
        <v>0</v>
      </c>
      <c r="H81" s="38" t="n">
        <f aca="false">MAX($J$3,IF(C81="Sell",MAX(0,VLOOKUP(F81,Trans,3,FALSE())+H80),MAX(0,H80-MAX(0.01,ROUND(H80*$F$4,2)))))</f>
        <v>0</v>
      </c>
      <c r="I81" s="40" t="n">
        <f aca="false">MAX($J$2,H81+$J$4,G81+0.01,IF(C81="Sell",VLOOKUP(F81,Trans,2,FALSE()),IF(C81="Buy",VLOOKUP(E81,Trans,2,FALSE()),0))+VLOOKUP(D81,Intensity,2,TRUE())+I80)</f>
        <v>0.9</v>
      </c>
      <c r="J81" s="39" t="n">
        <f aca="false">IF(C81="Sell",K81-I81,IF(C81="Buy",J80-G81,((J80+K80)/2-I81/2)))</f>
        <v>24.3</v>
      </c>
      <c r="K81" s="39" t="n">
        <f aca="false">IF(C81="Sell",K80+H81,IF(C81="Buy",J81+I81,((J80+K80)/2+I81/2)))</f>
        <v>25.2</v>
      </c>
      <c r="L81" s="20" t="n">
        <f aca="false">(J81+K81)/2</f>
        <v>24.75</v>
      </c>
      <c r="M81" s="20" t="str">
        <f aca="false">IF(C81="Buy",J80,IF(C81="Sell",K80,""))</f>
        <v/>
      </c>
      <c r="N81" s="41" t="n">
        <f aca="false">IF(C81="Buy",(M81*10000+P80*N80)/(P80+10000),N80)</f>
        <v>27.1735294117647</v>
      </c>
      <c r="O81" s="41" t="n">
        <f aca="false">IF(C81="Sell",(M81*10000+Q80*O80)/(Q80+10000),O80)</f>
        <v>25.6064705882353</v>
      </c>
      <c r="P81" s="37" t="n">
        <f aca="false">IF(C81="Buy",P80+10000,P80)</f>
        <v>170000</v>
      </c>
      <c r="Q81" s="37" t="n">
        <f aca="false">IF(C81="Sell",Q80+10000,Q80)</f>
        <v>170000</v>
      </c>
      <c r="R81" s="37" t="n">
        <f aca="false">P81-Q81</f>
        <v>0</v>
      </c>
      <c r="S81" s="37" t="n">
        <f aca="false">Q81*O81-P81*N81</f>
        <v>-266400</v>
      </c>
      <c r="T81" s="37" t="n">
        <f aca="false">R81*L81+S81</f>
        <v>-266400</v>
      </c>
    </row>
    <row r="82" customFormat="false" ht="12.75" hidden="false" customHeight="false" outlineLevel="0" collapsed="false">
      <c r="A82" s="20" t="n">
        <f aca="false">A81+1</f>
        <v>64</v>
      </c>
      <c r="B82" s="37" t="n">
        <f aca="true">IF(C82&lt;&gt;"null",RAND()*240+B81,240+B81)</f>
        <v>10122.6024711438</v>
      </c>
      <c r="C82" s="20" t="s">
        <v>70</v>
      </c>
      <c r="D82" s="37" t="n">
        <f aca="false">((B82-B81)+(B81-B80)+(B80-B79)+(B79-B78))/4</f>
        <v>240</v>
      </c>
      <c r="E82" s="20" t="n">
        <f aca="false">MAX(0,IF(C82="Buy",E81+1,E81-MAX(1,ROUND($F$5*E81,0))))</f>
        <v>1</v>
      </c>
      <c r="F82" s="20" t="n">
        <f aca="false">MAX(0,IF(C82="Sell",F81+1,F81-MAX(1,ROUND($F$5*F81,0))))</f>
        <v>0</v>
      </c>
      <c r="G82" s="38" t="n">
        <f aca="false">MAX($J$3,IF(C82="Buy",MAX(0,VLOOKUP(E82,Trans,3,FALSE())+G81),MAX(0,G81-MAX(0.01,ROUND(G81*$F$4,2)))))</f>
        <v>0</v>
      </c>
      <c r="H82" s="38" t="n">
        <f aca="false">MAX($J$3,IF(C82="Sell",MAX(0,VLOOKUP(F82,Trans,3,FALSE())+H81),MAX(0,H81-MAX(0.01,ROUND(H81*$F$4,2)))))</f>
        <v>0</v>
      </c>
      <c r="I82" s="40" t="n">
        <f aca="false">MAX($J$2,H82+$J$4,G82+0.01,IF(C82="Sell",VLOOKUP(F82,Trans,2,FALSE()),IF(C82="Buy",VLOOKUP(E82,Trans,2,FALSE()),0))+VLOOKUP(D82,Intensity,2,TRUE())+I81)</f>
        <v>0.89</v>
      </c>
      <c r="J82" s="39" t="n">
        <f aca="false">IF(C82="Sell",K82-I82,IF(C82="Buy",J81-G82,((J81+K81)/2-I82/2)))</f>
        <v>24.305</v>
      </c>
      <c r="K82" s="39" t="n">
        <f aca="false">IF(C82="Sell",K81+H82,IF(C82="Buy",J82+I82,((J81+K81)/2+I82/2)))</f>
        <v>25.195</v>
      </c>
      <c r="L82" s="20" t="n">
        <f aca="false">(J82+K82)/2</f>
        <v>24.75</v>
      </c>
      <c r="M82" s="20" t="str">
        <f aca="false">IF(C82="Buy",J81,IF(C82="Sell",K81,""))</f>
        <v/>
      </c>
      <c r="N82" s="41" t="n">
        <f aca="false">IF(C82="Buy",(M82*10000+P81*N81)/(P81+10000),N81)</f>
        <v>27.1735294117647</v>
      </c>
      <c r="O82" s="41" t="n">
        <f aca="false">IF(C82="Sell",(M82*10000+Q81*O81)/(Q81+10000),O81)</f>
        <v>25.6064705882353</v>
      </c>
      <c r="P82" s="37" t="n">
        <f aca="false">IF(C82="Buy",P81+10000,P81)</f>
        <v>170000</v>
      </c>
      <c r="Q82" s="37" t="n">
        <f aca="false">IF(C82="Sell",Q81+10000,Q81)</f>
        <v>170000</v>
      </c>
      <c r="R82" s="37" t="n">
        <f aca="false">P82-Q82</f>
        <v>0</v>
      </c>
      <c r="S82" s="37" t="n">
        <f aca="false">Q82*O82-P82*N82</f>
        <v>-266400</v>
      </c>
      <c r="T82" s="37" t="n">
        <f aca="false">R82*L82+S82</f>
        <v>-266400</v>
      </c>
    </row>
    <row r="83" customFormat="false" ht="12.75" hidden="false" customHeight="false" outlineLevel="0" collapsed="false">
      <c r="A83" s="20" t="n">
        <f aca="false">A82+1</f>
        <v>65</v>
      </c>
      <c r="B83" s="37" t="n">
        <f aca="true">IF(C83&lt;&gt;"null",RAND()*240+B82,240+B82)</f>
        <v>10362.6024711438</v>
      </c>
      <c r="C83" s="20" t="s">
        <v>70</v>
      </c>
      <c r="D83" s="37" t="n">
        <f aca="false">((B83-B82)+(B82-B81)+(B81-B80)+(B80-B79))/4</f>
        <v>240</v>
      </c>
      <c r="E83" s="20" t="n">
        <f aca="false">MAX(0,IF(C83="Buy",E82+1,E82-MAX(1,ROUND($F$5*E82,0))))</f>
        <v>0</v>
      </c>
      <c r="F83" s="20" t="n">
        <f aca="false">MAX(0,IF(C83="Sell",F82+1,F82-MAX(1,ROUND($F$5*F82,0))))</f>
        <v>0</v>
      </c>
      <c r="G83" s="38" t="n">
        <f aca="false">MAX($J$3,IF(C83="Buy",MAX(0,VLOOKUP(E83,Trans,3,FALSE())+G82),MAX(0,G82-MAX(0.01,ROUND(G82*$F$4,2)))))</f>
        <v>0</v>
      </c>
      <c r="H83" s="38" t="n">
        <f aca="false">MAX($J$3,IF(C83="Sell",MAX(0,VLOOKUP(F83,Trans,3,FALSE())+H82),MAX(0,H82-MAX(0.01,ROUND(H82*$F$4,2)))))</f>
        <v>0</v>
      </c>
      <c r="I83" s="40" t="n">
        <f aca="false">MAX($J$2,H83+$J$4,G83+0.01,IF(C83="Sell",VLOOKUP(F83,Trans,2,FALSE()),IF(C83="Buy",VLOOKUP(E83,Trans,2,FALSE()),0))+VLOOKUP(D83,Intensity,2,TRUE())+I82)</f>
        <v>0.88</v>
      </c>
      <c r="J83" s="39" t="n">
        <f aca="false">IF(C83="Sell",K83-I83,IF(C83="Buy",J82-G83,((J82+K82)/2-I83/2)))</f>
        <v>24.31</v>
      </c>
      <c r="K83" s="39" t="n">
        <f aca="false">IF(C83="Sell",K82+H83,IF(C83="Buy",J83+I83,((J82+K82)/2+I83/2)))</f>
        <v>25.19</v>
      </c>
      <c r="L83" s="20" t="n">
        <f aca="false">(J83+K83)/2</f>
        <v>24.75</v>
      </c>
      <c r="M83" s="20" t="str">
        <f aca="false">IF(C83="Buy",J82,IF(C83="Sell",K82,""))</f>
        <v/>
      </c>
      <c r="N83" s="41" t="n">
        <f aca="false">IF(C83="Buy",(M83*10000+P82*N82)/(P82+10000),N82)</f>
        <v>27.1735294117647</v>
      </c>
      <c r="O83" s="41" t="n">
        <f aca="false">IF(C83="Sell",(M83*10000+Q82*O82)/(Q82+10000),O82)</f>
        <v>25.6064705882353</v>
      </c>
      <c r="P83" s="37" t="n">
        <f aca="false">IF(C83="Buy",P82+10000,P82)</f>
        <v>170000</v>
      </c>
      <c r="Q83" s="37" t="n">
        <f aca="false">IF(C83="Sell",Q82+10000,Q82)</f>
        <v>170000</v>
      </c>
      <c r="R83" s="37" t="n">
        <f aca="false">P83-Q83</f>
        <v>0</v>
      </c>
      <c r="S83" s="37" t="n">
        <f aca="false">Q83*O83-P83*N83</f>
        <v>-266400</v>
      </c>
      <c r="T83" s="37" t="n">
        <f aca="false">R83*L83+S83</f>
        <v>-266400</v>
      </c>
    </row>
    <row r="84" customFormat="false" ht="12.75" hidden="false" customHeight="false" outlineLevel="0" collapsed="false">
      <c r="A84" s="20" t="n">
        <f aca="false">A83+1</f>
        <v>66</v>
      </c>
      <c r="B84" s="37" t="n">
        <f aca="true">IF(C84&lt;&gt;"null",RAND()*240+B83,240+B83)</f>
        <v>10602.6024711438</v>
      </c>
      <c r="C84" s="20" t="s">
        <v>70</v>
      </c>
      <c r="D84" s="37" t="n">
        <f aca="false">((B84-B83)+(B83-B82)+(B82-B81)+(B81-B80))/4</f>
        <v>240</v>
      </c>
      <c r="E84" s="20" t="n">
        <f aca="false">MAX(0,IF(C84="Buy",E83+1,E83-MAX(1,ROUND($F$5*E83,0))))</f>
        <v>0</v>
      </c>
      <c r="F84" s="20" t="n">
        <f aca="false">MAX(0,IF(C84="Sell",F83+1,F83-MAX(1,ROUND($F$5*F83,0))))</f>
        <v>0</v>
      </c>
      <c r="G84" s="38" t="n">
        <f aca="false">MAX($J$3,IF(C84="Buy",MAX(0,VLOOKUP(E84,Trans,3,FALSE())+G83),MAX(0,G83-MAX(0.01,ROUND(G83*$F$4,2)))))</f>
        <v>0</v>
      </c>
      <c r="H84" s="38" t="n">
        <f aca="false">MAX($J$3,IF(C84="Sell",MAX(0,VLOOKUP(F84,Trans,3,FALSE())+H83),MAX(0,H83-MAX(0.01,ROUND(H83*$F$4,2)))))</f>
        <v>0</v>
      </c>
      <c r="I84" s="40" t="n">
        <f aca="false">MAX($J$2,H84+$J$4,G84+0.01,IF(C84="Sell",VLOOKUP(F84,Trans,2,FALSE()),IF(C84="Buy",VLOOKUP(E84,Trans,2,FALSE()),0))+VLOOKUP(D84,Intensity,2,TRUE())+I83)</f>
        <v>0.87</v>
      </c>
      <c r="J84" s="39" t="n">
        <f aca="false">IF(C84="Sell",K84-I84,IF(C84="Buy",J83-G84,((J83+K83)/2-I84/2)))</f>
        <v>24.315</v>
      </c>
      <c r="K84" s="39" t="n">
        <f aca="false">IF(C84="Sell",K83+H84,IF(C84="Buy",J84+I84,((J83+K83)/2+I84/2)))</f>
        <v>25.185</v>
      </c>
      <c r="L84" s="20" t="n">
        <f aca="false">(J84+K84)/2</f>
        <v>24.75</v>
      </c>
      <c r="M84" s="20" t="str">
        <f aca="false">IF(C84="Buy",J83,IF(C84="Sell",K83,""))</f>
        <v/>
      </c>
      <c r="N84" s="41" t="n">
        <f aca="false">IF(C84="Buy",(M84*10000+P83*N83)/(P83+10000),N83)</f>
        <v>27.1735294117647</v>
      </c>
      <c r="O84" s="41" t="n">
        <f aca="false">IF(C84="Sell",(M84*10000+Q83*O83)/(Q83+10000),O83)</f>
        <v>25.6064705882353</v>
      </c>
      <c r="P84" s="37" t="n">
        <f aca="false">IF(C84="Buy",P83+10000,P83)</f>
        <v>170000</v>
      </c>
      <c r="Q84" s="37" t="n">
        <f aca="false">IF(C84="Sell",Q83+10000,Q83)</f>
        <v>170000</v>
      </c>
      <c r="R84" s="37" t="n">
        <f aca="false">P84-Q84</f>
        <v>0</v>
      </c>
      <c r="S84" s="37" t="n">
        <f aca="false">Q84*O84-P84*N84</f>
        <v>-266400</v>
      </c>
      <c r="T84" s="37" t="n">
        <f aca="false">R84*L84+S84</f>
        <v>-266400</v>
      </c>
    </row>
    <row r="85" customFormat="false" ht="12.75" hidden="false" customHeight="false" outlineLevel="0" collapsed="false">
      <c r="A85" s="20" t="n">
        <f aca="false">A84+1</f>
        <v>67</v>
      </c>
      <c r="B85" s="37" t="n">
        <f aca="true">IF(C85&lt;&gt;"null",RAND()*240+B84,240+B84)</f>
        <v>10842.6024711438</v>
      </c>
      <c r="C85" s="20" t="s">
        <v>70</v>
      </c>
      <c r="D85" s="37" t="n">
        <f aca="false">((B85-B84)+(B84-B83)+(B83-B82)+(B82-B81))/4</f>
        <v>240</v>
      </c>
      <c r="E85" s="20" t="n">
        <f aca="false">MAX(0,IF(C85="Buy",E84+1,E84-MAX(1,ROUND($F$5*E84,0))))</f>
        <v>0</v>
      </c>
      <c r="F85" s="20" t="n">
        <f aca="false">MAX(0,IF(C85="Sell",F84+1,F84-MAX(1,ROUND($F$5*F84,0))))</f>
        <v>0</v>
      </c>
      <c r="G85" s="38" t="n">
        <f aca="false">MAX($J$3,IF(C85="Buy",MAX(0,VLOOKUP(E85,Trans,3,FALSE())+G84),MAX(0,G84-MAX(0.01,ROUND(G84*$F$4,2)))))</f>
        <v>0</v>
      </c>
      <c r="H85" s="38" t="n">
        <f aca="false">MAX($J$3,IF(C85="Sell",MAX(0,VLOOKUP(F85,Trans,3,FALSE())+H84),MAX(0,H84-MAX(0.01,ROUND(H84*$F$4,2)))))</f>
        <v>0</v>
      </c>
      <c r="I85" s="40" t="n">
        <f aca="false">MAX($J$2,H85+$J$4,G85+0.01,IF(C85="Sell",VLOOKUP(F85,Trans,2,FALSE()),IF(C85="Buy",VLOOKUP(E85,Trans,2,FALSE()),0))+VLOOKUP(D85,Intensity,2,TRUE())+I84)</f>
        <v>0.86</v>
      </c>
      <c r="J85" s="39" t="n">
        <f aca="false">IF(C85="Sell",K85-I85,IF(C85="Buy",J84-G85,((J84+K84)/2-I85/2)))</f>
        <v>24.32</v>
      </c>
      <c r="K85" s="39" t="n">
        <f aca="false">IF(C85="Sell",K84+H85,IF(C85="Buy",J85+I85,((J84+K84)/2+I85/2)))</f>
        <v>25.18</v>
      </c>
      <c r="L85" s="20" t="n">
        <f aca="false">(J85+K85)/2</f>
        <v>24.75</v>
      </c>
      <c r="M85" s="20" t="str">
        <f aca="false">IF(C85="Buy",J84,IF(C85="Sell",K84,""))</f>
        <v/>
      </c>
      <c r="N85" s="41" t="n">
        <f aca="false">IF(C85="Buy",(M85*10000+P84*N84)/(P84+10000),N84)</f>
        <v>27.1735294117647</v>
      </c>
      <c r="O85" s="41" t="n">
        <f aca="false">IF(C85="Sell",(M85*10000+Q84*O84)/(Q84+10000),O84)</f>
        <v>25.6064705882353</v>
      </c>
      <c r="P85" s="37" t="n">
        <f aca="false">IF(C85="Buy",P84+10000,P84)</f>
        <v>170000</v>
      </c>
      <c r="Q85" s="37" t="n">
        <f aca="false">IF(C85="Sell",Q84+10000,Q84)</f>
        <v>170000</v>
      </c>
      <c r="R85" s="37" t="n">
        <f aca="false">P85-Q85</f>
        <v>0</v>
      </c>
      <c r="S85" s="37" t="n">
        <f aca="false">Q85*O85-P85*N85</f>
        <v>-266400</v>
      </c>
      <c r="T85" s="37" t="n">
        <f aca="false">R85*L85+S85</f>
        <v>-266400</v>
      </c>
    </row>
    <row r="86" customFormat="false" ht="12.75" hidden="false" customHeight="false" outlineLevel="0" collapsed="false">
      <c r="A86" s="20" t="n">
        <f aca="false">A85+1</f>
        <v>68</v>
      </c>
      <c r="B86" s="37" t="n">
        <f aca="true">IF(C86&lt;&gt;"null",RAND()*240+B85,240+B85)</f>
        <v>11082.6024711438</v>
      </c>
      <c r="C86" s="20" t="s">
        <v>70</v>
      </c>
      <c r="D86" s="37" t="n">
        <f aca="false">((B86-B85)+(B85-B84)+(B84-B83)+(B83-B82))/4</f>
        <v>240</v>
      </c>
      <c r="E86" s="20" t="n">
        <f aca="false">MAX(0,IF(C86="Buy",E85+1,E85-MAX(1,ROUND($F$5*E85,0))))</f>
        <v>0</v>
      </c>
      <c r="F86" s="20" t="n">
        <f aca="false">MAX(0,IF(C86="Sell",F85+1,F85-MAX(1,ROUND($F$5*F85,0))))</f>
        <v>0</v>
      </c>
      <c r="G86" s="38" t="n">
        <f aca="false">MAX($J$3,IF(C86="Buy",MAX(0,VLOOKUP(E86,Trans,3,FALSE())+G85),MAX(0,G85-MAX(0.01,ROUND(G85*$F$4,2)))))</f>
        <v>0</v>
      </c>
      <c r="H86" s="38" t="n">
        <f aca="false">MAX($J$3,IF(C86="Sell",MAX(0,VLOOKUP(F86,Trans,3,FALSE())+H85),MAX(0,H85-MAX(0.01,ROUND(H85*$F$4,2)))))</f>
        <v>0</v>
      </c>
      <c r="I86" s="40" t="n">
        <f aca="false">MAX($J$2,H86+$J$4,G86+0.01,IF(C86="Sell",VLOOKUP(F86,Trans,2,FALSE()),IF(C86="Buy",VLOOKUP(E86,Trans,2,FALSE()),0))+VLOOKUP(D86,Intensity,2,TRUE())+I85)</f>
        <v>0.85</v>
      </c>
      <c r="J86" s="39" t="n">
        <f aca="false">IF(C86="Sell",K86-I86,IF(C86="Buy",J85-G86,((J85+K85)/2-I86/2)))</f>
        <v>24.325</v>
      </c>
      <c r="K86" s="39" t="n">
        <f aca="false">IF(C86="Sell",K85+H86,IF(C86="Buy",J86+I86,((J85+K85)/2+I86/2)))</f>
        <v>25.175</v>
      </c>
      <c r="L86" s="20" t="n">
        <f aca="false">(J86+K86)/2</f>
        <v>24.75</v>
      </c>
      <c r="M86" s="20" t="str">
        <f aca="false">IF(C86="Buy",J85,IF(C86="Sell",K85,""))</f>
        <v/>
      </c>
      <c r="N86" s="41" t="n">
        <f aca="false">IF(C86="Buy",(M86*10000+P85*N85)/(P85+10000),N85)</f>
        <v>27.1735294117647</v>
      </c>
      <c r="O86" s="41" t="n">
        <f aca="false">IF(C86="Sell",(M86*10000+Q85*O85)/(Q85+10000),O85)</f>
        <v>25.6064705882353</v>
      </c>
      <c r="P86" s="37" t="n">
        <f aca="false">IF(C86="Buy",P85+10000,P85)</f>
        <v>170000</v>
      </c>
      <c r="Q86" s="37" t="n">
        <f aca="false">IF(C86="Sell",Q85+10000,Q85)</f>
        <v>170000</v>
      </c>
      <c r="R86" s="37" t="n">
        <f aca="false">P86-Q86</f>
        <v>0</v>
      </c>
      <c r="S86" s="37" t="n">
        <f aca="false">Q86*O86-P86*N86</f>
        <v>-266400</v>
      </c>
      <c r="T86" s="37" t="n">
        <f aca="false">R86*L86+S86</f>
        <v>-266400</v>
      </c>
    </row>
    <row r="87" customFormat="false" ht="12.75" hidden="false" customHeight="false" outlineLevel="0" collapsed="false">
      <c r="A87" s="20" t="n">
        <f aca="false">A86+1</f>
        <v>69</v>
      </c>
      <c r="B87" s="37" t="n">
        <f aca="true">IF(C87&lt;&gt;"null",RAND()*240+B86,240+B86)</f>
        <v>11322.6024711438</v>
      </c>
      <c r="C87" s="20" t="s">
        <v>70</v>
      </c>
      <c r="D87" s="37" t="n">
        <f aca="false">((B87-B86)+(B86-B85)+(B85-B84)+(B84-B83))/4</f>
        <v>240</v>
      </c>
      <c r="E87" s="20" t="n">
        <f aca="false">MAX(0,IF(C87="Buy",E86+1,E86-MAX(1,ROUND($F$5*E86,0))))</f>
        <v>0</v>
      </c>
      <c r="F87" s="20" t="n">
        <f aca="false">MAX(0,IF(C87="Sell",F86+1,F86-MAX(1,ROUND($F$5*F86,0))))</f>
        <v>0</v>
      </c>
      <c r="G87" s="38" t="n">
        <f aca="false">MAX($J$3,IF(C87="Buy",MAX(0,VLOOKUP(E87,Trans,3,FALSE())+G86),MAX(0,G86-MAX(0.01,ROUND(G86*$F$4,2)))))</f>
        <v>0</v>
      </c>
      <c r="H87" s="38" t="n">
        <f aca="false">MAX($J$3,IF(C87="Sell",MAX(0,VLOOKUP(F87,Trans,3,FALSE())+H86),MAX(0,H86-MAX(0.01,ROUND(H86*$F$4,2)))))</f>
        <v>0</v>
      </c>
      <c r="I87" s="40" t="n">
        <f aca="false">MAX($J$2,H87+$J$4,G87+0.01,IF(C87="Sell",VLOOKUP(F87,Trans,2,FALSE()),IF(C87="Buy",VLOOKUP(E87,Trans,2,FALSE()),0))+VLOOKUP(D87,Intensity,2,TRUE())+I86)</f>
        <v>0.84</v>
      </c>
      <c r="J87" s="39" t="n">
        <f aca="false">IF(C87="Sell",K87-I87,IF(C87="Buy",J86-G87,((J86+K86)/2-I87/2)))</f>
        <v>24.33</v>
      </c>
      <c r="K87" s="39" t="n">
        <f aca="false">IF(C87="Sell",K86+H87,IF(C87="Buy",J87+I87,((J86+K86)/2+I87/2)))</f>
        <v>25.17</v>
      </c>
      <c r="L87" s="20" t="n">
        <f aca="false">(J87+K87)/2</f>
        <v>24.75</v>
      </c>
      <c r="M87" s="20" t="str">
        <f aca="false">IF(C87="Buy",J86,IF(C87="Sell",K86,""))</f>
        <v/>
      </c>
      <c r="N87" s="41" t="n">
        <f aca="false">IF(C87="Buy",(M87*10000+P86*N86)/(P86+10000),N86)</f>
        <v>27.1735294117647</v>
      </c>
      <c r="O87" s="41" t="n">
        <f aca="false">IF(C87="Sell",(M87*10000+Q86*O86)/(Q86+10000),O86)</f>
        <v>25.6064705882353</v>
      </c>
      <c r="P87" s="37" t="n">
        <f aca="false">IF(C87="Buy",P86+10000,P86)</f>
        <v>170000</v>
      </c>
      <c r="Q87" s="37" t="n">
        <f aca="false">IF(C87="Sell",Q86+10000,Q86)</f>
        <v>170000</v>
      </c>
      <c r="R87" s="37" t="n">
        <f aca="false">P87-Q87</f>
        <v>0</v>
      </c>
      <c r="S87" s="37" t="n">
        <f aca="false">Q87*O87-P87*N87</f>
        <v>-266400</v>
      </c>
      <c r="T87" s="37" t="n">
        <f aca="false">R87*L87+S87</f>
        <v>-266400</v>
      </c>
    </row>
    <row r="88" customFormat="false" ht="12.75" hidden="false" customHeight="false" outlineLevel="0" collapsed="false">
      <c r="A88" s="20" t="n">
        <f aca="false">A87+1</f>
        <v>70</v>
      </c>
      <c r="B88" s="37" t="n">
        <f aca="true">IF(C88&lt;&gt;"null",RAND()*240+B87,240+B87)</f>
        <v>11562.6024711438</v>
      </c>
      <c r="C88" s="20" t="s">
        <v>70</v>
      </c>
      <c r="D88" s="37" t="n">
        <f aca="false">((B88-B87)+(B87-B86)+(B86-B85)+(B85-B84))/4</f>
        <v>240</v>
      </c>
      <c r="E88" s="20" t="n">
        <f aca="false">MAX(0,IF(C88="Buy",E87+1,E87-MAX(1,ROUND($F$5*E87,0))))</f>
        <v>0</v>
      </c>
      <c r="F88" s="20" t="n">
        <f aca="false">MAX(0,IF(C88="Sell",F87+1,F87-MAX(1,ROUND($F$5*F87,0))))</f>
        <v>0</v>
      </c>
      <c r="G88" s="38" t="n">
        <f aca="false">MAX($J$3,IF(C88="Buy",MAX(0,VLOOKUP(E88,Trans,3,FALSE())+G87),MAX(0,G87-MAX(0.01,ROUND(G87*$F$4,2)))))</f>
        <v>0</v>
      </c>
      <c r="H88" s="38" t="n">
        <f aca="false">MAX($J$3,IF(C88="Sell",MAX(0,VLOOKUP(F88,Trans,3,FALSE())+H87),MAX(0,H87-MAX(0.01,ROUND(H87*$F$4,2)))))</f>
        <v>0</v>
      </c>
      <c r="I88" s="40" t="n">
        <f aca="false">MAX($J$2,H88+$J$4,G88+0.01,IF(C88="Sell",VLOOKUP(F88,Trans,2,FALSE()),IF(C88="Buy",VLOOKUP(E88,Trans,2,FALSE()),0))+VLOOKUP(D88,Intensity,2,TRUE())+I87)</f>
        <v>0.83</v>
      </c>
      <c r="J88" s="39" t="n">
        <f aca="false">IF(C88="Sell",K88-I88,IF(C88="Buy",J87-G88,((J87+K87)/2-I88/2)))</f>
        <v>24.335</v>
      </c>
      <c r="K88" s="39" t="n">
        <f aca="false">IF(C88="Sell",K87+H88,IF(C88="Buy",J88+I88,((J87+K87)/2+I88/2)))</f>
        <v>25.165</v>
      </c>
      <c r="L88" s="20" t="n">
        <f aca="false">(J88+K88)/2</f>
        <v>24.75</v>
      </c>
      <c r="M88" s="20" t="str">
        <f aca="false">IF(C88="Buy",J87,IF(C88="Sell",K87,""))</f>
        <v/>
      </c>
      <c r="N88" s="41" t="n">
        <f aca="false">IF(C88="Buy",(M88*10000+P87*N87)/(P87+10000),N87)</f>
        <v>27.1735294117647</v>
      </c>
      <c r="O88" s="41" t="n">
        <f aca="false">IF(C88="Sell",(M88*10000+Q87*O87)/(Q87+10000),O87)</f>
        <v>25.6064705882353</v>
      </c>
      <c r="P88" s="37" t="n">
        <f aca="false">IF(C88="Buy",P87+10000,P87)</f>
        <v>170000</v>
      </c>
      <c r="Q88" s="37" t="n">
        <f aca="false">IF(C88="Sell",Q87+10000,Q87)</f>
        <v>170000</v>
      </c>
      <c r="R88" s="37" t="n">
        <f aca="false">P88-Q88</f>
        <v>0</v>
      </c>
      <c r="S88" s="37" t="n">
        <f aca="false">Q88*O88-P88*N88</f>
        <v>-266400</v>
      </c>
      <c r="T88" s="37" t="n">
        <f aca="false">R88*L88+S88</f>
        <v>-266400</v>
      </c>
    </row>
    <row r="89" customFormat="false" ht="12.75" hidden="false" customHeight="false" outlineLevel="0" collapsed="false">
      <c r="A89" s="20" t="n">
        <f aca="false">A88+1</f>
        <v>71</v>
      </c>
      <c r="B89" s="37" t="n">
        <f aca="true">IF(C89&lt;&gt;"null",RAND()*240+B88,240+B88)</f>
        <v>11802.6024711438</v>
      </c>
      <c r="C89" s="20" t="s">
        <v>70</v>
      </c>
      <c r="D89" s="37" t="n">
        <f aca="false">((B89-B88)+(B88-B87)+(B87-B86)+(B86-B85))/4</f>
        <v>240</v>
      </c>
      <c r="E89" s="20" t="n">
        <f aca="false">MAX(0,IF(C89="Buy",E88+1,E88-MAX(1,ROUND($F$5*E88,0))))</f>
        <v>0</v>
      </c>
      <c r="F89" s="20" t="n">
        <f aca="false">MAX(0,IF(C89="Sell",F88+1,F88-MAX(1,ROUND($F$5*F88,0))))</f>
        <v>0</v>
      </c>
      <c r="G89" s="38" t="n">
        <f aca="false">MAX($J$3,IF(C89="Buy",MAX(0,VLOOKUP(E89,Trans,3,FALSE())+G88),MAX(0,G88-MAX(0.01,ROUND(G88*$F$4,2)))))</f>
        <v>0</v>
      </c>
      <c r="H89" s="38" t="n">
        <f aca="false">MAX($J$3,IF(C89="Sell",MAX(0,VLOOKUP(F89,Trans,3,FALSE())+H88),MAX(0,H88-MAX(0.01,ROUND(H88*$F$4,2)))))</f>
        <v>0</v>
      </c>
      <c r="I89" s="40" t="n">
        <f aca="false">MAX($J$2,H89+$J$4,G89+0.01,IF(C89="Sell",VLOOKUP(F89,Trans,2,FALSE()),IF(C89="Buy",VLOOKUP(E89,Trans,2,FALSE()),0))+VLOOKUP(D89,Intensity,2,TRUE())+I88)</f>
        <v>0.82</v>
      </c>
      <c r="J89" s="39" t="n">
        <f aca="false">IF(C89="Sell",K89-I89,IF(C89="Buy",J88-G89,((J88+K88)/2-I89/2)))</f>
        <v>24.34</v>
      </c>
      <c r="K89" s="39" t="n">
        <f aca="false">IF(C89="Sell",K88+H89,IF(C89="Buy",J89+I89,((J88+K88)/2+I89/2)))</f>
        <v>25.16</v>
      </c>
      <c r="L89" s="20" t="n">
        <f aca="false">(J89+K89)/2</f>
        <v>24.75</v>
      </c>
      <c r="M89" s="20" t="str">
        <f aca="false">IF(C89="Buy",J88,IF(C89="Sell",K88,""))</f>
        <v/>
      </c>
      <c r="N89" s="41" t="n">
        <f aca="false">IF(C89="Buy",(M89*10000+P88*N88)/(P88+10000),N88)</f>
        <v>27.1735294117647</v>
      </c>
      <c r="O89" s="41" t="n">
        <f aca="false">IF(C89="Sell",(M89*10000+Q88*O88)/(Q88+10000),O88)</f>
        <v>25.6064705882353</v>
      </c>
      <c r="P89" s="37" t="n">
        <f aca="false">IF(C89="Buy",P88+10000,P88)</f>
        <v>170000</v>
      </c>
      <c r="Q89" s="37" t="n">
        <f aca="false">IF(C89="Sell",Q88+10000,Q88)</f>
        <v>170000</v>
      </c>
      <c r="R89" s="37" t="n">
        <f aca="false">P89-Q89</f>
        <v>0</v>
      </c>
      <c r="S89" s="37" t="n">
        <f aca="false">Q89*O89-P89*N89</f>
        <v>-266400</v>
      </c>
      <c r="T89" s="37" t="n">
        <f aca="false">R89*L89+S89</f>
        <v>-266400</v>
      </c>
    </row>
    <row r="90" customFormat="false" ht="12.75" hidden="false" customHeight="false" outlineLevel="0" collapsed="false">
      <c r="A90" s="20" t="n">
        <f aca="false">A89+1</f>
        <v>72</v>
      </c>
      <c r="B90" s="37" t="n">
        <f aca="true">IF(C90&lt;&gt;"null",RAND()*240+B89,240+B89)</f>
        <v>12042.6024711438</v>
      </c>
      <c r="C90" s="20" t="s">
        <v>70</v>
      </c>
      <c r="D90" s="37" t="n">
        <f aca="false">((B90-B89)+(B89-B88)+(B88-B87)+(B87-B86))/4</f>
        <v>240</v>
      </c>
      <c r="E90" s="20" t="n">
        <f aca="false">MAX(0,IF(C90="Buy",E89+1,E89-MAX(1,ROUND($F$5*E89,0))))</f>
        <v>0</v>
      </c>
      <c r="F90" s="20" t="n">
        <f aca="false">MAX(0,IF(C90="Sell",F89+1,F89-MAX(1,ROUND($F$5*F89,0))))</f>
        <v>0</v>
      </c>
      <c r="G90" s="38" t="n">
        <f aca="false">MAX($J$3,IF(C90="Buy",MAX(0,VLOOKUP(E90,Trans,3,FALSE())+G89),MAX(0,G89-MAX(0.01,ROUND(G89*$F$4,2)))))</f>
        <v>0</v>
      </c>
      <c r="H90" s="38" t="n">
        <f aca="false">MAX($J$3,IF(C90="Sell",MAX(0,VLOOKUP(F90,Trans,3,FALSE())+H89),MAX(0,H89-MAX(0.01,ROUND(H89*$F$4,2)))))</f>
        <v>0</v>
      </c>
      <c r="I90" s="40" t="n">
        <f aca="false">MAX($J$2,H90+$J$4,G90+0.01,IF(C90="Sell",VLOOKUP(F90,Trans,2,FALSE()),IF(C90="Buy",VLOOKUP(E90,Trans,2,FALSE()),0))+VLOOKUP(D90,Intensity,2,TRUE())+I89)</f>
        <v>0.81</v>
      </c>
      <c r="J90" s="39" t="n">
        <f aca="false">IF(C90="Sell",K90-I90,IF(C90="Buy",J89-G90,((J89+K89)/2-I90/2)))</f>
        <v>24.345</v>
      </c>
      <c r="K90" s="39" t="n">
        <f aca="false">IF(C90="Sell",K89+H90,IF(C90="Buy",J90+I90,((J89+K89)/2+I90/2)))</f>
        <v>25.155</v>
      </c>
      <c r="L90" s="20" t="n">
        <f aca="false">(J90+K90)/2</f>
        <v>24.75</v>
      </c>
      <c r="M90" s="20" t="str">
        <f aca="false">IF(C90="Buy",J89,IF(C90="Sell",K89,""))</f>
        <v/>
      </c>
      <c r="N90" s="41" t="n">
        <f aca="false">IF(C90="Buy",(M90*10000+P89*N89)/(P89+10000),N89)</f>
        <v>27.1735294117647</v>
      </c>
      <c r="O90" s="41" t="n">
        <f aca="false">IF(C90="Sell",(M90*10000+Q89*O89)/(Q89+10000),O89)</f>
        <v>25.6064705882353</v>
      </c>
      <c r="P90" s="37" t="n">
        <f aca="false">IF(C90="Buy",P89+10000,P89)</f>
        <v>170000</v>
      </c>
      <c r="Q90" s="37" t="n">
        <f aca="false">IF(C90="Sell",Q89+10000,Q89)</f>
        <v>170000</v>
      </c>
      <c r="R90" s="37" t="n">
        <f aca="false">P90-Q90</f>
        <v>0</v>
      </c>
      <c r="S90" s="37" t="n">
        <f aca="false">Q90*O90-P90*N90</f>
        <v>-266400</v>
      </c>
      <c r="T90" s="37" t="n">
        <f aca="false">R90*L90+S90</f>
        <v>-266400</v>
      </c>
    </row>
    <row r="91" customFormat="false" ht="12.75" hidden="false" customHeight="false" outlineLevel="0" collapsed="false">
      <c r="A91" s="20" t="n">
        <f aca="false">A90+1</f>
        <v>73</v>
      </c>
      <c r="B91" s="37" t="n">
        <f aca="true">IF(C91&lt;&gt;"null",RAND()*240+B90,240+B90)</f>
        <v>12282.6024711438</v>
      </c>
      <c r="C91" s="20" t="s">
        <v>70</v>
      </c>
      <c r="D91" s="37" t="n">
        <f aca="false">((B91-B90)+(B90-B89)+(B89-B88)+(B88-B87))/4</f>
        <v>240</v>
      </c>
      <c r="E91" s="20" t="n">
        <f aca="false">MAX(0,IF(C91="Buy",E90+1,E90-MAX(1,ROUND($F$5*E90,0))))</f>
        <v>0</v>
      </c>
      <c r="F91" s="20" t="n">
        <f aca="false">MAX(0,IF(C91="Sell",F90+1,F90-MAX(1,ROUND($F$5*F90,0))))</f>
        <v>0</v>
      </c>
      <c r="G91" s="38" t="n">
        <f aca="false">MAX($J$3,IF(C91="Buy",MAX(0,VLOOKUP(E91,Trans,3,FALSE())+G90),MAX(0,G90-MAX(0.01,ROUND(G90*$F$4,2)))))</f>
        <v>0</v>
      </c>
      <c r="H91" s="38" t="n">
        <f aca="false">MAX($J$3,IF(C91="Sell",MAX(0,VLOOKUP(F91,Trans,3,FALSE())+H90),MAX(0,H90-MAX(0.01,ROUND(H90*$F$4,2)))))</f>
        <v>0</v>
      </c>
      <c r="I91" s="40" t="n">
        <f aca="false">MAX($J$2,H91+$J$4,G91+0.01,IF(C91="Sell",VLOOKUP(F91,Trans,2,FALSE()),IF(C91="Buy",VLOOKUP(E91,Trans,2,FALSE()),0))+VLOOKUP(D91,Intensity,2,TRUE())+I90)</f>
        <v>0.8</v>
      </c>
      <c r="J91" s="39" t="n">
        <f aca="false">IF(C91="Sell",K91-I91,IF(C91="Buy",J90-G91,((J90+K90)/2-I91/2)))</f>
        <v>24.35</v>
      </c>
      <c r="K91" s="39" t="n">
        <f aca="false">IF(C91="Sell",K90+H91,IF(C91="Buy",J91+I91,((J90+K90)/2+I91/2)))</f>
        <v>25.15</v>
      </c>
      <c r="L91" s="20" t="n">
        <f aca="false">(J91+K91)/2</f>
        <v>24.75</v>
      </c>
      <c r="M91" s="20" t="str">
        <f aca="false">IF(C91="Buy",J90,IF(C91="Sell",K90,""))</f>
        <v/>
      </c>
      <c r="N91" s="41" t="n">
        <f aca="false">IF(C91="Buy",(M91*10000+P90*N90)/(P90+10000),N90)</f>
        <v>27.1735294117647</v>
      </c>
      <c r="O91" s="41" t="n">
        <f aca="false">IF(C91="Sell",(M91*10000+Q90*O90)/(Q90+10000),O90)</f>
        <v>25.6064705882353</v>
      </c>
      <c r="P91" s="37" t="n">
        <f aca="false">IF(C91="Buy",P90+10000,P90)</f>
        <v>170000</v>
      </c>
      <c r="Q91" s="37" t="n">
        <f aca="false">IF(C91="Sell",Q90+10000,Q90)</f>
        <v>170000</v>
      </c>
      <c r="R91" s="37" t="n">
        <f aca="false">P91-Q91</f>
        <v>0</v>
      </c>
      <c r="S91" s="37" t="n">
        <f aca="false">Q91*O91-P91*N91</f>
        <v>-266400</v>
      </c>
      <c r="T91" s="37" t="n">
        <f aca="false">R91*L91+S91</f>
        <v>-266400</v>
      </c>
    </row>
    <row r="92" customFormat="false" ht="12.75" hidden="false" customHeight="false" outlineLevel="0" collapsed="false">
      <c r="A92" s="20" t="n">
        <f aca="false">A91+1</f>
        <v>74</v>
      </c>
      <c r="B92" s="37" t="n">
        <f aca="true">IF(C92&lt;&gt;"null",RAND()*240+B91,240+B91)</f>
        <v>12522.6024711438</v>
      </c>
      <c r="C92" s="20" t="s">
        <v>70</v>
      </c>
      <c r="D92" s="37" t="n">
        <f aca="false">((B92-B91)+(B91-B90)+(B90-B89)+(B89-B88))/4</f>
        <v>240</v>
      </c>
      <c r="E92" s="20" t="n">
        <f aca="false">MAX(0,IF(C92="Buy",E91+1,E91-MAX(1,ROUND($F$5*E91,0))))</f>
        <v>0</v>
      </c>
      <c r="F92" s="20" t="n">
        <f aca="false">MAX(0,IF(C92="Sell",F91+1,F91-MAX(1,ROUND($F$5*F91,0))))</f>
        <v>0</v>
      </c>
      <c r="G92" s="38" t="n">
        <f aca="false">MAX($J$3,IF(C92="Buy",MAX(0,VLOOKUP(E92,Trans,3,FALSE())+G91),MAX(0,G91-MAX(0.01,ROUND(G91*$F$4,2)))))</f>
        <v>0</v>
      </c>
      <c r="H92" s="38" t="n">
        <f aca="false">MAX($J$3,IF(C92="Sell",MAX(0,VLOOKUP(F92,Trans,3,FALSE())+H91),MAX(0,H91-MAX(0.01,ROUND(H91*$F$4,2)))))</f>
        <v>0</v>
      </c>
      <c r="I92" s="40" t="n">
        <f aca="false">MAX($J$2,H92+$J$4,G92+0.01,IF(C92="Sell",VLOOKUP(F92,Trans,2,FALSE()),IF(C92="Buy",VLOOKUP(E92,Trans,2,FALSE()),0))+VLOOKUP(D92,Intensity,2,TRUE())+I91)</f>
        <v>0.79</v>
      </c>
      <c r="J92" s="39" t="n">
        <f aca="false">IF(C92="Sell",K92-I92,IF(C92="Buy",J91-G92,((J91+K91)/2-I92/2)))</f>
        <v>24.355</v>
      </c>
      <c r="K92" s="39" t="n">
        <f aca="false">IF(C92="Sell",K91+H92,IF(C92="Buy",J92+I92,((J91+K91)/2+I92/2)))</f>
        <v>25.145</v>
      </c>
      <c r="L92" s="20" t="n">
        <f aca="false">(J92+K92)/2</f>
        <v>24.75</v>
      </c>
      <c r="M92" s="20" t="str">
        <f aca="false">IF(C92="Buy",J91,IF(C92="Sell",K91,""))</f>
        <v/>
      </c>
      <c r="N92" s="41" t="n">
        <f aca="false">IF(C92="Buy",(M92*10000+P91*N91)/(P91+10000),N91)</f>
        <v>27.1735294117647</v>
      </c>
      <c r="O92" s="41" t="n">
        <f aca="false">IF(C92="Sell",(M92*10000+Q91*O91)/(Q91+10000),O91)</f>
        <v>25.6064705882353</v>
      </c>
      <c r="P92" s="37" t="n">
        <f aca="false">IF(C92="Buy",P91+10000,P91)</f>
        <v>170000</v>
      </c>
      <c r="Q92" s="37" t="n">
        <f aca="false">IF(C92="Sell",Q91+10000,Q91)</f>
        <v>170000</v>
      </c>
      <c r="R92" s="37" t="n">
        <f aca="false">P92-Q92</f>
        <v>0</v>
      </c>
      <c r="S92" s="37" t="n">
        <f aca="false">Q92*O92-P92*N92</f>
        <v>-266400</v>
      </c>
      <c r="T92" s="37" t="n">
        <f aca="false">R92*L92+S92</f>
        <v>-266400</v>
      </c>
    </row>
    <row r="93" customFormat="false" ht="12.75" hidden="false" customHeight="false" outlineLevel="0" collapsed="false">
      <c r="A93" s="20" t="n">
        <f aca="false">A92+1</f>
        <v>75</v>
      </c>
      <c r="B93" s="37" t="n">
        <f aca="true">IF(C93&lt;&gt;"null",RAND()*240+B92,240+B92)</f>
        <v>12762.6024711438</v>
      </c>
      <c r="C93" s="20" t="s">
        <v>70</v>
      </c>
      <c r="D93" s="37" t="n">
        <f aca="false">((B93-B92)+(B92-B91)+(B91-B90)+(B90-B89))/4</f>
        <v>240</v>
      </c>
      <c r="E93" s="20" t="n">
        <f aca="false">MAX(0,IF(C93="Buy",E92+1,E92-MAX(1,ROUND($F$5*E92,0))))</f>
        <v>0</v>
      </c>
      <c r="F93" s="20" t="n">
        <f aca="false">MAX(0,IF(C93="Sell",F92+1,F92-MAX(1,ROUND($F$5*F92,0))))</f>
        <v>0</v>
      </c>
      <c r="G93" s="38" t="n">
        <f aca="false">MAX($J$3,IF(C93="Buy",MAX(0,VLOOKUP(E93,Trans,3,FALSE())+G92),MAX(0,G92-MAX(0.01,ROUND(G92*$F$4,2)))))</f>
        <v>0</v>
      </c>
      <c r="H93" s="38" t="n">
        <f aca="false">MAX($J$3,IF(C93="Sell",MAX(0,VLOOKUP(F93,Trans,3,FALSE())+H92),MAX(0,H92-MAX(0.01,ROUND(H92*$F$4,2)))))</f>
        <v>0</v>
      </c>
      <c r="I93" s="40" t="n">
        <f aca="false">MAX($J$2,H93+$J$4,G93+0.01,IF(C93="Sell",VLOOKUP(F93,Trans,2,FALSE()),IF(C93="Buy",VLOOKUP(E93,Trans,2,FALSE()),0))+VLOOKUP(D93,Intensity,2,TRUE())+I92)</f>
        <v>0.78</v>
      </c>
      <c r="J93" s="39" t="n">
        <f aca="false">IF(C93="Sell",K93-I93,IF(C93="Buy",J92-G93,((J92+K92)/2-I93/2)))</f>
        <v>24.36</v>
      </c>
      <c r="K93" s="39" t="n">
        <f aca="false">IF(C93="Sell",K92+H93,IF(C93="Buy",J93+I93,((J92+K92)/2+I93/2)))</f>
        <v>25.14</v>
      </c>
      <c r="L93" s="20" t="n">
        <f aca="false">(J93+K93)/2</f>
        <v>24.75</v>
      </c>
      <c r="M93" s="20" t="str">
        <f aca="false">IF(C93="Buy",J92,IF(C93="Sell",K92,""))</f>
        <v/>
      </c>
      <c r="N93" s="41" t="n">
        <f aca="false">IF(C93="Buy",(M93*10000+P92*N92)/(P92+10000),N92)</f>
        <v>27.1735294117647</v>
      </c>
      <c r="O93" s="41" t="n">
        <f aca="false">IF(C93="Sell",(M93*10000+Q92*O92)/(Q92+10000),O92)</f>
        <v>25.6064705882353</v>
      </c>
      <c r="P93" s="37" t="n">
        <f aca="false">IF(C93="Buy",P92+10000,P92)</f>
        <v>170000</v>
      </c>
      <c r="Q93" s="37" t="n">
        <f aca="false">IF(C93="Sell",Q92+10000,Q92)</f>
        <v>170000</v>
      </c>
      <c r="R93" s="37" t="n">
        <f aca="false">P93-Q93</f>
        <v>0</v>
      </c>
      <c r="S93" s="37" t="n">
        <f aca="false">Q93*O93-P93*N93</f>
        <v>-266400</v>
      </c>
      <c r="T93" s="37" t="n">
        <f aca="false">R93*L93+S93</f>
        <v>-266400</v>
      </c>
    </row>
    <row r="94" customFormat="false" ht="12.75" hidden="false" customHeight="false" outlineLevel="0" collapsed="false">
      <c r="A94" s="20" t="n">
        <f aca="false">A93+1</f>
        <v>76</v>
      </c>
      <c r="B94" s="37" t="n">
        <f aca="true">IF(C94&lt;&gt;"null",RAND()*240+B93,240+B93)</f>
        <v>13002.6024711438</v>
      </c>
      <c r="C94" s="20" t="s">
        <v>70</v>
      </c>
      <c r="D94" s="37" t="n">
        <f aca="false">((B94-B93)+(B93-B92)+(B92-B91)+(B91-B90))/4</f>
        <v>240</v>
      </c>
      <c r="E94" s="20" t="n">
        <f aca="false">MAX(0,IF(C94="Buy",E93+1,E93-MAX(1,ROUND($F$5*E93,0))))</f>
        <v>0</v>
      </c>
      <c r="F94" s="20" t="n">
        <f aca="false">MAX(0,IF(C94="Sell",F93+1,F93-MAX(1,ROUND($F$5*F93,0))))</f>
        <v>0</v>
      </c>
      <c r="G94" s="38" t="n">
        <f aca="false">MAX($J$3,IF(C94="Buy",MAX(0,VLOOKUP(E94,Trans,3,FALSE())+G93),MAX(0,G93-MAX(0.01,ROUND(G93*$F$4,2)))))</f>
        <v>0</v>
      </c>
      <c r="H94" s="38" t="n">
        <f aca="false">MAX($J$3,IF(C94="Sell",MAX(0,VLOOKUP(F94,Trans,3,FALSE())+H93),MAX(0,H93-MAX(0.01,ROUND(H93*$F$4,2)))))</f>
        <v>0</v>
      </c>
      <c r="I94" s="40" t="n">
        <f aca="false">MAX($J$2,H94+$J$4,G94+0.01,IF(C94="Sell",VLOOKUP(F94,Trans,2,FALSE()),IF(C94="Buy",VLOOKUP(E94,Trans,2,FALSE()),0))+VLOOKUP(D94,Intensity,2,TRUE())+I93)</f>
        <v>0.77</v>
      </c>
      <c r="J94" s="39" t="n">
        <f aca="false">IF(C94="Sell",K94-I94,IF(C94="Buy",J93-G94,((J93+K93)/2-I94/2)))</f>
        <v>24.365</v>
      </c>
      <c r="K94" s="39" t="n">
        <f aca="false">IF(C94="Sell",K93+H94,IF(C94="Buy",J94+I94,((J93+K93)/2+I94/2)))</f>
        <v>25.135</v>
      </c>
      <c r="L94" s="20" t="n">
        <f aca="false">(J94+K94)/2</f>
        <v>24.75</v>
      </c>
      <c r="M94" s="20" t="str">
        <f aca="false">IF(C94="Buy",J93,IF(C94="Sell",K93,""))</f>
        <v/>
      </c>
      <c r="N94" s="41" t="n">
        <f aca="false">IF(C94="Buy",(M94*10000+P93*N93)/(P93+10000),N93)</f>
        <v>27.1735294117647</v>
      </c>
      <c r="O94" s="41" t="n">
        <f aca="false">IF(C94="Sell",(M94*10000+Q93*O93)/(Q93+10000),O93)</f>
        <v>25.6064705882353</v>
      </c>
      <c r="P94" s="37" t="n">
        <f aca="false">IF(C94="Buy",P93+10000,P93)</f>
        <v>170000</v>
      </c>
      <c r="Q94" s="37" t="n">
        <f aca="false">IF(C94="Sell",Q93+10000,Q93)</f>
        <v>170000</v>
      </c>
      <c r="R94" s="37" t="n">
        <f aca="false">P94-Q94</f>
        <v>0</v>
      </c>
      <c r="S94" s="37" t="n">
        <f aca="false">Q94*O94-P94*N94</f>
        <v>-266400</v>
      </c>
      <c r="T94" s="37" t="n">
        <f aca="false">R94*L94+S94</f>
        <v>-266400</v>
      </c>
    </row>
    <row r="95" customFormat="false" ht="12.75" hidden="false" customHeight="false" outlineLevel="0" collapsed="false">
      <c r="A95" s="20" t="n">
        <f aca="false">A94+1</f>
        <v>77</v>
      </c>
      <c r="B95" s="37" t="n">
        <f aca="true">IF(C95&lt;&gt;"null",RAND()*240+B94,240+B94)</f>
        <v>13242.6024711438</v>
      </c>
      <c r="C95" s="20" t="s">
        <v>70</v>
      </c>
      <c r="D95" s="37" t="n">
        <f aca="false">((B95-B94)+(B94-B93)+(B93-B92)+(B92-B91))/4</f>
        <v>240</v>
      </c>
      <c r="E95" s="20" t="n">
        <f aca="false">MAX(0,IF(C95="Buy",E94+1,E94-MAX(1,ROUND($F$5*E94,0))))</f>
        <v>0</v>
      </c>
      <c r="F95" s="20" t="n">
        <f aca="false">MAX(0,IF(C95="Sell",F94+1,F94-MAX(1,ROUND($F$5*F94,0))))</f>
        <v>0</v>
      </c>
      <c r="G95" s="38" t="n">
        <f aca="false">MAX($J$3,IF(C95="Buy",MAX(0,VLOOKUP(E95,Trans,3,FALSE())+G94),MAX(0,G94-MAX(0.01,ROUND(G94*$F$4,2)))))</f>
        <v>0</v>
      </c>
      <c r="H95" s="38" t="n">
        <f aca="false">MAX($J$3,IF(C95="Sell",MAX(0,VLOOKUP(F95,Trans,3,FALSE())+H94),MAX(0,H94-MAX(0.01,ROUND(H94*$F$4,2)))))</f>
        <v>0</v>
      </c>
      <c r="I95" s="40" t="n">
        <f aca="false">MAX($J$2,H95+$J$4,G95+0.01,IF(C95="Sell",VLOOKUP(F95,Trans,2,FALSE()),IF(C95="Buy",VLOOKUP(E95,Trans,2,FALSE()),0))+VLOOKUP(D95,Intensity,2,TRUE())+I94)</f>
        <v>0.76</v>
      </c>
      <c r="J95" s="39" t="n">
        <f aca="false">IF(C95="Sell",K95-I95,IF(C95="Buy",J94-G95,((J94+K94)/2-I95/2)))</f>
        <v>24.37</v>
      </c>
      <c r="K95" s="39" t="n">
        <f aca="false">IF(C95="Sell",K94+H95,IF(C95="Buy",J95+I95,((J94+K94)/2+I95/2)))</f>
        <v>25.13</v>
      </c>
      <c r="L95" s="20" t="n">
        <f aca="false">(J95+K95)/2</f>
        <v>24.75</v>
      </c>
      <c r="M95" s="20" t="str">
        <f aca="false">IF(C95="Buy",J94,IF(C95="Sell",K94,""))</f>
        <v/>
      </c>
      <c r="N95" s="41" t="n">
        <f aca="false">IF(C95="Buy",(M95*10000+P94*N94)/(P94+10000),N94)</f>
        <v>27.1735294117647</v>
      </c>
      <c r="O95" s="41" t="n">
        <f aca="false">IF(C95="Sell",(M95*10000+Q94*O94)/(Q94+10000),O94)</f>
        <v>25.6064705882353</v>
      </c>
      <c r="P95" s="37" t="n">
        <f aca="false">IF(C95="Buy",P94+10000,P94)</f>
        <v>170000</v>
      </c>
      <c r="Q95" s="37" t="n">
        <f aca="false">IF(C95="Sell",Q94+10000,Q94)</f>
        <v>170000</v>
      </c>
      <c r="R95" s="37" t="n">
        <f aca="false">P95-Q95</f>
        <v>0</v>
      </c>
      <c r="S95" s="37" t="n">
        <f aca="false">Q95*O95-P95*N95</f>
        <v>-266400</v>
      </c>
      <c r="T95" s="37" t="n">
        <f aca="false">R95*L95+S95</f>
        <v>-266400</v>
      </c>
    </row>
    <row r="96" customFormat="false" ht="12.75" hidden="false" customHeight="false" outlineLevel="0" collapsed="false">
      <c r="A96" s="20" t="n">
        <f aca="false">A95+1</f>
        <v>78</v>
      </c>
      <c r="B96" s="37" t="n">
        <f aca="true">IF(C96&lt;&gt;"null",RAND()*240+B95,240+B95)</f>
        <v>13482.6024711438</v>
      </c>
      <c r="C96" s="20" t="s">
        <v>70</v>
      </c>
      <c r="D96" s="37" t="n">
        <f aca="false">((B96-B95)+(B95-B94)+(B94-B93)+(B93-B92))/4</f>
        <v>240</v>
      </c>
      <c r="E96" s="20" t="n">
        <f aca="false">MAX(0,IF(C96="Buy",E95+1,E95-MAX(1,ROUND($F$5*E95,0))))</f>
        <v>0</v>
      </c>
      <c r="F96" s="20" t="n">
        <f aca="false">MAX(0,IF(C96="Sell",F95+1,F95-MAX(1,ROUND($F$5*F95,0))))</f>
        <v>0</v>
      </c>
      <c r="G96" s="38" t="n">
        <f aca="false">MAX($J$3,IF(C96="Buy",MAX(0,VLOOKUP(E96,Trans,3,FALSE())+G95),MAX(0,G95-MAX(0.01,ROUND(G95*$F$4,2)))))</f>
        <v>0</v>
      </c>
      <c r="H96" s="38" t="n">
        <f aca="false">MAX($J$3,IF(C96="Sell",MAX(0,VLOOKUP(F96,Trans,3,FALSE())+H95),MAX(0,H95-MAX(0.01,ROUND(H95*$F$4,2)))))</f>
        <v>0</v>
      </c>
      <c r="I96" s="40" t="n">
        <f aca="false">MAX($J$2,H96+$J$4,G96+0.01,IF(C96="Sell",VLOOKUP(F96,Trans,2,FALSE()),IF(C96="Buy",VLOOKUP(E96,Trans,2,FALSE()),0))+VLOOKUP(D96,Intensity,2,TRUE())+I95)</f>
        <v>0.75</v>
      </c>
      <c r="J96" s="39" t="n">
        <f aca="false">IF(C96="Sell",K96-I96,IF(C96="Buy",J95-G96,((J95+K95)/2-I96/2)))</f>
        <v>24.375</v>
      </c>
      <c r="K96" s="39" t="n">
        <f aca="false">IF(C96="Sell",K95+H96,IF(C96="Buy",J96+I96,((J95+K95)/2+I96/2)))</f>
        <v>25.125</v>
      </c>
      <c r="L96" s="20" t="n">
        <f aca="false">(J96+K96)/2</f>
        <v>24.75</v>
      </c>
      <c r="M96" s="20" t="str">
        <f aca="false">IF(C96="Buy",J95,IF(C96="Sell",K95,""))</f>
        <v/>
      </c>
      <c r="N96" s="41" t="n">
        <f aca="false">IF(C96="Buy",(M96*10000+P95*N95)/(P95+10000),N95)</f>
        <v>27.1735294117647</v>
      </c>
      <c r="O96" s="41" t="n">
        <f aca="false">IF(C96="Sell",(M96*10000+Q95*O95)/(Q95+10000),O95)</f>
        <v>25.6064705882353</v>
      </c>
      <c r="P96" s="37" t="n">
        <f aca="false">IF(C96="Buy",P95+10000,P95)</f>
        <v>170000</v>
      </c>
      <c r="Q96" s="37" t="n">
        <f aca="false">IF(C96="Sell",Q95+10000,Q95)</f>
        <v>170000</v>
      </c>
      <c r="R96" s="37" t="n">
        <f aca="false">P96-Q96</f>
        <v>0</v>
      </c>
      <c r="S96" s="37" t="n">
        <f aca="false">Q96*O96-P96*N96</f>
        <v>-266400</v>
      </c>
      <c r="T96" s="37" t="n">
        <f aca="false">R96*L96+S96</f>
        <v>-266400</v>
      </c>
    </row>
    <row r="97" customFormat="false" ht="12.75" hidden="false" customHeight="false" outlineLevel="0" collapsed="false">
      <c r="A97" s="20" t="n">
        <f aca="false">A96+1</f>
        <v>79</v>
      </c>
      <c r="B97" s="37" t="n">
        <f aca="true">IF(C97&lt;&gt;"null",RAND()*240+B96,240+B96)</f>
        <v>13722.6024711438</v>
      </c>
      <c r="C97" s="20" t="s">
        <v>70</v>
      </c>
      <c r="D97" s="37" t="n">
        <f aca="false">((B97-B96)+(B96-B95)+(B95-B94)+(B94-B93))/4</f>
        <v>240</v>
      </c>
      <c r="E97" s="20" t="n">
        <f aca="false">MAX(0,IF(C97="Buy",E96+1,E96-MAX(1,ROUND($F$5*E96,0))))</f>
        <v>0</v>
      </c>
      <c r="F97" s="20" t="n">
        <f aca="false">MAX(0,IF(C97="Sell",F96+1,F96-MAX(1,ROUND($F$5*F96,0))))</f>
        <v>0</v>
      </c>
      <c r="G97" s="38" t="n">
        <f aca="false">MAX($J$3,IF(C97="Buy",MAX(0,VLOOKUP(E97,Trans,3,FALSE())+G96),MAX(0,G96-MAX(0.01,ROUND(G96*$F$4,2)))))</f>
        <v>0</v>
      </c>
      <c r="H97" s="38" t="n">
        <f aca="false">MAX($J$3,IF(C97="Sell",MAX(0,VLOOKUP(F97,Trans,3,FALSE())+H96),MAX(0,H96-MAX(0.01,ROUND(H96*$F$4,2)))))</f>
        <v>0</v>
      </c>
      <c r="I97" s="40" t="n">
        <f aca="false">MAX($J$2,H97+$J$4,G97+0.01,IF(C97="Sell",VLOOKUP(F97,Trans,2,FALSE()),IF(C97="Buy",VLOOKUP(E97,Trans,2,FALSE()),0))+VLOOKUP(D97,Intensity,2,TRUE())+I96)</f>
        <v>0.74</v>
      </c>
      <c r="J97" s="39" t="n">
        <f aca="false">IF(C97="Sell",K97-I97,IF(C97="Buy",J96-G97,((J96+K96)/2-I97/2)))</f>
        <v>24.38</v>
      </c>
      <c r="K97" s="39" t="n">
        <f aca="false">IF(C97="Sell",K96+H97,IF(C97="Buy",J97+I97,((J96+K96)/2+I97/2)))</f>
        <v>25.12</v>
      </c>
      <c r="L97" s="20" t="n">
        <f aca="false">(J97+K97)/2</f>
        <v>24.75</v>
      </c>
      <c r="M97" s="20" t="str">
        <f aca="false">IF(C97="Buy",J96,IF(C97="Sell",K96,""))</f>
        <v/>
      </c>
      <c r="N97" s="41" t="n">
        <f aca="false">IF(C97="Buy",(M97*10000+P96*N96)/(P96+10000),N96)</f>
        <v>27.1735294117647</v>
      </c>
      <c r="O97" s="41" t="n">
        <f aca="false">IF(C97="Sell",(M97*10000+Q96*O96)/(Q96+10000),O96)</f>
        <v>25.6064705882353</v>
      </c>
      <c r="P97" s="37" t="n">
        <f aca="false">IF(C97="Buy",P96+10000,P96)</f>
        <v>170000</v>
      </c>
      <c r="Q97" s="37" t="n">
        <f aca="false">IF(C97="Sell",Q96+10000,Q96)</f>
        <v>170000</v>
      </c>
      <c r="R97" s="37" t="n">
        <f aca="false">P97-Q97</f>
        <v>0</v>
      </c>
      <c r="S97" s="37" t="n">
        <f aca="false">Q97*O97-P97*N97</f>
        <v>-266400</v>
      </c>
      <c r="T97" s="37" t="n">
        <f aca="false">R97*L97+S97</f>
        <v>-266400</v>
      </c>
    </row>
    <row r="98" customFormat="false" ht="12.75" hidden="false" customHeight="false" outlineLevel="0" collapsed="false">
      <c r="A98" s="20" t="n">
        <f aca="false">A97+1</f>
        <v>80</v>
      </c>
      <c r="B98" s="37" t="n">
        <f aca="true">IF(C98&lt;&gt;"null",RAND()*240+B97,240+B97)</f>
        <v>13962.6024711438</v>
      </c>
      <c r="C98" s="20" t="s">
        <v>70</v>
      </c>
      <c r="D98" s="37" t="n">
        <f aca="false">((B98-B97)+(B97-B96)+(B96-B95)+(B95-B94))/4</f>
        <v>240</v>
      </c>
      <c r="E98" s="20" t="n">
        <f aca="false">MAX(0,IF(C98="Buy",E97+1,E97-MAX(1,ROUND($F$5*E97,0))))</f>
        <v>0</v>
      </c>
      <c r="F98" s="20" t="n">
        <f aca="false">MAX(0,IF(C98="Sell",F97+1,F97-MAX(1,ROUND($F$5*F97,0))))</f>
        <v>0</v>
      </c>
      <c r="G98" s="38" t="n">
        <f aca="false">MAX($J$3,IF(C98="Buy",MAX(0,VLOOKUP(E98,Trans,3,FALSE())+G97),MAX(0,G97-MAX(0.01,ROUND(G97*$F$4,2)))))</f>
        <v>0</v>
      </c>
      <c r="H98" s="38" t="n">
        <f aca="false">MAX($J$3,IF(C98="Sell",MAX(0,VLOOKUP(F98,Trans,3,FALSE())+H97),MAX(0,H97-MAX(0.01,ROUND(H97*$F$4,2)))))</f>
        <v>0</v>
      </c>
      <c r="I98" s="40" t="n">
        <f aca="false">MAX($J$2,H98+$J$4,G98+0.01,IF(C98="Sell",VLOOKUP(F98,Trans,2,FALSE()),IF(C98="Buy",VLOOKUP(E98,Trans,2,FALSE()),0))+VLOOKUP(D98,Intensity,2,TRUE())+I97)</f>
        <v>0.73</v>
      </c>
      <c r="J98" s="39" t="n">
        <f aca="false">IF(C98="Sell",K98-I98,IF(C98="Buy",J97-G98,((J97+K97)/2-I98/2)))</f>
        <v>24.385</v>
      </c>
      <c r="K98" s="39" t="n">
        <f aca="false">IF(C98="Sell",K97+H98,IF(C98="Buy",J98+I98,((J97+K97)/2+I98/2)))</f>
        <v>25.115</v>
      </c>
      <c r="L98" s="20" t="n">
        <f aca="false">(J98+K98)/2</f>
        <v>24.75</v>
      </c>
      <c r="M98" s="20" t="str">
        <f aca="false">IF(C98="Buy",J97,IF(C98="Sell",K97,""))</f>
        <v/>
      </c>
      <c r="N98" s="41" t="n">
        <f aca="false">IF(C98="Buy",(M98*10000+P97*N97)/(P97+10000),N97)</f>
        <v>27.1735294117647</v>
      </c>
      <c r="O98" s="41" t="n">
        <f aca="false">IF(C98="Sell",(M98*10000+Q97*O97)/(Q97+10000),O97)</f>
        <v>25.6064705882353</v>
      </c>
      <c r="P98" s="37" t="n">
        <f aca="false">IF(C98="Buy",P97+10000,P97)</f>
        <v>170000</v>
      </c>
      <c r="Q98" s="37" t="n">
        <f aca="false">IF(C98="Sell",Q97+10000,Q97)</f>
        <v>170000</v>
      </c>
      <c r="R98" s="37" t="n">
        <f aca="false">P98-Q98</f>
        <v>0</v>
      </c>
      <c r="S98" s="37" t="n">
        <f aca="false">Q98*O98-P98*N98</f>
        <v>-266400</v>
      </c>
      <c r="T98" s="37" t="n">
        <f aca="false">R98*L98+S98</f>
        <v>-266400</v>
      </c>
    </row>
    <row r="99" customFormat="false" ht="12.75" hidden="false" customHeight="false" outlineLevel="0" collapsed="false">
      <c r="A99" s="20" t="n">
        <f aca="false">A98+1</f>
        <v>81</v>
      </c>
      <c r="B99" s="37" t="n">
        <f aca="true">IF(C99&lt;&gt;"null",RAND()*240+B98,240+B98)</f>
        <v>14202.6024711438</v>
      </c>
      <c r="C99" s="20" t="s">
        <v>70</v>
      </c>
      <c r="D99" s="37" t="n">
        <f aca="false">((B99-B98)+(B98-B97)+(B97-B96)+(B96-B95))/4</f>
        <v>240</v>
      </c>
      <c r="E99" s="20" t="n">
        <f aca="false">MAX(0,IF(C99="Buy",E98+1,E98-MAX(1,ROUND($F$5*E98,0))))</f>
        <v>0</v>
      </c>
      <c r="F99" s="20" t="n">
        <f aca="false">MAX(0,IF(C99="Sell",F98+1,F98-MAX(1,ROUND($F$5*F98,0))))</f>
        <v>0</v>
      </c>
      <c r="G99" s="38" t="n">
        <f aca="false">MAX($J$3,IF(C99="Buy",MAX(0,VLOOKUP(E99,Trans,3,FALSE())+G98),MAX(0,G98-MAX(0.01,ROUND(G98*$F$4,2)))))</f>
        <v>0</v>
      </c>
      <c r="H99" s="38" t="n">
        <f aca="false">MAX($J$3,IF(C99="Sell",MAX(0,VLOOKUP(F99,Trans,3,FALSE())+H98),MAX(0,H98-MAX(0.01,ROUND(H98*$F$4,2)))))</f>
        <v>0</v>
      </c>
      <c r="I99" s="40" t="n">
        <f aca="false">MAX($J$2,H99+$J$4,G99+0.01,IF(C99="Sell",VLOOKUP(F99,Trans,2,FALSE()),IF(C99="Buy",VLOOKUP(E99,Trans,2,FALSE()),0))+VLOOKUP(D99,Intensity,2,TRUE())+I98)</f>
        <v>0.72</v>
      </c>
      <c r="J99" s="39" t="n">
        <f aca="false">IF(C99="Sell",K99-I99,IF(C99="Buy",J98-G99,((J98+K98)/2-I99/2)))</f>
        <v>24.39</v>
      </c>
      <c r="K99" s="39" t="n">
        <f aca="false">IF(C99="Sell",K98+H99,IF(C99="Buy",J99+I99,((J98+K98)/2+I99/2)))</f>
        <v>25.11</v>
      </c>
      <c r="L99" s="20" t="n">
        <f aca="false">(J99+K99)/2</f>
        <v>24.75</v>
      </c>
      <c r="M99" s="20" t="str">
        <f aca="false">IF(C99="Buy",J98,IF(C99="Sell",K98,""))</f>
        <v/>
      </c>
      <c r="N99" s="41" t="n">
        <f aca="false">IF(C99="Buy",(M99*10000+P98*N98)/(P98+10000),N98)</f>
        <v>27.1735294117647</v>
      </c>
      <c r="O99" s="41" t="n">
        <f aca="false">IF(C99="Sell",(M99*10000+Q98*O98)/(Q98+10000),O98)</f>
        <v>25.6064705882353</v>
      </c>
      <c r="P99" s="37" t="n">
        <f aca="false">IF(C99="Buy",P98+10000,P98)</f>
        <v>170000</v>
      </c>
      <c r="Q99" s="37" t="n">
        <f aca="false">IF(C99="Sell",Q98+10000,Q98)</f>
        <v>170000</v>
      </c>
      <c r="R99" s="37" t="n">
        <f aca="false">P99-Q99</f>
        <v>0</v>
      </c>
      <c r="S99" s="37" t="n">
        <f aca="false">Q99*O99-P99*N99</f>
        <v>-266400</v>
      </c>
      <c r="T99" s="37" t="n">
        <f aca="false">R99*L99+S99</f>
        <v>-266400</v>
      </c>
    </row>
    <row r="100" customFormat="false" ht="12.75" hidden="false" customHeight="false" outlineLevel="0" collapsed="false">
      <c r="A100" s="20" t="n">
        <f aca="false">A99+1</f>
        <v>82</v>
      </c>
      <c r="B100" s="37" t="n">
        <f aca="true">IF(C100&lt;&gt;"null",RAND()*240+B99,240+B99)</f>
        <v>14442.6024711438</v>
      </c>
      <c r="C100" s="20" t="s">
        <v>70</v>
      </c>
      <c r="D100" s="37" t="n">
        <f aca="false">((B100-B99)+(B99-B98)+(B98-B97)+(B97-B96))/4</f>
        <v>240</v>
      </c>
      <c r="E100" s="20" t="n">
        <f aca="false">MAX(0,IF(C100="Buy",E99+1,E99-MAX(1,ROUND($F$5*E99,0))))</f>
        <v>0</v>
      </c>
      <c r="F100" s="20" t="n">
        <f aca="false">MAX(0,IF(C100="Sell",F99+1,F99-MAX(1,ROUND($F$5*F99,0))))</f>
        <v>0</v>
      </c>
      <c r="G100" s="38" t="n">
        <f aca="false">MAX($J$3,IF(C100="Buy",MAX(0,VLOOKUP(E100,Trans,3,FALSE())+G99),MAX(0,G99-MAX(0.01,ROUND(G99*$F$4,2)))))</f>
        <v>0</v>
      </c>
      <c r="H100" s="38" t="n">
        <f aca="false">MAX($J$3,IF(C100="Sell",MAX(0,VLOOKUP(F100,Trans,3,FALSE())+H99),MAX(0,H99-MAX(0.01,ROUND(H99*$F$4,2)))))</f>
        <v>0</v>
      </c>
      <c r="I100" s="40" t="n">
        <f aca="false">MAX($J$2,H100+$J$4,G100+0.01,IF(C100="Sell",VLOOKUP(F100,Trans,2,FALSE()),IF(C100="Buy",VLOOKUP(E100,Trans,2,FALSE()),0))+VLOOKUP(D100,Intensity,2,TRUE())+I99)</f>
        <v>0.71</v>
      </c>
      <c r="J100" s="39" t="n">
        <f aca="false">IF(C100="Sell",K100-I100,IF(C100="Buy",J99-G100,((J99+K99)/2-I100/2)))</f>
        <v>24.395</v>
      </c>
      <c r="K100" s="39" t="n">
        <f aca="false">IF(C100="Sell",K99+H100,IF(C100="Buy",J100+I100,((J99+K99)/2+I100/2)))</f>
        <v>25.105</v>
      </c>
      <c r="L100" s="20" t="n">
        <f aca="false">(J100+K100)/2</f>
        <v>24.75</v>
      </c>
      <c r="M100" s="20" t="str">
        <f aca="false">IF(C100="Buy",J99,IF(C100="Sell",K99,""))</f>
        <v/>
      </c>
      <c r="N100" s="41" t="n">
        <f aca="false">IF(C100="Buy",(M100*10000+P99*N99)/(P99+10000),N99)</f>
        <v>27.1735294117647</v>
      </c>
      <c r="O100" s="41" t="n">
        <f aca="false">IF(C100="Sell",(M100*10000+Q99*O99)/(Q99+10000),O99)</f>
        <v>25.6064705882353</v>
      </c>
      <c r="P100" s="37" t="n">
        <f aca="false">IF(C100="Buy",P99+10000,P99)</f>
        <v>170000</v>
      </c>
      <c r="Q100" s="37" t="n">
        <f aca="false">IF(C100="Sell",Q99+10000,Q99)</f>
        <v>170000</v>
      </c>
      <c r="R100" s="37" t="n">
        <f aca="false">P100-Q100</f>
        <v>0</v>
      </c>
      <c r="S100" s="37" t="n">
        <f aca="false">Q100*O100-P100*N100</f>
        <v>-266400</v>
      </c>
      <c r="T100" s="37" t="n">
        <f aca="false">R100*L100+S100</f>
        <v>-266400</v>
      </c>
    </row>
    <row r="101" customFormat="false" ht="12.75" hidden="false" customHeight="false" outlineLevel="0" collapsed="false">
      <c r="A101" s="20" t="n">
        <f aca="false">A100+1</f>
        <v>83</v>
      </c>
      <c r="B101" s="37" t="n">
        <f aca="true">IF(C101&lt;&gt;"null",RAND()*240+B100,240+B100)</f>
        <v>14682.6024711438</v>
      </c>
      <c r="C101" s="20" t="s">
        <v>70</v>
      </c>
      <c r="D101" s="37" t="n">
        <f aca="false">((B101-B100)+(B100-B99)+(B99-B98)+(B98-B97))/4</f>
        <v>240</v>
      </c>
      <c r="E101" s="20" t="n">
        <f aca="false">MAX(0,IF(C101="Buy",E100+1,E100-MAX(1,ROUND($F$5*E100,0))))</f>
        <v>0</v>
      </c>
      <c r="F101" s="20" t="n">
        <f aca="false">MAX(0,IF(C101="Sell",F100+1,F100-MAX(1,ROUND($F$5*F100,0))))</f>
        <v>0</v>
      </c>
      <c r="G101" s="38" t="n">
        <f aca="false">MAX($J$3,IF(C101="Buy",MAX(0,VLOOKUP(E101,Trans,3,FALSE())+G100),MAX(0,G100-MAX(0.01,ROUND(G100*$F$4,2)))))</f>
        <v>0</v>
      </c>
      <c r="H101" s="38" t="n">
        <f aca="false">MAX($J$3,IF(C101="Sell",MAX(0,VLOOKUP(F101,Trans,3,FALSE())+H100),MAX(0,H100-MAX(0.01,ROUND(H100*$F$4,2)))))</f>
        <v>0</v>
      </c>
      <c r="I101" s="40" t="n">
        <f aca="false">MAX($J$2,H101+$J$4,G101+0.01,IF(C101="Sell",VLOOKUP(F101,Trans,2,FALSE()),IF(C101="Buy",VLOOKUP(E101,Trans,2,FALSE()),0))+VLOOKUP(D101,Intensity,2,TRUE())+I100)</f>
        <v>0.7</v>
      </c>
      <c r="J101" s="39" t="n">
        <f aca="false">IF(C101="Sell",K101-I101,IF(C101="Buy",J100-G101,((J100+K100)/2-I101/2)))</f>
        <v>24.4</v>
      </c>
      <c r="K101" s="39" t="n">
        <f aca="false">IF(C101="Sell",K100+H101,IF(C101="Buy",J101+I101,((J100+K100)/2+I101/2)))</f>
        <v>25.1</v>
      </c>
      <c r="L101" s="20" t="n">
        <f aca="false">(J101+K101)/2</f>
        <v>24.75</v>
      </c>
      <c r="M101" s="20" t="str">
        <f aca="false">IF(C101="Buy",J100,IF(C101="Sell",K100,""))</f>
        <v/>
      </c>
      <c r="N101" s="41" t="n">
        <f aca="false">IF(C101="Buy",(M101*10000+P100*N100)/(P100+10000),N100)</f>
        <v>27.1735294117647</v>
      </c>
      <c r="O101" s="41" t="n">
        <f aca="false">IF(C101="Sell",(M101*10000+Q100*O100)/(Q100+10000),O100)</f>
        <v>25.6064705882353</v>
      </c>
      <c r="P101" s="37" t="n">
        <f aca="false">IF(C101="Buy",P100+10000,P100)</f>
        <v>170000</v>
      </c>
      <c r="Q101" s="37" t="n">
        <f aca="false">IF(C101="Sell",Q100+10000,Q100)</f>
        <v>170000</v>
      </c>
      <c r="R101" s="37" t="n">
        <f aca="false">P101-Q101</f>
        <v>0</v>
      </c>
      <c r="S101" s="37" t="n">
        <f aca="false">Q101*O101-P101*N101</f>
        <v>-266400</v>
      </c>
      <c r="T101" s="37" t="n">
        <f aca="false">R101*L101+S101</f>
        <v>-266400</v>
      </c>
    </row>
    <row r="102" customFormat="false" ht="12.75" hidden="false" customHeight="false" outlineLevel="0" collapsed="false">
      <c r="A102" s="20" t="n">
        <f aca="false">A101+1</f>
        <v>84</v>
      </c>
      <c r="B102" s="37" t="n">
        <f aca="true">IF(C102&lt;&gt;"null",RAND()*240+B101,240+B101)</f>
        <v>14922.6024711438</v>
      </c>
      <c r="C102" s="20" t="s">
        <v>70</v>
      </c>
      <c r="D102" s="37" t="n">
        <f aca="false">((B102-B101)+(B101-B100)+(B100-B99)+(B99-B98))/4</f>
        <v>240</v>
      </c>
      <c r="E102" s="20" t="n">
        <f aca="false">MAX(0,IF(C102="Buy",E101+1,E101-MAX(1,ROUND($F$5*E101,0))))</f>
        <v>0</v>
      </c>
      <c r="F102" s="20" t="n">
        <f aca="false">MAX(0,IF(C102="Sell",F101+1,F101-MAX(1,ROUND($F$5*F101,0))))</f>
        <v>0</v>
      </c>
      <c r="G102" s="38" t="n">
        <f aca="false">MAX($J$3,IF(C102="Buy",MAX(0,VLOOKUP(E102,Trans,3,FALSE())+G101),MAX(0,G101-MAX(0.01,ROUND(G101*$F$4,2)))))</f>
        <v>0</v>
      </c>
      <c r="H102" s="38" t="n">
        <f aca="false">MAX($J$3,IF(C102="Sell",MAX(0,VLOOKUP(F102,Trans,3,FALSE())+H101),MAX(0,H101-MAX(0.01,ROUND(H101*$F$4,2)))))</f>
        <v>0</v>
      </c>
      <c r="I102" s="40" t="n">
        <f aca="false">MAX($J$2,H102+$J$4,G102+0.01,IF(C102="Sell",VLOOKUP(F102,Trans,2,FALSE()),IF(C102="Buy",VLOOKUP(E102,Trans,2,FALSE()),0))+VLOOKUP(D102,Intensity,2,TRUE())+I101)</f>
        <v>0.69</v>
      </c>
      <c r="J102" s="39" t="n">
        <f aca="false">IF(C102="Sell",K102-I102,IF(C102="Buy",J101-G102,((J101+K101)/2-I102/2)))</f>
        <v>24.405</v>
      </c>
      <c r="K102" s="39" t="n">
        <f aca="false">IF(C102="Sell",K101+H102,IF(C102="Buy",J102+I102,((J101+K101)/2+I102/2)))</f>
        <v>25.095</v>
      </c>
      <c r="L102" s="20" t="n">
        <f aca="false">(J102+K102)/2</f>
        <v>24.75</v>
      </c>
      <c r="M102" s="20" t="str">
        <f aca="false">IF(C102="Buy",J101,IF(C102="Sell",K101,""))</f>
        <v/>
      </c>
      <c r="N102" s="41" t="n">
        <f aca="false">IF(C102="Buy",(M102*10000+P101*N101)/(P101+10000),N101)</f>
        <v>27.1735294117647</v>
      </c>
      <c r="O102" s="41" t="n">
        <f aca="false">IF(C102="Sell",(M102*10000+Q101*O101)/(Q101+10000),O101)</f>
        <v>25.6064705882353</v>
      </c>
      <c r="P102" s="37" t="n">
        <f aca="false">IF(C102="Buy",P101+10000,P101)</f>
        <v>170000</v>
      </c>
      <c r="Q102" s="37" t="n">
        <f aca="false">IF(C102="Sell",Q101+10000,Q101)</f>
        <v>170000</v>
      </c>
      <c r="R102" s="37" t="n">
        <f aca="false">P102-Q102</f>
        <v>0</v>
      </c>
      <c r="S102" s="37" t="n">
        <f aca="false">Q102*O102-P102*N102</f>
        <v>-266400</v>
      </c>
      <c r="T102" s="37" t="n">
        <f aca="false">R102*L102+S102</f>
        <v>-266400</v>
      </c>
    </row>
    <row r="103" customFormat="false" ht="12.75" hidden="false" customHeight="false" outlineLevel="0" collapsed="false">
      <c r="A103" s="20" t="n">
        <f aca="false">A102+1</f>
        <v>85</v>
      </c>
      <c r="B103" s="37" t="n">
        <f aca="true">IF(C103&lt;&gt;"null",RAND()*240+B102,240+B102)</f>
        <v>15162.6024711438</v>
      </c>
      <c r="C103" s="20" t="s">
        <v>70</v>
      </c>
      <c r="D103" s="37" t="n">
        <f aca="false">((B103-B102)+(B102-B101)+(B101-B100)+(B100-B99))/4</f>
        <v>240</v>
      </c>
      <c r="E103" s="20" t="n">
        <f aca="false">MAX(0,IF(C103="Buy",E102+1,E102-MAX(1,ROUND($F$5*E102,0))))</f>
        <v>0</v>
      </c>
      <c r="F103" s="20" t="n">
        <f aca="false">MAX(0,IF(C103="Sell",F102+1,F102-MAX(1,ROUND($F$5*F102,0))))</f>
        <v>0</v>
      </c>
      <c r="G103" s="38" t="n">
        <f aca="false">MAX($J$3,IF(C103="Buy",MAX(0,VLOOKUP(E103,Trans,3,FALSE())+G102),MAX(0,G102-MAX(0.01,ROUND(G102*$F$4,2)))))</f>
        <v>0</v>
      </c>
      <c r="H103" s="38" t="n">
        <f aca="false">MAX($J$3,IF(C103="Sell",MAX(0,VLOOKUP(F103,Trans,3,FALSE())+H102),MAX(0,H102-MAX(0.01,ROUND(H102*$F$4,2)))))</f>
        <v>0</v>
      </c>
      <c r="I103" s="40" t="n">
        <f aca="false">MAX($J$2,H103+$J$4,G103+0.01,IF(C103="Sell",VLOOKUP(F103,Trans,2,FALSE()),IF(C103="Buy",VLOOKUP(E103,Trans,2,FALSE()),0))+VLOOKUP(D103,Intensity,2,TRUE())+I102)</f>
        <v>0.68</v>
      </c>
      <c r="J103" s="39" t="n">
        <f aca="false">IF(C103="Sell",K103-I103,IF(C103="Buy",J102-G103,((J102+K102)/2-I103/2)))</f>
        <v>24.41</v>
      </c>
      <c r="K103" s="39" t="n">
        <f aca="false">IF(C103="Sell",K102+H103,IF(C103="Buy",J103+I103,((J102+K102)/2+I103/2)))</f>
        <v>25.09</v>
      </c>
      <c r="L103" s="20" t="n">
        <f aca="false">(J103+K103)/2</f>
        <v>24.75</v>
      </c>
      <c r="M103" s="20" t="str">
        <f aca="false">IF(C103="Buy",J102,IF(C103="Sell",K102,""))</f>
        <v/>
      </c>
      <c r="N103" s="41" t="n">
        <f aca="false">IF(C103="Buy",(M103*10000+P102*N102)/(P102+10000),N102)</f>
        <v>27.1735294117647</v>
      </c>
      <c r="O103" s="41" t="n">
        <f aca="false">IF(C103="Sell",(M103*10000+Q102*O102)/(Q102+10000),O102)</f>
        <v>25.6064705882353</v>
      </c>
      <c r="P103" s="37" t="n">
        <f aca="false">IF(C103="Buy",P102+10000,P102)</f>
        <v>170000</v>
      </c>
      <c r="Q103" s="37" t="n">
        <f aca="false">IF(C103="Sell",Q102+10000,Q102)</f>
        <v>170000</v>
      </c>
      <c r="R103" s="37" t="n">
        <f aca="false">P103-Q103</f>
        <v>0</v>
      </c>
      <c r="S103" s="37" t="n">
        <f aca="false">Q103*O103-P103*N103</f>
        <v>-266400</v>
      </c>
      <c r="T103" s="37" t="n">
        <f aca="false">R103*L103+S103</f>
        <v>-266400</v>
      </c>
    </row>
    <row r="104" customFormat="false" ht="12.75" hidden="false" customHeight="false" outlineLevel="0" collapsed="false">
      <c r="A104" s="20" t="n">
        <f aca="false">A103+1</f>
        <v>86</v>
      </c>
      <c r="B104" s="37" t="n">
        <f aca="true">IF(C104&lt;&gt;"null",RAND()*240+B103,240+B103)</f>
        <v>15402.6024711438</v>
      </c>
      <c r="C104" s="20" t="s">
        <v>70</v>
      </c>
      <c r="D104" s="37" t="n">
        <f aca="false">((B104-B103)+(B103-B102)+(B102-B101)+(B101-B100))/4</f>
        <v>240</v>
      </c>
      <c r="E104" s="20" t="n">
        <f aca="false">MAX(0,IF(C104="Buy",E103+1,E103-MAX(1,ROUND($F$5*E103,0))))</f>
        <v>0</v>
      </c>
      <c r="F104" s="20" t="n">
        <f aca="false">MAX(0,IF(C104="Sell",F103+1,F103-MAX(1,ROUND($F$5*F103,0))))</f>
        <v>0</v>
      </c>
      <c r="G104" s="38" t="n">
        <f aca="false">MAX($J$3,IF(C104="Buy",MAX(0,VLOOKUP(E104,Trans,3,FALSE())+G103),MAX(0,G103-MAX(0.01,ROUND(G103*$F$4,2)))))</f>
        <v>0</v>
      </c>
      <c r="H104" s="38" t="n">
        <f aca="false">MAX($J$3,IF(C104="Sell",MAX(0,VLOOKUP(F104,Trans,3,FALSE())+H103),MAX(0,H103-MAX(0.01,ROUND(H103*$F$4,2)))))</f>
        <v>0</v>
      </c>
      <c r="I104" s="40" t="n">
        <f aca="false">MAX($J$2,H104+$J$4,G104+0.01,IF(C104="Sell",VLOOKUP(F104,Trans,2,FALSE()),IF(C104="Buy",VLOOKUP(E104,Trans,2,FALSE()),0))+VLOOKUP(D104,Intensity,2,TRUE())+I103)</f>
        <v>0.67</v>
      </c>
      <c r="J104" s="39" t="n">
        <f aca="false">IF(C104="Sell",K104-I104,IF(C104="Buy",J103-G104,((J103+K103)/2-I104/2)))</f>
        <v>24.415</v>
      </c>
      <c r="K104" s="39" t="n">
        <f aca="false">IF(C104="Sell",K103+H104,IF(C104="Buy",J104+I104,((J103+K103)/2+I104/2)))</f>
        <v>25.085</v>
      </c>
      <c r="L104" s="20" t="n">
        <f aca="false">(J104+K104)/2</f>
        <v>24.75</v>
      </c>
      <c r="M104" s="20" t="str">
        <f aca="false">IF(C104="Buy",J103,IF(C104="Sell",K103,""))</f>
        <v/>
      </c>
      <c r="N104" s="41" t="n">
        <f aca="false">IF(C104="Buy",(M104*10000+P103*N103)/(P103+10000),N103)</f>
        <v>27.1735294117647</v>
      </c>
      <c r="O104" s="41" t="n">
        <f aca="false">IF(C104="Sell",(M104*10000+Q103*O103)/(Q103+10000),O103)</f>
        <v>25.6064705882353</v>
      </c>
      <c r="P104" s="37" t="n">
        <f aca="false">IF(C104="Buy",P103+10000,P103)</f>
        <v>170000</v>
      </c>
      <c r="Q104" s="37" t="n">
        <f aca="false">IF(C104="Sell",Q103+10000,Q103)</f>
        <v>170000</v>
      </c>
      <c r="R104" s="37" t="n">
        <f aca="false">P104-Q104</f>
        <v>0</v>
      </c>
      <c r="S104" s="37" t="n">
        <f aca="false">Q104*O104-P104*N104</f>
        <v>-266400</v>
      </c>
      <c r="T104" s="37" t="n">
        <f aca="false">R104*L104+S104</f>
        <v>-266400</v>
      </c>
    </row>
    <row r="105" customFormat="false" ht="12.75" hidden="false" customHeight="false" outlineLevel="0" collapsed="false">
      <c r="A105" s="20" t="n">
        <f aca="false">A104+1</f>
        <v>87</v>
      </c>
      <c r="B105" s="37" t="n">
        <f aca="true">IF(C105&lt;&gt;"null",RAND()*240+B104,240+B104)</f>
        <v>15642.6024711438</v>
      </c>
      <c r="C105" s="20" t="s">
        <v>70</v>
      </c>
      <c r="D105" s="37" t="n">
        <f aca="false">((B105-B104)+(B104-B103)+(B103-B102)+(B102-B101))/4</f>
        <v>240</v>
      </c>
      <c r="E105" s="20" t="n">
        <f aca="false">MAX(0,IF(C105="Buy",E104+1,E104-MAX(1,ROUND($F$5*E104,0))))</f>
        <v>0</v>
      </c>
      <c r="F105" s="20" t="n">
        <f aca="false">MAX(0,IF(C105="Sell",F104+1,F104-MAX(1,ROUND($F$5*F104,0))))</f>
        <v>0</v>
      </c>
      <c r="G105" s="38" t="n">
        <f aca="false">MAX($J$3,IF(C105="Buy",MAX(0,VLOOKUP(E105,Trans,3,FALSE())+G104),MAX(0,G104-MAX(0.01,ROUND(G104*$F$4,2)))))</f>
        <v>0</v>
      </c>
      <c r="H105" s="38" t="n">
        <f aca="false">MAX($J$3,IF(C105="Sell",MAX(0,VLOOKUP(F105,Trans,3,FALSE())+H104),MAX(0,H104-MAX(0.01,ROUND(H104*$F$4,2)))))</f>
        <v>0</v>
      </c>
      <c r="I105" s="40" t="n">
        <f aca="false">MAX($J$2,H105+$J$4,G105+0.01,IF(C105="Sell",VLOOKUP(F105,Trans,2,FALSE()),IF(C105="Buy",VLOOKUP(E105,Trans,2,FALSE()),0))+VLOOKUP(D105,Intensity,2,TRUE())+I104)</f>
        <v>0.66</v>
      </c>
      <c r="J105" s="39" t="n">
        <f aca="false">IF(C105="Sell",K105-I105,IF(C105="Buy",J104-G105,((J104+K104)/2-I105/2)))</f>
        <v>24.42</v>
      </c>
      <c r="K105" s="39" t="n">
        <f aca="false">IF(C105="Sell",K104+H105,IF(C105="Buy",J105+I105,((J104+K104)/2+I105/2)))</f>
        <v>25.08</v>
      </c>
      <c r="L105" s="20" t="n">
        <f aca="false">(J105+K105)/2</f>
        <v>24.75</v>
      </c>
      <c r="M105" s="20" t="str">
        <f aca="false">IF(C105="Buy",J104,IF(C105="Sell",K104,""))</f>
        <v/>
      </c>
      <c r="N105" s="41" t="n">
        <f aca="false">IF(C105="Buy",(M105*10000+P104*N104)/(P104+10000),N104)</f>
        <v>27.1735294117647</v>
      </c>
      <c r="O105" s="41" t="n">
        <f aca="false">IF(C105="Sell",(M105*10000+Q104*O104)/(Q104+10000),O104)</f>
        <v>25.6064705882353</v>
      </c>
      <c r="P105" s="37" t="n">
        <f aca="false">IF(C105="Buy",P104+10000,P104)</f>
        <v>170000</v>
      </c>
      <c r="Q105" s="37" t="n">
        <f aca="false">IF(C105="Sell",Q104+10000,Q104)</f>
        <v>170000</v>
      </c>
      <c r="R105" s="37" t="n">
        <f aca="false">P105-Q105</f>
        <v>0</v>
      </c>
      <c r="S105" s="37" t="n">
        <f aca="false">Q105*O105-P105*N105</f>
        <v>-266400</v>
      </c>
      <c r="T105" s="37" t="n">
        <f aca="false">R105*L105+S105</f>
        <v>-266400</v>
      </c>
    </row>
    <row r="106" customFormat="false" ht="12.75" hidden="false" customHeight="false" outlineLevel="0" collapsed="false">
      <c r="A106" s="20" t="n">
        <f aca="false">A105+1</f>
        <v>88</v>
      </c>
      <c r="B106" s="37" t="n">
        <f aca="true">IF(C106&lt;&gt;"null",RAND()*240+B105,240+B105)</f>
        <v>15882.6024711438</v>
      </c>
      <c r="C106" s="20" t="s">
        <v>70</v>
      </c>
      <c r="D106" s="37" t="n">
        <f aca="false">((B106-B105)+(B105-B104)+(B104-B103)+(B103-B102))/4</f>
        <v>240</v>
      </c>
      <c r="E106" s="20" t="n">
        <f aca="false">MAX(0,IF(C106="Buy",E105+1,E105-MAX(1,ROUND($F$5*E105,0))))</f>
        <v>0</v>
      </c>
      <c r="F106" s="20" t="n">
        <f aca="false">MAX(0,IF(C106="Sell",F105+1,F105-MAX(1,ROUND($F$5*F105,0))))</f>
        <v>0</v>
      </c>
      <c r="G106" s="38" t="n">
        <f aca="false">MAX($J$3,IF(C106="Buy",MAX(0,VLOOKUP(E106,Trans,3,FALSE())+G105),MAX(0,G105-MAX(0.01,ROUND(G105*$F$4,2)))))</f>
        <v>0</v>
      </c>
      <c r="H106" s="38" t="n">
        <f aca="false">MAX($J$3,IF(C106="Sell",MAX(0,VLOOKUP(F106,Trans,3,FALSE())+H105),MAX(0,H105-MAX(0.01,ROUND(H105*$F$4,2)))))</f>
        <v>0</v>
      </c>
      <c r="I106" s="40" t="n">
        <f aca="false">MAX($J$2,H106+$J$4,G106+0.01,IF(C106="Sell",VLOOKUP(F106,Trans,2,FALSE()),IF(C106="Buy",VLOOKUP(E106,Trans,2,FALSE()),0))+VLOOKUP(D106,Intensity,2,TRUE())+I105)</f>
        <v>0.65</v>
      </c>
      <c r="J106" s="39" t="n">
        <f aca="false">IF(C106="Sell",K106-I106,IF(C106="Buy",J105-G106,((J105+K105)/2-I106/2)))</f>
        <v>24.425</v>
      </c>
      <c r="K106" s="39" t="n">
        <f aca="false">IF(C106="Sell",K105+H106,IF(C106="Buy",J106+I106,((J105+K105)/2+I106/2)))</f>
        <v>25.075</v>
      </c>
      <c r="L106" s="20" t="n">
        <f aca="false">(J106+K106)/2</f>
        <v>24.75</v>
      </c>
      <c r="M106" s="20" t="str">
        <f aca="false">IF(C106="Buy",J105,IF(C106="Sell",K105,""))</f>
        <v/>
      </c>
      <c r="N106" s="41" t="n">
        <f aca="false">IF(C106="Buy",(M106*10000+P105*N105)/(P105+10000),N105)</f>
        <v>27.1735294117647</v>
      </c>
      <c r="O106" s="41" t="n">
        <f aca="false">IF(C106="Sell",(M106*10000+Q105*O105)/(Q105+10000),O105)</f>
        <v>25.6064705882353</v>
      </c>
      <c r="P106" s="37" t="n">
        <f aca="false">IF(C106="Buy",P105+10000,P105)</f>
        <v>170000</v>
      </c>
      <c r="Q106" s="37" t="n">
        <f aca="false">IF(C106="Sell",Q105+10000,Q105)</f>
        <v>170000</v>
      </c>
      <c r="R106" s="37" t="n">
        <f aca="false">P106-Q106</f>
        <v>0</v>
      </c>
      <c r="S106" s="37" t="n">
        <f aca="false">Q106*O106-P106*N106</f>
        <v>-266400</v>
      </c>
      <c r="T106" s="37" t="n">
        <f aca="false">R106*L106+S106</f>
        <v>-266400</v>
      </c>
    </row>
    <row r="107" customFormat="false" ht="12.75" hidden="false" customHeight="false" outlineLevel="0" collapsed="false">
      <c r="A107" s="20" t="n">
        <f aca="false">A106+1</f>
        <v>89</v>
      </c>
      <c r="B107" s="37" t="n">
        <f aca="true">IF(C107&lt;&gt;"null",RAND()*240+B106,240+B106)</f>
        <v>16122.6024711438</v>
      </c>
      <c r="C107" s="20" t="s">
        <v>70</v>
      </c>
      <c r="D107" s="37" t="n">
        <f aca="false">((B107-B106)+(B106-B105)+(B105-B104)+(B104-B103))/4</f>
        <v>240</v>
      </c>
      <c r="E107" s="20" t="n">
        <f aca="false">MAX(0,IF(C107="Buy",E106+1,E106-MAX(1,ROUND($F$5*E106,0))))</f>
        <v>0</v>
      </c>
      <c r="F107" s="20" t="n">
        <f aca="false">MAX(0,IF(C107="Sell",F106+1,F106-MAX(1,ROUND($F$5*F106,0))))</f>
        <v>0</v>
      </c>
      <c r="G107" s="38" t="n">
        <f aca="false">MAX($J$3,IF(C107="Buy",MAX(0,VLOOKUP(E107,Trans,3,FALSE())+G106),MAX(0,G106-MAX(0.01,ROUND(G106*$F$4,2)))))</f>
        <v>0</v>
      </c>
      <c r="H107" s="38" t="n">
        <f aca="false">MAX($J$3,IF(C107="Sell",MAX(0,VLOOKUP(F107,Trans,3,FALSE())+H106),MAX(0,H106-MAX(0.01,ROUND(H106*$F$4,2)))))</f>
        <v>0</v>
      </c>
      <c r="I107" s="40" t="n">
        <f aca="false">MAX($J$2,H107+$J$4,G107+0.01,IF(C107="Sell",VLOOKUP(F107,Trans,2,FALSE()),IF(C107="Buy",VLOOKUP(E107,Trans,2,FALSE()),0))+VLOOKUP(D107,Intensity,2,TRUE())+I106)</f>
        <v>0.64</v>
      </c>
      <c r="J107" s="39" t="n">
        <f aca="false">IF(C107="Sell",K107-I107,IF(C107="Buy",J106-G107,((J106+K106)/2-I107/2)))</f>
        <v>24.43</v>
      </c>
      <c r="K107" s="39" t="n">
        <f aca="false">IF(C107="Sell",K106+H107,IF(C107="Buy",J107+I107,((J106+K106)/2+I107/2)))</f>
        <v>25.07</v>
      </c>
      <c r="L107" s="20" t="n">
        <f aca="false">(J107+K107)/2</f>
        <v>24.75</v>
      </c>
      <c r="M107" s="20" t="str">
        <f aca="false">IF(C107="Buy",J106,IF(C107="Sell",K106,""))</f>
        <v/>
      </c>
      <c r="N107" s="41" t="n">
        <f aca="false">IF(C107="Buy",(M107*10000+P106*N106)/(P106+10000),N106)</f>
        <v>27.1735294117647</v>
      </c>
      <c r="O107" s="41" t="n">
        <f aca="false">IF(C107="Sell",(M107*10000+Q106*O106)/(Q106+10000),O106)</f>
        <v>25.6064705882353</v>
      </c>
      <c r="P107" s="37" t="n">
        <f aca="false">IF(C107="Buy",P106+10000,P106)</f>
        <v>170000</v>
      </c>
      <c r="Q107" s="37" t="n">
        <f aca="false">IF(C107="Sell",Q106+10000,Q106)</f>
        <v>170000</v>
      </c>
      <c r="R107" s="37" t="n">
        <f aca="false">P107-Q107</f>
        <v>0</v>
      </c>
      <c r="S107" s="37" t="n">
        <f aca="false">Q107*O107-P107*N107</f>
        <v>-266400</v>
      </c>
      <c r="T107" s="37" t="n">
        <f aca="false">R107*L107+S107</f>
        <v>-266400</v>
      </c>
    </row>
    <row r="108" customFormat="false" ht="12.75" hidden="false" customHeight="false" outlineLevel="0" collapsed="false">
      <c r="A108" s="20" t="n">
        <f aca="false">A107+1</f>
        <v>90</v>
      </c>
      <c r="B108" s="37" t="n">
        <f aca="true">IF(C108&lt;&gt;"null",RAND()*240+B107,240+B107)</f>
        <v>16362.6024711438</v>
      </c>
      <c r="C108" s="20" t="s">
        <v>70</v>
      </c>
      <c r="D108" s="37" t="n">
        <f aca="false">((B108-B107)+(B107-B106)+(B106-B105)+(B105-B104))/4</f>
        <v>240</v>
      </c>
      <c r="E108" s="20" t="n">
        <f aca="false">MAX(0,IF(C108="Buy",E107+1,E107-MAX(1,ROUND($F$5*E107,0))))</f>
        <v>0</v>
      </c>
      <c r="F108" s="20" t="n">
        <f aca="false">MAX(0,IF(C108="Sell",F107+1,F107-MAX(1,ROUND($F$5*F107,0))))</f>
        <v>0</v>
      </c>
      <c r="G108" s="38" t="n">
        <f aca="false">MAX($J$3,IF(C108="Buy",MAX(0,VLOOKUP(E108,Trans,3,FALSE())+G107),MAX(0,G107-MAX(0.01,ROUND(G107*$F$4,2)))))</f>
        <v>0</v>
      </c>
      <c r="H108" s="38" t="n">
        <f aca="false">MAX($J$3,IF(C108="Sell",MAX(0,VLOOKUP(F108,Trans,3,FALSE())+H107),MAX(0,H107-MAX(0.01,ROUND(H107*$F$4,2)))))</f>
        <v>0</v>
      </c>
      <c r="I108" s="40" t="n">
        <f aca="false">MAX($J$2,H108+$J$4,G108+0.01,IF(C108="Sell",VLOOKUP(F108,Trans,2,FALSE()),IF(C108="Buy",VLOOKUP(E108,Trans,2,FALSE()),0))+VLOOKUP(D108,Intensity,2,TRUE())+I107)</f>
        <v>0.63</v>
      </c>
      <c r="J108" s="39" t="n">
        <f aca="false">IF(C108="Sell",K108-I108,IF(C108="Buy",J107-G108,((J107+K107)/2-I108/2)))</f>
        <v>24.435</v>
      </c>
      <c r="K108" s="39" t="n">
        <f aca="false">IF(C108="Sell",K107+H108,IF(C108="Buy",J108+I108,((J107+K107)/2+I108/2)))</f>
        <v>25.065</v>
      </c>
      <c r="L108" s="20" t="n">
        <f aca="false">(J108+K108)/2</f>
        <v>24.75</v>
      </c>
      <c r="M108" s="20" t="str">
        <f aca="false">IF(C108="Buy",J107,IF(C108="Sell",K107,""))</f>
        <v/>
      </c>
      <c r="N108" s="41" t="n">
        <f aca="false">IF(C108="Buy",(M108*10000+P107*N107)/(P107+10000),N107)</f>
        <v>27.1735294117647</v>
      </c>
      <c r="O108" s="41" t="n">
        <f aca="false">IF(C108="Sell",(M108*10000+Q107*O107)/(Q107+10000),O107)</f>
        <v>25.6064705882353</v>
      </c>
      <c r="P108" s="37" t="n">
        <f aca="false">IF(C108="Buy",P107+10000,P107)</f>
        <v>170000</v>
      </c>
      <c r="Q108" s="37" t="n">
        <f aca="false">IF(C108="Sell",Q107+10000,Q107)</f>
        <v>170000</v>
      </c>
      <c r="R108" s="37" t="n">
        <f aca="false">P108-Q108</f>
        <v>0</v>
      </c>
      <c r="S108" s="37" t="n">
        <f aca="false">Q108*O108-P108*N108</f>
        <v>-266400</v>
      </c>
      <c r="T108" s="37" t="n">
        <f aca="false">R108*L108+S108</f>
        <v>-266400</v>
      </c>
    </row>
    <row r="109" customFormat="false" ht="12.75" hidden="false" customHeight="false" outlineLevel="0" collapsed="false">
      <c r="A109" s="20" t="n">
        <f aca="false">A108+1</f>
        <v>91</v>
      </c>
      <c r="B109" s="37" t="n">
        <f aca="true">IF(C109&lt;&gt;"null",RAND()*240+B108,240+B108)</f>
        <v>16602.6024711438</v>
      </c>
      <c r="C109" s="20" t="s">
        <v>70</v>
      </c>
      <c r="D109" s="37" t="n">
        <f aca="false">((B109-B108)+(B108-B107)+(B107-B106)+(B106-B105))/4</f>
        <v>240</v>
      </c>
      <c r="E109" s="20" t="n">
        <f aca="false">MAX(0,IF(C109="Buy",E108+1,E108-MAX(1,ROUND($F$5*E108,0))))</f>
        <v>0</v>
      </c>
      <c r="F109" s="20" t="n">
        <f aca="false">MAX(0,IF(C109="Sell",F108+1,F108-MAX(1,ROUND($F$5*F108,0))))</f>
        <v>0</v>
      </c>
      <c r="G109" s="38" t="n">
        <f aca="false">MAX($J$3,IF(C109="Buy",MAX(0,VLOOKUP(E109,Trans,3,FALSE())+G108),MAX(0,G108-MAX(0.01,ROUND(G108*$F$4,2)))))</f>
        <v>0</v>
      </c>
      <c r="H109" s="38" t="n">
        <f aca="false">MAX($J$3,IF(C109="Sell",MAX(0,VLOOKUP(F109,Trans,3,FALSE())+H108),MAX(0,H108-MAX(0.01,ROUND(H108*$F$4,2)))))</f>
        <v>0</v>
      </c>
      <c r="I109" s="40" t="n">
        <f aca="false">MAX($J$2,H109+$J$4,G109+0.01,IF(C109="Sell",VLOOKUP(F109,Trans,2,FALSE()),IF(C109="Buy",VLOOKUP(E109,Trans,2,FALSE()),0))+VLOOKUP(D109,Intensity,2,TRUE())+I108)</f>
        <v>0.62</v>
      </c>
      <c r="J109" s="39" t="n">
        <f aca="false">IF(C109="Sell",K109-I109,IF(C109="Buy",J108-G109,((J108+K108)/2-I109/2)))</f>
        <v>24.44</v>
      </c>
      <c r="K109" s="39" t="n">
        <f aca="false">IF(C109="Sell",K108+H109,IF(C109="Buy",J109+I109,((J108+K108)/2+I109/2)))</f>
        <v>25.06</v>
      </c>
      <c r="L109" s="20" t="n">
        <f aca="false">(J109+K109)/2</f>
        <v>24.75</v>
      </c>
      <c r="M109" s="20" t="str">
        <f aca="false">IF(C109="Buy",J108,IF(C109="Sell",K108,""))</f>
        <v/>
      </c>
      <c r="N109" s="41" t="n">
        <f aca="false">IF(C109="Buy",(M109*10000+P108*N108)/(P108+10000),N108)</f>
        <v>27.1735294117647</v>
      </c>
      <c r="O109" s="41" t="n">
        <f aca="false">IF(C109="Sell",(M109*10000+Q108*O108)/(Q108+10000),O108)</f>
        <v>25.6064705882353</v>
      </c>
      <c r="P109" s="37" t="n">
        <f aca="false">IF(C109="Buy",P108+10000,P108)</f>
        <v>170000</v>
      </c>
      <c r="Q109" s="37" t="n">
        <f aca="false">IF(C109="Sell",Q108+10000,Q108)</f>
        <v>170000</v>
      </c>
      <c r="R109" s="37" t="n">
        <f aca="false">P109-Q109</f>
        <v>0</v>
      </c>
      <c r="S109" s="37" t="n">
        <f aca="false">Q109*O109-P109*N109</f>
        <v>-266400</v>
      </c>
      <c r="T109" s="37" t="n">
        <f aca="false">R109*L109+S109</f>
        <v>-266400</v>
      </c>
    </row>
    <row r="110" customFormat="false" ht="12.75" hidden="false" customHeight="false" outlineLevel="0" collapsed="false">
      <c r="A110" s="20" t="n">
        <f aca="false">A109+1</f>
        <v>92</v>
      </c>
      <c r="B110" s="37" t="n">
        <f aca="true">IF(C110&lt;&gt;"null",RAND()*240+B109,240+B109)</f>
        <v>16842.6024711438</v>
      </c>
      <c r="C110" s="20" t="s">
        <v>70</v>
      </c>
      <c r="D110" s="37" t="n">
        <f aca="false">((B110-B109)+(B109-B108)+(B108-B107)+(B107-B106))/4</f>
        <v>240</v>
      </c>
      <c r="E110" s="20" t="n">
        <f aca="false">MAX(0,IF(C110="Buy",E109+1,E109-MAX(1,ROUND($F$5*E109,0))))</f>
        <v>0</v>
      </c>
      <c r="F110" s="20" t="n">
        <f aca="false">MAX(0,IF(C110="Sell",F109+1,F109-MAX(1,ROUND($F$5*F109,0))))</f>
        <v>0</v>
      </c>
      <c r="G110" s="38" t="n">
        <f aca="false">MAX($J$3,IF(C110="Buy",MAX(0,VLOOKUP(E110,Trans,3,FALSE())+G109),MAX(0,G109-MAX(0.01,ROUND(G109*$F$4,2)))))</f>
        <v>0</v>
      </c>
      <c r="H110" s="38" t="n">
        <f aca="false">MAX($J$3,IF(C110="Sell",MAX(0,VLOOKUP(F110,Trans,3,FALSE())+H109),MAX(0,H109-MAX(0.01,ROUND(H109*$F$4,2)))))</f>
        <v>0</v>
      </c>
      <c r="I110" s="40" t="n">
        <f aca="false">MAX($J$2,H110+$J$4,G110+0.01,IF(C110="Sell",VLOOKUP(F110,Trans,2,FALSE()),IF(C110="Buy",VLOOKUP(E110,Trans,2,FALSE()),0))+VLOOKUP(D110,Intensity,2,TRUE())+I109)</f>
        <v>0.61</v>
      </c>
      <c r="J110" s="39" t="n">
        <f aca="false">IF(C110="Sell",K110-I110,IF(C110="Buy",J109-G110,((J109+K109)/2-I110/2)))</f>
        <v>24.445</v>
      </c>
      <c r="K110" s="39" t="n">
        <f aca="false">IF(C110="Sell",K109+H110,IF(C110="Buy",J110+I110,((J109+K109)/2+I110/2)))</f>
        <v>25.055</v>
      </c>
      <c r="L110" s="20" t="n">
        <f aca="false">(J110+K110)/2</f>
        <v>24.75</v>
      </c>
      <c r="M110" s="20" t="str">
        <f aca="false">IF(C110="Buy",J109,IF(C110="Sell",K109,""))</f>
        <v/>
      </c>
      <c r="N110" s="41" t="n">
        <f aca="false">IF(C110="Buy",(M110*10000+P109*N109)/(P109+10000),N109)</f>
        <v>27.1735294117647</v>
      </c>
      <c r="O110" s="41" t="n">
        <f aca="false">IF(C110="Sell",(M110*10000+Q109*O109)/(Q109+10000),O109)</f>
        <v>25.6064705882353</v>
      </c>
      <c r="P110" s="37" t="n">
        <f aca="false">IF(C110="Buy",P109+10000,P109)</f>
        <v>170000</v>
      </c>
      <c r="Q110" s="37" t="n">
        <f aca="false">IF(C110="Sell",Q109+10000,Q109)</f>
        <v>170000</v>
      </c>
      <c r="R110" s="37" t="n">
        <f aca="false">P110-Q110</f>
        <v>0</v>
      </c>
      <c r="S110" s="37" t="n">
        <f aca="false">Q110*O110-P110*N110</f>
        <v>-266400</v>
      </c>
      <c r="T110" s="37" t="n">
        <f aca="false">R110*L110+S110</f>
        <v>-266400</v>
      </c>
    </row>
    <row r="111" customFormat="false" ht="12.75" hidden="false" customHeight="false" outlineLevel="0" collapsed="false">
      <c r="A111" s="20" t="n">
        <f aca="false">A110+1</f>
        <v>93</v>
      </c>
      <c r="B111" s="37" t="n">
        <f aca="true">IF(C111&lt;&gt;"null",RAND()*240+B110,240+B110)</f>
        <v>17082.6024711438</v>
      </c>
      <c r="C111" s="20" t="s">
        <v>70</v>
      </c>
      <c r="D111" s="37" t="n">
        <f aca="false">((B111-B110)+(B110-B109)+(B109-B108)+(B108-B107))/4</f>
        <v>240</v>
      </c>
      <c r="E111" s="20" t="n">
        <f aca="false">MAX(0,IF(C111="Buy",E110+1,E110-MAX(1,ROUND($F$5*E110,0))))</f>
        <v>0</v>
      </c>
      <c r="F111" s="20" t="n">
        <f aca="false">MAX(0,IF(C111="Sell",F110+1,F110-MAX(1,ROUND($F$5*F110,0))))</f>
        <v>0</v>
      </c>
      <c r="G111" s="38" t="n">
        <f aca="false">MAX($J$3,IF(C111="Buy",MAX(0,VLOOKUP(E111,Trans,3,FALSE())+G110),MAX(0,G110-MAX(0.01,ROUND(G110*$F$4,2)))))</f>
        <v>0</v>
      </c>
      <c r="H111" s="38" t="n">
        <f aca="false">MAX($J$3,IF(C111="Sell",MAX(0,VLOOKUP(F111,Trans,3,FALSE())+H110),MAX(0,H110-MAX(0.01,ROUND(H110*$F$4,2)))))</f>
        <v>0</v>
      </c>
      <c r="I111" s="40" t="n">
        <f aca="false">MAX($J$2,H111+$J$4,G111+0.01,IF(C111="Sell",VLOOKUP(F111,Trans,2,FALSE()),IF(C111="Buy",VLOOKUP(E111,Trans,2,FALSE()),0))+VLOOKUP(D111,Intensity,2,TRUE())+I110)</f>
        <v>0.6</v>
      </c>
      <c r="J111" s="39" t="n">
        <f aca="false">IF(C111="Sell",K111-I111,IF(C111="Buy",J110-G111,((J110+K110)/2-I111/2)))</f>
        <v>24.45</v>
      </c>
      <c r="K111" s="39" t="n">
        <f aca="false">IF(C111="Sell",K110+H111,IF(C111="Buy",J111+I111,((J110+K110)/2+I111/2)))</f>
        <v>25.05</v>
      </c>
      <c r="L111" s="20" t="n">
        <f aca="false">(J111+K111)/2</f>
        <v>24.75</v>
      </c>
      <c r="M111" s="20" t="str">
        <f aca="false">IF(C111="Buy",J110,IF(C111="Sell",K110,""))</f>
        <v/>
      </c>
      <c r="N111" s="41" t="n">
        <f aca="false">IF(C111="Buy",(M111*10000+P110*N110)/(P110+10000),N110)</f>
        <v>27.1735294117647</v>
      </c>
      <c r="O111" s="41" t="n">
        <f aca="false">IF(C111="Sell",(M111*10000+Q110*O110)/(Q110+10000),O110)</f>
        <v>25.6064705882353</v>
      </c>
      <c r="P111" s="37" t="n">
        <f aca="false">IF(C111="Buy",P110+10000,P110)</f>
        <v>170000</v>
      </c>
      <c r="Q111" s="37" t="n">
        <f aca="false">IF(C111="Sell",Q110+10000,Q110)</f>
        <v>170000</v>
      </c>
      <c r="R111" s="37" t="n">
        <f aca="false">P111-Q111</f>
        <v>0</v>
      </c>
      <c r="S111" s="37" t="n">
        <f aca="false">Q111*O111-P111*N111</f>
        <v>-266400</v>
      </c>
      <c r="T111" s="37" t="n">
        <f aca="false">R111*L111+S111</f>
        <v>-266400</v>
      </c>
    </row>
    <row r="112" customFormat="false" ht="12.75" hidden="false" customHeight="false" outlineLevel="0" collapsed="false">
      <c r="A112" s="20" t="n">
        <f aca="false">A111+1</f>
        <v>94</v>
      </c>
      <c r="B112" s="37" t="n">
        <f aca="true">IF(C112&lt;&gt;"null",RAND()*240+B111,240+B111)</f>
        <v>17322.6024711438</v>
      </c>
      <c r="C112" s="20" t="s">
        <v>70</v>
      </c>
      <c r="D112" s="37" t="n">
        <f aca="false">((B112-B111)+(B111-B110)+(B110-B109)+(B109-B108))/4</f>
        <v>240</v>
      </c>
      <c r="E112" s="20" t="n">
        <f aca="false">MAX(0,IF(C112="Buy",E111+1,E111-MAX(1,ROUND($F$5*E111,0))))</f>
        <v>0</v>
      </c>
      <c r="F112" s="20" t="n">
        <f aca="false">MAX(0,IF(C112="Sell",F111+1,F111-MAX(1,ROUND($F$5*F111,0))))</f>
        <v>0</v>
      </c>
      <c r="G112" s="38" t="n">
        <f aca="false">MAX($J$3,IF(C112="Buy",MAX(0,VLOOKUP(E112,Trans,3,FALSE())+G111),MAX(0,G111-MAX(0.01,ROUND(G111*$F$4,2)))))</f>
        <v>0</v>
      </c>
      <c r="H112" s="38" t="n">
        <f aca="false">MAX($J$3,IF(C112="Sell",MAX(0,VLOOKUP(F112,Trans,3,FALSE())+H111),MAX(0,H111-MAX(0.01,ROUND(H111*$F$4,2)))))</f>
        <v>0</v>
      </c>
      <c r="I112" s="40" t="n">
        <f aca="false">MAX($J$2,H112+$J$4,G112+0.01,IF(C112="Sell",VLOOKUP(F112,Trans,2,FALSE()),IF(C112="Buy",VLOOKUP(E112,Trans,2,FALSE()),0))+VLOOKUP(D112,Intensity,2,TRUE())+I111)</f>
        <v>0.59</v>
      </c>
      <c r="J112" s="39" t="n">
        <f aca="false">IF(C112="Sell",K112-I112,IF(C112="Buy",J111-G112,((J111+K111)/2-I112/2)))</f>
        <v>24.455</v>
      </c>
      <c r="K112" s="39" t="n">
        <f aca="false">IF(C112="Sell",K111+H112,IF(C112="Buy",J112+I112,((J111+K111)/2+I112/2)))</f>
        <v>25.045</v>
      </c>
      <c r="L112" s="20" t="n">
        <f aca="false">(J112+K112)/2</f>
        <v>24.75</v>
      </c>
      <c r="M112" s="20" t="str">
        <f aca="false">IF(C112="Buy",J111,IF(C112="Sell",K111,""))</f>
        <v/>
      </c>
      <c r="N112" s="41" t="n">
        <f aca="false">IF(C112="Buy",(M112*10000+P111*N111)/(P111+10000),N111)</f>
        <v>27.1735294117647</v>
      </c>
      <c r="O112" s="41" t="n">
        <f aca="false">IF(C112="Sell",(M112*10000+Q111*O111)/(Q111+10000),O111)</f>
        <v>25.6064705882353</v>
      </c>
      <c r="P112" s="37" t="n">
        <f aca="false">IF(C112="Buy",P111+10000,P111)</f>
        <v>170000</v>
      </c>
      <c r="Q112" s="37" t="n">
        <f aca="false">IF(C112="Sell",Q111+10000,Q111)</f>
        <v>170000</v>
      </c>
      <c r="R112" s="37" t="n">
        <f aca="false">P112-Q112</f>
        <v>0</v>
      </c>
      <c r="S112" s="37" t="n">
        <f aca="false">Q112*O112-P112*N112</f>
        <v>-266400</v>
      </c>
      <c r="T112" s="37" t="n">
        <f aca="false">R112*L112+S112</f>
        <v>-266400</v>
      </c>
    </row>
    <row r="113" customFormat="false" ht="12.75" hidden="false" customHeight="false" outlineLevel="0" collapsed="false">
      <c r="A113" s="20" t="n">
        <f aca="false">A112+1</f>
        <v>95</v>
      </c>
      <c r="B113" s="37" t="n">
        <f aca="true">IF(C113&lt;&gt;"null",RAND()*240+B112,240+B112)</f>
        <v>17562.6024711438</v>
      </c>
      <c r="C113" s="20" t="s">
        <v>70</v>
      </c>
      <c r="D113" s="37" t="n">
        <f aca="false">((B113-B112)+(B112-B111)+(B111-B110)+(B110-B109))/4</f>
        <v>240</v>
      </c>
      <c r="E113" s="20" t="n">
        <f aca="false">MAX(0,IF(C113="Buy",E112+1,E112-MAX(1,ROUND($F$5*E112,0))))</f>
        <v>0</v>
      </c>
      <c r="F113" s="20" t="n">
        <f aca="false">MAX(0,IF(C113="Sell",F112+1,F112-MAX(1,ROUND($F$5*F112,0))))</f>
        <v>0</v>
      </c>
      <c r="G113" s="38" t="n">
        <f aca="false">MAX($J$3,IF(C113="Buy",MAX(0,VLOOKUP(E113,Trans,3,FALSE())+G112),MAX(0,G112-MAX(0.01,ROUND(G112*$F$4,2)))))</f>
        <v>0</v>
      </c>
      <c r="H113" s="38" t="n">
        <f aca="false">MAX($J$3,IF(C113="Sell",MAX(0,VLOOKUP(F113,Trans,3,FALSE())+H112),MAX(0,H112-MAX(0.01,ROUND(H112*$F$4,2)))))</f>
        <v>0</v>
      </c>
      <c r="I113" s="40" t="n">
        <f aca="false">MAX($J$2,H113+$J$4,G113+0.01,IF(C113="Sell",VLOOKUP(F113,Trans,2,FALSE()),IF(C113="Buy",VLOOKUP(E113,Trans,2,FALSE()),0))+VLOOKUP(D113,Intensity,2,TRUE())+I112)</f>
        <v>0.58</v>
      </c>
      <c r="J113" s="39" t="n">
        <f aca="false">IF(C113="Sell",K113-I113,IF(C113="Buy",J112-G113,((J112+K112)/2-I113/2)))</f>
        <v>24.46</v>
      </c>
      <c r="K113" s="39" t="n">
        <f aca="false">IF(C113="Sell",K112+H113,IF(C113="Buy",J113+I113,((J112+K112)/2+I113/2)))</f>
        <v>25.04</v>
      </c>
      <c r="L113" s="20" t="n">
        <f aca="false">(J113+K113)/2</f>
        <v>24.75</v>
      </c>
      <c r="M113" s="20" t="str">
        <f aca="false">IF(C113="Buy",J112,IF(C113="Sell",K112,""))</f>
        <v/>
      </c>
      <c r="N113" s="41" t="n">
        <f aca="false">IF(C113="Buy",(M113*10000+P112*N112)/(P112+10000),N112)</f>
        <v>27.1735294117647</v>
      </c>
      <c r="O113" s="41" t="n">
        <f aca="false">IF(C113="Sell",(M113*10000+Q112*O112)/(Q112+10000),O112)</f>
        <v>25.6064705882353</v>
      </c>
      <c r="P113" s="37" t="n">
        <f aca="false">IF(C113="Buy",P112+10000,P112)</f>
        <v>170000</v>
      </c>
      <c r="Q113" s="37" t="n">
        <f aca="false">IF(C113="Sell",Q112+10000,Q112)</f>
        <v>170000</v>
      </c>
      <c r="R113" s="37" t="n">
        <f aca="false">P113-Q113</f>
        <v>0</v>
      </c>
      <c r="S113" s="37" t="n">
        <f aca="false">Q113*O113-P113*N113</f>
        <v>-266400</v>
      </c>
      <c r="T113" s="37" t="n">
        <f aca="false">R113*L113+S113</f>
        <v>-266400</v>
      </c>
    </row>
    <row r="114" customFormat="false" ht="12.75" hidden="false" customHeight="false" outlineLevel="0" collapsed="false">
      <c r="A114" s="20" t="n">
        <f aca="false">A113+1</f>
        <v>96</v>
      </c>
      <c r="B114" s="37" t="n">
        <f aca="true">IF(C114&lt;&gt;"null",RAND()*240+B113,240+B113)</f>
        <v>17802.6024711438</v>
      </c>
      <c r="C114" s="20" t="s">
        <v>70</v>
      </c>
      <c r="D114" s="37" t="n">
        <f aca="false">((B114-B113)+(B113-B112)+(B112-B111)+(B111-B110))/4</f>
        <v>240</v>
      </c>
      <c r="E114" s="20" t="n">
        <f aca="false">MAX(0,IF(C114="Buy",E113+1,E113-MAX(1,ROUND($F$5*E113,0))))</f>
        <v>0</v>
      </c>
      <c r="F114" s="20" t="n">
        <f aca="false">MAX(0,IF(C114="Sell",F113+1,F113-MAX(1,ROUND($F$5*F113,0))))</f>
        <v>0</v>
      </c>
      <c r="G114" s="38" t="n">
        <f aca="false">MAX($J$3,IF(C114="Buy",MAX(0,VLOOKUP(E114,Trans,3,FALSE())+G113),MAX(0,G113-MAX(0.01,ROUND(G113*$F$4,2)))))</f>
        <v>0</v>
      </c>
      <c r="H114" s="38" t="n">
        <f aca="false">MAX($J$3,IF(C114="Sell",MAX(0,VLOOKUP(F114,Trans,3,FALSE())+H113),MAX(0,H113-MAX(0.01,ROUND(H113*$F$4,2)))))</f>
        <v>0</v>
      </c>
      <c r="I114" s="40" t="n">
        <f aca="false">MAX($J$2,H114+$J$4,G114+0.01,IF(C114="Sell",VLOOKUP(F114,Trans,2,FALSE()),IF(C114="Buy",VLOOKUP(E114,Trans,2,FALSE()),0))+VLOOKUP(D114,Intensity,2,TRUE())+I113)</f>
        <v>0.57</v>
      </c>
      <c r="J114" s="39" t="n">
        <f aca="false">IF(C114="Sell",K114-I114,IF(C114="Buy",J113-G114,((J113+K113)/2-I114/2)))</f>
        <v>24.465</v>
      </c>
      <c r="K114" s="39" t="n">
        <f aca="false">IF(C114="Sell",K113+H114,IF(C114="Buy",J114+I114,((J113+K113)/2+I114/2)))</f>
        <v>25.035</v>
      </c>
      <c r="L114" s="20" t="n">
        <f aca="false">(J114+K114)/2</f>
        <v>24.75</v>
      </c>
      <c r="M114" s="20" t="str">
        <f aca="false">IF(C114="Buy",J113,IF(C114="Sell",K113,""))</f>
        <v/>
      </c>
      <c r="N114" s="41" t="n">
        <f aca="false">IF(C114="Buy",(M114*10000+P113*N113)/(P113+10000),N113)</f>
        <v>27.1735294117647</v>
      </c>
      <c r="O114" s="41" t="n">
        <f aca="false">IF(C114="Sell",(M114*10000+Q113*O113)/(Q113+10000),O113)</f>
        <v>25.6064705882353</v>
      </c>
      <c r="P114" s="37" t="n">
        <f aca="false">IF(C114="Buy",P113+10000,P113)</f>
        <v>170000</v>
      </c>
      <c r="Q114" s="37" t="n">
        <f aca="false">IF(C114="Sell",Q113+10000,Q113)</f>
        <v>170000</v>
      </c>
      <c r="R114" s="37" t="n">
        <f aca="false">P114-Q114</f>
        <v>0</v>
      </c>
      <c r="S114" s="37" t="n">
        <f aca="false">Q114*O114-P114*N114</f>
        <v>-266400</v>
      </c>
      <c r="T114" s="37" t="n">
        <f aca="false">R114*L114+S114</f>
        <v>-266400</v>
      </c>
    </row>
    <row r="115" customFormat="false" ht="12.75" hidden="false" customHeight="false" outlineLevel="0" collapsed="false">
      <c r="A115" s="20" t="n">
        <f aca="false">A114+1</f>
        <v>97</v>
      </c>
      <c r="B115" s="37" t="n">
        <f aca="true">IF(C115&lt;&gt;"null",RAND()*240+B114,240+B114)</f>
        <v>18042.6024711438</v>
      </c>
      <c r="C115" s="20" t="s">
        <v>70</v>
      </c>
      <c r="D115" s="37" t="n">
        <f aca="false">((B115-B114)+(B114-B113)+(B113-B112)+(B112-B111))/4</f>
        <v>240</v>
      </c>
      <c r="E115" s="20" t="n">
        <f aca="false">MAX(0,IF(C115="Buy",E114+1,E114-MAX(1,ROUND($F$5*E114,0))))</f>
        <v>0</v>
      </c>
      <c r="F115" s="20" t="n">
        <f aca="false">MAX(0,IF(C115="Sell",F114+1,F114-MAX(1,ROUND($F$5*F114,0))))</f>
        <v>0</v>
      </c>
      <c r="G115" s="38" t="n">
        <f aca="false">MAX($J$3,IF(C115="Buy",MAX(0,VLOOKUP(E115,Trans,3,FALSE())+G114),MAX(0,G114-MAX(0.01,ROUND(G114*$F$4,2)))))</f>
        <v>0</v>
      </c>
      <c r="H115" s="38" t="n">
        <f aca="false">MAX($J$3,IF(C115="Sell",MAX(0,VLOOKUP(F115,Trans,3,FALSE())+H114),MAX(0,H114-MAX(0.01,ROUND(H114*$F$4,2)))))</f>
        <v>0</v>
      </c>
      <c r="I115" s="40" t="n">
        <f aca="false">MAX($J$2,H115+$J$4,G115+0.01,IF(C115="Sell",VLOOKUP(F115,Trans,2,FALSE()),IF(C115="Buy",VLOOKUP(E115,Trans,2,FALSE()),0))+VLOOKUP(D115,Intensity,2,TRUE())+I114)</f>
        <v>0.56</v>
      </c>
      <c r="J115" s="39" t="n">
        <f aca="false">IF(C115="Sell",K115-I115,IF(C115="Buy",J114-G115,((J114+K114)/2-I115/2)))</f>
        <v>24.47</v>
      </c>
      <c r="K115" s="39" t="n">
        <f aca="false">IF(C115="Sell",K114+H115,IF(C115="Buy",J115+I115,((J114+K114)/2+I115/2)))</f>
        <v>25.03</v>
      </c>
      <c r="L115" s="20" t="n">
        <f aca="false">(J115+K115)/2</f>
        <v>24.75</v>
      </c>
      <c r="M115" s="20" t="str">
        <f aca="false">IF(C115="Buy",J114,IF(C115="Sell",K114,""))</f>
        <v/>
      </c>
      <c r="N115" s="41" t="n">
        <f aca="false">IF(C115="Buy",(M115*10000+P114*N114)/(P114+10000),N114)</f>
        <v>27.1735294117647</v>
      </c>
      <c r="O115" s="41" t="n">
        <f aca="false">IF(C115="Sell",(M115*10000+Q114*O114)/(Q114+10000),O114)</f>
        <v>25.6064705882353</v>
      </c>
      <c r="P115" s="37" t="n">
        <f aca="false">IF(C115="Buy",P114+10000,P114)</f>
        <v>170000</v>
      </c>
      <c r="Q115" s="37" t="n">
        <f aca="false">IF(C115="Sell",Q114+10000,Q114)</f>
        <v>170000</v>
      </c>
      <c r="R115" s="37" t="n">
        <f aca="false">P115-Q115</f>
        <v>0</v>
      </c>
      <c r="S115" s="37" t="n">
        <f aca="false">Q115*O115-P115*N115</f>
        <v>-266400</v>
      </c>
      <c r="T115" s="37" t="n">
        <f aca="false">R115*L115+S115</f>
        <v>-266400</v>
      </c>
    </row>
    <row r="116" customFormat="false" ht="12.75" hidden="false" customHeight="false" outlineLevel="0" collapsed="false">
      <c r="A116" s="20" t="n">
        <f aca="false">A115+1</f>
        <v>98</v>
      </c>
      <c r="B116" s="37" t="n">
        <f aca="true">IF(C116&lt;&gt;"null",RAND()*240+B115,240+B115)</f>
        <v>18282.6024711438</v>
      </c>
      <c r="C116" s="20" t="s">
        <v>70</v>
      </c>
      <c r="D116" s="37" t="n">
        <f aca="false">((B116-B115)+(B115-B114)+(B114-B113)+(B113-B112))/4</f>
        <v>240</v>
      </c>
      <c r="E116" s="20" t="n">
        <f aca="false">MAX(0,IF(C116="Buy",E115+1,E115-MAX(1,ROUND($F$5*E115,0))))</f>
        <v>0</v>
      </c>
      <c r="F116" s="20" t="n">
        <f aca="false">MAX(0,IF(C116="Sell",F115+1,F115-MAX(1,ROUND($F$5*F115,0))))</f>
        <v>0</v>
      </c>
      <c r="G116" s="38" t="n">
        <f aca="false">MAX($J$3,IF(C116="Buy",MAX(0,VLOOKUP(E116,Trans,3,FALSE())+G115),MAX(0,G115-MAX(0.01,ROUND(G115*$F$4,2)))))</f>
        <v>0</v>
      </c>
      <c r="H116" s="38" t="n">
        <f aca="false">MAX($J$3,IF(C116="Sell",MAX(0,VLOOKUP(F116,Trans,3,FALSE())+H115),MAX(0,H115-MAX(0.01,ROUND(H115*$F$4,2)))))</f>
        <v>0</v>
      </c>
      <c r="I116" s="40" t="n">
        <f aca="false">MAX($J$2,H116+$J$4,G116+0.01,IF(C116="Sell",VLOOKUP(F116,Trans,2,FALSE()),IF(C116="Buy",VLOOKUP(E116,Trans,2,FALSE()),0))+VLOOKUP(D116,Intensity,2,TRUE())+I115)</f>
        <v>0.55</v>
      </c>
      <c r="J116" s="39" t="n">
        <f aca="false">IF(C116="Sell",K116-I116,IF(C116="Buy",J115-G116,((J115+K115)/2-I116/2)))</f>
        <v>24.475</v>
      </c>
      <c r="K116" s="39" t="n">
        <f aca="false">IF(C116="Sell",K115+H116,IF(C116="Buy",J116+I116,((J115+K115)/2+I116/2)))</f>
        <v>25.025</v>
      </c>
      <c r="L116" s="20" t="n">
        <f aca="false">(J116+K116)/2</f>
        <v>24.75</v>
      </c>
      <c r="M116" s="20" t="str">
        <f aca="false">IF(C116="Buy",J115,IF(C116="Sell",K115,""))</f>
        <v/>
      </c>
      <c r="N116" s="41" t="n">
        <f aca="false">IF(C116="Buy",(M116*10000+P115*N115)/(P115+10000),N115)</f>
        <v>27.1735294117647</v>
      </c>
      <c r="O116" s="41" t="n">
        <f aca="false">IF(C116="Sell",(M116*10000+Q115*O115)/(Q115+10000),O115)</f>
        <v>25.6064705882353</v>
      </c>
      <c r="P116" s="37" t="n">
        <f aca="false">IF(C116="Buy",P115+10000,P115)</f>
        <v>170000</v>
      </c>
      <c r="Q116" s="37" t="n">
        <f aca="false">IF(C116="Sell",Q115+10000,Q115)</f>
        <v>170000</v>
      </c>
      <c r="R116" s="37" t="n">
        <f aca="false">P116-Q116</f>
        <v>0</v>
      </c>
      <c r="S116" s="37" t="n">
        <f aca="false">Q116*O116-P116*N116</f>
        <v>-266400</v>
      </c>
      <c r="T116" s="37" t="n">
        <f aca="false">R116*L116+S116</f>
        <v>-266400</v>
      </c>
    </row>
    <row r="117" customFormat="false" ht="12.75" hidden="false" customHeight="false" outlineLevel="0" collapsed="false">
      <c r="A117" s="20" t="n">
        <f aca="false">A116+1</f>
        <v>99</v>
      </c>
      <c r="B117" s="37" t="n">
        <f aca="true">IF(C117&lt;&gt;"null",RAND()*240+B116,240+B116)</f>
        <v>18522.6024711438</v>
      </c>
      <c r="C117" s="20" t="s">
        <v>70</v>
      </c>
      <c r="D117" s="37" t="n">
        <f aca="false">((B117-B116)+(B116-B115)+(B115-B114)+(B114-B113))/4</f>
        <v>240</v>
      </c>
      <c r="E117" s="20" t="n">
        <f aca="false">MAX(0,IF(C117="Buy",E116+1,E116-MAX(1,ROUND($F$5*E116,0))))</f>
        <v>0</v>
      </c>
      <c r="F117" s="20" t="n">
        <f aca="false">MAX(0,IF(C117="Sell",F116+1,F116-MAX(1,ROUND($F$5*F116,0))))</f>
        <v>0</v>
      </c>
      <c r="G117" s="38" t="n">
        <f aca="false">MAX($J$3,IF(C117="Buy",MAX(0,VLOOKUP(E117,Trans,3,FALSE())+G116),MAX(0,G116-MAX(0.01,ROUND(G116*$F$4,2)))))</f>
        <v>0</v>
      </c>
      <c r="H117" s="38" t="n">
        <f aca="false">MAX($J$3,IF(C117="Sell",MAX(0,VLOOKUP(F117,Trans,3,FALSE())+H116),MAX(0,H116-MAX(0.01,ROUND(H116*$F$4,2)))))</f>
        <v>0</v>
      </c>
      <c r="I117" s="40" t="n">
        <f aca="false">MAX($J$2,H117+$J$4,G117+0.01,IF(C117="Sell",VLOOKUP(F117,Trans,2,FALSE()),IF(C117="Buy",VLOOKUP(E117,Trans,2,FALSE()),0))+VLOOKUP(D117,Intensity,2,TRUE())+I116)</f>
        <v>0.54</v>
      </c>
      <c r="J117" s="39" t="n">
        <f aca="false">IF(C117="Sell",K117-I117,IF(C117="Buy",J116-G117,((J116+K116)/2-I117/2)))</f>
        <v>24.48</v>
      </c>
      <c r="K117" s="39" t="n">
        <f aca="false">IF(C117="Sell",K116+H117,IF(C117="Buy",J117+I117,((J116+K116)/2+I117/2)))</f>
        <v>25.02</v>
      </c>
      <c r="L117" s="20" t="n">
        <f aca="false">(J117+K117)/2</f>
        <v>24.75</v>
      </c>
      <c r="M117" s="20" t="str">
        <f aca="false">IF(C117="Buy",J116,IF(C117="Sell",K116,""))</f>
        <v/>
      </c>
      <c r="N117" s="41" t="n">
        <f aca="false">IF(C117="Buy",(M117*10000+P116*N116)/(P116+10000),N116)</f>
        <v>27.1735294117647</v>
      </c>
      <c r="O117" s="41" t="n">
        <f aca="false">IF(C117="Sell",(M117*10000+Q116*O116)/(Q116+10000),O116)</f>
        <v>25.6064705882353</v>
      </c>
      <c r="P117" s="37" t="n">
        <f aca="false">IF(C117="Buy",P116+10000,P116)</f>
        <v>170000</v>
      </c>
      <c r="Q117" s="37" t="n">
        <f aca="false">IF(C117="Sell",Q116+10000,Q116)</f>
        <v>170000</v>
      </c>
      <c r="R117" s="37" t="n">
        <f aca="false">P117-Q117</f>
        <v>0</v>
      </c>
      <c r="S117" s="37" t="n">
        <f aca="false">Q117*O117-P117*N117</f>
        <v>-266400</v>
      </c>
      <c r="T117" s="37" t="n">
        <f aca="false">R117*L117+S117</f>
        <v>-266400</v>
      </c>
    </row>
    <row r="118" customFormat="false" ht="12.75" hidden="false" customHeight="false" outlineLevel="0" collapsed="false">
      <c r="A118" s="20" t="n">
        <f aca="false">A117+1</f>
        <v>100</v>
      </c>
      <c r="B118" s="37" t="n">
        <f aca="true">IF(C118&lt;&gt;"null",RAND()*240+B117,240+B117)</f>
        <v>18762.6024711438</v>
      </c>
      <c r="C118" s="20" t="s">
        <v>70</v>
      </c>
      <c r="D118" s="37" t="n">
        <f aca="false">((B118-B117)+(B117-B116)+(B116-B115)+(B115-B114))/4</f>
        <v>240</v>
      </c>
      <c r="E118" s="20" t="n">
        <f aca="false">MAX(0,IF(C118="Buy",E117+1,E117-MAX(1,ROUND($F$5*E117,0))))</f>
        <v>0</v>
      </c>
      <c r="F118" s="20" t="n">
        <f aca="false">MAX(0,IF(C118="Sell",F117+1,F117-MAX(1,ROUND($F$5*F117,0))))</f>
        <v>0</v>
      </c>
      <c r="G118" s="38" t="n">
        <f aca="false">MAX($J$3,IF(C118="Buy",MAX(0,VLOOKUP(E118,Trans,3,FALSE())+G117),MAX(0,G117-MAX(0.01,ROUND(G117*$F$4,2)))))</f>
        <v>0</v>
      </c>
      <c r="H118" s="38" t="n">
        <f aca="false">MAX($J$3,IF(C118="Sell",MAX(0,VLOOKUP(F118,Trans,3,FALSE())+H117),MAX(0,H117-MAX(0.01,ROUND(H117*$F$4,2)))))</f>
        <v>0</v>
      </c>
      <c r="I118" s="40" t="n">
        <f aca="false">MAX($J$2,H118+$J$4,G118+0.01,IF(C118="Sell",VLOOKUP(F118,Trans,2,FALSE()),IF(C118="Buy",VLOOKUP(E118,Trans,2,FALSE()),0))+VLOOKUP(D118,Intensity,2,TRUE())+I117)</f>
        <v>0.53</v>
      </c>
      <c r="J118" s="39" t="n">
        <f aca="false">IF(C118="Sell",K118-I118,IF(C118="Buy",J117-G118,((J117+K117)/2-I118/2)))</f>
        <v>24.485</v>
      </c>
      <c r="K118" s="39" t="n">
        <f aca="false">IF(C118="Sell",K117+H118,IF(C118="Buy",J118+I118,((J117+K117)/2+I118/2)))</f>
        <v>25.015</v>
      </c>
      <c r="L118" s="20" t="n">
        <f aca="false">(J118+K118)/2</f>
        <v>24.75</v>
      </c>
      <c r="M118" s="20" t="str">
        <f aca="false">IF(C118="Buy",J117,IF(C118="Sell",K117,""))</f>
        <v/>
      </c>
      <c r="N118" s="41" t="n">
        <f aca="false">IF(C118="Buy",(M118*10000+P117*N117)/(P117+10000),N117)</f>
        <v>27.1735294117647</v>
      </c>
      <c r="O118" s="41" t="n">
        <f aca="false">IF(C118="Sell",(M118*10000+Q117*O117)/(Q117+10000),O117)</f>
        <v>25.6064705882353</v>
      </c>
      <c r="P118" s="37" t="n">
        <f aca="false">IF(C118="Buy",P117+10000,P117)</f>
        <v>170000</v>
      </c>
      <c r="Q118" s="37" t="n">
        <f aca="false">IF(C118="Sell",Q117+10000,Q117)</f>
        <v>170000</v>
      </c>
      <c r="R118" s="37" t="n">
        <f aca="false">P118-Q118</f>
        <v>0</v>
      </c>
      <c r="S118" s="37" t="n">
        <f aca="false">Q118*O118-P118*N118</f>
        <v>-266400</v>
      </c>
      <c r="T118" s="37" t="n">
        <f aca="false">R118*L118+S118</f>
        <v>-266400</v>
      </c>
    </row>
    <row r="119" customFormat="false" ht="12.75" hidden="false" customHeight="false" outlineLevel="0" collapsed="false">
      <c r="A119" s="20" t="n">
        <f aca="false">A118+1</f>
        <v>101</v>
      </c>
      <c r="B119" s="37" t="n">
        <f aca="true">IF(C119&lt;&gt;"null",RAND()*240+B118,240+B118)</f>
        <v>19002.6024711438</v>
      </c>
      <c r="C119" s="20" t="s">
        <v>70</v>
      </c>
      <c r="D119" s="37" t="n">
        <f aca="false">((B119-B118)+(B118-B117)+(B117-B116)+(B116-B115))/4</f>
        <v>240</v>
      </c>
      <c r="E119" s="20" t="n">
        <f aca="false">MAX(0,IF(C119="Buy",E118+1,E118-MAX(1,ROUND($F$5*E118,0))))</f>
        <v>0</v>
      </c>
      <c r="F119" s="20" t="n">
        <f aca="false">MAX(0,IF(C119="Sell",F118+1,F118-MAX(1,ROUND($F$5*F118,0))))</f>
        <v>0</v>
      </c>
      <c r="G119" s="38" t="n">
        <f aca="false">MAX($J$3,IF(C119="Buy",MAX(0,VLOOKUP(E119,Trans,3,FALSE())+G118),MAX(0,G118-MAX(0.01,ROUND(G118*$F$4,2)))))</f>
        <v>0</v>
      </c>
      <c r="H119" s="38" t="n">
        <f aca="false">MAX($J$3,IF(C119="Sell",MAX(0,VLOOKUP(F119,Trans,3,FALSE())+H118),MAX(0,H118-MAX(0.01,ROUND(H118*$F$4,2)))))</f>
        <v>0</v>
      </c>
      <c r="I119" s="40" t="n">
        <f aca="false">MAX($J$2,H119+$J$4,G119+0.01,IF(C119="Sell",VLOOKUP(F119,Trans,2,FALSE()),IF(C119="Buy",VLOOKUP(E119,Trans,2,FALSE()),0))+VLOOKUP(D119,Intensity,2,TRUE())+I118)</f>
        <v>0.52</v>
      </c>
      <c r="J119" s="39" t="n">
        <f aca="false">IF(C119="Sell",K119-I119,IF(C119="Buy",J118-G119,((J118+K118)/2-I119/2)))</f>
        <v>24.49</v>
      </c>
      <c r="K119" s="39" t="n">
        <f aca="false">IF(C119="Sell",K118+H119,IF(C119="Buy",J119+I119,((J118+K118)/2+I119/2)))</f>
        <v>25.01</v>
      </c>
      <c r="L119" s="20" t="n">
        <f aca="false">(J119+K119)/2</f>
        <v>24.75</v>
      </c>
      <c r="M119" s="20" t="str">
        <f aca="false">IF(C119="Buy",J118,IF(C119="Sell",K118,""))</f>
        <v/>
      </c>
      <c r="N119" s="41" t="n">
        <f aca="false">IF(C119="Buy",(M119*10000+P118*N118)/(P118+10000),N118)</f>
        <v>27.1735294117647</v>
      </c>
      <c r="O119" s="41" t="n">
        <f aca="false">IF(C119="Sell",(M119*10000+Q118*O118)/(Q118+10000),O118)</f>
        <v>25.6064705882353</v>
      </c>
      <c r="P119" s="37" t="n">
        <f aca="false">IF(C119="Buy",P118+10000,P118)</f>
        <v>170000</v>
      </c>
      <c r="Q119" s="37" t="n">
        <f aca="false">IF(C119="Sell",Q118+10000,Q118)</f>
        <v>170000</v>
      </c>
      <c r="R119" s="37" t="n">
        <f aca="false">P119-Q119</f>
        <v>0</v>
      </c>
      <c r="S119" s="37" t="n">
        <f aca="false">Q119*O119-P119*N119</f>
        <v>-266400</v>
      </c>
      <c r="T119" s="37" t="n">
        <f aca="false">R119*L119+S119</f>
        <v>-266400</v>
      </c>
    </row>
    <row r="120" customFormat="false" ht="12.75" hidden="false" customHeight="false" outlineLevel="0" collapsed="false">
      <c r="A120" s="20" t="n">
        <f aca="false">A119+1</f>
        <v>102</v>
      </c>
      <c r="B120" s="37" t="n">
        <f aca="true">IF(C120&lt;&gt;"null",RAND()*240+B119,240+B119)</f>
        <v>19242.6024711438</v>
      </c>
      <c r="C120" s="20" t="s">
        <v>70</v>
      </c>
      <c r="D120" s="37" t="n">
        <f aca="false">((B120-B119)+(B119-B118)+(B118-B117)+(B117-B116))/4</f>
        <v>240</v>
      </c>
      <c r="E120" s="20" t="n">
        <f aca="false">MAX(0,IF(C120="Buy",E119+1,E119-MAX(1,ROUND($F$5*E119,0))))</f>
        <v>0</v>
      </c>
      <c r="F120" s="20" t="n">
        <f aca="false">MAX(0,IF(C120="Sell",F119+1,F119-MAX(1,ROUND($F$5*F119,0))))</f>
        <v>0</v>
      </c>
      <c r="G120" s="38" t="n">
        <f aca="false">MAX($J$3,IF(C120="Buy",MAX(0,VLOOKUP(E120,Trans,3,FALSE())+G119),MAX(0,G119-MAX(0.01,ROUND(G119*$F$4,2)))))</f>
        <v>0</v>
      </c>
      <c r="H120" s="38" t="n">
        <f aca="false">MAX($J$3,IF(C120="Sell",MAX(0,VLOOKUP(F120,Trans,3,FALSE())+H119),MAX(0,H119-MAX(0.01,ROUND(H119*$F$4,2)))))</f>
        <v>0</v>
      </c>
      <c r="I120" s="40" t="n">
        <f aca="false">MAX($J$2,H120+$J$4,G120+0.01,IF(C120="Sell",VLOOKUP(F120,Trans,2,FALSE()),IF(C120="Buy",VLOOKUP(E120,Trans,2,FALSE()),0))+VLOOKUP(D120,Intensity,2,TRUE())+I119)</f>
        <v>0.51</v>
      </c>
      <c r="J120" s="39" t="n">
        <f aca="false">IF(C120="Sell",K120-I120,IF(C120="Buy",J119-G120,((J119+K119)/2-I120/2)))</f>
        <v>24.495</v>
      </c>
      <c r="K120" s="39" t="n">
        <f aca="false">IF(C120="Sell",K119+H120,IF(C120="Buy",J120+I120,((J119+K119)/2+I120/2)))</f>
        <v>25.005</v>
      </c>
      <c r="L120" s="20" t="n">
        <f aca="false">(J120+K120)/2</f>
        <v>24.75</v>
      </c>
      <c r="M120" s="20" t="str">
        <f aca="false">IF(C120="Buy",J119,IF(C120="Sell",K119,""))</f>
        <v/>
      </c>
      <c r="N120" s="41" t="n">
        <f aca="false">IF(C120="Buy",(M120*10000+P119*N119)/(P119+10000),N119)</f>
        <v>27.1735294117647</v>
      </c>
      <c r="O120" s="41" t="n">
        <f aca="false">IF(C120="Sell",(M120*10000+Q119*O119)/(Q119+10000),O119)</f>
        <v>25.6064705882353</v>
      </c>
      <c r="P120" s="37" t="n">
        <f aca="false">IF(C120="Buy",P119+10000,P119)</f>
        <v>170000</v>
      </c>
      <c r="Q120" s="37" t="n">
        <f aca="false">IF(C120="Sell",Q119+10000,Q119)</f>
        <v>170000</v>
      </c>
      <c r="R120" s="37" t="n">
        <f aca="false">P120-Q120</f>
        <v>0</v>
      </c>
      <c r="S120" s="37" t="n">
        <f aca="false">Q120*O120-P120*N120</f>
        <v>-266400</v>
      </c>
      <c r="T120" s="37" t="n">
        <f aca="false">R120*L120+S120</f>
        <v>-266400</v>
      </c>
    </row>
    <row r="121" customFormat="false" ht="12.75" hidden="false" customHeight="false" outlineLevel="0" collapsed="false">
      <c r="A121" s="20" t="n">
        <f aca="false">A120+1</f>
        <v>103</v>
      </c>
      <c r="B121" s="37" t="n">
        <f aca="true">IF(C121&lt;&gt;"null",RAND()*240+B120,240+B120)</f>
        <v>19482.6024711438</v>
      </c>
      <c r="C121" s="20" t="s">
        <v>70</v>
      </c>
      <c r="D121" s="37" t="n">
        <f aca="false">((B121-B120)+(B120-B119)+(B119-B118)+(B118-B117))/4</f>
        <v>240</v>
      </c>
      <c r="E121" s="20" t="n">
        <f aca="false">MAX(0,IF(C121="Buy",E120+1,E120-MAX(1,ROUND($F$5*E120,0))))</f>
        <v>0</v>
      </c>
      <c r="F121" s="20" t="n">
        <f aca="false">MAX(0,IF(C121="Sell",F120+1,F120-MAX(1,ROUND($F$5*F120,0))))</f>
        <v>0</v>
      </c>
      <c r="G121" s="38" t="n">
        <f aca="false">MAX($J$3,IF(C121="Buy",MAX(0,VLOOKUP(E121,Trans,3,FALSE())+G120),MAX(0,G120-MAX(0.01,ROUND(G120*$F$4,2)))))</f>
        <v>0</v>
      </c>
      <c r="H121" s="38" t="n">
        <f aca="false">MAX($J$3,IF(C121="Sell",MAX(0,VLOOKUP(F121,Trans,3,FALSE())+H120),MAX(0,H120-MAX(0.01,ROUND(H120*$F$4,2)))))</f>
        <v>0</v>
      </c>
      <c r="I121" s="40" t="n">
        <f aca="false">MAX($J$2,H121+$J$4,G121+0.01,IF(C121="Sell",VLOOKUP(F121,Trans,2,FALSE()),IF(C121="Buy",VLOOKUP(E121,Trans,2,FALSE()),0))+VLOOKUP(D121,Intensity,2,TRUE())+I120)</f>
        <v>0.5</v>
      </c>
      <c r="J121" s="39" t="n">
        <f aca="false">IF(C121="Sell",K121-I121,IF(C121="Buy",J120-G121,((J120+K120)/2-I121/2)))</f>
        <v>24.5</v>
      </c>
      <c r="K121" s="39" t="n">
        <f aca="false">IF(C121="Sell",K120+H121,IF(C121="Buy",J121+I121,((J120+K120)/2+I121/2)))</f>
        <v>25</v>
      </c>
      <c r="L121" s="20" t="n">
        <f aca="false">(J121+K121)/2</f>
        <v>24.75</v>
      </c>
      <c r="M121" s="20" t="str">
        <f aca="false">IF(C121="Buy",J120,IF(C121="Sell",K120,""))</f>
        <v/>
      </c>
      <c r="N121" s="41" t="n">
        <f aca="false">IF(C121="Buy",(M121*10000+P120*N120)/(P120+10000),N120)</f>
        <v>27.1735294117647</v>
      </c>
      <c r="O121" s="41" t="n">
        <f aca="false">IF(C121="Sell",(M121*10000+Q120*O120)/(Q120+10000),O120)</f>
        <v>25.6064705882353</v>
      </c>
      <c r="P121" s="37" t="n">
        <f aca="false">IF(C121="Buy",P120+10000,P120)</f>
        <v>170000</v>
      </c>
      <c r="Q121" s="37" t="n">
        <f aca="false">IF(C121="Sell",Q120+10000,Q120)</f>
        <v>170000</v>
      </c>
      <c r="R121" s="37" t="n">
        <f aca="false">P121-Q121</f>
        <v>0</v>
      </c>
      <c r="S121" s="37" t="n">
        <f aca="false">Q121*O121-P121*N121</f>
        <v>-266400</v>
      </c>
      <c r="T121" s="37" t="n">
        <f aca="false">R121*L121+S121</f>
        <v>-266400</v>
      </c>
    </row>
    <row r="122" customFormat="false" ht="12.75" hidden="false" customHeight="false" outlineLevel="0" collapsed="false">
      <c r="A122" s="20" t="n">
        <f aca="false">A121+1</f>
        <v>104</v>
      </c>
      <c r="B122" s="37" t="n">
        <f aca="true">IF(C122&lt;&gt;"null",RAND()*240+B121,240+B121)</f>
        <v>19722.6024711438</v>
      </c>
      <c r="C122" s="20" t="s">
        <v>70</v>
      </c>
      <c r="D122" s="37" t="n">
        <f aca="false">((B122-B121)+(B121-B120)+(B120-B119)+(B119-B118))/4</f>
        <v>240</v>
      </c>
      <c r="E122" s="20" t="n">
        <f aca="false">MAX(0,IF(C122="Buy",E121+1,E121-MAX(1,ROUND($F$5*E121,0))))</f>
        <v>0</v>
      </c>
      <c r="F122" s="20" t="n">
        <f aca="false">MAX(0,IF(C122="Sell",F121+1,F121-MAX(1,ROUND($F$5*F121,0))))</f>
        <v>0</v>
      </c>
      <c r="G122" s="38" t="n">
        <f aca="false">MAX($J$3,IF(C122="Buy",MAX(0,VLOOKUP(E122,Trans,3,FALSE())+G121),MAX(0,G121-MAX(0.01,ROUND(G121*$F$4,2)))))</f>
        <v>0</v>
      </c>
      <c r="H122" s="38" t="n">
        <f aca="false">MAX($J$3,IF(C122="Sell",MAX(0,VLOOKUP(F122,Trans,3,FALSE())+H121),MAX(0,H121-MAX(0.01,ROUND(H121*$F$4,2)))))</f>
        <v>0</v>
      </c>
      <c r="I122" s="40" t="n">
        <f aca="false">MAX($J$2,H122+$J$4,G122+0.01,IF(C122="Sell",VLOOKUP(F122,Trans,2,FALSE()),IF(C122="Buy",VLOOKUP(E122,Trans,2,FALSE()),0))+VLOOKUP(D122,Intensity,2,TRUE())+I121)</f>
        <v>0.49</v>
      </c>
      <c r="J122" s="39" t="n">
        <f aca="false">IF(C122="Sell",K122-I122,IF(C122="Buy",J121-G122,((J121+K121)/2-I122/2)))</f>
        <v>24.505</v>
      </c>
      <c r="K122" s="39" t="n">
        <f aca="false">IF(C122="Sell",K121+H122,IF(C122="Buy",J122+I122,((J121+K121)/2+I122/2)))</f>
        <v>24.995</v>
      </c>
      <c r="L122" s="20" t="n">
        <f aca="false">(J122+K122)/2</f>
        <v>24.75</v>
      </c>
      <c r="M122" s="20" t="str">
        <f aca="false">IF(C122="Buy",J121,IF(C122="Sell",K121,""))</f>
        <v/>
      </c>
      <c r="N122" s="41" t="n">
        <f aca="false">IF(C122="Buy",(M122*10000+P121*N121)/(P121+10000),N121)</f>
        <v>27.1735294117647</v>
      </c>
      <c r="O122" s="41" t="n">
        <f aca="false">IF(C122="Sell",(M122*10000+Q121*O121)/(Q121+10000),O121)</f>
        <v>25.6064705882353</v>
      </c>
      <c r="P122" s="37" t="n">
        <f aca="false">IF(C122="Buy",P121+10000,P121)</f>
        <v>170000</v>
      </c>
      <c r="Q122" s="37" t="n">
        <f aca="false">IF(C122="Sell",Q121+10000,Q121)</f>
        <v>170000</v>
      </c>
      <c r="R122" s="37" t="n">
        <f aca="false">P122-Q122</f>
        <v>0</v>
      </c>
      <c r="S122" s="37" t="n">
        <f aca="false">Q122*O122-P122*N122</f>
        <v>-266400</v>
      </c>
      <c r="T122" s="37" t="n">
        <f aca="false">R122*L122+S122</f>
        <v>-266400</v>
      </c>
    </row>
    <row r="123" customFormat="false" ht="12.75" hidden="false" customHeight="false" outlineLevel="0" collapsed="false">
      <c r="A123" s="20" t="n">
        <f aca="false">A122+1</f>
        <v>105</v>
      </c>
      <c r="B123" s="37" t="n">
        <f aca="true">IF(C123&lt;&gt;"null",RAND()*240+B122,240+B122)</f>
        <v>19962.6024711438</v>
      </c>
      <c r="C123" s="20" t="s">
        <v>70</v>
      </c>
      <c r="D123" s="37" t="n">
        <f aca="false">((B123-B122)+(B122-B121)+(B121-B120)+(B120-B119))/4</f>
        <v>240</v>
      </c>
      <c r="E123" s="20" t="n">
        <f aca="false">MAX(0,IF(C123="Buy",E122+1,E122-MAX(1,ROUND($F$5*E122,0))))</f>
        <v>0</v>
      </c>
      <c r="F123" s="20" t="n">
        <f aca="false">MAX(0,IF(C123="Sell",F122+1,F122-MAX(1,ROUND($F$5*F122,0))))</f>
        <v>0</v>
      </c>
      <c r="G123" s="38" t="n">
        <f aca="false">MAX($J$3,IF(C123="Buy",MAX(0,VLOOKUP(E123,Trans,3,FALSE())+G122),MAX(0,G122-MAX(0.01,ROUND(G122*$F$4,2)))))</f>
        <v>0</v>
      </c>
      <c r="H123" s="38" t="n">
        <f aca="false">MAX($J$3,IF(C123="Sell",MAX(0,VLOOKUP(F123,Trans,3,FALSE())+H122),MAX(0,H122-MAX(0.01,ROUND(H122*$F$4,2)))))</f>
        <v>0</v>
      </c>
      <c r="I123" s="40" t="n">
        <f aca="false">MAX($J$2,H123+$J$4,G123+0.01,IF(C123="Sell",VLOOKUP(F123,Trans,2,FALSE()),IF(C123="Buy",VLOOKUP(E123,Trans,2,FALSE()),0))+VLOOKUP(D123,Intensity,2,TRUE())+I122)</f>
        <v>0.48</v>
      </c>
      <c r="J123" s="39" t="n">
        <f aca="false">IF(C123="Sell",K123-I123,IF(C123="Buy",J122-G123,((J122+K122)/2-I123/2)))</f>
        <v>24.51</v>
      </c>
      <c r="K123" s="39" t="n">
        <f aca="false">IF(C123="Sell",K122+H123,IF(C123="Buy",J123+I123,((J122+K122)/2+I123/2)))</f>
        <v>24.99</v>
      </c>
      <c r="L123" s="20" t="n">
        <f aca="false">(J123+K123)/2</f>
        <v>24.75</v>
      </c>
      <c r="M123" s="20" t="str">
        <f aca="false">IF(C123="Buy",J122,IF(C123="Sell",K122,""))</f>
        <v/>
      </c>
      <c r="N123" s="41" t="n">
        <f aca="false">IF(C123="Buy",(M123*10000+P122*N122)/(P122+10000),N122)</f>
        <v>27.1735294117647</v>
      </c>
      <c r="O123" s="41" t="n">
        <f aca="false">IF(C123="Sell",(M123*10000+Q122*O122)/(Q122+10000),O122)</f>
        <v>25.6064705882353</v>
      </c>
      <c r="P123" s="37" t="n">
        <f aca="false">IF(C123="Buy",P122+10000,P122)</f>
        <v>170000</v>
      </c>
      <c r="Q123" s="37" t="n">
        <f aca="false">IF(C123="Sell",Q122+10000,Q122)</f>
        <v>170000</v>
      </c>
      <c r="R123" s="37" t="n">
        <f aca="false">P123-Q123</f>
        <v>0</v>
      </c>
      <c r="S123" s="37" t="n">
        <f aca="false">Q123*O123-P123*N123</f>
        <v>-266400</v>
      </c>
      <c r="T123" s="37" t="n">
        <f aca="false">R123*L123+S123</f>
        <v>-266400</v>
      </c>
    </row>
    <row r="124" customFormat="false" ht="12.75" hidden="false" customHeight="false" outlineLevel="0" collapsed="false">
      <c r="A124" s="20" t="n">
        <f aca="false">A123+1</f>
        <v>106</v>
      </c>
      <c r="B124" s="37" t="n">
        <f aca="true">IF(C124&lt;&gt;"null",RAND()*240+B123,240+B123)</f>
        <v>20202.6024711438</v>
      </c>
      <c r="C124" s="20" t="s">
        <v>70</v>
      </c>
      <c r="D124" s="37" t="n">
        <f aca="false">((B124-B123)+(B123-B122)+(B122-B121)+(B121-B120))/4</f>
        <v>240</v>
      </c>
      <c r="E124" s="20" t="n">
        <f aca="false">MAX(0,IF(C124="Buy",E123+1,E123-MAX(1,ROUND($F$5*E123,0))))</f>
        <v>0</v>
      </c>
      <c r="F124" s="20" t="n">
        <f aca="false">MAX(0,IF(C124="Sell",F123+1,F123-MAX(1,ROUND($F$5*F123,0))))</f>
        <v>0</v>
      </c>
      <c r="G124" s="38" t="n">
        <f aca="false">MAX($J$3,IF(C124="Buy",MAX(0,VLOOKUP(E124,Trans,3,FALSE())+G123),MAX(0,G123-MAX(0.01,ROUND(G123*$F$4,2)))))</f>
        <v>0</v>
      </c>
      <c r="H124" s="38" t="n">
        <f aca="false">MAX($J$3,IF(C124="Sell",MAX(0,VLOOKUP(F124,Trans,3,FALSE())+H123),MAX(0,H123-MAX(0.01,ROUND(H123*$F$4,2)))))</f>
        <v>0</v>
      </c>
      <c r="I124" s="40" t="n">
        <f aca="false">MAX($J$2,H124+$J$4,G124+0.01,IF(C124="Sell",VLOOKUP(F124,Trans,2,FALSE()),IF(C124="Buy",VLOOKUP(E124,Trans,2,FALSE()),0))+VLOOKUP(D124,Intensity,2,TRUE())+I123)</f>
        <v>0.47</v>
      </c>
      <c r="J124" s="39" t="n">
        <f aca="false">IF(C124="Sell",K124-I124,IF(C124="Buy",J123-G124,((J123+K123)/2-I124/2)))</f>
        <v>24.515</v>
      </c>
      <c r="K124" s="39" t="n">
        <f aca="false">IF(C124="Sell",K123+H124,IF(C124="Buy",J124+I124,((J123+K123)/2+I124/2)))</f>
        <v>24.985</v>
      </c>
      <c r="L124" s="20" t="n">
        <f aca="false">(J124+K124)/2</f>
        <v>24.75</v>
      </c>
      <c r="M124" s="20" t="str">
        <f aca="false">IF(C124="Buy",J123,IF(C124="Sell",K123,""))</f>
        <v/>
      </c>
      <c r="N124" s="41" t="n">
        <f aca="false">IF(C124="Buy",(M124*10000+P123*N123)/(P123+10000),N123)</f>
        <v>27.1735294117647</v>
      </c>
      <c r="O124" s="41" t="n">
        <f aca="false">IF(C124="Sell",(M124*10000+Q123*O123)/(Q123+10000),O123)</f>
        <v>25.6064705882353</v>
      </c>
      <c r="P124" s="37" t="n">
        <f aca="false">IF(C124="Buy",P123+10000,P123)</f>
        <v>170000</v>
      </c>
      <c r="Q124" s="37" t="n">
        <f aca="false">IF(C124="Sell",Q123+10000,Q123)</f>
        <v>170000</v>
      </c>
      <c r="R124" s="37" t="n">
        <f aca="false">P124-Q124</f>
        <v>0</v>
      </c>
      <c r="S124" s="37" t="n">
        <f aca="false">Q124*O124-P124*N124</f>
        <v>-266400</v>
      </c>
      <c r="T124" s="37" t="n">
        <f aca="false">R124*L124+S124</f>
        <v>-266400</v>
      </c>
    </row>
    <row r="125" customFormat="false" ht="12.75" hidden="false" customHeight="false" outlineLevel="0" collapsed="false">
      <c r="A125" s="20" t="n">
        <f aca="false">A124+1</f>
        <v>107</v>
      </c>
      <c r="B125" s="37" t="n">
        <f aca="true">IF(C125&lt;&gt;"null",RAND()*240+B124,240+B124)</f>
        <v>20442.6024711438</v>
      </c>
      <c r="C125" s="20" t="s">
        <v>70</v>
      </c>
      <c r="D125" s="37" t="n">
        <f aca="false">((B125-B124)+(B124-B123)+(B123-B122)+(B122-B121))/4</f>
        <v>240</v>
      </c>
      <c r="E125" s="20" t="n">
        <f aca="false">MAX(0,IF(C125="Buy",E124+1,E124-MAX(1,ROUND($F$5*E124,0))))</f>
        <v>0</v>
      </c>
      <c r="F125" s="20" t="n">
        <f aca="false">MAX(0,IF(C125="Sell",F124+1,F124-MAX(1,ROUND($F$5*F124,0))))</f>
        <v>0</v>
      </c>
      <c r="G125" s="38" t="n">
        <f aca="false">MAX($J$3,IF(C125="Buy",MAX(0,VLOOKUP(E125,Trans,3,FALSE())+G124),MAX(0,G124-MAX(0.01,ROUND(G124*$F$4,2)))))</f>
        <v>0</v>
      </c>
      <c r="H125" s="38" t="n">
        <f aca="false">MAX($J$3,IF(C125="Sell",MAX(0,VLOOKUP(F125,Trans,3,FALSE())+H124),MAX(0,H124-MAX(0.01,ROUND(H124*$F$4,2)))))</f>
        <v>0</v>
      </c>
      <c r="I125" s="40" t="n">
        <f aca="false">MAX($J$2,H125+$J$4,G125+0.01,IF(C125="Sell",VLOOKUP(F125,Trans,2,FALSE()),IF(C125="Buy",VLOOKUP(E125,Trans,2,FALSE()),0))+VLOOKUP(D125,Intensity,2,TRUE())+I124)</f>
        <v>0.46</v>
      </c>
      <c r="J125" s="39" t="n">
        <f aca="false">IF(C125="Sell",K125-I125,IF(C125="Buy",J124-G125,((J124+K124)/2-I125/2)))</f>
        <v>24.52</v>
      </c>
      <c r="K125" s="39" t="n">
        <f aca="false">IF(C125="Sell",K124+H125,IF(C125="Buy",J125+I125,((J124+K124)/2+I125/2)))</f>
        <v>24.98</v>
      </c>
      <c r="L125" s="20" t="n">
        <f aca="false">(J125+K125)/2</f>
        <v>24.75</v>
      </c>
      <c r="M125" s="20" t="str">
        <f aca="false">IF(C125="Buy",J124,IF(C125="Sell",K124,""))</f>
        <v/>
      </c>
      <c r="N125" s="41" t="n">
        <f aca="false">IF(C125="Buy",(M125*10000+P124*N124)/(P124+10000),N124)</f>
        <v>27.1735294117647</v>
      </c>
      <c r="O125" s="41" t="n">
        <f aca="false">IF(C125="Sell",(M125*10000+Q124*O124)/(Q124+10000),O124)</f>
        <v>25.6064705882353</v>
      </c>
      <c r="P125" s="37" t="n">
        <f aca="false">IF(C125="Buy",P124+10000,P124)</f>
        <v>170000</v>
      </c>
      <c r="Q125" s="37" t="n">
        <f aca="false">IF(C125="Sell",Q124+10000,Q124)</f>
        <v>170000</v>
      </c>
      <c r="R125" s="37" t="n">
        <f aca="false">P125-Q125</f>
        <v>0</v>
      </c>
      <c r="S125" s="37" t="n">
        <f aca="false">Q125*O125-P125*N125</f>
        <v>-266400</v>
      </c>
      <c r="T125" s="37" t="n">
        <f aca="false">R125*L125+S125</f>
        <v>-266400</v>
      </c>
    </row>
    <row r="126" customFormat="false" ht="12.75" hidden="false" customHeight="false" outlineLevel="0" collapsed="false">
      <c r="A126" s="20" t="n">
        <f aca="false">A125+1</f>
        <v>108</v>
      </c>
      <c r="B126" s="37" t="n">
        <f aca="true">IF(C126&lt;&gt;"null",RAND()*240+B125,240+B125)</f>
        <v>20682.6024711438</v>
      </c>
      <c r="C126" s="20" t="s">
        <v>70</v>
      </c>
      <c r="D126" s="37" t="n">
        <f aca="false">((B126-B125)+(B125-B124)+(B124-B123)+(B123-B122))/4</f>
        <v>240</v>
      </c>
      <c r="E126" s="20" t="n">
        <f aca="false">MAX(0,IF(C126="Buy",E125+1,E125-MAX(1,ROUND($F$5*E125,0))))</f>
        <v>0</v>
      </c>
      <c r="F126" s="20" t="n">
        <f aca="false">MAX(0,IF(C126="Sell",F125+1,F125-MAX(1,ROUND($F$5*F125,0))))</f>
        <v>0</v>
      </c>
      <c r="G126" s="38" t="n">
        <f aca="false">MAX($J$3,IF(C126="Buy",MAX(0,VLOOKUP(E126,Trans,3,FALSE())+G125),MAX(0,G125-MAX(0.01,ROUND(G125*$F$4,2)))))</f>
        <v>0</v>
      </c>
      <c r="H126" s="38" t="n">
        <f aca="false">MAX($J$3,IF(C126="Sell",MAX(0,VLOOKUP(F126,Trans,3,FALSE())+H125),MAX(0,H125-MAX(0.01,ROUND(H125*$F$4,2)))))</f>
        <v>0</v>
      </c>
      <c r="I126" s="40" t="n">
        <f aca="false">MAX($J$2,H126+$J$4,G126+0.01,IF(C126="Sell",VLOOKUP(F126,Trans,2,FALSE()),IF(C126="Buy",VLOOKUP(E126,Trans,2,FALSE()),0))+VLOOKUP(D126,Intensity,2,TRUE())+I125)</f>
        <v>0.45</v>
      </c>
      <c r="J126" s="39" t="n">
        <f aca="false">IF(C126="Sell",K126-I126,IF(C126="Buy",J125-G126,((J125+K125)/2-I126/2)))</f>
        <v>24.525</v>
      </c>
      <c r="K126" s="39" t="n">
        <f aca="false">IF(C126="Sell",K125+H126,IF(C126="Buy",J126+I126,((J125+K125)/2+I126/2)))</f>
        <v>24.975</v>
      </c>
      <c r="L126" s="20" t="n">
        <f aca="false">(J126+K126)/2</f>
        <v>24.75</v>
      </c>
      <c r="M126" s="20" t="str">
        <f aca="false">IF(C126="Buy",J125,IF(C126="Sell",K125,""))</f>
        <v/>
      </c>
      <c r="N126" s="41" t="n">
        <f aca="false">IF(C126="Buy",(M126*10000+P125*N125)/(P125+10000),N125)</f>
        <v>27.1735294117647</v>
      </c>
      <c r="O126" s="41" t="n">
        <f aca="false">IF(C126="Sell",(M126*10000+Q125*O125)/(Q125+10000),O125)</f>
        <v>25.6064705882353</v>
      </c>
      <c r="P126" s="37" t="n">
        <f aca="false">IF(C126="Buy",P125+10000,P125)</f>
        <v>170000</v>
      </c>
      <c r="Q126" s="37" t="n">
        <f aca="false">IF(C126="Sell",Q125+10000,Q125)</f>
        <v>170000</v>
      </c>
      <c r="R126" s="37" t="n">
        <f aca="false">P126-Q126</f>
        <v>0</v>
      </c>
      <c r="S126" s="37" t="n">
        <f aca="false">Q126*O126-P126*N126</f>
        <v>-266400</v>
      </c>
      <c r="T126" s="37" t="n">
        <f aca="false">R126*L126+S126</f>
        <v>-266400</v>
      </c>
    </row>
    <row r="127" customFormat="false" ht="12.75" hidden="false" customHeight="false" outlineLevel="0" collapsed="false">
      <c r="A127" s="20" t="n">
        <f aca="false">A126+1</f>
        <v>109</v>
      </c>
      <c r="B127" s="37" t="n">
        <f aca="true">IF(C127&lt;&gt;"null",RAND()*240+B126,240+B126)</f>
        <v>20922.6024711438</v>
      </c>
      <c r="C127" s="20" t="s">
        <v>70</v>
      </c>
      <c r="D127" s="37" t="n">
        <f aca="false">((B127-B126)+(B126-B125)+(B125-B124)+(B124-B123))/4</f>
        <v>240</v>
      </c>
      <c r="E127" s="20" t="n">
        <f aca="false">MAX(0,IF(C127="Buy",E126+1,E126-MAX(1,ROUND($F$5*E126,0))))</f>
        <v>0</v>
      </c>
      <c r="F127" s="20" t="n">
        <f aca="false">MAX(0,IF(C127="Sell",F126+1,F126-MAX(1,ROUND($F$5*F126,0))))</f>
        <v>0</v>
      </c>
      <c r="G127" s="38" t="n">
        <f aca="false">MAX($J$3,IF(C127="Buy",MAX(0,VLOOKUP(E127,Trans,3,FALSE())+G126),MAX(0,G126-MAX(0.01,ROUND(G126*$F$4,2)))))</f>
        <v>0</v>
      </c>
      <c r="H127" s="38" t="n">
        <f aca="false">MAX($J$3,IF(C127="Sell",MAX(0,VLOOKUP(F127,Trans,3,FALSE())+H126),MAX(0,H126-MAX(0.01,ROUND(H126*$F$4,2)))))</f>
        <v>0</v>
      </c>
      <c r="I127" s="40" t="n">
        <f aca="false">MAX($J$2,H127+$J$4,G127+0.01,IF(C127="Sell",VLOOKUP(F127,Trans,2,FALSE()),IF(C127="Buy",VLOOKUP(E127,Trans,2,FALSE()),0))+VLOOKUP(D127,Intensity,2,TRUE())+I126)</f>
        <v>0.44</v>
      </c>
      <c r="J127" s="39" t="n">
        <f aca="false">IF(C127="Sell",K127-I127,IF(C127="Buy",J126-G127,((J126+K126)/2-I127/2)))</f>
        <v>24.53</v>
      </c>
      <c r="K127" s="39" t="n">
        <f aca="false">IF(C127="Sell",K126+H127,IF(C127="Buy",J127+I127,((J126+K126)/2+I127/2)))</f>
        <v>24.97</v>
      </c>
      <c r="L127" s="20" t="n">
        <f aca="false">(J127+K127)/2</f>
        <v>24.75</v>
      </c>
      <c r="M127" s="20" t="str">
        <f aca="false">IF(C127="Buy",J126,IF(C127="Sell",K126,""))</f>
        <v/>
      </c>
      <c r="N127" s="41" t="n">
        <f aca="false">IF(C127="Buy",(M127*10000+P126*N126)/(P126+10000),N126)</f>
        <v>27.1735294117647</v>
      </c>
      <c r="O127" s="41" t="n">
        <f aca="false">IF(C127="Sell",(M127*10000+Q126*O126)/(Q126+10000),O126)</f>
        <v>25.6064705882353</v>
      </c>
      <c r="P127" s="37" t="n">
        <f aca="false">IF(C127="Buy",P126+10000,P126)</f>
        <v>170000</v>
      </c>
      <c r="Q127" s="37" t="n">
        <f aca="false">IF(C127="Sell",Q126+10000,Q126)</f>
        <v>170000</v>
      </c>
      <c r="R127" s="37" t="n">
        <f aca="false">P127-Q127</f>
        <v>0</v>
      </c>
      <c r="S127" s="37" t="n">
        <f aca="false">Q127*O127-P127*N127</f>
        <v>-266400</v>
      </c>
      <c r="T127" s="37" t="n">
        <f aca="false">R127*L127+S127</f>
        <v>-266400</v>
      </c>
    </row>
    <row r="128" customFormat="false" ht="12.75" hidden="false" customHeight="false" outlineLevel="0" collapsed="false">
      <c r="A128" s="20" t="n">
        <f aca="false">A127+1</f>
        <v>110</v>
      </c>
      <c r="B128" s="37" t="n">
        <f aca="true">IF(C128&lt;&gt;"null",RAND()*240+B127,240+B127)</f>
        <v>21162.6024711438</v>
      </c>
      <c r="C128" s="20" t="s">
        <v>70</v>
      </c>
      <c r="D128" s="37" t="n">
        <f aca="false">((B128-B127)+(B127-B126)+(B126-B125)+(B125-B124))/4</f>
        <v>240</v>
      </c>
      <c r="E128" s="20" t="n">
        <f aca="false">MAX(0,IF(C128="Buy",E127+1,E127-MAX(1,ROUND($F$5*E127,0))))</f>
        <v>0</v>
      </c>
      <c r="F128" s="20" t="n">
        <f aca="false">MAX(0,IF(C128="Sell",F127+1,F127-MAX(1,ROUND($F$5*F127,0))))</f>
        <v>0</v>
      </c>
      <c r="G128" s="38" t="n">
        <f aca="false">MAX($J$3,IF(C128="Buy",MAX(0,VLOOKUP(E128,Trans,3,FALSE())+G127),MAX(0,G127-MAX(0.01,ROUND(G127*$F$4,2)))))</f>
        <v>0</v>
      </c>
      <c r="H128" s="38" t="n">
        <f aca="false">MAX($J$3,IF(C128="Sell",MAX(0,VLOOKUP(F128,Trans,3,FALSE())+H127),MAX(0,H127-MAX(0.01,ROUND(H127*$F$4,2)))))</f>
        <v>0</v>
      </c>
      <c r="I128" s="40" t="n">
        <f aca="false">MAX($J$2,H128+$J$4,G128+0.01,IF(C128="Sell",VLOOKUP(F128,Trans,2,FALSE()),IF(C128="Buy",VLOOKUP(E128,Trans,2,FALSE()),0))+VLOOKUP(D128,Intensity,2,TRUE())+I127)</f>
        <v>0.43</v>
      </c>
      <c r="J128" s="39" t="n">
        <f aca="false">IF(C128="Sell",K128-I128,IF(C128="Buy",J127-G128,((J127+K127)/2-I128/2)))</f>
        <v>24.535</v>
      </c>
      <c r="K128" s="39" t="n">
        <f aca="false">IF(C128="Sell",K127+H128,IF(C128="Buy",J128+I128,((J127+K127)/2+I128/2)))</f>
        <v>24.965</v>
      </c>
      <c r="L128" s="20" t="n">
        <f aca="false">(J128+K128)/2</f>
        <v>24.75</v>
      </c>
      <c r="M128" s="20" t="str">
        <f aca="false">IF(C128="Buy",J127,IF(C128="Sell",K127,""))</f>
        <v/>
      </c>
      <c r="N128" s="41" t="n">
        <f aca="false">IF(C128="Buy",(M128*10000+P127*N127)/(P127+10000),N127)</f>
        <v>27.1735294117647</v>
      </c>
      <c r="O128" s="41" t="n">
        <f aca="false">IF(C128="Sell",(M128*10000+Q127*O127)/(Q127+10000),O127)</f>
        <v>25.6064705882353</v>
      </c>
      <c r="P128" s="37" t="n">
        <f aca="false">IF(C128="Buy",P127+10000,P127)</f>
        <v>170000</v>
      </c>
      <c r="Q128" s="37" t="n">
        <f aca="false">IF(C128="Sell",Q127+10000,Q127)</f>
        <v>170000</v>
      </c>
      <c r="R128" s="37" t="n">
        <f aca="false">P128-Q128</f>
        <v>0</v>
      </c>
      <c r="S128" s="37" t="n">
        <f aca="false">Q128*O128-P128*N128</f>
        <v>-266400</v>
      </c>
      <c r="T128" s="37" t="n">
        <f aca="false">R128*L128+S128</f>
        <v>-266400</v>
      </c>
    </row>
    <row r="129" customFormat="false" ht="12.75" hidden="false" customHeight="false" outlineLevel="0" collapsed="false">
      <c r="A129" s="20" t="n">
        <f aca="false">A128+1</f>
        <v>111</v>
      </c>
      <c r="B129" s="37" t="n">
        <f aca="true">IF(C129&lt;&gt;"null",RAND()*240+B128,240+B128)</f>
        <v>21402.6024711438</v>
      </c>
      <c r="C129" s="20" t="s">
        <v>70</v>
      </c>
      <c r="D129" s="37" t="n">
        <f aca="false">((B129-B128)+(B128-B127)+(B127-B126)+(B126-B125))/4</f>
        <v>240</v>
      </c>
      <c r="E129" s="20" t="n">
        <f aca="false">MAX(0,IF(C129="Buy",E128+1,E128-MAX(1,ROUND($F$5*E128,0))))</f>
        <v>0</v>
      </c>
      <c r="F129" s="20" t="n">
        <f aca="false">MAX(0,IF(C129="Sell",F128+1,F128-MAX(1,ROUND($F$5*F128,0))))</f>
        <v>0</v>
      </c>
      <c r="G129" s="38" t="n">
        <f aca="false">MAX($J$3,IF(C129="Buy",MAX(0,VLOOKUP(E129,Trans,3,FALSE())+G128),MAX(0,G128-MAX(0.01,ROUND(G128*$F$4,2)))))</f>
        <v>0</v>
      </c>
      <c r="H129" s="38" t="n">
        <f aca="false">MAX($J$3,IF(C129="Sell",MAX(0,VLOOKUP(F129,Trans,3,FALSE())+H128),MAX(0,H128-MAX(0.01,ROUND(H128*$F$4,2)))))</f>
        <v>0</v>
      </c>
      <c r="I129" s="40" t="n">
        <f aca="false">MAX($J$2,H129+$J$4,G129+0.01,IF(C129="Sell",VLOOKUP(F129,Trans,2,FALSE()),IF(C129="Buy",VLOOKUP(E129,Trans,2,FALSE()),0))+VLOOKUP(D129,Intensity,2,TRUE())+I128)</f>
        <v>0.42</v>
      </c>
      <c r="J129" s="39" t="n">
        <f aca="false">IF(C129="Sell",K129-I129,IF(C129="Buy",J128-G129,((J128+K128)/2-I129/2)))</f>
        <v>24.54</v>
      </c>
      <c r="K129" s="39" t="n">
        <f aca="false">IF(C129="Sell",K128+H129,IF(C129="Buy",J129+I129,((J128+K128)/2+I129/2)))</f>
        <v>24.96</v>
      </c>
      <c r="L129" s="20" t="n">
        <f aca="false">(J129+K129)/2</f>
        <v>24.75</v>
      </c>
      <c r="M129" s="20" t="str">
        <f aca="false">IF(C129="Buy",J128,IF(C129="Sell",K128,""))</f>
        <v/>
      </c>
      <c r="N129" s="41" t="n">
        <f aca="false">IF(C129="Buy",(M129*10000+P128*N128)/(P128+10000),N128)</f>
        <v>27.1735294117647</v>
      </c>
      <c r="O129" s="41" t="n">
        <f aca="false">IF(C129="Sell",(M129*10000+Q128*O128)/(Q128+10000),O128)</f>
        <v>25.6064705882353</v>
      </c>
      <c r="P129" s="37" t="n">
        <f aca="false">IF(C129="Buy",P128+10000,P128)</f>
        <v>170000</v>
      </c>
      <c r="Q129" s="37" t="n">
        <f aca="false">IF(C129="Sell",Q128+10000,Q128)</f>
        <v>170000</v>
      </c>
      <c r="R129" s="37" t="n">
        <f aca="false">P129-Q129</f>
        <v>0</v>
      </c>
      <c r="S129" s="37" t="n">
        <f aca="false">Q129*O129-P129*N129</f>
        <v>-266400</v>
      </c>
      <c r="T129" s="37" t="n">
        <f aca="false">R129*L129+S129</f>
        <v>-266400</v>
      </c>
    </row>
    <row r="130" customFormat="false" ht="12.75" hidden="false" customHeight="false" outlineLevel="0" collapsed="false">
      <c r="A130" s="20" t="n">
        <f aca="false">A129+1</f>
        <v>112</v>
      </c>
      <c r="B130" s="37" t="n">
        <f aca="true">IF(C130&lt;&gt;"null",RAND()*240+B129,240+B129)</f>
        <v>21642.6024711438</v>
      </c>
      <c r="C130" s="20" t="s">
        <v>70</v>
      </c>
      <c r="D130" s="37" t="n">
        <f aca="false">((B130-B129)+(B129-B128)+(B128-B127)+(B127-B126))/4</f>
        <v>240</v>
      </c>
      <c r="E130" s="20" t="n">
        <f aca="false">MAX(0,IF(C130="Buy",E129+1,E129-MAX(1,ROUND($F$5*E129,0))))</f>
        <v>0</v>
      </c>
      <c r="F130" s="20" t="n">
        <f aca="false">MAX(0,IF(C130="Sell",F129+1,F129-MAX(1,ROUND($F$5*F129,0))))</f>
        <v>0</v>
      </c>
      <c r="G130" s="38" t="n">
        <f aca="false">MAX($J$3,IF(C130="Buy",MAX(0,VLOOKUP(E130,Trans,3,FALSE())+G129),MAX(0,G129-MAX(0.01,ROUND(G129*$F$4,2)))))</f>
        <v>0</v>
      </c>
      <c r="H130" s="38" t="n">
        <f aca="false">MAX($J$3,IF(C130="Sell",MAX(0,VLOOKUP(F130,Trans,3,FALSE())+H129),MAX(0,H129-MAX(0.01,ROUND(H129*$F$4,2)))))</f>
        <v>0</v>
      </c>
      <c r="I130" s="40" t="n">
        <f aca="false">MAX($J$2,H130+$J$4,G130+0.01,IF(C130="Sell",VLOOKUP(F130,Trans,2,FALSE()),IF(C130="Buy",VLOOKUP(E130,Trans,2,FALSE()),0))+VLOOKUP(D130,Intensity,2,TRUE())+I129)</f>
        <v>0.41</v>
      </c>
      <c r="J130" s="39" t="n">
        <f aca="false">IF(C130="Sell",K130-I130,IF(C130="Buy",J129-G130,((J129+K129)/2-I130/2)))</f>
        <v>24.545</v>
      </c>
      <c r="K130" s="39" t="n">
        <f aca="false">IF(C130="Sell",K129+H130,IF(C130="Buy",J130+I130,((J129+K129)/2+I130/2)))</f>
        <v>24.955</v>
      </c>
      <c r="L130" s="20" t="n">
        <f aca="false">(J130+K130)/2</f>
        <v>24.75</v>
      </c>
      <c r="M130" s="20" t="str">
        <f aca="false">IF(C130="Buy",J129,IF(C130="Sell",K129,""))</f>
        <v/>
      </c>
      <c r="N130" s="41" t="n">
        <f aca="false">IF(C130="Buy",(M130*10000+P129*N129)/(P129+10000),N129)</f>
        <v>27.1735294117647</v>
      </c>
      <c r="O130" s="41" t="n">
        <f aca="false">IF(C130="Sell",(M130*10000+Q129*O129)/(Q129+10000),O129)</f>
        <v>25.6064705882353</v>
      </c>
      <c r="P130" s="37" t="n">
        <f aca="false">IF(C130="Buy",P129+10000,P129)</f>
        <v>170000</v>
      </c>
      <c r="Q130" s="37" t="n">
        <f aca="false">IF(C130="Sell",Q129+10000,Q129)</f>
        <v>170000</v>
      </c>
      <c r="R130" s="37" t="n">
        <f aca="false">P130-Q130</f>
        <v>0</v>
      </c>
      <c r="S130" s="37" t="n">
        <f aca="false">Q130*O130-P130*N130</f>
        <v>-266400</v>
      </c>
      <c r="T130" s="37" t="n">
        <f aca="false">R130*L130+S130</f>
        <v>-266400</v>
      </c>
    </row>
    <row r="131" customFormat="false" ht="12.75" hidden="false" customHeight="false" outlineLevel="0" collapsed="false">
      <c r="A131" s="20" t="n">
        <f aca="false">A130+1</f>
        <v>113</v>
      </c>
      <c r="B131" s="37" t="n">
        <f aca="true">IF(C131&lt;&gt;"null",RAND()*240+B130,240+B130)</f>
        <v>21882.6024711438</v>
      </c>
      <c r="C131" s="20" t="s">
        <v>70</v>
      </c>
      <c r="D131" s="37" t="n">
        <f aca="false">((B131-B130)+(B130-B129)+(B129-B128)+(B128-B127))/4</f>
        <v>240</v>
      </c>
      <c r="E131" s="20" t="n">
        <f aca="false">MAX(0,IF(C131="Buy",E130+1,E130-MAX(1,ROUND($F$5*E130,0))))</f>
        <v>0</v>
      </c>
      <c r="F131" s="20" t="n">
        <f aca="false">MAX(0,IF(C131="Sell",F130+1,F130-MAX(1,ROUND($F$5*F130,0))))</f>
        <v>0</v>
      </c>
      <c r="G131" s="38" t="n">
        <f aca="false">MAX($J$3,IF(C131="Buy",MAX(0,VLOOKUP(E131,Trans,3,FALSE())+G130),MAX(0,G130-MAX(0.01,ROUND(G130*$F$4,2)))))</f>
        <v>0</v>
      </c>
      <c r="H131" s="38" t="n">
        <f aca="false">MAX($J$3,IF(C131="Sell",MAX(0,VLOOKUP(F131,Trans,3,FALSE())+H130),MAX(0,H130-MAX(0.01,ROUND(H130*$F$4,2)))))</f>
        <v>0</v>
      </c>
      <c r="I131" s="40" t="n">
        <f aca="false">MAX($J$2,H131+$J$4,G131+0.01,IF(C131="Sell",VLOOKUP(F131,Trans,2,FALSE()),IF(C131="Buy",VLOOKUP(E131,Trans,2,FALSE()),0))+VLOOKUP(D131,Intensity,2,TRUE())+I130)</f>
        <v>0.4</v>
      </c>
      <c r="J131" s="39" t="n">
        <f aca="false">IF(C131="Sell",K131-I131,IF(C131="Buy",J130-G131,((J130+K130)/2-I131/2)))</f>
        <v>24.55</v>
      </c>
      <c r="K131" s="39" t="n">
        <f aca="false">IF(C131="Sell",K130+H131,IF(C131="Buy",J131+I131,((J130+K130)/2+I131/2)))</f>
        <v>24.95</v>
      </c>
      <c r="L131" s="20" t="n">
        <f aca="false">(J131+K131)/2</f>
        <v>24.75</v>
      </c>
      <c r="M131" s="20" t="str">
        <f aca="false">IF(C131="Buy",J130,IF(C131="Sell",K130,""))</f>
        <v/>
      </c>
      <c r="N131" s="41" t="n">
        <f aca="false">IF(C131="Buy",(M131*10000+P130*N130)/(P130+10000),N130)</f>
        <v>27.1735294117647</v>
      </c>
      <c r="O131" s="41" t="n">
        <f aca="false">IF(C131="Sell",(M131*10000+Q130*O130)/(Q130+10000),O130)</f>
        <v>25.6064705882353</v>
      </c>
      <c r="P131" s="37" t="n">
        <f aca="false">IF(C131="Buy",P130+10000,P130)</f>
        <v>170000</v>
      </c>
      <c r="Q131" s="37" t="n">
        <f aca="false">IF(C131="Sell",Q130+10000,Q130)</f>
        <v>170000</v>
      </c>
      <c r="R131" s="37" t="n">
        <f aca="false">P131-Q131</f>
        <v>0</v>
      </c>
      <c r="S131" s="37" t="n">
        <f aca="false">Q131*O131-P131*N131</f>
        <v>-266400</v>
      </c>
      <c r="T131" s="37" t="n">
        <f aca="false">R131*L131+S131</f>
        <v>-266400</v>
      </c>
    </row>
    <row r="132" customFormat="false" ht="12.75" hidden="false" customHeight="false" outlineLevel="0" collapsed="false">
      <c r="A132" s="20" t="n">
        <f aca="false">A131+1</f>
        <v>114</v>
      </c>
      <c r="B132" s="37" t="n">
        <f aca="true">IF(C132&lt;&gt;"null",RAND()*240+B131,240+B131)</f>
        <v>22122.6024711438</v>
      </c>
      <c r="C132" s="20" t="s">
        <v>70</v>
      </c>
      <c r="D132" s="37" t="n">
        <f aca="false">((B132-B131)+(B131-B130)+(B130-B129)+(B129-B128))/4</f>
        <v>240</v>
      </c>
      <c r="E132" s="20" t="n">
        <f aca="false">MAX(0,IF(C132="Buy",E131+1,E131-MAX(1,ROUND($F$5*E131,0))))</f>
        <v>0</v>
      </c>
      <c r="F132" s="20" t="n">
        <f aca="false">MAX(0,IF(C132="Sell",F131+1,F131-MAX(1,ROUND($F$5*F131,0))))</f>
        <v>0</v>
      </c>
      <c r="G132" s="38" t="n">
        <f aca="false">MAX($J$3,IF(C132="Buy",MAX(0,VLOOKUP(E132,Trans,3,FALSE())+G131),MAX(0,G131-MAX(0.01,ROUND(G131*$F$4,2)))))</f>
        <v>0</v>
      </c>
      <c r="H132" s="38" t="n">
        <f aca="false">MAX($J$3,IF(C132="Sell",MAX(0,VLOOKUP(F132,Trans,3,FALSE())+H131),MAX(0,H131-MAX(0.01,ROUND(H131*$F$4,2)))))</f>
        <v>0</v>
      </c>
      <c r="I132" s="40" t="n">
        <f aca="false">MAX($J$2,H132+$J$4,G132+0.01,IF(C132="Sell",VLOOKUP(F132,Trans,2,FALSE()),IF(C132="Buy",VLOOKUP(E132,Trans,2,FALSE()),0))+VLOOKUP(D132,Intensity,2,TRUE())+I131)</f>
        <v>0.39</v>
      </c>
      <c r="J132" s="39" t="n">
        <f aca="false">IF(C132="Sell",K132-I132,IF(C132="Buy",J131-G132,((J131+K131)/2-I132/2)))</f>
        <v>24.555</v>
      </c>
      <c r="K132" s="39" t="n">
        <f aca="false">IF(C132="Sell",K131+H132,IF(C132="Buy",J132+I132,((J131+K131)/2+I132/2)))</f>
        <v>24.945</v>
      </c>
      <c r="L132" s="20" t="n">
        <f aca="false">(J132+K132)/2</f>
        <v>24.75</v>
      </c>
      <c r="M132" s="20" t="str">
        <f aca="false">IF(C132="Buy",J131,IF(C132="Sell",K131,""))</f>
        <v/>
      </c>
      <c r="N132" s="41" t="n">
        <f aca="false">IF(C132="Buy",(M132*10000+P131*N131)/(P131+10000),N131)</f>
        <v>27.1735294117647</v>
      </c>
      <c r="O132" s="41" t="n">
        <f aca="false">IF(C132="Sell",(M132*10000+Q131*O131)/(Q131+10000),O131)</f>
        <v>25.6064705882353</v>
      </c>
      <c r="P132" s="37" t="n">
        <f aca="false">IF(C132="Buy",P131+10000,P131)</f>
        <v>170000</v>
      </c>
      <c r="Q132" s="37" t="n">
        <f aca="false">IF(C132="Sell",Q131+10000,Q131)</f>
        <v>170000</v>
      </c>
      <c r="R132" s="37" t="n">
        <f aca="false">P132-Q132</f>
        <v>0</v>
      </c>
      <c r="S132" s="37" t="n">
        <f aca="false">Q132*O132-P132*N132</f>
        <v>-266400</v>
      </c>
      <c r="T132" s="37" t="n">
        <f aca="false">R132*L132+S132</f>
        <v>-266400</v>
      </c>
    </row>
    <row r="133" customFormat="false" ht="12.75" hidden="false" customHeight="false" outlineLevel="0" collapsed="false">
      <c r="A133" s="20" t="n">
        <f aca="false">A132+1</f>
        <v>115</v>
      </c>
      <c r="B133" s="37" t="n">
        <f aca="true">IF(C133&lt;&gt;"null",RAND()*240+B132,240+B132)</f>
        <v>22362.6024711438</v>
      </c>
      <c r="C133" s="20" t="s">
        <v>70</v>
      </c>
      <c r="D133" s="37" t="n">
        <f aca="false">((B133-B132)+(B132-B131)+(B131-B130)+(B130-B129))/4</f>
        <v>240</v>
      </c>
      <c r="E133" s="20" t="n">
        <f aca="false">MAX(0,IF(C133="Buy",E132+1,E132-MAX(1,ROUND($F$5*E132,0))))</f>
        <v>0</v>
      </c>
      <c r="F133" s="20" t="n">
        <f aca="false">MAX(0,IF(C133="Sell",F132+1,F132-MAX(1,ROUND($F$5*F132,0))))</f>
        <v>0</v>
      </c>
      <c r="G133" s="38" t="n">
        <f aca="false">MAX($J$3,IF(C133="Buy",MAX(0,VLOOKUP(E133,Trans,3,FALSE())+G132),MAX(0,G132-MAX(0.01,ROUND(G132*$F$4,2)))))</f>
        <v>0</v>
      </c>
      <c r="H133" s="38" t="n">
        <f aca="false">MAX($J$3,IF(C133="Sell",MAX(0,VLOOKUP(F133,Trans,3,FALSE())+H132),MAX(0,H132-MAX(0.01,ROUND(H132*$F$4,2)))))</f>
        <v>0</v>
      </c>
      <c r="I133" s="40" t="n">
        <f aca="false">MAX($J$2,H133+$J$4,G133+0.01,IF(C133="Sell",VLOOKUP(F133,Trans,2,FALSE()),IF(C133="Buy",VLOOKUP(E133,Trans,2,FALSE()),0))+VLOOKUP(D133,Intensity,2,TRUE())+I132)</f>
        <v>0.38</v>
      </c>
      <c r="J133" s="39" t="n">
        <f aca="false">IF(C133="Sell",K133-I133,IF(C133="Buy",J132-G133,((J132+K132)/2-I133/2)))</f>
        <v>24.56</v>
      </c>
      <c r="K133" s="39" t="n">
        <f aca="false">IF(C133="Sell",K132+H133,IF(C133="Buy",J133+I133,((J132+K132)/2+I133/2)))</f>
        <v>24.94</v>
      </c>
      <c r="L133" s="20" t="n">
        <f aca="false">(J133+K133)/2</f>
        <v>24.75</v>
      </c>
      <c r="M133" s="20" t="str">
        <f aca="false">IF(C133="Buy",J132,IF(C133="Sell",K132,""))</f>
        <v/>
      </c>
      <c r="N133" s="41" t="n">
        <f aca="false">IF(C133="Buy",(M133*10000+P132*N132)/(P132+10000),N132)</f>
        <v>27.1735294117647</v>
      </c>
      <c r="O133" s="41" t="n">
        <f aca="false">IF(C133="Sell",(M133*10000+Q132*O132)/(Q132+10000),O132)</f>
        <v>25.6064705882353</v>
      </c>
      <c r="P133" s="37" t="n">
        <f aca="false">IF(C133="Buy",P132+10000,P132)</f>
        <v>170000</v>
      </c>
      <c r="Q133" s="37" t="n">
        <f aca="false">IF(C133="Sell",Q132+10000,Q132)</f>
        <v>170000</v>
      </c>
      <c r="R133" s="37" t="n">
        <f aca="false">P133-Q133</f>
        <v>0</v>
      </c>
      <c r="S133" s="37" t="n">
        <f aca="false">Q133*O133-P133*N133</f>
        <v>-266400</v>
      </c>
      <c r="T133" s="37" t="n">
        <f aca="false">R133*L133+S133</f>
        <v>-266400</v>
      </c>
    </row>
    <row r="134" customFormat="false" ht="12.75" hidden="false" customHeight="false" outlineLevel="0" collapsed="false">
      <c r="A134" s="20" t="n">
        <f aca="false">A133+1</f>
        <v>116</v>
      </c>
      <c r="B134" s="37" t="n">
        <f aca="true">IF(C134&lt;&gt;"null",RAND()*240+B133,240+B133)</f>
        <v>22602.6024711438</v>
      </c>
      <c r="C134" s="20" t="s">
        <v>70</v>
      </c>
      <c r="D134" s="37" t="n">
        <f aca="false">((B134-B133)+(B133-B132)+(B132-B131)+(B131-B130))/4</f>
        <v>240</v>
      </c>
      <c r="E134" s="20" t="n">
        <f aca="false">MAX(0,IF(C134="Buy",E133+1,E133-MAX(1,ROUND($F$5*E133,0))))</f>
        <v>0</v>
      </c>
      <c r="F134" s="20" t="n">
        <f aca="false">MAX(0,IF(C134="Sell",F133+1,F133-MAX(1,ROUND($F$5*F133,0))))</f>
        <v>0</v>
      </c>
      <c r="G134" s="38" t="n">
        <f aca="false">MAX($J$3,IF(C134="Buy",MAX(0,VLOOKUP(E134,Trans,3,FALSE())+G133),MAX(0,G133-MAX(0.01,ROUND(G133*$F$4,2)))))</f>
        <v>0</v>
      </c>
      <c r="H134" s="38" t="n">
        <f aca="false">MAX($J$3,IF(C134="Sell",MAX(0,VLOOKUP(F134,Trans,3,FALSE())+H133),MAX(0,H133-MAX(0.01,ROUND(H133*$F$4,2)))))</f>
        <v>0</v>
      </c>
      <c r="I134" s="40" t="n">
        <f aca="false">MAX($J$2,H134+$J$4,G134+0.01,IF(C134="Sell",VLOOKUP(F134,Trans,2,FALSE()),IF(C134="Buy",VLOOKUP(E134,Trans,2,FALSE()),0))+VLOOKUP(D134,Intensity,2,TRUE())+I133)</f>
        <v>0.37</v>
      </c>
      <c r="J134" s="39" t="n">
        <f aca="false">IF(C134="Sell",K134-I134,IF(C134="Buy",J133-G134,((J133+K133)/2-I134/2)))</f>
        <v>24.565</v>
      </c>
      <c r="K134" s="39" t="n">
        <f aca="false">IF(C134="Sell",K133+H134,IF(C134="Buy",J134+I134,((J133+K133)/2+I134/2)))</f>
        <v>24.935</v>
      </c>
      <c r="L134" s="20" t="n">
        <f aca="false">(J134+K134)/2</f>
        <v>24.75</v>
      </c>
      <c r="M134" s="20" t="str">
        <f aca="false">IF(C134="Buy",J133,IF(C134="Sell",K133,""))</f>
        <v/>
      </c>
      <c r="N134" s="41" t="n">
        <f aca="false">IF(C134="Buy",(M134*10000+P133*N133)/(P133+10000),N133)</f>
        <v>27.1735294117647</v>
      </c>
      <c r="O134" s="41" t="n">
        <f aca="false">IF(C134="Sell",(M134*10000+Q133*O133)/(Q133+10000),O133)</f>
        <v>25.6064705882353</v>
      </c>
      <c r="P134" s="37" t="n">
        <f aca="false">IF(C134="Buy",P133+10000,P133)</f>
        <v>170000</v>
      </c>
      <c r="Q134" s="37" t="n">
        <f aca="false">IF(C134="Sell",Q133+10000,Q133)</f>
        <v>170000</v>
      </c>
      <c r="R134" s="37" t="n">
        <f aca="false">P134-Q134</f>
        <v>0</v>
      </c>
      <c r="S134" s="37" t="n">
        <f aca="false">Q134*O134-P134*N134</f>
        <v>-266400</v>
      </c>
      <c r="T134" s="37" t="n">
        <f aca="false">R134*L134+S134</f>
        <v>-266400</v>
      </c>
    </row>
    <row r="135" customFormat="false" ht="12.75" hidden="false" customHeight="false" outlineLevel="0" collapsed="false">
      <c r="A135" s="20" t="n">
        <f aca="false">A134+1</f>
        <v>117</v>
      </c>
      <c r="B135" s="37" t="n">
        <f aca="true">IF(C135&lt;&gt;"null",RAND()*240+B134,240+B134)</f>
        <v>22842.6024711438</v>
      </c>
      <c r="C135" s="20" t="s">
        <v>70</v>
      </c>
      <c r="D135" s="37" t="n">
        <f aca="false">((B135-B134)+(B134-B133)+(B133-B132)+(B132-B131))/4</f>
        <v>240</v>
      </c>
      <c r="E135" s="20" t="n">
        <f aca="false">MAX(0,IF(C135="Buy",E134+1,E134-MAX(1,ROUND($F$5*E134,0))))</f>
        <v>0</v>
      </c>
      <c r="F135" s="20" t="n">
        <f aca="false">MAX(0,IF(C135="Sell",F134+1,F134-MAX(1,ROUND($F$5*F134,0))))</f>
        <v>0</v>
      </c>
      <c r="G135" s="38" t="n">
        <f aca="false">MAX($J$3,IF(C135="Buy",MAX(0,VLOOKUP(E135,Trans,3,FALSE())+G134),MAX(0,G134-MAX(0.01,ROUND(G134*$F$4,2)))))</f>
        <v>0</v>
      </c>
      <c r="H135" s="38" t="n">
        <f aca="false">MAX($J$3,IF(C135="Sell",MAX(0,VLOOKUP(F135,Trans,3,FALSE())+H134),MAX(0,H134-MAX(0.01,ROUND(H134*$F$4,2)))))</f>
        <v>0</v>
      </c>
      <c r="I135" s="40" t="n">
        <f aca="false">MAX($J$2,H135+$J$4,G135+0.01,IF(C135="Sell",VLOOKUP(F135,Trans,2,FALSE()),IF(C135="Buy",VLOOKUP(E135,Trans,2,FALSE()),0))+VLOOKUP(D135,Intensity,2,TRUE())+I134)</f>
        <v>0.36</v>
      </c>
      <c r="J135" s="39" t="n">
        <f aca="false">IF(C135="Sell",K135-I135,IF(C135="Buy",J134-G135,((J134+K134)/2-I135/2)))</f>
        <v>24.57</v>
      </c>
      <c r="K135" s="39" t="n">
        <f aca="false">IF(C135="Sell",K134+H135,IF(C135="Buy",J135+I135,((J134+K134)/2+I135/2)))</f>
        <v>24.93</v>
      </c>
      <c r="L135" s="20" t="n">
        <f aca="false">(J135+K135)/2</f>
        <v>24.75</v>
      </c>
      <c r="M135" s="20" t="str">
        <f aca="false">IF(C135="Buy",J134,IF(C135="Sell",K134,""))</f>
        <v/>
      </c>
      <c r="N135" s="41" t="n">
        <f aca="false">IF(C135="Buy",(M135*10000+P134*N134)/(P134+10000),N134)</f>
        <v>27.1735294117647</v>
      </c>
      <c r="O135" s="41" t="n">
        <f aca="false">IF(C135="Sell",(M135*10000+Q134*O134)/(Q134+10000),O134)</f>
        <v>25.6064705882353</v>
      </c>
      <c r="P135" s="37" t="n">
        <f aca="false">IF(C135="Buy",P134+10000,P134)</f>
        <v>170000</v>
      </c>
      <c r="Q135" s="37" t="n">
        <f aca="false">IF(C135="Sell",Q134+10000,Q134)</f>
        <v>170000</v>
      </c>
      <c r="R135" s="37" t="n">
        <f aca="false">P135-Q135</f>
        <v>0</v>
      </c>
      <c r="S135" s="37" t="n">
        <f aca="false">Q135*O135-P135*N135</f>
        <v>-266400</v>
      </c>
      <c r="T135" s="37" t="n">
        <f aca="false">R135*L135+S135</f>
        <v>-266400</v>
      </c>
    </row>
    <row r="136" customFormat="false" ht="12.75" hidden="false" customHeight="false" outlineLevel="0" collapsed="false">
      <c r="A136" s="20" t="n">
        <f aca="false">A135+1</f>
        <v>118</v>
      </c>
      <c r="B136" s="37" t="n">
        <f aca="true">IF(C136&lt;&gt;"null",RAND()*240+B135,240+B135)</f>
        <v>23082.6024711438</v>
      </c>
      <c r="C136" s="20" t="s">
        <v>70</v>
      </c>
      <c r="D136" s="37" t="n">
        <f aca="false">((B136-B135)+(B135-B134)+(B134-B133)+(B133-B132))/4</f>
        <v>240</v>
      </c>
      <c r="E136" s="20" t="n">
        <f aca="false">MAX(0,IF(C136="Buy",E135+1,E135-MAX(1,ROUND($F$5*E135,0))))</f>
        <v>0</v>
      </c>
      <c r="F136" s="20" t="n">
        <f aca="false">MAX(0,IF(C136="Sell",F135+1,F135-MAX(1,ROUND($F$5*F135,0))))</f>
        <v>0</v>
      </c>
      <c r="G136" s="38" t="n">
        <f aca="false">MAX($J$3,IF(C136="Buy",MAX(0,VLOOKUP(E136,Trans,3,FALSE())+G135),MAX(0,G135-MAX(0.01,ROUND(G135*$F$4,2)))))</f>
        <v>0</v>
      </c>
      <c r="H136" s="38" t="n">
        <f aca="false">MAX($J$3,IF(C136="Sell",MAX(0,VLOOKUP(F136,Trans,3,FALSE())+H135),MAX(0,H135-MAX(0.01,ROUND(H135*$F$4,2)))))</f>
        <v>0</v>
      </c>
      <c r="I136" s="40" t="n">
        <f aca="false">MAX($J$2,H136+$J$4,G136+0.01,IF(C136="Sell",VLOOKUP(F136,Trans,2,FALSE()),IF(C136="Buy",VLOOKUP(E136,Trans,2,FALSE()),0))+VLOOKUP(D136,Intensity,2,TRUE())+I135)</f>
        <v>0.35</v>
      </c>
      <c r="J136" s="39" t="n">
        <f aca="false">IF(C136="Sell",K136-I136,IF(C136="Buy",J135-G136,((J135+K135)/2-I136/2)))</f>
        <v>24.575</v>
      </c>
      <c r="K136" s="39" t="n">
        <f aca="false">IF(C136="Sell",K135+H136,IF(C136="Buy",J136+I136,((J135+K135)/2+I136/2)))</f>
        <v>24.925</v>
      </c>
      <c r="L136" s="20" t="n">
        <f aca="false">(J136+K136)/2</f>
        <v>24.75</v>
      </c>
      <c r="M136" s="20" t="str">
        <f aca="false">IF(C136="Buy",J135,IF(C136="Sell",K135,""))</f>
        <v/>
      </c>
      <c r="N136" s="41" t="n">
        <f aca="false">IF(C136="Buy",(M136*10000+P135*N135)/(P135+10000),N135)</f>
        <v>27.1735294117647</v>
      </c>
      <c r="O136" s="41" t="n">
        <f aca="false">IF(C136="Sell",(M136*10000+Q135*O135)/(Q135+10000),O135)</f>
        <v>25.6064705882353</v>
      </c>
      <c r="P136" s="37" t="n">
        <f aca="false">IF(C136="Buy",P135+10000,P135)</f>
        <v>170000</v>
      </c>
      <c r="Q136" s="37" t="n">
        <f aca="false">IF(C136="Sell",Q135+10000,Q135)</f>
        <v>170000</v>
      </c>
      <c r="R136" s="37" t="n">
        <f aca="false">P136-Q136</f>
        <v>0</v>
      </c>
      <c r="S136" s="37" t="n">
        <f aca="false">Q136*O136-P136*N136</f>
        <v>-266400</v>
      </c>
      <c r="T136" s="37" t="n">
        <f aca="false">R136*L136+S136</f>
        <v>-266400</v>
      </c>
    </row>
    <row r="137" customFormat="false" ht="12.75" hidden="false" customHeight="false" outlineLevel="0" collapsed="false">
      <c r="A137" s="20" t="n">
        <f aca="false">A136+1</f>
        <v>119</v>
      </c>
      <c r="B137" s="37" t="n">
        <f aca="true">IF(C137&lt;&gt;"null",RAND()*240+B136,240+B136)</f>
        <v>23322.6024711438</v>
      </c>
      <c r="C137" s="20" t="s">
        <v>70</v>
      </c>
      <c r="D137" s="37" t="n">
        <f aca="false">((B137-B136)+(B136-B135)+(B135-B134)+(B134-B133))/4</f>
        <v>240</v>
      </c>
      <c r="E137" s="20" t="n">
        <f aca="false">MAX(0,IF(C137="Buy",E136+1,E136-MAX(1,ROUND($F$5*E136,0))))</f>
        <v>0</v>
      </c>
      <c r="F137" s="20" t="n">
        <f aca="false">MAX(0,IF(C137="Sell",F136+1,F136-MAX(1,ROUND($F$5*F136,0))))</f>
        <v>0</v>
      </c>
      <c r="G137" s="38" t="n">
        <f aca="false">MAX($J$3,IF(C137="Buy",MAX(0,VLOOKUP(E137,Trans,3,FALSE())+G136),MAX(0,G136-MAX(0.01,ROUND(G136*$F$4,2)))))</f>
        <v>0</v>
      </c>
      <c r="H137" s="38" t="n">
        <f aca="false">MAX($J$3,IF(C137="Sell",MAX(0,VLOOKUP(F137,Trans,3,FALSE())+H136),MAX(0,H136-MAX(0.01,ROUND(H136*$F$4,2)))))</f>
        <v>0</v>
      </c>
      <c r="I137" s="40" t="n">
        <f aca="false">MAX($J$2,H137+$J$4,G137+0.01,IF(C137="Sell",VLOOKUP(F137,Trans,2,FALSE()),IF(C137="Buy",VLOOKUP(E137,Trans,2,FALSE()),0))+VLOOKUP(D137,Intensity,2,TRUE())+I136)</f>
        <v>0.34</v>
      </c>
      <c r="J137" s="39" t="n">
        <f aca="false">IF(C137="Sell",K137-I137,IF(C137="Buy",J136-G137,((J136+K136)/2-I137/2)))</f>
        <v>24.58</v>
      </c>
      <c r="K137" s="39" t="n">
        <f aca="false">IF(C137="Sell",K136+H137,IF(C137="Buy",J137+I137,((J136+K136)/2+I137/2)))</f>
        <v>24.92</v>
      </c>
      <c r="L137" s="20" t="n">
        <f aca="false">(J137+K137)/2</f>
        <v>24.75</v>
      </c>
      <c r="M137" s="20" t="str">
        <f aca="false">IF(C137="Buy",J136,IF(C137="Sell",K136,""))</f>
        <v/>
      </c>
      <c r="N137" s="41" t="n">
        <f aca="false">IF(C137="Buy",(M137*10000+P136*N136)/(P136+10000),N136)</f>
        <v>27.1735294117647</v>
      </c>
      <c r="O137" s="41" t="n">
        <f aca="false">IF(C137="Sell",(M137*10000+Q136*O136)/(Q136+10000),O136)</f>
        <v>25.6064705882353</v>
      </c>
      <c r="P137" s="37" t="n">
        <f aca="false">IF(C137="Buy",P136+10000,P136)</f>
        <v>170000</v>
      </c>
      <c r="Q137" s="37" t="n">
        <f aca="false">IF(C137="Sell",Q136+10000,Q136)</f>
        <v>170000</v>
      </c>
      <c r="R137" s="37" t="n">
        <f aca="false">P137-Q137</f>
        <v>0</v>
      </c>
      <c r="S137" s="37" t="n">
        <f aca="false">Q137*O137-P137*N137</f>
        <v>-266400</v>
      </c>
      <c r="T137" s="37" t="n">
        <f aca="false">R137*L137+S137</f>
        <v>-266400</v>
      </c>
    </row>
    <row r="138" customFormat="false" ht="12.75" hidden="false" customHeight="false" outlineLevel="0" collapsed="false">
      <c r="A138" s="20" t="n">
        <f aca="false">A137+1</f>
        <v>120</v>
      </c>
      <c r="B138" s="37" t="n">
        <f aca="true">IF(C138&lt;&gt;"null",RAND()*240+B137,240+B137)</f>
        <v>23562.6024711438</v>
      </c>
      <c r="C138" s="20" t="s">
        <v>70</v>
      </c>
      <c r="D138" s="37" t="n">
        <f aca="false">((B138-B137)+(B137-B136)+(B136-B135)+(B135-B134))/4</f>
        <v>240</v>
      </c>
      <c r="E138" s="20" t="n">
        <f aca="false">MAX(0,IF(C138="Buy",E137+1,E137-MAX(1,ROUND($F$5*E137,0))))</f>
        <v>0</v>
      </c>
      <c r="F138" s="20" t="n">
        <f aca="false">MAX(0,IF(C138="Sell",F137+1,F137-MAX(1,ROUND($F$5*F137,0))))</f>
        <v>0</v>
      </c>
      <c r="G138" s="38" t="n">
        <f aca="false">MAX($J$3,IF(C138="Buy",MAX(0,VLOOKUP(E138,Trans,3,FALSE())+G137),MAX(0,G137-MAX(0.01,ROUND(G137*$F$4,2)))))</f>
        <v>0</v>
      </c>
      <c r="H138" s="38" t="n">
        <f aca="false">MAX($J$3,IF(C138="Sell",MAX(0,VLOOKUP(F138,Trans,3,FALSE())+H137),MAX(0,H137-MAX(0.01,ROUND(H137*$F$4,2)))))</f>
        <v>0</v>
      </c>
      <c r="I138" s="40" t="n">
        <f aca="false">MAX($J$2,H138+$J$4,G138+0.01,IF(C138="Sell",VLOOKUP(F138,Trans,2,FALSE()),IF(C138="Buy",VLOOKUP(E138,Trans,2,FALSE()),0))+VLOOKUP(D138,Intensity,2,TRUE())+I137)</f>
        <v>0.33</v>
      </c>
      <c r="J138" s="39" t="n">
        <f aca="false">IF(C138="Sell",K138-I138,IF(C138="Buy",J137-G138,((J137+K137)/2-I138/2)))</f>
        <v>24.585</v>
      </c>
      <c r="K138" s="39" t="n">
        <f aca="false">IF(C138="Sell",K137+H138,IF(C138="Buy",J138+I138,((J137+K137)/2+I138/2)))</f>
        <v>24.915</v>
      </c>
      <c r="L138" s="20" t="n">
        <f aca="false">(J138+K138)/2</f>
        <v>24.75</v>
      </c>
      <c r="M138" s="20" t="str">
        <f aca="false">IF(C138="Buy",J137,IF(C138="Sell",K137,""))</f>
        <v/>
      </c>
      <c r="N138" s="41" t="n">
        <f aca="false">IF(C138="Buy",(M138*10000+P137*N137)/(P137+10000),N137)</f>
        <v>27.1735294117647</v>
      </c>
      <c r="O138" s="41" t="n">
        <f aca="false">IF(C138="Sell",(M138*10000+Q137*O137)/(Q137+10000),O137)</f>
        <v>25.6064705882353</v>
      </c>
      <c r="P138" s="37" t="n">
        <f aca="false">IF(C138="Buy",P137+10000,P137)</f>
        <v>170000</v>
      </c>
      <c r="Q138" s="37" t="n">
        <f aca="false">IF(C138="Sell",Q137+10000,Q137)</f>
        <v>170000</v>
      </c>
      <c r="R138" s="37" t="n">
        <f aca="false">P138-Q138</f>
        <v>0</v>
      </c>
      <c r="S138" s="37" t="n">
        <f aca="false">Q138*O138-P138*N138</f>
        <v>-266400</v>
      </c>
      <c r="T138" s="37" t="n">
        <f aca="false">R138*L138+S138</f>
        <v>-266400</v>
      </c>
    </row>
    <row r="139" customFormat="false" ht="12.75" hidden="false" customHeight="false" outlineLevel="0" collapsed="false">
      <c r="A139" s="20" t="n">
        <f aca="false">A138+1</f>
        <v>121</v>
      </c>
      <c r="B139" s="37" t="n">
        <f aca="true">IF(C139&lt;&gt;"null",RAND()*240+B138,240+B138)</f>
        <v>23802.6024711438</v>
      </c>
      <c r="C139" s="20" t="s">
        <v>70</v>
      </c>
      <c r="D139" s="37" t="n">
        <f aca="false">((B139-B138)+(B138-B137)+(B137-B136)+(B136-B135))/4</f>
        <v>240</v>
      </c>
      <c r="E139" s="20" t="n">
        <f aca="false">MAX(0,IF(C139="Buy",E138+1,E138-MAX(1,ROUND($F$5*E138,0))))</f>
        <v>0</v>
      </c>
      <c r="F139" s="20" t="n">
        <f aca="false">MAX(0,IF(C139="Sell",F138+1,F138-MAX(1,ROUND($F$5*F138,0))))</f>
        <v>0</v>
      </c>
      <c r="G139" s="38" t="n">
        <f aca="false">MAX($J$3,IF(C139="Buy",MAX(0,VLOOKUP(E139,Trans,3,FALSE())+G138),MAX(0,G138-MAX(0.01,ROUND(G138*$F$4,2)))))</f>
        <v>0</v>
      </c>
      <c r="H139" s="38" t="n">
        <f aca="false">MAX($J$3,IF(C139="Sell",MAX(0,VLOOKUP(F139,Trans,3,FALSE())+H138),MAX(0,H138-MAX(0.01,ROUND(H138*$F$4,2)))))</f>
        <v>0</v>
      </c>
      <c r="I139" s="40" t="n">
        <f aca="false">MAX($J$2,H139+$J$4,G139+0.01,IF(C139="Sell",VLOOKUP(F139,Trans,2,FALSE()),IF(C139="Buy",VLOOKUP(E139,Trans,2,FALSE()),0))+VLOOKUP(D139,Intensity,2,TRUE())+I138)</f>
        <v>0.32</v>
      </c>
      <c r="J139" s="39" t="n">
        <f aca="false">IF(C139="Sell",K139-I139,IF(C139="Buy",J138-G139,((J138+K138)/2-I139/2)))</f>
        <v>24.59</v>
      </c>
      <c r="K139" s="39" t="n">
        <f aca="false">IF(C139="Sell",K138+H139,IF(C139="Buy",J139+I139,((J138+K138)/2+I139/2)))</f>
        <v>24.91</v>
      </c>
      <c r="L139" s="20" t="n">
        <f aca="false">(J139+K139)/2</f>
        <v>24.75</v>
      </c>
      <c r="M139" s="20" t="str">
        <f aca="false">IF(C139="Buy",J138,IF(C139="Sell",K138,""))</f>
        <v/>
      </c>
      <c r="N139" s="41" t="n">
        <f aca="false">IF(C139="Buy",(M139*10000+P138*N138)/(P138+10000),N138)</f>
        <v>27.1735294117647</v>
      </c>
      <c r="O139" s="41" t="n">
        <f aca="false">IF(C139="Sell",(M139*10000+Q138*O138)/(Q138+10000),O138)</f>
        <v>25.6064705882353</v>
      </c>
      <c r="P139" s="37" t="n">
        <f aca="false">IF(C139="Buy",P138+10000,P138)</f>
        <v>170000</v>
      </c>
      <c r="Q139" s="37" t="n">
        <f aca="false">IF(C139="Sell",Q138+10000,Q138)</f>
        <v>170000</v>
      </c>
      <c r="R139" s="37" t="n">
        <f aca="false">P139-Q139</f>
        <v>0</v>
      </c>
      <c r="S139" s="37" t="n">
        <f aca="false">Q139*O139-P139*N139</f>
        <v>-266400</v>
      </c>
      <c r="T139" s="37" t="n">
        <f aca="false">R139*L139+S139</f>
        <v>-266400</v>
      </c>
    </row>
    <row r="140" customFormat="false" ht="12.75" hidden="false" customHeight="false" outlineLevel="0" collapsed="false">
      <c r="A140" s="20" t="n">
        <f aca="false">A139+1</f>
        <v>122</v>
      </c>
      <c r="B140" s="37" t="n">
        <f aca="true">IF(C140&lt;&gt;"null",RAND()*240+B139,240+B139)</f>
        <v>24042.6024711438</v>
      </c>
      <c r="C140" s="20" t="s">
        <v>70</v>
      </c>
      <c r="D140" s="37" t="n">
        <f aca="false">((B140-B139)+(B139-B138)+(B138-B137)+(B137-B136))/4</f>
        <v>240</v>
      </c>
      <c r="E140" s="20" t="n">
        <f aca="false">MAX(0,IF(C140="Buy",E139+1,E139-MAX(1,ROUND($F$5*E139,0))))</f>
        <v>0</v>
      </c>
      <c r="F140" s="20" t="n">
        <f aca="false">MAX(0,IF(C140="Sell",F139+1,F139-MAX(1,ROUND($F$5*F139,0))))</f>
        <v>0</v>
      </c>
      <c r="G140" s="38" t="n">
        <f aca="false">MAX($J$3,IF(C140="Buy",MAX(0,VLOOKUP(E140,Trans,3,FALSE())+G139),MAX(0,G139-MAX(0.01,ROUND(G139*$F$4,2)))))</f>
        <v>0</v>
      </c>
      <c r="H140" s="38" t="n">
        <f aca="false">MAX($J$3,IF(C140="Sell",MAX(0,VLOOKUP(F140,Trans,3,FALSE())+H139),MAX(0,H139-MAX(0.01,ROUND(H139*$F$4,2)))))</f>
        <v>0</v>
      </c>
      <c r="I140" s="40" t="n">
        <f aca="false">MAX($J$2,H140+$J$4,G140+0.01,IF(C140="Sell",VLOOKUP(F140,Trans,2,FALSE()),IF(C140="Buy",VLOOKUP(E140,Trans,2,FALSE()),0))+VLOOKUP(D140,Intensity,2,TRUE())+I139)</f>
        <v>0.31</v>
      </c>
      <c r="J140" s="39" t="n">
        <f aca="false">IF(C140="Sell",K140-I140,IF(C140="Buy",J139-G140,((J139+K139)/2-I140/2)))</f>
        <v>24.595</v>
      </c>
      <c r="K140" s="39" t="n">
        <f aca="false">IF(C140="Sell",K139+H140,IF(C140="Buy",J140+I140,((J139+K139)/2+I140/2)))</f>
        <v>24.905</v>
      </c>
      <c r="L140" s="20" t="n">
        <f aca="false">(J140+K140)/2</f>
        <v>24.75</v>
      </c>
      <c r="M140" s="20" t="str">
        <f aca="false">IF(C140="Buy",J139,IF(C140="Sell",K139,""))</f>
        <v/>
      </c>
      <c r="N140" s="41" t="n">
        <f aca="false">IF(C140="Buy",(M140*10000+P139*N139)/(P139+10000),N139)</f>
        <v>27.1735294117647</v>
      </c>
      <c r="O140" s="41" t="n">
        <f aca="false">IF(C140="Sell",(M140*10000+Q139*O139)/(Q139+10000),O139)</f>
        <v>25.6064705882353</v>
      </c>
      <c r="P140" s="37" t="n">
        <f aca="false">IF(C140="Buy",P139+10000,P139)</f>
        <v>170000</v>
      </c>
      <c r="Q140" s="37" t="n">
        <f aca="false">IF(C140="Sell",Q139+10000,Q139)</f>
        <v>170000</v>
      </c>
      <c r="R140" s="37" t="n">
        <f aca="false">P140-Q140</f>
        <v>0</v>
      </c>
      <c r="S140" s="37" t="n">
        <f aca="false">Q140*O140-P140*N140</f>
        <v>-266400</v>
      </c>
      <c r="T140" s="37" t="n">
        <f aca="false">R140*L140+S140</f>
        <v>-266400</v>
      </c>
    </row>
    <row r="141" customFormat="false" ht="12.75" hidden="false" customHeight="false" outlineLevel="0" collapsed="false">
      <c r="A141" s="20" t="n">
        <f aca="false">A140+1</f>
        <v>123</v>
      </c>
      <c r="B141" s="37" t="n">
        <f aca="true">IF(C141&lt;&gt;"null",RAND()*240+B140,240+B140)</f>
        <v>24282.6024711438</v>
      </c>
      <c r="C141" s="20" t="s">
        <v>70</v>
      </c>
      <c r="D141" s="37" t="n">
        <f aca="false">((B141-B140)+(B140-B139)+(B139-B138)+(B138-B137))/4</f>
        <v>240</v>
      </c>
      <c r="E141" s="20" t="n">
        <f aca="false">MAX(0,IF(C141="Buy",E140+1,E140-MAX(1,ROUND($F$5*E140,0))))</f>
        <v>0</v>
      </c>
      <c r="F141" s="20" t="n">
        <f aca="false">MAX(0,IF(C141="Sell",F140+1,F140-MAX(1,ROUND($F$5*F140,0))))</f>
        <v>0</v>
      </c>
      <c r="G141" s="38" t="n">
        <f aca="false">MAX($J$3,IF(C141="Buy",MAX(0,VLOOKUP(E141,Trans,3,FALSE())+G140),MAX(0,G140-MAX(0.01,ROUND(G140*$F$4,2)))))</f>
        <v>0</v>
      </c>
      <c r="H141" s="38" t="n">
        <f aca="false">MAX($J$3,IF(C141="Sell",MAX(0,VLOOKUP(F141,Trans,3,FALSE())+H140),MAX(0,H140-MAX(0.01,ROUND(H140*$F$4,2)))))</f>
        <v>0</v>
      </c>
      <c r="I141" s="40" t="n">
        <f aca="false">MAX($J$2,H141+$J$4,G141+0.01,IF(C141="Sell",VLOOKUP(F141,Trans,2,FALSE()),IF(C141="Buy",VLOOKUP(E141,Trans,2,FALSE()),0))+VLOOKUP(D141,Intensity,2,TRUE())+I140)</f>
        <v>0.3</v>
      </c>
      <c r="J141" s="39" t="n">
        <f aca="false">IF(C141="Sell",K141-I141,IF(C141="Buy",J140-G141,((J140+K140)/2-I141/2)))</f>
        <v>24.6</v>
      </c>
      <c r="K141" s="39" t="n">
        <f aca="false">IF(C141="Sell",K140+H141,IF(C141="Buy",J141+I141,((J140+K140)/2+I141/2)))</f>
        <v>24.9</v>
      </c>
      <c r="L141" s="20" t="n">
        <f aca="false">(J141+K141)/2</f>
        <v>24.75</v>
      </c>
      <c r="M141" s="20" t="str">
        <f aca="false">IF(C141="Buy",J140,IF(C141="Sell",K140,""))</f>
        <v/>
      </c>
      <c r="N141" s="41" t="n">
        <f aca="false">IF(C141="Buy",(M141*10000+P140*N140)/(P140+10000),N140)</f>
        <v>27.1735294117647</v>
      </c>
      <c r="O141" s="41" t="n">
        <f aca="false">IF(C141="Sell",(M141*10000+Q140*O140)/(Q140+10000),O140)</f>
        <v>25.6064705882353</v>
      </c>
      <c r="P141" s="37" t="n">
        <f aca="false">IF(C141="Buy",P140+10000,P140)</f>
        <v>170000</v>
      </c>
      <c r="Q141" s="37" t="n">
        <f aca="false">IF(C141="Sell",Q140+10000,Q140)</f>
        <v>170000</v>
      </c>
      <c r="R141" s="37" t="n">
        <f aca="false">P141-Q141</f>
        <v>0</v>
      </c>
      <c r="S141" s="37" t="n">
        <f aca="false">Q141*O141-P141*N141</f>
        <v>-266400</v>
      </c>
      <c r="T141" s="37" t="n">
        <f aca="false">R141*L141+S141</f>
        <v>-266400</v>
      </c>
    </row>
    <row r="142" customFormat="false" ht="12.75" hidden="false" customHeight="false" outlineLevel="0" collapsed="false">
      <c r="A142" s="20" t="n">
        <f aca="false">A141+1</f>
        <v>124</v>
      </c>
      <c r="B142" s="37" t="n">
        <f aca="true">IF(C142&lt;&gt;"null",RAND()*240+B141,240+B141)</f>
        <v>24522.6024711438</v>
      </c>
      <c r="C142" s="20" t="s">
        <v>70</v>
      </c>
      <c r="D142" s="37" t="n">
        <f aca="false">((B142-B141)+(B141-B140)+(B140-B139)+(B139-B138))/4</f>
        <v>240</v>
      </c>
      <c r="E142" s="20" t="n">
        <f aca="false">MAX(0,IF(C142="Buy",E141+1,E141-MAX(1,ROUND($F$5*E141,0))))</f>
        <v>0</v>
      </c>
      <c r="F142" s="20" t="n">
        <f aca="false">MAX(0,IF(C142="Sell",F141+1,F141-MAX(1,ROUND($F$5*F141,0))))</f>
        <v>0</v>
      </c>
      <c r="G142" s="38" t="n">
        <f aca="false">MAX($J$3,IF(C142="Buy",MAX(0,VLOOKUP(E142,Trans,3,FALSE())+G141),MAX(0,G141-MAX(0.01,ROUND(G141*$F$4,2)))))</f>
        <v>0</v>
      </c>
      <c r="H142" s="38" t="n">
        <f aca="false">MAX($J$3,IF(C142="Sell",MAX(0,VLOOKUP(F142,Trans,3,FALSE())+H141),MAX(0,H141-MAX(0.01,ROUND(H141*$F$4,2)))))</f>
        <v>0</v>
      </c>
      <c r="I142" s="40" t="n">
        <f aca="false">MAX($J$2,H142+$J$4,G142+0.01,IF(C142="Sell",VLOOKUP(F142,Trans,2,FALSE()),IF(C142="Buy",VLOOKUP(E142,Trans,2,FALSE()),0))+VLOOKUP(D142,Intensity,2,TRUE())+I141)</f>
        <v>0.29</v>
      </c>
      <c r="J142" s="39" t="n">
        <f aca="false">IF(C142="Sell",K142-I142,IF(C142="Buy",J141-G142,((J141+K141)/2-I142/2)))</f>
        <v>24.605</v>
      </c>
      <c r="K142" s="39" t="n">
        <f aca="false">IF(C142="Sell",K141+H142,IF(C142="Buy",J142+I142,((J141+K141)/2+I142/2)))</f>
        <v>24.895</v>
      </c>
      <c r="L142" s="20" t="n">
        <f aca="false">(J142+K142)/2</f>
        <v>24.75</v>
      </c>
      <c r="M142" s="20" t="str">
        <f aca="false">IF(C142="Buy",J141,IF(C142="Sell",K141,""))</f>
        <v/>
      </c>
      <c r="N142" s="41" t="n">
        <f aca="false">IF(C142="Buy",(M142*10000+P141*N141)/(P141+10000),N141)</f>
        <v>27.1735294117647</v>
      </c>
      <c r="O142" s="41" t="n">
        <f aca="false">IF(C142="Sell",(M142*10000+Q141*O141)/(Q141+10000),O141)</f>
        <v>25.6064705882353</v>
      </c>
      <c r="P142" s="37" t="n">
        <f aca="false">IF(C142="Buy",P141+10000,P141)</f>
        <v>170000</v>
      </c>
      <c r="Q142" s="37" t="n">
        <f aca="false">IF(C142="Sell",Q141+10000,Q141)</f>
        <v>170000</v>
      </c>
      <c r="R142" s="37" t="n">
        <f aca="false">P142-Q142</f>
        <v>0</v>
      </c>
      <c r="S142" s="37" t="n">
        <f aca="false">Q142*O142-P142*N142</f>
        <v>-266400</v>
      </c>
      <c r="T142" s="37" t="n">
        <f aca="false">R142*L142+S142</f>
        <v>-266400</v>
      </c>
    </row>
    <row r="143" customFormat="false" ht="12.75" hidden="false" customHeight="false" outlineLevel="0" collapsed="false">
      <c r="A143" s="20" t="n">
        <f aca="false">A142+1</f>
        <v>125</v>
      </c>
      <c r="B143" s="37" t="n">
        <f aca="true">IF(C143&lt;&gt;"null",RAND()*240+B142,240+B142)</f>
        <v>24762.6024711438</v>
      </c>
      <c r="C143" s="20" t="s">
        <v>70</v>
      </c>
      <c r="D143" s="37" t="n">
        <f aca="false">((B143-B142)+(B142-B141)+(B141-B140)+(B140-B139))/4</f>
        <v>240</v>
      </c>
      <c r="E143" s="20" t="n">
        <f aca="false">MAX(0,IF(C143="Buy",E142+1,E142-MAX(1,ROUND($F$5*E142,0))))</f>
        <v>0</v>
      </c>
      <c r="F143" s="20" t="n">
        <f aca="false">MAX(0,IF(C143="Sell",F142+1,F142-MAX(1,ROUND($F$5*F142,0))))</f>
        <v>0</v>
      </c>
      <c r="G143" s="38" t="n">
        <f aca="false">MAX($J$3,IF(C143="Buy",MAX(0,VLOOKUP(E143,Trans,3,FALSE())+G142),MAX(0,G142-MAX(0.01,ROUND(G142*$F$4,2)))))</f>
        <v>0</v>
      </c>
      <c r="H143" s="38" t="n">
        <f aca="false">MAX($J$3,IF(C143="Sell",MAX(0,VLOOKUP(F143,Trans,3,FALSE())+H142),MAX(0,H142-MAX(0.01,ROUND(H142*$F$4,2)))))</f>
        <v>0</v>
      </c>
      <c r="I143" s="40" t="n">
        <f aca="false">MAX($J$2,H143+$J$4,G143+0.01,IF(C143="Sell",VLOOKUP(F143,Trans,2,FALSE()),IF(C143="Buy",VLOOKUP(E143,Trans,2,FALSE()),0))+VLOOKUP(D143,Intensity,2,TRUE())+I142)</f>
        <v>0.28</v>
      </c>
      <c r="J143" s="39" t="n">
        <f aca="false">IF(C143="Sell",K143-I143,IF(C143="Buy",J142-G143,((J142+K142)/2-I143/2)))</f>
        <v>24.61</v>
      </c>
      <c r="K143" s="39" t="n">
        <f aca="false">IF(C143="Sell",K142+H143,IF(C143="Buy",J143+I143,((J142+K142)/2+I143/2)))</f>
        <v>24.89</v>
      </c>
      <c r="L143" s="20" t="n">
        <f aca="false">(J143+K143)/2</f>
        <v>24.75</v>
      </c>
      <c r="M143" s="20" t="str">
        <f aca="false">IF(C143="Buy",J142,IF(C143="Sell",K142,""))</f>
        <v/>
      </c>
      <c r="N143" s="41" t="n">
        <f aca="false">IF(C143="Buy",(M143*10000+P142*N142)/(P142+10000),N142)</f>
        <v>27.1735294117647</v>
      </c>
      <c r="O143" s="41" t="n">
        <f aca="false">IF(C143="Sell",(M143*10000+Q142*O142)/(Q142+10000),O142)</f>
        <v>25.6064705882353</v>
      </c>
      <c r="P143" s="37" t="n">
        <f aca="false">IF(C143="Buy",P142+10000,P142)</f>
        <v>170000</v>
      </c>
      <c r="Q143" s="37" t="n">
        <f aca="false">IF(C143="Sell",Q142+10000,Q142)</f>
        <v>170000</v>
      </c>
      <c r="R143" s="37" t="n">
        <f aca="false">P143-Q143</f>
        <v>0</v>
      </c>
      <c r="S143" s="37" t="n">
        <f aca="false">Q143*O143-P143*N143</f>
        <v>-266400</v>
      </c>
      <c r="T143" s="37" t="n">
        <f aca="false">R143*L143+S143</f>
        <v>-266400</v>
      </c>
    </row>
    <row r="144" customFormat="false" ht="12.75" hidden="false" customHeight="false" outlineLevel="0" collapsed="false">
      <c r="A144" s="20" t="n">
        <f aca="false">A143+1</f>
        <v>126</v>
      </c>
      <c r="B144" s="37" t="n">
        <f aca="true">IF(C144&lt;&gt;"null",RAND()*240+B143,240+B143)</f>
        <v>25002.6024711438</v>
      </c>
      <c r="C144" s="20" t="s">
        <v>70</v>
      </c>
      <c r="D144" s="37" t="n">
        <f aca="false">((B144-B143)+(B143-B142)+(B142-B141)+(B141-B140))/4</f>
        <v>240</v>
      </c>
      <c r="E144" s="20" t="n">
        <f aca="false">MAX(0,IF(C144="Buy",E143+1,E143-MAX(1,ROUND($F$5*E143,0))))</f>
        <v>0</v>
      </c>
      <c r="F144" s="20" t="n">
        <f aca="false">MAX(0,IF(C144="Sell",F143+1,F143-MAX(1,ROUND($F$5*F143,0))))</f>
        <v>0</v>
      </c>
      <c r="G144" s="38" t="n">
        <f aca="false">MAX($J$3,IF(C144="Buy",MAX(0,VLOOKUP(E144,Trans,3,FALSE())+G143),MAX(0,G143-MAX(0.01,ROUND(G143*$F$4,2)))))</f>
        <v>0</v>
      </c>
      <c r="H144" s="38" t="n">
        <f aca="false">MAX($J$3,IF(C144="Sell",MAX(0,VLOOKUP(F144,Trans,3,FALSE())+H143),MAX(0,H143-MAX(0.01,ROUND(H143*$F$4,2)))))</f>
        <v>0</v>
      </c>
      <c r="I144" s="40" t="n">
        <f aca="false">MAX($J$2,H144+$J$4,G144+0.01,IF(C144="Sell",VLOOKUP(F144,Trans,2,FALSE()),IF(C144="Buy",VLOOKUP(E144,Trans,2,FALSE()),0))+VLOOKUP(D144,Intensity,2,TRUE())+I143)</f>
        <v>0.27</v>
      </c>
      <c r="J144" s="39" t="n">
        <f aca="false">IF(C144="Sell",K144-I144,IF(C144="Buy",J143-G144,((J143+K143)/2-I144/2)))</f>
        <v>24.615</v>
      </c>
      <c r="K144" s="39" t="n">
        <f aca="false">IF(C144="Sell",K143+H144,IF(C144="Buy",J144+I144,((J143+K143)/2+I144/2)))</f>
        <v>24.885</v>
      </c>
      <c r="L144" s="20" t="n">
        <f aca="false">(J144+K144)/2</f>
        <v>24.75</v>
      </c>
      <c r="M144" s="20" t="str">
        <f aca="false">IF(C144="Buy",J143,IF(C144="Sell",K143,""))</f>
        <v/>
      </c>
      <c r="N144" s="41" t="n">
        <f aca="false">IF(C144="Buy",(M144*10000+P143*N143)/(P143+10000),N143)</f>
        <v>27.1735294117647</v>
      </c>
      <c r="O144" s="41" t="n">
        <f aca="false">IF(C144="Sell",(M144*10000+Q143*O143)/(Q143+10000),O143)</f>
        <v>25.6064705882353</v>
      </c>
      <c r="P144" s="37" t="n">
        <f aca="false">IF(C144="Buy",P143+10000,P143)</f>
        <v>170000</v>
      </c>
      <c r="Q144" s="37" t="n">
        <f aca="false">IF(C144="Sell",Q143+10000,Q143)</f>
        <v>170000</v>
      </c>
      <c r="R144" s="37" t="n">
        <f aca="false">P144-Q144</f>
        <v>0</v>
      </c>
      <c r="S144" s="37" t="n">
        <f aca="false">Q144*O144-P144*N144</f>
        <v>-266400</v>
      </c>
      <c r="T144" s="37" t="n">
        <f aca="false">R144*L144+S144</f>
        <v>-266400</v>
      </c>
    </row>
    <row r="145" customFormat="false" ht="12.75" hidden="false" customHeight="false" outlineLevel="0" collapsed="false">
      <c r="A145" s="20" t="n">
        <f aca="false">A144+1</f>
        <v>127</v>
      </c>
      <c r="B145" s="37" t="n">
        <f aca="true">IF(C145&lt;&gt;"null",RAND()*240+B144,240+B144)</f>
        <v>25242.6024711438</v>
      </c>
      <c r="C145" s="20" t="s">
        <v>70</v>
      </c>
      <c r="D145" s="37" t="n">
        <f aca="false">((B145-B144)+(B144-B143)+(B143-B142)+(B142-B141))/4</f>
        <v>240</v>
      </c>
      <c r="E145" s="20" t="n">
        <f aca="false">MAX(0,IF(C145="Buy",E144+1,E144-MAX(1,ROUND($F$5*E144,0))))</f>
        <v>0</v>
      </c>
      <c r="F145" s="20" t="n">
        <f aca="false">MAX(0,IF(C145="Sell",F144+1,F144-MAX(1,ROUND($F$5*F144,0))))</f>
        <v>0</v>
      </c>
      <c r="G145" s="38" t="n">
        <f aca="false">MAX($J$3,IF(C145="Buy",MAX(0,VLOOKUP(E145,Trans,3,FALSE())+G144),MAX(0,G144-MAX(0.01,ROUND(G144*$F$4,2)))))</f>
        <v>0</v>
      </c>
      <c r="H145" s="38" t="n">
        <f aca="false">MAX($J$3,IF(C145="Sell",MAX(0,VLOOKUP(F145,Trans,3,FALSE())+H144),MAX(0,H144-MAX(0.01,ROUND(H144*$F$4,2)))))</f>
        <v>0</v>
      </c>
      <c r="I145" s="40" t="n">
        <f aca="false">MAX($J$2,H145+$J$4,G145+0.01,IF(C145="Sell",VLOOKUP(F145,Trans,2,FALSE()),IF(C145="Buy",VLOOKUP(E145,Trans,2,FALSE()),0))+VLOOKUP(D145,Intensity,2,TRUE())+I144)</f>
        <v>0.26</v>
      </c>
      <c r="J145" s="39" t="n">
        <f aca="false">IF(C145="Sell",K145-I145,IF(C145="Buy",J144-G145,((J144+K144)/2-I145/2)))</f>
        <v>24.62</v>
      </c>
      <c r="K145" s="39" t="n">
        <f aca="false">IF(C145="Sell",K144+H145,IF(C145="Buy",J145+I145,((J144+K144)/2+I145/2)))</f>
        <v>24.88</v>
      </c>
      <c r="L145" s="20" t="n">
        <f aca="false">(J145+K145)/2</f>
        <v>24.75</v>
      </c>
      <c r="M145" s="20" t="str">
        <f aca="false">IF(C145="Buy",J144,IF(C145="Sell",K144,""))</f>
        <v/>
      </c>
      <c r="N145" s="41" t="n">
        <f aca="false">IF(C145="Buy",(M145*10000+P144*N144)/(P144+10000),N144)</f>
        <v>27.1735294117647</v>
      </c>
      <c r="O145" s="41" t="n">
        <f aca="false">IF(C145="Sell",(M145*10000+Q144*O144)/(Q144+10000),O144)</f>
        <v>25.6064705882353</v>
      </c>
      <c r="P145" s="37" t="n">
        <f aca="false">IF(C145="Buy",P144+10000,P144)</f>
        <v>170000</v>
      </c>
      <c r="Q145" s="37" t="n">
        <f aca="false">IF(C145="Sell",Q144+10000,Q144)</f>
        <v>170000</v>
      </c>
      <c r="R145" s="37" t="n">
        <f aca="false">P145-Q145</f>
        <v>0</v>
      </c>
      <c r="S145" s="37" t="n">
        <f aca="false">Q145*O145-P145*N145</f>
        <v>-266400</v>
      </c>
      <c r="T145" s="37" t="n">
        <f aca="false">R145*L145+S145</f>
        <v>-266400</v>
      </c>
    </row>
    <row r="146" customFormat="false" ht="12.75" hidden="false" customHeight="false" outlineLevel="0" collapsed="false">
      <c r="A146" s="20" t="n">
        <f aca="false">A145+1</f>
        <v>128</v>
      </c>
      <c r="B146" s="37" t="n">
        <f aca="true">IF(C146&lt;&gt;"null",RAND()*240+B145,240+B145)</f>
        <v>25482.6024711438</v>
      </c>
      <c r="C146" s="20" t="s">
        <v>70</v>
      </c>
      <c r="D146" s="37" t="n">
        <f aca="false">((B146-B145)+(B145-B144)+(B144-B143)+(B143-B142))/4</f>
        <v>240</v>
      </c>
      <c r="E146" s="20" t="n">
        <f aca="false">MAX(0,IF(C146="Buy",E145+1,E145-MAX(1,ROUND($F$5*E145,0))))</f>
        <v>0</v>
      </c>
      <c r="F146" s="20" t="n">
        <f aca="false">MAX(0,IF(C146="Sell",F145+1,F145-MAX(1,ROUND($F$5*F145,0))))</f>
        <v>0</v>
      </c>
      <c r="G146" s="38" t="n">
        <f aca="false">MAX($J$3,IF(C146="Buy",MAX(0,VLOOKUP(E146,Trans,3,FALSE())+G145),MAX(0,G145-MAX(0.01,ROUND(G145*$F$4,2)))))</f>
        <v>0</v>
      </c>
      <c r="H146" s="38" t="n">
        <f aca="false">MAX($J$3,IF(C146="Sell",MAX(0,VLOOKUP(F146,Trans,3,FALSE())+H145),MAX(0,H145-MAX(0.01,ROUND(H145*$F$4,2)))))</f>
        <v>0</v>
      </c>
      <c r="I146" s="40" t="n">
        <f aca="false">MAX($J$2,H146+$J$4,G146+0.01,IF(C146="Sell",VLOOKUP(F146,Trans,2,FALSE()),IF(C146="Buy",VLOOKUP(E146,Trans,2,FALSE()),0))+VLOOKUP(D146,Intensity,2,TRUE())+I145)</f>
        <v>0.25</v>
      </c>
      <c r="J146" s="39" t="n">
        <f aca="false">IF(C146="Sell",K146-I146,IF(C146="Buy",J145-G146,((J145+K145)/2-I146/2)))</f>
        <v>24.625</v>
      </c>
      <c r="K146" s="39" t="n">
        <f aca="false">IF(C146="Sell",K145+H146,IF(C146="Buy",J146+I146,((J145+K145)/2+I146/2)))</f>
        <v>24.875</v>
      </c>
      <c r="L146" s="20" t="n">
        <f aca="false">(J146+K146)/2</f>
        <v>24.75</v>
      </c>
      <c r="M146" s="20" t="str">
        <f aca="false">IF(C146="Buy",J145,IF(C146="Sell",K145,""))</f>
        <v/>
      </c>
      <c r="N146" s="41" t="n">
        <f aca="false">IF(C146="Buy",(M146*10000+P145*N145)/(P145+10000),N145)</f>
        <v>27.1735294117647</v>
      </c>
      <c r="O146" s="41" t="n">
        <f aca="false">IF(C146="Sell",(M146*10000+Q145*O145)/(Q145+10000),O145)</f>
        <v>25.6064705882353</v>
      </c>
      <c r="P146" s="37" t="n">
        <f aca="false">IF(C146="Buy",P145+10000,P145)</f>
        <v>170000</v>
      </c>
      <c r="Q146" s="37" t="n">
        <f aca="false">IF(C146="Sell",Q145+10000,Q145)</f>
        <v>170000</v>
      </c>
      <c r="R146" s="37" t="n">
        <f aca="false">P146-Q146</f>
        <v>0</v>
      </c>
      <c r="S146" s="37" t="n">
        <f aca="false">Q146*O146-P146*N146</f>
        <v>-266400</v>
      </c>
      <c r="T146" s="37" t="n">
        <f aca="false">R146*L146+S146</f>
        <v>-266400</v>
      </c>
    </row>
    <row r="147" customFormat="false" ht="12.75" hidden="false" customHeight="false" outlineLevel="0" collapsed="false">
      <c r="A147" s="20" t="n">
        <f aca="false">A146+1</f>
        <v>129</v>
      </c>
      <c r="B147" s="37" t="n">
        <f aca="true">IF(C147&lt;&gt;"null",RAND()*240+B146,240+B146)</f>
        <v>25722.6024711438</v>
      </c>
      <c r="C147" s="20" t="s">
        <v>70</v>
      </c>
      <c r="D147" s="37" t="n">
        <f aca="false">((B147-B146)+(B146-B145)+(B145-B144)+(B144-B143))/4</f>
        <v>240</v>
      </c>
      <c r="E147" s="20" t="n">
        <f aca="false">MAX(0,IF(C147="Buy",E146+1,E146-MAX(1,ROUND($F$5*E146,0))))</f>
        <v>0</v>
      </c>
      <c r="F147" s="20" t="n">
        <f aca="false">MAX(0,IF(C147="Sell",F146+1,F146-MAX(1,ROUND($F$5*F146,0))))</f>
        <v>0</v>
      </c>
      <c r="G147" s="38" t="n">
        <f aca="false">MAX($J$3,IF(C147="Buy",MAX(0,VLOOKUP(E147,Trans,3,FALSE())+G146),MAX(0,G146-MAX(0.01,ROUND(G146*$F$4,2)))))</f>
        <v>0</v>
      </c>
      <c r="H147" s="38" t="n">
        <f aca="false">MAX($J$3,IF(C147="Sell",MAX(0,VLOOKUP(F147,Trans,3,FALSE())+H146),MAX(0,H146-MAX(0.01,ROUND(H146*$F$4,2)))))</f>
        <v>0</v>
      </c>
      <c r="I147" s="40" t="n">
        <f aca="false">MAX($J$2,H147+$J$4,G147+0.01,IF(C147="Sell",VLOOKUP(F147,Trans,2,FALSE()),IF(C147="Buy",VLOOKUP(E147,Trans,2,FALSE()),0))+VLOOKUP(D147,Intensity,2,TRUE())+I146)</f>
        <v>0.24</v>
      </c>
      <c r="J147" s="39" t="n">
        <f aca="false">IF(C147="Sell",K147-I147,IF(C147="Buy",J146-G147,((J146+K146)/2-I147/2)))</f>
        <v>24.63</v>
      </c>
      <c r="K147" s="39" t="n">
        <f aca="false">IF(C147="Sell",K146+H147,IF(C147="Buy",J147+I147,((J146+K146)/2+I147/2)))</f>
        <v>24.87</v>
      </c>
      <c r="L147" s="20" t="n">
        <f aca="false">(J147+K147)/2</f>
        <v>24.75</v>
      </c>
      <c r="M147" s="20" t="str">
        <f aca="false">IF(C147="Buy",J146,IF(C147="Sell",K146,""))</f>
        <v/>
      </c>
      <c r="N147" s="41" t="n">
        <f aca="false">IF(C147="Buy",(M147*10000+P146*N146)/(P146+10000),N146)</f>
        <v>27.1735294117647</v>
      </c>
      <c r="O147" s="41" t="n">
        <f aca="false">IF(C147="Sell",(M147*10000+Q146*O146)/(Q146+10000),O146)</f>
        <v>25.6064705882353</v>
      </c>
      <c r="P147" s="37" t="n">
        <f aca="false">IF(C147="Buy",P146+10000,P146)</f>
        <v>170000</v>
      </c>
      <c r="Q147" s="37" t="n">
        <f aca="false">IF(C147="Sell",Q146+10000,Q146)</f>
        <v>170000</v>
      </c>
      <c r="R147" s="37" t="n">
        <f aca="false">P147-Q147</f>
        <v>0</v>
      </c>
      <c r="S147" s="37" t="n">
        <f aca="false">Q147*O147-P147*N147</f>
        <v>-266400</v>
      </c>
      <c r="T147" s="37" t="n">
        <f aca="false">R147*L147+S147</f>
        <v>-266400</v>
      </c>
    </row>
    <row r="148" customFormat="false" ht="12.75" hidden="false" customHeight="false" outlineLevel="0" collapsed="false">
      <c r="A148" s="20" t="n">
        <f aca="false">A147+1</f>
        <v>130</v>
      </c>
      <c r="B148" s="37" t="n">
        <f aca="true">IF(C148&lt;&gt;"null",RAND()*240+B147,240+B147)</f>
        <v>25962.6024711438</v>
      </c>
      <c r="C148" s="20" t="s">
        <v>70</v>
      </c>
      <c r="D148" s="37" t="n">
        <f aca="false">((B148-B147)+(B147-B146)+(B146-B145)+(B145-B144))/4</f>
        <v>240</v>
      </c>
      <c r="E148" s="20" t="n">
        <f aca="false">MAX(0,IF(C148="Buy",E147+1,E147-MAX(1,ROUND($F$5*E147,0))))</f>
        <v>0</v>
      </c>
      <c r="F148" s="20" t="n">
        <f aca="false">MAX(0,IF(C148="Sell",F147+1,F147-MAX(1,ROUND($F$5*F147,0))))</f>
        <v>0</v>
      </c>
      <c r="G148" s="38" t="n">
        <f aca="false">MAX($J$3,IF(C148="Buy",MAX(0,VLOOKUP(E148,Trans,3,FALSE())+G147),MAX(0,G147-MAX(0.01,ROUND(G147*$F$4,2)))))</f>
        <v>0</v>
      </c>
      <c r="H148" s="38" t="n">
        <f aca="false">MAX($J$3,IF(C148="Sell",MAX(0,VLOOKUP(F148,Trans,3,FALSE())+H147),MAX(0,H147-MAX(0.01,ROUND(H147*$F$4,2)))))</f>
        <v>0</v>
      </c>
      <c r="I148" s="40" t="n">
        <f aca="false">MAX($J$2,H148+$J$4,G148+0.01,IF(C148="Sell",VLOOKUP(F148,Trans,2,FALSE()),IF(C148="Buy",VLOOKUP(E148,Trans,2,FALSE()),0))+VLOOKUP(D148,Intensity,2,TRUE())+I147)</f>
        <v>0.23</v>
      </c>
      <c r="J148" s="39" t="n">
        <f aca="false">IF(C148="Sell",K148-I148,IF(C148="Buy",J147-G148,((J147+K147)/2-I148/2)))</f>
        <v>24.635</v>
      </c>
      <c r="K148" s="39" t="n">
        <f aca="false">IF(C148="Sell",K147+H148,IF(C148="Buy",J148+I148,((J147+K147)/2+I148/2)))</f>
        <v>24.865</v>
      </c>
      <c r="L148" s="20" t="n">
        <f aca="false">(J148+K148)/2</f>
        <v>24.75</v>
      </c>
      <c r="M148" s="20" t="str">
        <f aca="false">IF(C148="Buy",J147,IF(C148="Sell",K147,""))</f>
        <v/>
      </c>
      <c r="N148" s="41" t="n">
        <f aca="false">IF(C148="Buy",(M148*10000+P147*N147)/(P147+10000),N147)</f>
        <v>27.1735294117647</v>
      </c>
      <c r="O148" s="41" t="n">
        <f aca="false">IF(C148="Sell",(M148*10000+Q147*O147)/(Q147+10000),O147)</f>
        <v>25.6064705882353</v>
      </c>
      <c r="P148" s="37" t="n">
        <f aca="false">IF(C148="Buy",P147+10000,P147)</f>
        <v>170000</v>
      </c>
      <c r="Q148" s="37" t="n">
        <f aca="false">IF(C148="Sell",Q147+10000,Q147)</f>
        <v>170000</v>
      </c>
      <c r="R148" s="37" t="n">
        <f aca="false">P148-Q148</f>
        <v>0</v>
      </c>
      <c r="S148" s="37" t="n">
        <f aca="false">Q148*O148-P148*N148</f>
        <v>-266400</v>
      </c>
      <c r="T148" s="37" t="n">
        <f aca="false">R148*L148+S148</f>
        <v>-266400</v>
      </c>
    </row>
    <row r="149" customFormat="false" ht="12.75" hidden="false" customHeight="false" outlineLevel="0" collapsed="false">
      <c r="A149" s="20" t="n">
        <f aca="false">A148+1</f>
        <v>131</v>
      </c>
      <c r="B149" s="37" t="n">
        <f aca="true">IF(C149&lt;&gt;"null",RAND()*240+B148,240+B148)</f>
        <v>26202.6024711438</v>
      </c>
      <c r="C149" s="20" t="s">
        <v>70</v>
      </c>
      <c r="D149" s="37" t="n">
        <f aca="false">((B149-B148)+(B148-B147)+(B147-B146)+(B146-B145))/4</f>
        <v>240</v>
      </c>
      <c r="E149" s="20" t="n">
        <f aca="false">MAX(0,IF(C149="Buy",E148+1,E148-MAX(1,ROUND($F$5*E148,0))))</f>
        <v>0</v>
      </c>
      <c r="F149" s="20" t="n">
        <f aca="false">MAX(0,IF(C149="Sell",F148+1,F148-MAX(1,ROUND($F$5*F148,0))))</f>
        <v>0</v>
      </c>
      <c r="G149" s="38" t="n">
        <f aca="false">MAX($J$3,IF(C149="Buy",MAX(0,VLOOKUP(E149,Trans,3,FALSE())+G148),MAX(0,G148-MAX(0.01,ROUND(G148*$F$4,2)))))</f>
        <v>0</v>
      </c>
      <c r="H149" s="38" t="n">
        <f aca="false">MAX($J$3,IF(C149="Sell",MAX(0,VLOOKUP(F149,Trans,3,FALSE())+H148),MAX(0,H148-MAX(0.01,ROUND(H148*$F$4,2)))))</f>
        <v>0</v>
      </c>
      <c r="I149" s="40" t="n">
        <f aca="false">MAX($J$2,H149+$J$4,G149+0.01,IF(C149="Sell",VLOOKUP(F149,Trans,2,FALSE()),IF(C149="Buy",VLOOKUP(E149,Trans,2,FALSE()),0))+VLOOKUP(D149,Intensity,2,TRUE())+I148)</f>
        <v>0.22</v>
      </c>
      <c r="J149" s="39" t="n">
        <f aca="false">IF(C149="Sell",K149-I149,IF(C149="Buy",J148-G149,((J148+K148)/2-I149/2)))</f>
        <v>24.64</v>
      </c>
      <c r="K149" s="39" t="n">
        <f aca="false">IF(C149="Sell",K148+H149,IF(C149="Buy",J149+I149,((J148+K148)/2+I149/2)))</f>
        <v>24.86</v>
      </c>
      <c r="L149" s="20" t="n">
        <f aca="false">(J149+K149)/2</f>
        <v>24.75</v>
      </c>
      <c r="M149" s="20" t="str">
        <f aca="false">IF(C149="Buy",J148,IF(C149="Sell",K148,""))</f>
        <v/>
      </c>
      <c r="N149" s="41" t="n">
        <f aca="false">IF(C149="Buy",(M149*10000+P148*N148)/(P148+10000),N148)</f>
        <v>27.1735294117647</v>
      </c>
      <c r="O149" s="41" t="n">
        <f aca="false">IF(C149="Sell",(M149*10000+Q148*O148)/(Q148+10000),O148)</f>
        <v>25.6064705882353</v>
      </c>
      <c r="P149" s="37" t="n">
        <f aca="false">IF(C149="Buy",P148+10000,P148)</f>
        <v>170000</v>
      </c>
      <c r="Q149" s="37" t="n">
        <f aca="false">IF(C149="Sell",Q148+10000,Q148)</f>
        <v>170000</v>
      </c>
      <c r="R149" s="37" t="n">
        <f aca="false">P149-Q149</f>
        <v>0</v>
      </c>
      <c r="S149" s="37" t="n">
        <f aca="false">Q149*O149-P149*N149</f>
        <v>-266400</v>
      </c>
      <c r="T149" s="37" t="n">
        <f aca="false">R149*L149+S149</f>
        <v>-266400</v>
      </c>
    </row>
    <row r="150" customFormat="false" ht="12.75" hidden="false" customHeight="false" outlineLevel="0" collapsed="false">
      <c r="A150" s="20" t="n">
        <f aca="false">A149+1</f>
        <v>132</v>
      </c>
      <c r="B150" s="37" t="n">
        <f aca="true">IF(C150&lt;&gt;"null",RAND()*240+B149,240+B149)</f>
        <v>26442.6024711438</v>
      </c>
      <c r="C150" s="20" t="s">
        <v>70</v>
      </c>
      <c r="D150" s="37" t="n">
        <f aca="false">((B150-B149)+(B149-B148)+(B148-B147)+(B147-B146))/4</f>
        <v>240</v>
      </c>
      <c r="E150" s="20" t="n">
        <f aca="false">MAX(0,IF(C150="Buy",E149+1,E149-MAX(1,ROUND($F$5*E149,0))))</f>
        <v>0</v>
      </c>
      <c r="F150" s="20" t="n">
        <f aca="false">MAX(0,IF(C150="Sell",F149+1,F149-MAX(1,ROUND($F$5*F149,0))))</f>
        <v>0</v>
      </c>
      <c r="G150" s="38" t="n">
        <f aca="false">MAX($J$3,IF(C150="Buy",MAX(0,VLOOKUP(E150,Trans,3,FALSE())+G149),MAX(0,G149-MAX(0.01,ROUND(G149*$F$4,2)))))</f>
        <v>0</v>
      </c>
      <c r="H150" s="38" t="n">
        <f aca="false">MAX($J$3,IF(C150="Sell",MAX(0,VLOOKUP(F150,Trans,3,FALSE())+H149),MAX(0,H149-MAX(0.01,ROUND(H149*$F$4,2)))))</f>
        <v>0</v>
      </c>
      <c r="I150" s="40" t="n">
        <f aca="false">MAX($J$2,H150+$J$4,G150+0.01,IF(C150="Sell",VLOOKUP(F150,Trans,2,FALSE()),IF(C150="Buy",VLOOKUP(E150,Trans,2,FALSE()),0))+VLOOKUP(D150,Intensity,2,TRUE())+I149)</f>
        <v>0.21</v>
      </c>
      <c r="J150" s="39" t="n">
        <f aca="false">IF(C150="Sell",K150-I150,IF(C150="Buy",J149-G150,((J149+K149)/2-I150/2)))</f>
        <v>24.645</v>
      </c>
      <c r="K150" s="39" t="n">
        <f aca="false">IF(C150="Sell",K149+H150,IF(C150="Buy",J150+I150,((J149+K149)/2+I150/2)))</f>
        <v>24.855</v>
      </c>
      <c r="L150" s="20" t="n">
        <f aca="false">(J150+K150)/2</f>
        <v>24.75</v>
      </c>
      <c r="M150" s="20" t="str">
        <f aca="false">IF(C150="Buy",J149,IF(C150="Sell",K149,""))</f>
        <v/>
      </c>
      <c r="N150" s="41" t="n">
        <f aca="false">IF(C150="Buy",(M150*10000+P149*N149)/(P149+10000),N149)</f>
        <v>27.1735294117647</v>
      </c>
      <c r="O150" s="41" t="n">
        <f aca="false">IF(C150="Sell",(M150*10000+Q149*O149)/(Q149+10000),O149)</f>
        <v>25.6064705882353</v>
      </c>
      <c r="P150" s="37" t="n">
        <f aca="false">IF(C150="Buy",P149+10000,P149)</f>
        <v>170000</v>
      </c>
      <c r="Q150" s="37" t="n">
        <f aca="false">IF(C150="Sell",Q149+10000,Q149)</f>
        <v>170000</v>
      </c>
      <c r="R150" s="37" t="n">
        <f aca="false">P150-Q150</f>
        <v>0</v>
      </c>
      <c r="S150" s="37" t="n">
        <f aca="false">Q150*O150-P150*N150</f>
        <v>-266400</v>
      </c>
      <c r="T150" s="37" t="n">
        <f aca="false">R150*L150+S150</f>
        <v>-266400</v>
      </c>
    </row>
    <row r="151" customFormat="false" ht="12.75" hidden="false" customHeight="false" outlineLevel="0" collapsed="false">
      <c r="A151" s="20" t="n">
        <f aca="false">A150+1</f>
        <v>133</v>
      </c>
      <c r="B151" s="37" t="n">
        <f aca="true">IF(C151&lt;&gt;"null",RAND()*240+B150,240+B150)</f>
        <v>26682.6024711438</v>
      </c>
      <c r="C151" s="20" t="s">
        <v>70</v>
      </c>
      <c r="D151" s="37" t="n">
        <f aca="false">((B151-B150)+(B150-B149)+(B149-B148)+(B148-B147))/4</f>
        <v>240</v>
      </c>
      <c r="E151" s="20" t="n">
        <f aca="false">MAX(0,IF(C151="Buy",E150+1,E150-MAX(1,ROUND($F$5*E150,0))))</f>
        <v>0</v>
      </c>
      <c r="F151" s="20" t="n">
        <f aca="false">MAX(0,IF(C151="Sell",F150+1,F150-MAX(1,ROUND($F$5*F150,0))))</f>
        <v>0</v>
      </c>
      <c r="G151" s="38" t="n">
        <f aca="false">MAX($J$3,IF(C151="Buy",MAX(0,VLOOKUP(E151,Trans,3,FALSE())+G150),MAX(0,G150-MAX(0.01,ROUND(G150*$F$4,2)))))</f>
        <v>0</v>
      </c>
      <c r="H151" s="38" t="n">
        <f aca="false">MAX($J$3,IF(C151="Sell",MAX(0,VLOOKUP(F151,Trans,3,FALSE())+H150),MAX(0,H150-MAX(0.01,ROUND(H150*$F$4,2)))))</f>
        <v>0</v>
      </c>
      <c r="I151" s="40" t="n">
        <f aca="false">MAX($J$2,H151+$J$4,G151+0.01,IF(C151="Sell",VLOOKUP(F151,Trans,2,FALSE()),IF(C151="Buy",VLOOKUP(E151,Trans,2,FALSE()),0))+VLOOKUP(D151,Intensity,2,TRUE())+I150)</f>
        <v>0.2</v>
      </c>
      <c r="J151" s="39" t="n">
        <f aca="false">IF(C151="Sell",K151-I151,IF(C151="Buy",J150-G151,((J150+K150)/2-I151/2)))</f>
        <v>24.65</v>
      </c>
      <c r="K151" s="39" t="n">
        <f aca="false">IF(C151="Sell",K150+H151,IF(C151="Buy",J151+I151,((J150+K150)/2+I151/2)))</f>
        <v>24.85</v>
      </c>
      <c r="L151" s="20" t="n">
        <f aca="false">(J151+K151)/2</f>
        <v>24.75</v>
      </c>
      <c r="M151" s="20" t="str">
        <f aca="false">IF(C151="Buy",J150,IF(C151="Sell",K150,""))</f>
        <v/>
      </c>
      <c r="N151" s="41" t="n">
        <f aca="false">IF(C151="Buy",(M151*10000+P150*N150)/(P150+10000),N150)</f>
        <v>27.1735294117647</v>
      </c>
      <c r="O151" s="41" t="n">
        <f aca="false">IF(C151="Sell",(M151*10000+Q150*O150)/(Q150+10000),O150)</f>
        <v>25.6064705882353</v>
      </c>
      <c r="P151" s="37" t="n">
        <f aca="false">IF(C151="Buy",P150+10000,P150)</f>
        <v>170000</v>
      </c>
      <c r="Q151" s="37" t="n">
        <f aca="false">IF(C151="Sell",Q150+10000,Q150)</f>
        <v>170000</v>
      </c>
      <c r="R151" s="37" t="n">
        <f aca="false">P151-Q151</f>
        <v>0</v>
      </c>
      <c r="S151" s="37" t="n">
        <f aca="false">Q151*O151-P151*N151</f>
        <v>-266400</v>
      </c>
      <c r="T151" s="37" t="n">
        <f aca="false">R151*L151+S151</f>
        <v>-266400</v>
      </c>
    </row>
    <row r="152" customFormat="false" ht="12.75" hidden="false" customHeight="false" outlineLevel="0" collapsed="false">
      <c r="A152" s="20" t="n">
        <f aca="false">A151+1</f>
        <v>134</v>
      </c>
      <c r="B152" s="37" t="n">
        <f aca="true">IF(C152&lt;&gt;"null",RAND()*240+B151,240+B151)</f>
        <v>26922.6024711438</v>
      </c>
      <c r="C152" s="20" t="s">
        <v>70</v>
      </c>
      <c r="D152" s="37" t="n">
        <f aca="false">((B152-B151)+(B151-B150)+(B150-B149)+(B149-B148))/4</f>
        <v>240</v>
      </c>
      <c r="E152" s="20" t="n">
        <f aca="false">MAX(0,IF(C152="Buy",E151+1,E151-MAX(1,ROUND($F$5*E151,0))))</f>
        <v>0</v>
      </c>
      <c r="F152" s="20" t="n">
        <f aca="false">MAX(0,IF(C152="Sell",F151+1,F151-MAX(1,ROUND($F$5*F151,0))))</f>
        <v>0</v>
      </c>
      <c r="G152" s="38" t="n">
        <f aca="false">MAX($J$3,IF(C152="Buy",MAX(0,VLOOKUP(E152,Trans,3,FALSE())+G151),MAX(0,G151-MAX(0.01,ROUND(G151*$F$4,2)))))</f>
        <v>0</v>
      </c>
      <c r="H152" s="38" t="n">
        <f aca="false">MAX($J$3,IF(C152="Sell",MAX(0,VLOOKUP(F152,Trans,3,FALSE())+H151),MAX(0,H151-MAX(0.01,ROUND(H151*$F$4,2)))))</f>
        <v>0</v>
      </c>
      <c r="I152" s="40" t="n">
        <f aca="false">MAX($J$2,H152+$J$4,G152+0.01,IF(C152="Sell",VLOOKUP(F152,Trans,2,FALSE()),IF(C152="Buy",VLOOKUP(E152,Trans,2,FALSE()),0))+VLOOKUP(D152,Intensity,2,TRUE())+I151)</f>
        <v>0.19</v>
      </c>
      <c r="J152" s="39" t="n">
        <f aca="false">IF(C152="Sell",K152-I152,IF(C152="Buy",J151-G152,((J151+K151)/2-I152/2)))</f>
        <v>24.655</v>
      </c>
      <c r="K152" s="39" t="n">
        <f aca="false">IF(C152="Sell",K151+H152,IF(C152="Buy",J152+I152,((J151+K151)/2+I152/2)))</f>
        <v>24.845</v>
      </c>
      <c r="L152" s="20" t="n">
        <f aca="false">(J152+K152)/2</f>
        <v>24.75</v>
      </c>
      <c r="M152" s="20" t="str">
        <f aca="false">IF(C152="Buy",J151,IF(C152="Sell",K151,""))</f>
        <v/>
      </c>
      <c r="N152" s="41" t="n">
        <f aca="false">IF(C152="Buy",(M152*10000+P151*N151)/(P151+10000),N151)</f>
        <v>27.1735294117647</v>
      </c>
      <c r="O152" s="41" t="n">
        <f aca="false">IF(C152="Sell",(M152*10000+Q151*O151)/(Q151+10000),O151)</f>
        <v>25.6064705882353</v>
      </c>
      <c r="P152" s="37" t="n">
        <f aca="false">IF(C152="Buy",P151+10000,P151)</f>
        <v>170000</v>
      </c>
      <c r="Q152" s="37" t="n">
        <f aca="false">IF(C152="Sell",Q151+10000,Q151)</f>
        <v>170000</v>
      </c>
      <c r="R152" s="37" t="n">
        <f aca="false">P152-Q152</f>
        <v>0</v>
      </c>
      <c r="S152" s="37" t="n">
        <f aca="false">Q152*O152-P152*N152</f>
        <v>-266400</v>
      </c>
      <c r="T152" s="37" t="n">
        <f aca="false">R152*L152+S152</f>
        <v>-266400</v>
      </c>
    </row>
    <row r="153" customFormat="false" ht="12.75" hidden="false" customHeight="false" outlineLevel="0" collapsed="false">
      <c r="A153" s="20" t="n">
        <f aca="false">A152+1</f>
        <v>135</v>
      </c>
      <c r="B153" s="37" t="n">
        <f aca="true">IF(C153&lt;&gt;"null",RAND()*240+B152,240+B152)</f>
        <v>27162.6024711438</v>
      </c>
      <c r="C153" s="20" t="s">
        <v>70</v>
      </c>
      <c r="D153" s="37" t="n">
        <f aca="false">((B153-B152)+(B152-B151)+(B151-B150)+(B150-B149))/4</f>
        <v>240</v>
      </c>
      <c r="E153" s="20" t="n">
        <f aca="false">MAX(0,IF(C153="Buy",E152+1,E152-MAX(1,ROUND($F$5*E152,0))))</f>
        <v>0</v>
      </c>
      <c r="F153" s="20" t="n">
        <f aca="false">MAX(0,IF(C153="Sell",F152+1,F152-MAX(1,ROUND($F$5*F152,0))))</f>
        <v>0</v>
      </c>
      <c r="G153" s="38" t="n">
        <f aca="false">MAX($J$3,IF(C153="Buy",MAX(0,VLOOKUP(E153,Trans,3,FALSE())+G152),MAX(0,G152-MAX(0.01,ROUND(G152*$F$4,2)))))</f>
        <v>0</v>
      </c>
      <c r="H153" s="38" t="n">
        <f aca="false">MAX($J$3,IF(C153="Sell",MAX(0,VLOOKUP(F153,Trans,3,FALSE())+H152),MAX(0,H152-MAX(0.01,ROUND(H152*$F$4,2)))))</f>
        <v>0</v>
      </c>
      <c r="I153" s="40" t="n">
        <f aca="false">MAX($J$2,H153+$J$4,G153+0.01,IF(C153="Sell",VLOOKUP(F153,Trans,2,FALSE()),IF(C153="Buy",VLOOKUP(E153,Trans,2,FALSE()),0))+VLOOKUP(D153,Intensity,2,TRUE())+I152)</f>
        <v>0.18</v>
      </c>
      <c r="J153" s="39" t="n">
        <f aca="false">IF(C153="Sell",K153-I153,IF(C153="Buy",J152-G153,((J152+K152)/2-I153/2)))</f>
        <v>24.66</v>
      </c>
      <c r="K153" s="39" t="n">
        <f aca="false">IF(C153="Sell",K152+H153,IF(C153="Buy",J153+I153,((J152+K152)/2+I153/2)))</f>
        <v>24.84</v>
      </c>
      <c r="L153" s="20" t="n">
        <f aca="false">(J153+K153)/2</f>
        <v>24.75</v>
      </c>
      <c r="M153" s="20" t="str">
        <f aca="false">IF(C153="Buy",J152,IF(C153="Sell",K152,""))</f>
        <v/>
      </c>
      <c r="N153" s="41" t="n">
        <f aca="false">IF(C153="Buy",(M153*10000+P152*N152)/(P152+10000),N152)</f>
        <v>27.1735294117647</v>
      </c>
      <c r="O153" s="41" t="n">
        <f aca="false">IF(C153="Sell",(M153*10000+Q152*O152)/(Q152+10000),O152)</f>
        <v>25.6064705882353</v>
      </c>
      <c r="P153" s="37" t="n">
        <f aca="false">IF(C153="Buy",P152+10000,P152)</f>
        <v>170000</v>
      </c>
      <c r="Q153" s="37" t="n">
        <f aca="false">IF(C153="Sell",Q152+10000,Q152)</f>
        <v>170000</v>
      </c>
      <c r="R153" s="37" t="n">
        <f aca="false">P153-Q153</f>
        <v>0</v>
      </c>
      <c r="S153" s="37" t="n">
        <f aca="false">Q153*O153-P153*N153</f>
        <v>-266400</v>
      </c>
      <c r="T153" s="37" t="n">
        <f aca="false">R153*L153+S153</f>
        <v>-266400</v>
      </c>
    </row>
    <row r="154" customFormat="false" ht="12.75" hidden="false" customHeight="false" outlineLevel="0" collapsed="false">
      <c r="A154" s="20" t="n">
        <f aca="false">A153+1</f>
        <v>136</v>
      </c>
      <c r="B154" s="37" t="n">
        <f aca="true">IF(C154&lt;&gt;"null",RAND()*240+B153,240+B153)</f>
        <v>27402.6024711438</v>
      </c>
      <c r="C154" s="20" t="s">
        <v>70</v>
      </c>
      <c r="D154" s="37" t="n">
        <f aca="false">((B154-B153)+(B153-B152)+(B152-B151)+(B151-B150))/4</f>
        <v>240</v>
      </c>
      <c r="E154" s="20" t="n">
        <f aca="false">MAX(0,IF(C154="Buy",E153+1,E153-MAX(1,ROUND($F$5*E153,0))))</f>
        <v>0</v>
      </c>
      <c r="F154" s="20" t="n">
        <f aca="false">MAX(0,IF(C154="Sell",F153+1,F153-MAX(1,ROUND($F$5*F153,0))))</f>
        <v>0</v>
      </c>
      <c r="G154" s="38" t="n">
        <f aca="false">MAX($J$3,IF(C154="Buy",MAX(0,VLOOKUP(E154,Trans,3,FALSE())+G153),MAX(0,G153-MAX(0.01,ROUND(G153*$F$4,2)))))</f>
        <v>0</v>
      </c>
      <c r="H154" s="38" t="n">
        <f aca="false">MAX($J$3,IF(C154="Sell",MAX(0,VLOOKUP(F154,Trans,3,FALSE())+H153),MAX(0,H153-MAX(0.01,ROUND(H153*$F$4,2)))))</f>
        <v>0</v>
      </c>
      <c r="I154" s="40" t="n">
        <f aca="false">MAX($J$2,H154+$J$4,G154+0.01,IF(C154="Sell",VLOOKUP(F154,Trans,2,FALSE()),IF(C154="Buy",VLOOKUP(E154,Trans,2,FALSE()),0))+VLOOKUP(D154,Intensity,2,TRUE())+I153)</f>
        <v>0.169999999999999</v>
      </c>
      <c r="J154" s="39" t="n">
        <f aca="false">IF(C154="Sell",K154-I154,IF(C154="Buy",J153-G154,((J153+K153)/2-I154/2)))</f>
        <v>24.665</v>
      </c>
      <c r="K154" s="39" t="n">
        <f aca="false">IF(C154="Sell",K153+H154,IF(C154="Buy",J154+I154,((J153+K153)/2+I154/2)))</f>
        <v>24.835</v>
      </c>
      <c r="L154" s="20" t="n">
        <f aca="false">(J154+K154)/2</f>
        <v>24.75</v>
      </c>
      <c r="M154" s="20" t="str">
        <f aca="false">IF(C154="Buy",J153,IF(C154="Sell",K153,""))</f>
        <v/>
      </c>
      <c r="N154" s="41" t="n">
        <f aca="false">IF(C154="Buy",(M154*10000+P153*N153)/(P153+10000),N153)</f>
        <v>27.1735294117647</v>
      </c>
      <c r="O154" s="41" t="n">
        <f aca="false">IF(C154="Sell",(M154*10000+Q153*O153)/(Q153+10000),O153)</f>
        <v>25.6064705882353</v>
      </c>
      <c r="P154" s="37" t="n">
        <f aca="false">IF(C154="Buy",P153+10000,P153)</f>
        <v>170000</v>
      </c>
      <c r="Q154" s="37" t="n">
        <f aca="false">IF(C154="Sell",Q153+10000,Q153)</f>
        <v>170000</v>
      </c>
      <c r="R154" s="37" t="n">
        <f aca="false">P154-Q154</f>
        <v>0</v>
      </c>
      <c r="S154" s="37" t="n">
        <f aca="false">Q154*O154-P154*N154</f>
        <v>-266400</v>
      </c>
      <c r="T154" s="37" t="n">
        <f aca="false">R154*L154+S154</f>
        <v>-266400</v>
      </c>
    </row>
    <row r="155" customFormat="false" ht="12.75" hidden="false" customHeight="false" outlineLevel="0" collapsed="false">
      <c r="A155" s="20" t="n">
        <f aca="false">A154+1</f>
        <v>137</v>
      </c>
      <c r="B155" s="37" t="n">
        <f aca="true">IF(C155&lt;&gt;"null",RAND()*240+B154,240+B154)</f>
        <v>27642.6024711438</v>
      </c>
      <c r="C155" s="20" t="s">
        <v>70</v>
      </c>
      <c r="D155" s="37" t="n">
        <f aca="false">((B155-B154)+(B154-B153)+(B153-B152)+(B152-B151))/4</f>
        <v>240</v>
      </c>
      <c r="E155" s="20" t="n">
        <f aca="false">MAX(0,IF(C155="Buy",E154+1,E154-MAX(1,ROUND($F$5*E154,0))))</f>
        <v>0</v>
      </c>
      <c r="F155" s="20" t="n">
        <f aca="false">MAX(0,IF(C155="Sell",F154+1,F154-MAX(1,ROUND($F$5*F154,0))))</f>
        <v>0</v>
      </c>
      <c r="G155" s="38" t="n">
        <f aca="false">MAX($J$3,IF(C155="Buy",MAX(0,VLOOKUP(E155,Trans,3,FALSE())+G154),MAX(0,G154-MAX(0.01,ROUND(G154*$F$4,2)))))</f>
        <v>0</v>
      </c>
      <c r="H155" s="38" t="n">
        <f aca="false">MAX($J$3,IF(C155="Sell",MAX(0,VLOOKUP(F155,Trans,3,FALSE())+H154),MAX(0,H154-MAX(0.01,ROUND(H154*$F$4,2)))))</f>
        <v>0</v>
      </c>
      <c r="I155" s="40" t="n">
        <f aca="false">MAX($J$2,H155+$J$4,G155+0.01,IF(C155="Sell",VLOOKUP(F155,Trans,2,FALSE()),IF(C155="Buy",VLOOKUP(E155,Trans,2,FALSE()),0))+VLOOKUP(D155,Intensity,2,TRUE())+I154)</f>
        <v>0.159999999999999</v>
      </c>
      <c r="J155" s="39" t="n">
        <f aca="false">IF(C155="Sell",K155-I155,IF(C155="Buy",J154-G155,((J154+K154)/2-I155/2)))</f>
        <v>24.67</v>
      </c>
      <c r="K155" s="39" t="n">
        <f aca="false">IF(C155="Sell",K154+H155,IF(C155="Buy",J155+I155,((J154+K154)/2+I155/2)))</f>
        <v>24.83</v>
      </c>
      <c r="L155" s="20" t="n">
        <f aca="false">(J155+K155)/2</f>
        <v>24.75</v>
      </c>
      <c r="M155" s="20" t="str">
        <f aca="false">IF(C155="Buy",J154,IF(C155="Sell",K154,""))</f>
        <v/>
      </c>
      <c r="N155" s="41" t="n">
        <f aca="false">IF(C155="Buy",(M155*10000+P154*N154)/(P154+10000),N154)</f>
        <v>27.1735294117647</v>
      </c>
      <c r="O155" s="41" t="n">
        <f aca="false">IF(C155="Sell",(M155*10000+Q154*O154)/(Q154+10000),O154)</f>
        <v>25.6064705882353</v>
      </c>
      <c r="P155" s="37" t="n">
        <f aca="false">IF(C155="Buy",P154+10000,P154)</f>
        <v>170000</v>
      </c>
      <c r="Q155" s="37" t="n">
        <f aca="false">IF(C155="Sell",Q154+10000,Q154)</f>
        <v>170000</v>
      </c>
      <c r="R155" s="37" t="n">
        <f aca="false">P155-Q155</f>
        <v>0</v>
      </c>
      <c r="S155" s="37" t="n">
        <f aca="false">Q155*O155-P155*N155</f>
        <v>-266400</v>
      </c>
      <c r="T155" s="37" t="n">
        <f aca="false">R155*L155+S155</f>
        <v>-266400</v>
      </c>
    </row>
    <row r="156" customFormat="false" ht="12.75" hidden="false" customHeight="false" outlineLevel="0" collapsed="false">
      <c r="A156" s="20" t="n">
        <f aca="false">A155+1</f>
        <v>138</v>
      </c>
      <c r="B156" s="37" t="n">
        <f aca="true">IF(C156&lt;&gt;"null",RAND()*240+B155,240+B155)</f>
        <v>27882.6024711438</v>
      </c>
      <c r="C156" s="20" t="s">
        <v>70</v>
      </c>
      <c r="D156" s="37" t="n">
        <f aca="false">((B156-B155)+(B155-B154)+(B154-B153)+(B153-B152))/4</f>
        <v>240</v>
      </c>
      <c r="E156" s="20" t="n">
        <f aca="false">MAX(0,IF(C156="Buy",E155+1,E155-MAX(1,ROUND($F$5*E155,0))))</f>
        <v>0</v>
      </c>
      <c r="F156" s="20" t="n">
        <f aca="false">MAX(0,IF(C156="Sell",F155+1,F155-MAX(1,ROUND($F$5*F155,0))))</f>
        <v>0</v>
      </c>
      <c r="G156" s="38" t="n">
        <f aca="false">MAX($J$3,IF(C156="Buy",MAX(0,VLOOKUP(E156,Trans,3,FALSE())+G155),MAX(0,G155-MAX(0.01,ROUND(G155*$F$4,2)))))</f>
        <v>0</v>
      </c>
      <c r="H156" s="38" t="n">
        <f aca="false">MAX($J$3,IF(C156="Sell",MAX(0,VLOOKUP(F156,Trans,3,FALSE())+H155),MAX(0,H155-MAX(0.01,ROUND(H155*$F$4,2)))))</f>
        <v>0</v>
      </c>
      <c r="I156" s="40" t="n">
        <f aca="false">MAX($J$2,H156+$J$4,G156+0.01,IF(C156="Sell",VLOOKUP(F156,Trans,2,FALSE()),IF(C156="Buy",VLOOKUP(E156,Trans,2,FALSE()),0))+VLOOKUP(D156,Intensity,2,TRUE())+I155)</f>
        <v>0.149999999999999</v>
      </c>
      <c r="J156" s="39" t="n">
        <f aca="false">IF(C156="Sell",K156-I156,IF(C156="Buy",J155-G156,((J155+K155)/2-I156/2)))</f>
        <v>24.675</v>
      </c>
      <c r="K156" s="39" t="n">
        <f aca="false">IF(C156="Sell",K155+H156,IF(C156="Buy",J156+I156,((J155+K155)/2+I156/2)))</f>
        <v>24.825</v>
      </c>
      <c r="L156" s="20" t="n">
        <f aca="false">(J156+K156)/2</f>
        <v>24.75</v>
      </c>
      <c r="M156" s="20" t="str">
        <f aca="false">IF(C156="Buy",J155,IF(C156="Sell",K155,""))</f>
        <v/>
      </c>
      <c r="N156" s="41" t="n">
        <f aca="false">IF(C156="Buy",(M156*10000+P155*N155)/(P155+10000),N155)</f>
        <v>27.1735294117647</v>
      </c>
      <c r="O156" s="41" t="n">
        <f aca="false">IF(C156="Sell",(M156*10000+Q155*O155)/(Q155+10000),O155)</f>
        <v>25.6064705882353</v>
      </c>
      <c r="P156" s="37" t="n">
        <f aca="false">IF(C156="Buy",P155+10000,P155)</f>
        <v>170000</v>
      </c>
      <c r="Q156" s="37" t="n">
        <f aca="false">IF(C156="Sell",Q155+10000,Q155)</f>
        <v>170000</v>
      </c>
      <c r="R156" s="37" t="n">
        <f aca="false">P156-Q156</f>
        <v>0</v>
      </c>
      <c r="S156" s="37" t="n">
        <f aca="false">Q156*O156-P156*N156</f>
        <v>-266400</v>
      </c>
      <c r="T156" s="37" t="n">
        <f aca="false">R156*L156+S156</f>
        <v>-266400</v>
      </c>
    </row>
    <row r="157" customFormat="false" ht="12.75" hidden="false" customHeight="false" outlineLevel="0" collapsed="false">
      <c r="A157" s="20" t="n">
        <f aca="false">A156+1</f>
        <v>139</v>
      </c>
      <c r="B157" s="37" t="n">
        <f aca="true">IF(C157&lt;&gt;"null",RAND()*240+B156,240+B156)</f>
        <v>28122.6024711438</v>
      </c>
      <c r="C157" s="20" t="s">
        <v>70</v>
      </c>
      <c r="D157" s="37" t="n">
        <f aca="false">((B157-B156)+(B156-B155)+(B155-B154)+(B154-B153))/4</f>
        <v>240</v>
      </c>
      <c r="E157" s="20" t="n">
        <f aca="false">MAX(0,IF(C157="Buy",E156+1,E156-MAX(1,ROUND($F$5*E156,0))))</f>
        <v>0</v>
      </c>
      <c r="F157" s="20" t="n">
        <f aca="false">MAX(0,IF(C157="Sell",F156+1,F156-MAX(1,ROUND($F$5*F156,0))))</f>
        <v>0</v>
      </c>
      <c r="G157" s="38" t="n">
        <f aca="false">MAX($J$3,IF(C157="Buy",MAX(0,VLOOKUP(E157,Trans,3,FALSE())+G156),MAX(0,G156-MAX(0.01,ROUND(G156*$F$4,2)))))</f>
        <v>0</v>
      </c>
      <c r="H157" s="38" t="n">
        <f aca="false">MAX($J$3,IF(C157="Sell",MAX(0,VLOOKUP(F157,Trans,3,FALSE())+H156),MAX(0,H156-MAX(0.01,ROUND(H156*$F$4,2)))))</f>
        <v>0</v>
      </c>
      <c r="I157" s="40" t="n">
        <f aca="false">MAX($J$2,H157+$J$4,G157+0.01,IF(C157="Sell",VLOOKUP(F157,Trans,2,FALSE()),IF(C157="Buy",VLOOKUP(E157,Trans,2,FALSE()),0))+VLOOKUP(D157,Intensity,2,TRUE())+I156)</f>
        <v>0.139999999999999</v>
      </c>
      <c r="J157" s="39" t="n">
        <f aca="false">IF(C157="Sell",K157-I157,IF(C157="Buy",J156-G157,((J156+K156)/2-I157/2)))</f>
        <v>24.68</v>
      </c>
      <c r="K157" s="39" t="n">
        <f aca="false">IF(C157="Sell",K156+H157,IF(C157="Buy",J157+I157,((J156+K156)/2+I157/2)))</f>
        <v>24.82</v>
      </c>
      <c r="L157" s="20" t="n">
        <f aca="false">(J157+K157)/2</f>
        <v>24.75</v>
      </c>
      <c r="M157" s="20" t="str">
        <f aca="false">IF(C157="Buy",J156,IF(C157="Sell",K156,""))</f>
        <v/>
      </c>
      <c r="N157" s="41" t="n">
        <f aca="false">IF(C157="Buy",(M157*10000+P156*N156)/(P156+10000),N156)</f>
        <v>27.1735294117647</v>
      </c>
      <c r="O157" s="41" t="n">
        <f aca="false">IF(C157="Sell",(M157*10000+Q156*O156)/(Q156+10000),O156)</f>
        <v>25.6064705882353</v>
      </c>
      <c r="P157" s="37" t="n">
        <f aca="false">IF(C157="Buy",P156+10000,P156)</f>
        <v>170000</v>
      </c>
      <c r="Q157" s="37" t="n">
        <f aca="false">IF(C157="Sell",Q156+10000,Q156)</f>
        <v>170000</v>
      </c>
      <c r="R157" s="37" t="n">
        <f aca="false">P157-Q157</f>
        <v>0</v>
      </c>
      <c r="S157" s="37" t="n">
        <f aca="false">Q157*O157-P157*N157</f>
        <v>-266400</v>
      </c>
      <c r="T157" s="37" t="n">
        <f aca="false">R157*L157+S157</f>
        <v>-266400</v>
      </c>
    </row>
    <row r="158" customFormat="false" ht="12.75" hidden="false" customHeight="false" outlineLevel="0" collapsed="false">
      <c r="A158" s="20" t="n">
        <f aca="false">A157+1</f>
        <v>140</v>
      </c>
      <c r="B158" s="37" t="n">
        <f aca="true">IF(C158&lt;&gt;"null",RAND()*240+B157,240+B157)</f>
        <v>28362.6024711438</v>
      </c>
      <c r="C158" s="20" t="s">
        <v>70</v>
      </c>
      <c r="D158" s="37" t="n">
        <f aca="false">((B158-B157)+(B157-B156)+(B156-B155)+(B155-B154))/4</f>
        <v>240</v>
      </c>
      <c r="E158" s="20" t="n">
        <f aca="false">MAX(0,IF(C158="Buy",E157+1,E157-MAX(1,ROUND($F$5*E157,0))))</f>
        <v>0</v>
      </c>
      <c r="F158" s="20" t="n">
        <f aca="false">MAX(0,IF(C158="Sell",F157+1,F157-MAX(1,ROUND($F$5*F157,0))))</f>
        <v>0</v>
      </c>
      <c r="G158" s="38" t="n">
        <f aca="false">MAX($J$3,IF(C158="Buy",MAX(0,VLOOKUP(E158,Trans,3,FALSE())+G157),MAX(0,G157-MAX(0.01,ROUND(G157*$F$4,2)))))</f>
        <v>0</v>
      </c>
      <c r="H158" s="38" t="n">
        <f aca="false">MAX($J$3,IF(C158="Sell",MAX(0,VLOOKUP(F158,Trans,3,FALSE())+H157),MAX(0,H157-MAX(0.01,ROUND(H157*$F$4,2)))))</f>
        <v>0</v>
      </c>
      <c r="I158" s="40" t="n">
        <f aca="false">MAX($J$2,H158+$J$4,G158+0.01,IF(C158="Sell",VLOOKUP(F158,Trans,2,FALSE()),IF(C158="Buy",VLOOKUP(E158,Trans,2,FALSE()),0))+VLOOKUP(D158,Intensity,2,TRUE())+I157)</f>
        <v>0.129999999999999</v>
      </c>
      <c r="J158" s="39" t="n">
        <f aca="false">IF(C158="Sell",K158-I158,IF(C158="Buy",J157-G158,((J157+K157)/2-I158/2)))</f>
        <v>24.685</v>
      </c>
      <c r="K158" s="39" t="n">
        <f aca="false">IF(C158="Sell",K157+H158,IF(C158="Buy",J158+I158,((J157+K157)/2+I158/2)))</f>
        <v>24.815</v>
      </c>
      <c r="L158" s="20" t="n">
        <f aca="false">(J158+K158)/2</f>
        <v>24.75</v>
      </c>
      <c r="M158" s="20" t="str">
        <f aca="false">IF(C158="Buy",J157,IF(C158="Sell",K157,""))</f>
        <v/>
      </c>
      <c r="N158" s="41" t="n">
        <f aca="false">IF(C158="Buy",(M158*10000+P157*N157)/(P157+10000),N157)</f>
        <v>27.1735294117647</v>
      </c>
      <c r="O158" s="41" t="n">
        <f aca="false">IF(C158="Sell",(M158*10000+Q157*O157)/(Q157+10000),O157)</f>
        <v>25.6064705882353</v>
      </c>
      <c r="P158" s="37" t="n">
        <f aca="false">IF(C158="Buy",P157+10000,P157)</f>
        <v>170000</v>
      </c>
      <c r="Q158" s="37" t="n">
        <f aca="false">IF(C158="Sell",Q157+10000,Q157)</f>
        <v>170000</v>
      </c>
      <c r="R158" s="37" t="n">
        <f aca="false">P158-Q158</f>
        <v>0</v>
      </c>
      <c r="S158" s="37" t="n">
        <f aca="false">Q158*O158-P158*N158</f>
        <v>-266400</v>
      </c>
      <c r="T158" s="37" t="n">
        <f aca="false">R158*L158+S158</f>
        <v>-266400</v>
      </c>
    </row>
    <row r="159" customFormat="false" ht="12.75" hidden="false" customHeight="false" outlineLevel="0" collapsed="false">
      <c r="A159" s="20" t="n">
        <f aca="false">A158+1</f>
        <v>141</v>
      </c>
      <c r="B159" s="37" t="n">
        <f aca="true">IF(C159&lt;&gt;"null",RAND()*240+B158,240+B158)</f>
        <v>28602.6024711438</v>
      </c>
      <c r="C159" s="20" t="s">
        <v>70</v>
      </c>
      <c r="D159" s="37" t="n">
        <f aca="false">((B159-B158)+(B158-B157)+(B157-B156)+(B156-B155))/4</f>
        <v>240</v>
      </c>
      <c r="E159" s="20" t="n">
        <f aca="false">MAX(0,IF(C159="Buy",E158+1,E158-MAX(1,ROUND($F$5*E158,0))))</f>
        <v>0</v>
      </c>
      <c r="F159" s="20" t="n">
        <f aca="false">MAX(0,IF(C159="Sell",F158+1,F158-MAX(1,ROUND($F$5*F158,0))))</f>
        <v>0</v>
      </c>
      <c r="G159" s="38" t="n">
        <f aca="false">MAX($J$3,IF(C159="Buy",MAX(0,VLOOKUP(E159,Trans,3,FALSE())+G158),MAX(0,G158-MAX(0.01,ROUND(G158*$F$4,2)))))</f>
        <v>0</v>
      </c>
      <c r="H159" s="38" t="n">
        <f aca="false">MAX($J$3,IF(C159="Sell",MAX(0,VLOOKUP(F159,Trans,3,FALSE())+H158),MAX(0,H158-MAX(0.01,ROUND(H158*$F$4,2)))))</f>
        <v>0</v>
      </c>
      <c r="I159" s="40" t="n">
        <f aca="false">MAX($J$2,H159+$J$4,G159+0.01,IF(C159="Sell",VLOOKUP(F159,Trans,2,FALSE()),IF(C159="Buy",VLOOKUP(E159,Trans,2,FALSE()),0))+VLOOKUP(D159,Intensity,2,TRUE())+I158)</f>
        <v>0.119999999999999</v>
      </c>
      <c r="J159" s="39" t="n">
        <f aca="false">IF(C159="Sell",K159-I159,IF(C159="Buy",J158-G159,((J158+K158)/2-I159/2)))</f>
        <v>24.69</v>
      </c>
      <c r="K159" s="39" t="n">
        <f aca="false">IF(C159="Sell",K158+H159,IF(C159="Buy",J159+I159,((J158+K158)/2+I159/2)))</f>
        <v>24.81</v>
      </c>
      <c r="L159" s="20" t="n">
        <f aca="false">(J159+K159)/2</f>
        <v>24.75</v>
      </c>
      <c r="M159" s="20" t="str">
        <f aca="false">IF(C159="Buy",J158,IF(C159="Sell",K158,""))</f>
        <v/>
      </c>
      <c r="N159" s="41" t="n">
        <f aca="false">IF(C159="Buy",(M159*10000+P158*N158)/(P158+10000),N158)</f>
        <v>27.1735294117647</v>
      </c>
      <c r="O159" s="41" t="n">
        <f aca="false">IF(C159="Sell",(M159*10000+Q158*O158)/(Q158+10000),O158)</f>
        <v>25.6064705882353</v>
      </c>
      <c r="P159" s="37" t="n">
        <f aca="false">IF(C159="Buy",P158+10000,P158)</f>
        <v>170000</v>
      </c>
      <c r="Q159" s="37" t="n">
        <f aca="false">IF(C159="Sell",Q158+10000,Q158)</f>
        <v>170000</v>
      </c>
      <c r="R159" s="37" t="n">
        <f aca="false">P159-Q159</f>
        <v>0</v>
      </c>
      <c r="S159" s="37" t="n">
        <f aca="false">Q159*O159-P159*N159</f>
        <v>-266400</v>
      </c>
      <c r="T159" s="37" t="n">
        <f aca="false">R159*L159+S159</f>
        <v>-266400</v>
      </c>
    </row>
    <row r="160" customFormat="false" ht="12.75" hidden="false" customHeight="false" outlineLevel="0" collapsed="false">
      <c r="A160" s="20" t="n">
        <f aca="false">A159+1</f>
        <v>142</v>
      </c>
      <c r="B160" s="37" t="n">
        <f aca="true">IF(C160&lt;&gt;"null",RAND()*240+B159,240+B159)</f>
        <v>28842.6024711438</v>
      </c>
      <c r="C160" s="20" t="s">
        <v>70</v>
      </c>
      <c r="D160" s="37" t="n">
        <f aca="false">((B160-B159)+(B159-B158)+(B158-B157)+(B157-B156))/4</f>
        <v>240</v>
      </c>
      <c r="E160" s="20" t="n">
        <f aca="false">MAX(0,IF(C160="Buy",E159+1,E159-MAX(1,ROUND($F$5*E159,0))))</f>
        <v>0</v>
      </c>
      <c r="F160" s="20" t="n">
        <f aca="false">MAX(0,IF(C160="Sell",F159+1,F159-MAX(1,ROUND($F$5*F159,0))))</f>
        <v>0</v>
      </c>
      <c r="G160" s="38" t="n">
        <f aca="false">MAX($J$3,IF(C160="Buy",MAX(0,VLOOKUP(E160,Trans,3,FALSE())+G159),MAX(0,G159-MAX(0.01,ROUND(G159*$F$4,2)))))</f>
        <v>0</v>
      </c>
      <c r="H160" s="38" t="n">
        <f aca="false">MAX($J$3,IF(C160="Sell",MAX(0,VLOOKUP(F160,Trans,3,FALSE())+H159),MAX(0,H159-MAX(0.01,ROUND(H159*$F$4,2)))))</f>
        <v>0</v>
      </c>
      <c r="I160" s="40" t="n">
        <f aca="false">MAX($J$2,H160+$J$4,G160+0.01,IF(C160="Sell",VLOOKUP(F160,Trans,2,FALSE()),IF(C160="Buy",VLOOKUP(E160,Trans,2,FALSE()),0))+VLOOKUP(D160,Intensity,2,TRUE())+I159)</f>
        <v>0.109999999999999</v>
      </c>
      <c r="J160" s="39" t="n">
        <f aca="false">IF(C160="Sell",K160-I160,IF(C160="Buy",J159-G160,((J159+K159)/2-I160/2)))</f>
        <v>24.695</v>
      </c>
      <c r="K160" s="39" t="n">
        <f aca="false">IF(C160="Sell",K159+H160,IF(C160="Buy",J160+I160,((J159+K159)/2+I160/2)))</f>
        <v>24.805</v>
      </c>
      <c r="L160" s="20" t="n">
        <f aca="false">(J160+K160)/2</f>
        <v>24.75</v>
      </c>
      <c r="M160" s="20" t="str">
        <f aca="false">IF(C160="Buy",J159,IF(C160="Sell",K159,""))</f>
        <v/>
      </c>
      <c r="N160" s="41" t="n">
        <f aca="false">IF(C160="Buy",(M160*10000+P159*N159)/(P159+10000),N159)</f>
        <v>27.1735294117647</v>
      </c>
      <c r="O160" s="41" t="n">
        <f aca="false">IF(C160="Sell",(M160*10000+Q159*O159)/(Q159+10000),O159)</f>
        <v>25.6064705882353</v>
      </c>
      <c r="P160" s="37" t="n">
        <f aca="false">IF(C160="Buy",P159+10000,P159)</f>
        <v>170000</v>
      </c>
      <c r="Q160" s="37" t="n">
        <f aca="false">IF(C160="Sell",Q159+10000,Q159)</f>
        <v>170000</v>
      </c>
      <c r="R160" s="37" t="n">
        <f aca="false">P160-Q160</f>
        <v>0</v>
      </c>
      <c r="S160" s="37" t="n">
        <f aca="false">Q160*O160-P160*N160</f>
        <v>-266400</v>
      </c>
      <c r="T160" s="37" t="n">
        <f aca="false">R160*L160+S160</f>
        <v>-266400</v>
      </c>
    </row>
    <row r="161" customFormat="false" ht="12.75" hidden="false" customHeight="false" outlineLevel="0" collapsed="false">
      <c r="A161" s="20" t="n">
        <f aca="false">A160+1</f>
        <v>143</v>
      </c>
      <c r="B161" s="37" t="n">
        <f aca="true">IF(C161&lt;&gt;"null",RAND()*240+B160,240+B160)</f>
        <v>29082.6024711438</v>
      </c>
      <c r="C161" s="20" t="s">
        <v>70</v>
      </c>
      <c r="D161" s="37" t="n">
        <f aca="false">((B161-B160)+(B160-B159)+(B159-B158)+(B158-B157))/4</f>
        <v>240</v>
      </c>
      <c r="E161" s="20" t="n">
        <f aca="false">MAX(0,IF(C161="Buy",E160+1,E160-MAX(1,ROUND($F$5*E160,0))))</f>
        <v>0</v>
      </c>
      <c r="F161" s="20" t="n">
        <f aca="false">MAX(0,IF(C161="Sell",F160+1,F160-MAX(1,ROUND($F$5*F160,0))))</f>
        <v>0</v>
      </c>
      <c r="G161" s="38" t="n">
        <f aca="false">MAX($J$3,IF(C161="Buy",MAX(0,VLOOKUP(E161,Trans,3,FALSE())+G160),MAX(0,G160-MAX(0.01,ROUND(G160*$F$4,2)))))</f>
        <v>0</v>
      </c>
      <c r="H161" s="38" t="n">
        <f aca="false">MAX($J$3,IF(C161="Sell",MAX(0,VLOOKUP(F161,Trans,3,FALSE())+H160),MAX(0,H160-MAX(0.01,ROUND(H160*$F$4,2)))))</f>
        <v>0</v>
      </c>
      <c r="I161" s="40" t="n">
        <f aca="false">MAX($J$2,H161+$J$4,G161+0.01,IF(C161="Sell",VLOOKUP(F161,Trans,2,FALSE()),IF(C161="Buy",VLOOKUP(E161,Trans,2,FALSE()),0))+VLOOKUP(D161,Intensity,2,TRUE())+I160)</f>
        <v>0.0999999999999995</v>
      </c>
      <c r="J161" s="39" t="n">
        <f aca="false">IF(C161="Sell",K161-I161,IF(C161="Buy",J160-G161,((J160+K160)/2-I161/2)))</f>
        <v>24.7</v>
      </c>
      <c r="K161" s="39" t="n">
        <f aca="false">IF(C161="Sell",K160+H161,IF(C161="Buy",J161+I161,((J160+K160)/2+I161/2)))</f>
        <v>24.8</v>
      </c>
      <c r="L161" s="20" t="n">
        <f aca="false">(J161+K161)/2</f>
        <v>24.75</v>
      </c>
      <c r="M161" s="20" t="str">
        <f aca="false">IF(C161="Buy",J160,IF(C161="Sell",K160,""))</f>
        <v/>
      </c>
      <c r="N161" s="41" t="n">
        <f aca="false">IF(C161="Buy",(M161*10000+P160*N160)/(P160+10000),N160)</f>
        <v>27.1735294117647</v>
      </c>
      <c r="O161" s="41" t="n">
        <f aca="false">IF(C161="Sell",(M161*10000+Q160*O160)/(Q160+10000),O160)</f>
        <v>25.6064705882353</v>
      </c>
      <c r="P161" s="37" t="n">
        <f aca="false">IF(C161="Buy",P160+10000,P160)</f>
        <v>170000</v>
      </c>
      <c r="Q161" s="37" t="n">
        <f aca="false">IF(C161="Sell",Q160+10000,Q160)</f>
        <v>170000</v>
      </c>
      <c r="R161" s="37" t="n">
        <f aca="false">P161-Q161</f>
        <v>0</v>
      </c>
      <c r="S161" s="37" t="n">
        <f aca="false">Q161*O161-P161*N161</f>
        <v>-266400</v>
      </c>
      <c r="T161" s="37" t="n">
        <f aca="false">R161*L161+S161</f>
        <v>-266400</v>
      </c>
    </row>
    <row r="162" customFormat="false" ht="12.75" hidden="false" customHeight="false" outlineLevel="0" collapsed="false">
      <c r="A162" s="20" t="n">
        <f aca="false">A161+1</f>
        <v>144</v>
      </c>
      <c r="B162" s="37" t="n">
        <f aca="true">IF(C162&lt;&gt;"null",RAND()*240+B161,240+B161)</f>
        <v>29322.6024711438</v>
      </c>
      <c r="C162" s="20" t="s">
        <v>70</v>
      </c>
      <c r="D162" s="37" t="n">
        <f aca="false">((B162-B161)+(B161-B160)+(B160-B159)+(B159-B158))/4</f>
        <v>240</v>
      </c>
      <c r="E162" s="20" t="n">
        <f aca="false">MAX(0,IF(C162="Buy",E161+1,E161-MAX(1,ROUND($F$5*E161,0))))</f>
        <v>0</v>
      </c>
      <c r="F162" s="20" t="n">
        <f aca="false">MAX(0,IF(C162="Sell",F161+1,F161-MAX(1,ROUND($F$5*F161,0))))</f>
        <v>0</v>
      </c>
      <c r="G162" s="38" t="n">
        <f aca="false">MAX($J$3,IF(C162="Buy",MAX(0,VLOOKUP(E162,Trans,3,FALSE())+G161),MAX(0,G161-MAX(0.01,ROUND(G161*$F$4,2)))))</f>
        <v>0</v>
      </c>
      <c r="H162" s="38" t="n">
        <f aca="false">MAX($J$3,IF(C162="Sell",MAX(0,VLOOKUP(F162,Trans,3,FALSE())+H161),MAX(0,H161-MAX(0.01,ROUND(H161*$F$4,2)))))</f>
        <v>0</v>
      </c>
      <c r="I162" s="40" t="n">
        <f aca="false">MAX($J$2,H162+$J$4,G162+0.01,IF(C162="Sell",VLOOKUP(F162,Trans,2,FALSE()),IF(C162="Buy",VLOOKUP(E162,Trans,2,FALSE()),0))+VLOOKUP(D162,Intensity,2,TRUE())+I161)</f>
        <v>0.0899999999999995</v>
      </c>
      <c r="J162" s="39" t="n">
        <f aca="false">IF(C162="Sell",K162-I162,IF(C162="Buy",J161-G162,((J161+K161)/2-I162/2)))</f>
        <v>24.705</v>
      </c>
      <c r="K162" s="39" t="n">
        <f aca="false">IF(C162="Sell",K161+H162,IF(C162="Buy",J162+I162,((J161+K161)/2+I162/2)))</f>
        <v>24.795</v>
      </c>
      <c r="L162" s="20" t="n">
        <f aca="false">(J162+K162)/2</f>
        <v>24.75</v>
      </c>
      <c r="M162" s="20" t="str">
        <f aca="false">IF(C162="Buy",J161,IF(C162="Sell",K161,""))</f>
        <v/>
      </c>
      <c r="N162" s="41" t="n">
        <f aca="false">IF(C162="Buy",(M162*10000+P161*N161)/(P161+10000),N161)</f>
        <v>27.1735294117647</v>
      </c>
      <c r="O162" s="41" t="n">
        <f aca="false">IF(C162="Sell",(M162*10000+Q161*O161)/(Q161+10000),O161)</f>
        <v>25.6064705882353</v>
      </c>
      <c r="P162" s="37" t="n">
        <f aca="false">IF(C162="Buy",P161+10000,P161)</f>
        <v>170000</v>
      </c>
      <c r="Q162" s="37" t="n">
        <f aca="false">IF(C162="Sell",Q161+10000,Q161)</f>
        <v>170000</v>
      </c>
      <c r="R162" s="37" t="n">
        <f aca="false">P162-Q162</f>
        <v>0</v>
      </c>
      <c r="S162" s="37" t="n">
        <f aca="false">Q162*O162-P162*N162</f>
        <v>-266400</v>
      </c>
      <c r="T162" s="37" t="n">
        <f aca="false">R162*L162+S162</f>
        <v>-266400</v>
      </c>
    </row>
    <row r="163" customFormat="false" ht="12.75" hidden="false" customHeight="false" outlineLevel="0" collapsed="false">
      <c r="A163" s="20" t="n">
        <f aca="false">A162+1</f>
        <v>145</v>
      </c>
      <c r="B163" s="37" t="n">
        <f aca="true">IF(C163&lt;&gt;"null",RAND()*240+B162,240+B162)</f>
        <v>29562.6024711438</v>
      </c>
      <c r="C163" s="20" t="s">
        <v>70</v>
      </c>
      <c r="D163" s="37" t="n">
        <f aca="false">((B163-B162)+(B162-B161)+(B161-B160)+(B160-B159))/4</f>
        <v>240</v>
      </c>
      <c r="E163" s="20" t="n">
        <f aca="false">MAX(0,IF(C163="Buy",E162+1,E162-MAX(1,ROUND($F$5*E162,0))))</f>
        <v>0</v>
      </c>
      <c r="F163" s="20" t="n">
        <f aca="false">MAX(0,IF(C163="Sell",F162+1,F162-MAX(1,ROUND($F$5*F162,0))))</f>
        <v>0</v>
      </c>
      <c r="G163" s="38" t="n">
        <f aca="false">MAX($J$3,IF(C163="Buy",MAX(0,VLOOKUP(E163,Trans,3,FALSE())+G162),MAX(0,G162-MAX(0.01,ROUND(G162*$F$4,2)))))</f>
        <v>0</v>
      </c>
      <c r="H163" s="38" t="n">
        <f aca="false">MAX($J$3,IF(C163="Sell",MAX(0,VLOOKUP(F163,Trans,3,FALSE())+H162),MAX(0,H162-MAX(0.01,ROUND(H162*$F$4,2)))))</f>
        <v>0</v>
      </c>
      <c r="I163" s="40" t="n">
        <f aca="false">MAX($J$2,H163+$J$4,G163+0.01,IF(C163="Sell",VLOOKUP(F163,Trans,2,FALSE()),IF(C163="Buy",VLOOKUP(E163,Trans,2,FALSE()),0))+VLOOKUP(D163,Intensity,2,TRUE())+I162)</f>
        <v>0.0799999999999995</v>
      </c>
      <c r="J163" s="39" t="n">
        <f aca="false">IF(C163="Sell",K163-I163,IF(C163="Buy",J162-G163,((J162+K162)/2-I163/2)))</f>
        <v>24.71</v>
      </c>
      <c r="K163" s="39" t="n">
        <f aca="false">IF(C163="Sell",K162+H163,IF(C163="Buy",J163+I163,((J162+K162)/2+I163/2)))</f>
        <v>24.79</v>
      </c>
      <c r="L163" s="20" t="n">
        <f aca="false">(J163+K163)/2</f>
        <v>24.75</v>
      </c>
      <c r="M163" s="20" t="str">
        <f aca="false">IF(C163="Buy",J162,IF(C163="Sell",K162,""))</f>
        <v/>
      </c>
      <c r="N163" s="41" t="n">
        <f aca="false">IF(C163="Buy",(M163*10000+P162*N162)/(P162+10000),N162)</f>
        <v>27.1735294117647</v>
      </c>
      <c r="O163" s="41" t="n">
        <f aca="false">IF(C163="Sell",(M163*10000+Q162*O162)/(Q162+10000),O162)</f>
        <v>25.6064705882353</v>
      </c>
      <c r="P163" s="37" t="n">
        <f aca="false">IF(C163="Buy",P162+10000,P162)</f>
        <v>170000</v>
      </c>
      <c r="Q163" s="37" t="n">
        <f aca="false">IF(C163="Sell",Q162+10000,Q162)</f>
        <v>170000</v>
      </c>
      <c r="R163" s="37" t="n">
        <f aca="false">P163-Q163</f>
        <v>0</v>
      </c>
      <c r="S163" s="37" t="n">
        <f aca="false">Q163*O163-P163*N163</f>
        <v>-266400</v>
      </c>
      <c r="T163" s="37" t="n">
        <f aca="false">R163*L163+S163</f>
        <v>-266400</v>
      </c>
    </row>
    <row r="164" customFormat="false" ht="12.75" hidden="false" customHeight="false" outlineLevel="0" collapsed="false">
      <c r="A164" s="20" t="n">
        <f aca="false">A163+1</f>
        <v>146</v>
      </c>
      <c r="B164" s="37" t="n">
        <f aca="true">IF(C164&lt;&gt;"null",RAND()*240+B163,240+B163)</f>
        <v>29802.6024711438</v>
      </c>
      <c r="C164" s="20" t="s">
        <v>70</v>
      </c>
      <c r="D164" s="37" t="n">
        <f aca="false">((B164-B163)+(B163-B162)+(B162-B161)+(B161-B160))/4</f>
        <v>240</v>
      </c>
      <c r="E164" s="20" t="n">
        <f aca="false">MAX(0,IF(C164="Buy",E163+1,E163-MAX(1,ROUND($F$5*E163,0))))</f>
        <v>0</v>
      </c>
      <c r="F164" s="20" t="n">
        <f aca="false">MAX(0,IF(C164="Sell",F163+1,F163-MAX(1,ROUND($F$5*F163,0))))</f>
        <v>0</v>
      </c>
      <c r="G164" s="38" t="n">
        <f aca="false">MAX($J$3,IF(C164="Buy",MAX(0,VLOOKUP(E164,Trans,3,FALSE())+G163),MAX(0,G163-MAX(0.01,ROUND(G163*$F$4,2)))))</f>
        <v>0</v>
      </c>
      <c r="H164" s="38" t="n">
        <f aca="false">MAX($J$3,IF(C164="Sell",MAX(0,VLOOKUP(F164,Trans,3,FALSE())+H163),MAX(0,H163-MAX(0.01,ROUND(H163*$F$4,2)))))</f>
        <v>0</v>
      </c>
      <c r="I164" s="40" t="n">
        <f aca="false">MAX($J$2,H164+$J$4,G164+0.01,IF(C164="Sell",VLOOKUP(F164,Trans,2,FALSE()),IF(C164="Buy",VLOOKUP(E164,Trans,2,FALSE()),0))+VLOOKUP(D164,Intensity,2,TRUE())+I163)</f>
        <v>0.0699999999999995</v>
      </c>
      <c r="J164" s="39" t="n">
        <f aca="false">IF(C164="Sell",K164-I164,IF(C164="Buy",J163-G164,((J163+K163)/2-I164/2)))</f>
        <v>24.715</v>
      </c>
      <c r="K164" s="39" t="n">
        <f aca="false">IF(C164="Sell",K163+H164,IF(C164="Buy",J164+I164,((J163+K163)/2+I164/2)))</f>
        <v>24.785</v>
      </c>
      <c r="L164" s="20" t="n">
        <f aca="false">(J164+K164)/2</f>
        <v>24.75</v>
      </c>
      <c r="M164" s="20" t="str">
        <f aca="false">IF(C164="Buy",J163,IF(C164="Sell",K163,""))</f>
        <v/>
      </c>
      <c r="N164" s="41" t="n">
        <f aca="false">IF(C164="Buy",(M164*10000+P163*N163)/(P163+10000),N163)</f>
        <v>27.1735294117647</v>
      </c>
      <c r="O164" s="41" t="n">
        <f aca="false">IF(C164="Sell",(M164*10000+Q163*O163)/(Q163+10000),O163)</f>
        <v>25.6064705882353</v>
      </c>
      <c r="P164" s="37" t="n">
        <f aca="false">IF(C164="Buy",P163+10000,P163)</f>
        <v>170000</v>
      </c>
      <c r="Q164" s="37" t="n">
        <f aca="false">IF(C164="Sell",Q163+10000,Q163)</f>
        <v>170000</v>
      </c>
      <c r="R164" s="37" t="n">
        <f aca="false">P164-Q164</f>
        <v>0</v>
      </c>
      <c r="S164" s="37" t="n">
        <f aca="false">Q164*O164-P164*N164</f>
        <v>-266400</v>
      </c>
      <c r="T164" s="37" t="n">
        <f aca="false">R164*L164+S164</f>
        <v>-266400</v>
      </c>
    </row>
    <row r="165" customFormat="false" ht="12.75" hidden="false" customHeight="false" outlineLevel="0" collapsed="false">
      <c r="A165" s="20" t="n">
        <f aca="false">A164+1</f>
        <v>147</v>
      </c>
      <c r="B165" s="37" t="n">
        <f aca="true">IF(C165&lt;&gt;"null",RAND()*240+B164,240+B164)</f>
        <v>30042.6024711438</v>
      </c>
      <c r="C165" s="20" t="s">
        <v>70</v>
      </c>
      <c r="D165" s="37" t="n">
        <f aca="false">((B165-B164)+(B164-B163)+(B163-B162)+(B162-B161))/4</f>
        <v>240</v>
      </c>
      <c r="E165" s="20" t="n">
        <f aca="false">MAX(0,IF(C165="Buy",E164+1,E164-MAX(1,ROUND($F$5*E164,0))))</f>
        <v>0</v>
      </c>
      <c r="F165" s="20" t="n">
        <f aca="false">MAX(0,IF(C165="Sell",F164+1,F164-MAX(1,ROUND($F$5*F164,0))))</f>
        <v>0</v>
      </c>
      <c r="G165" s="38" t="n">
        <f aca="false">MAX($J$3,IF(C165="Buy",MAX(0,VLOOKUP(E165,Trans,3,FALSE())+G164),MAX(0,G164-MAX(0.01,ROUND(G164*$F$4,2)))))</f>
        <v>0</v>
      </c>
      <c r="H165" s="38" t="n">
        <f aca="false">MAX($J$3,IF(C165="Sell",MAX(0,VLOOKUP(F165,Trans,3,FALSE())+H164),MAX(0,H164-MAX(0.01,ROUND(H164*$F$4,2)))))</f>
        <v>0</v>
      </c>
      <c r="I165" s="40" t="n">
        <f aca="false">MAX($J$2,H165+$J$4,G165+0.01,IF(C165="Sell",VLOOKUP(F165,Trans,2,FALSE()),IF(C165="Buy",VLOOKUP(E165,Trans,2,FALSE()),0))+VLOOKUP(D165,Intensity,2,TRUE())+I164)</f>
        <v>0.0599999999999995</v>
      </c>
      <c r="J165" s="39" t="n">
        <f aca="false">IF(C165="Sell",K165-I165,IF(C165="Buy",J164-G165,((J164+K164)/2-I165/2)))</f>
        <v>24.72</v>
      </c>
      <c r="K165" s="39" t="n">
        <f aca="false">IF(C165="Sell",K164+H165,IF(C165="Buy",J165+I165,((J164+K164)/2+I165/2)))</f>
        <v>24.78</v>
      </c>
      <c r="L165" s="20" t="n">
        <f aca="false">(J165+K165)/2</f>
        <v>24.75</v>
      </c>
      <c r="M165" s="20" t="str">
        <f aca="false">IF(C165="Buy",J164,IF(C165="Sell",K164,""))</f>
        <v/>
      </c>
      <c r="N165" s="41" t="n">
        <f aca="false">IF(C165="Buy",(M165*10000+P164*N164)/(P164+10000),N164)</f>
        <v>27.1735294117647</v>
      </c>
      <c r="O165" s="41" t="n">
        <f aca="false">IF(C165="Sell",(M165*10000+Q164*O164)/(Q164+10000),O164)</f>
        <v>25.6064705882353</v>
      </c>
      <c r="P165" s="37" t="n">
        <f aca="false">IF(C165="Buy",P164+10000,P164)</f>
        <v>170000</v>
      </c>
      <c r="Q165" s="37" t="n">
        <f aca="false">IF(C165="Sell",Q164+10000,Q164)</f>
        <v>170000</v>
      </c>
      <c r="R165" s="37" t="n">
        <f aca="false">P165-Q165</f>
        <v>0</v>
      </c>
      <c r="S165" s="37" t="n">
        <f aca="false">Q165*O165-P165*N165</f>
        <v>-266400</v>
      </c>
      <c r="T165" s="37" t="n">
        <f aca="false">R165*L165+S165</f>
        <v>-266400</v>
      </c>
    </row>
    <row r="166" customFormat="false" ht="12.75" hidden="false" customHeight="false" outlineLevel="0" collapsed="false">
      <c r="A166" s="20" t="n">
        <f aca="false">A165+1</f>
        <v>148</v>
      </c>
      <c r="B166" s="37" t="n">
        <f aca="true">IF(C166&lt;&gt;"null",RAND()*240+B165,240+B165)</f>
        <v>30282.6024711438</v>
      </c>
      <c r="C166" s="20" t="s">
        <v>70</v>
      </c>
      <c r="D166" s="37" t="n">
        <f aca="false">((B166-B165)+(B165-B164)+(B164-B163)+(B163-B162))/4</f>
        <v>240</v>
      </c>
      <c r="E166" s="20" t="n">
        <f aca="false">MAX(0,IF(C166="Buy",E165+1,E165-MAX(1,ROUND($F$5*E165,0))))</f>
        <v>0</v>
      </c>
      <c r="F166" s="20" t="n">
        <f aca="false">MAX(0,IF(C166="Sell",F165+1,F165-MAX(1,ROUND($F$5*F165,0))))</f>
        <v>0</v>
      </c>
      <c r="G166" s="38" t="n">
        <f aca="false">MAX($J$3,IF(C166="Buy",MAX(0,VLOOKUP(E166,Trans,3,FALSE())+G165),MAX(0,G165-MAX(0.01,ROUND(G165*$F$4,2)))))</f>
        <v>0</v>
      </c>
      <c r="H166" s="38" t="n">
        <f aca="false">MAX($J$3,IF(C166="Sell",MAX(0,VLOOKUP(F166,Trans,3,FALSE())+H165),MAX(0,H165-MAX(0.01,ROUND(H165*$F$4,2)))))</f>
        <v>0</v>
      </c>
      <c r="I166" s="40" t="n">
        <f aca="false">MAX($J$2,H166+$J$4,G166+0.01,IF(C166="Sell",VLOOKUP(F166,Trans,2,FALSE()),IF(C166="Buy",VLOOKUP(E166,Trans,2,FALSE()),0))+VLOOKUP(D166,Intensity,2,TRUE())+I165)</f>
        <v>0.0499999999999995</v>
      </c>
      <c r="J166" s="39" t="n">
        <f aca="false">IF(C166="Sell",K166-I166,IF(C166="Buy",J165-G166,((J165+K165)/2-I166/2)))</f>
        <v>24.725</v>
      </c>
      <c r="K166" s="39" t="n">
        <f aca="false">IF(C166="Sell",K165+H166,IF(C166="Buy",J166+I166,((J165+K165)/2+I166/2)))</f>
        <v>24.775</v>
      </c>
      <c r="L166" s="20" t="n">
        <f aca="false">(J166+K166)/2</f>
        <v>24.75</v>
      </c>
      <c r="M166" s="20" t="str">
        <f aca="false">IF(C166="Buy",J165,IF(C166="Sell",K165,""))</f>
        <v/>
      </c>
      <c r="N166" s="41" t="n">
        <f aca="false">IF(C166="Buy",(M166*10000+P165*N165)/(P165+10000),N165)</f>
        <v>27.1735294117647</v>
      </c>
      <c r="O166" s="41" t="n">
        <f aca="false">IF(C166="Sell",(M166*10000+Q165*O165)/(Q165+10000),O165)</f>
        <v>25.6064705882353</v>
      </c>
      <c r="P166" s="37" t="n">
        <f aca="false">IF(C166="Buy",P165+10000,P165)</f>
        <v>170000</v>
      </c>
      <c r="Q166" s="37" t="n">
        <f aca="false">IF(C166="Sell",Q165+10000,Q165)</f>
        <v>170000</v>
      </c>
      <c r="R166" s="37" t="n">
        <f aca="false">P166-Q166</f>
        <v>0</v>
      </c>
      <c r="S166" s="37" t="n">
        <f aca="false">Q166*O166-P166*N166</f>
        <v>-266400</v>
      </c>
      <c r="T166" s="37" t="n">
        <f aca="false">R166*L166+S166</f>
        <v>-266400</v>
      </c>
    </row>
    <row r="167" customFormat="false" ht="12.75" hidden="false" customHeight="false" outlineLevel="0" collapsed="false">
      <c r="A167" s="20" t="n">
        <f aca="false">A166+1</f>
        <v>149</v>
      </c>
      <c r="B167" s="37" t="n">
        <f aca="true">IF(C167&lt;&gt;"null",RAND()*240+B166,240+B166)</f>
        <v>30522.6024711438</v>
      </c>
      <c r="C167" s="20" t="s">
        <v>70</v>
      </c>
      <c r="D167" s="37" t="n">
        <f aca="false">((B167-B166)+(B166-B165)+(B165-B164)+(B164-B163))/4</f>
        <v>240</v>
      </c>
      <c r="E167" s="20" t="n">
        <f aca="false">MAX(0,IF(C167="Buy",E166+1,E166-MAX(1,ROUND($F$5*E166,0))))</f>
        <v>0</v>
      </c>
      <c r="F167" s="20" t="n">
        <f aca="false">MAX(0,IF(C167="Sell",F166+1,F166-MAX(1,ROUND($F$5*F166,0))))</f>
        <v>0</v>
      </c>
      <c r="G167" s="38" t="n">
        <f aca="false">MAX($J$3,IF(C167="Buy",MAX(0,VLOOKUP(E167,Trans,3,FALSE())+G166),MAX(0,G166-MAX(0.01,ROUND(G166*$F$4,2)))))</f>
        <v>0</v>
      </c>
      <c r="H167" s="38" t="n">
        <f aca="false">MAX($J$3,IF(C167="Sell",MAX(0,VLOOKUP(F167,Trans,3,FALSE())+H166),MAX(0,H166-MAX(0.01,ROUND(H166*$F$4,2)))))</f>
        <v>0</v>
      </c>
      <c r="I167" s="40" t="n">
        <f aca="false">MAX($J$2,H167+$J$4,G167+0.01,IF(C167="Sell",VLOOKUP(F167,Trans,2,FALSE()),IF(C167="Buy",VLOOKUP(E167,Trans,2,FALSE()),0))+VLOOKUP(D167,Intensity,2,TRUE())+I166)</f>
        <v>0.04</v>
      </c>
      <c r="J167" s="39" t="n">
        <f aca="false">IF(C167="Sell",K167-I167,IF(C167="Buy",J166-G167,((J166+K166)/2-I167/2)))</f>
        <v>24.73</v>
      </c>
      <c r="K167" s="39" t="n">
        <f aca="false">IF(C167="Sell",K166+H167,IF(C167="Buy",J167+I167,((J166+K166)/2+I167/2)))</f>
        <v>24.77</v>
      </c>
      <c r="L167" s="20" t="n">
        <f aca="false">(J167+K167)/2</f>
        <v>24.75</v>
      </c>
      <c r="M167" s="20" t="str">
        <f aca="false">IF(C167="Buy",J166,IF(C167="Sell",K166,""))</f>
        <v/>
      </c>
      <c r="N167" s="41" t="n">
        <f aca="false">IF(C167="Buy",(M167*10000+P166*N166)/(P166+10000),N166)</f>
        <v>27.1735294117647</v>
      </c>
      <c r="O167" s="41" t="n">
        <f aca="false">IF(C167="Sell",(M167*10000+Q166*O166)/(Q166+10000),O166)</f>
        <v>25.6064705882353</v>
      </c>
      <c r="P167" s="37" t="n">
        <f aca="false">IF(C167="Buy",P166+10000,P166)</f>
        <v>170000</v>
      </c>
      <c r="Q167" s="37" t="n">
        <f aca="false">IF(C167="Sell",Q166+10000,Q166)</f>
        <v>170000</v>
      </c>
      <c r="R167" s="37" t="n">
        <f aca="false">P167-Q167</f>
        <v>0</v>
      </c>
      <c r="S167" s="37" t="n">
        <f aca="false">Q167*O167-P167*N167</f>
        <v>-266400</v>
      </c>
      <c r="T167" s="37" t="n">
        <f aca="false">R167*L167+S167</f>
        <v>-266400</v>
      </c>
    </row>
    <row r="168" customFormat="false" ht="12.75" hidden="false" customHeight="false" outlineLevel="0" collapsed="false">
      <c r="A168" s="20" t="n">
        <f aca="false">A167+1</f>
        <v>150</v>
      </c>
      <c r="B168" s="37" t="n">
        <f aca="true">IF(C168&lt;&gt;"null",RAND()*240+B167,240+B167)</f>
        <v>30762.6024711438</v>
      </c>
      <c r="C168" s="20" t="s">
        <v>70</v>
      </c>
      <c r="D168" s="37" t="n">
        <f aca="false">((B168-B167)+(B167-B166)+(B166-B165)+(B165-B164))/4</f>
        <v>240</v>
      </c>
      <c r="E168" s="20" t="n">
        <f aca="false">MAX(0,IF(C168="Buy",E167+1,E167-MAX(1,ROUND($F$5*E167,0))))</f>
        <v>0</v>
      </c>
      <c r="F168" s="20" t="n">
        <f aca="false">MAX(0,IF(C168="Sell",F167+1,F167-MAX(1,ROUND($F$5*F167,0))))</f>
        <v>0</v>
      </c>
      <c r="G168" s="38" t="n">
        <f aca="false">MAX($J$3,IF(C168="Buy",MAX(0,VLOOKUP(E168,Trans,3,FALSE())+G167),MAX(0,G167-MAX(0.01,ROUND(G167*$F$4,2)))))</f>
        <v>0</v>
      </c>
      <c r="H168" s="38" t="n">
        <f aca="false">MAX($J$3,IF(C168="Sell",MAX(0,VLOOKUP(F168,Trans,3,FALSE())+H167),MAX(0,H167-MAX(0.01,ROUND(H167*$F$4,2)))))</f>
        <v>0</v>
      </c>
      <c r="I168" s="40" t="n">
        <f aca="false">MAX($J$2,H168+$J$4,G168+0.01,IF(C168="Sell",VLOOKUP(F168,Trans,2,FALSE()),IF(C168="Buy",VLOOKUP(E168,Trans,2,FALSE()),0))+VLOOKUP(D168,Intensity,2,TRUE())+I167)</f>
        <v>0.04</v>
      </c>
      <c r="J168" s="39" t="n">
        <f aca="false">IF(C168="Sell",K168-I168,IF(C168="Buy",J167-G168,((J167+K167)/2-I168/2)))</f>
        <v>24.73</v>
      </c>
      <c r="K168" s="39" t="n">
        <f aca="false">IF(C168="Sell",K167+H168,IF(C168="Buy",J168+I168,((J167+K167)/2+I168/2)))</f>
        <v>24.77</v>
      </c>
      <c r="L168" s="20" t="n">
        <f aca="false">(J168+K168)/2</f>
        <v>24.75</v>
      </c>
      <c r="M168" s="20" t="str">
        <f aca="false">IF(C168="Buy",J167,IF(C168="Sell",K167,""))</f>
        <v/>
      </c>
      <c r="N168" s="41" t="n">
        <f aca="false">IF(C168="Buy",(M168*10000+P167*N167)/(P167+10000),N167)</f>
        <v>27.1735294117647</v>
      </c>
      <c r="O168" s="41" t="n">
        <f aca="false">IF(C168="Sell",(M168*10000+Q167*O167)/(Q167+10000),O167)</f>
        <v>25.6064705882353</v>
      </c>
      <c r="P168" s="37" t="n">
        <f aca="false">IF(C168="Buy",P167+10000,P167)</f>
        <v>170000</v>
      </c>
      <c r="Q168" s="37" t="n">
        <f aca="false">IF(C168="Sell",Q167+10000,Q167)</f>
        <v>170000</v>
      </c>
      <c r="R168" s="37" t="n">
        <f aca="false">P168-Q168</f>
        <v>0</v>
      </c>
      <c r="S168" s="37" t="n">
        <f aca="false">Q168*O168-P168*N168</f>
        <v>-266400</v>
      </c>
      <c r="T168" s="37" t="n">
        <f aca="false">R168*L168+S168</f>
        <v>-266400</v>
      </c>
    </row>
    <row r="169" customFormat="false" ht="12.75" hidden="false" customHeight="false" outlineLevel="0" collapsed="false">
      <c r="A169" s="20" t="n">
        <f aca="false">A168+1</f>
        <v>151</v>
      </c>
      <c r="B169" s="37" t="n">
        <f aca="true">IF(C169&lt;&gt;"null",RAND()*240+B168,240+B168)</f>
        <v>31002.6024711438</v>
      </c>
      <c r="C169" s="20" t="s">
        <v>70</v>
      </c>
      <c r="D169" s="37" t="n">
        <f aca="false">((B169-B168)+(B168-B167)+(B167-B166)+(B166-B165))/4</f>
        <v>240</v>
      </c>
      <c r="E169" s="20" t="n">
        <f aca="false">MAX(0,IF(C169="Buy",E168+1,E168-MAX(1,ROUND($F$5*E168,0))))</f>
        <v>0</v>
      </c>
      <c r="F169" s="20" t="n">
        <f aca="false">MAX(0,IF(C169="Sell",F168+1,F168-MAX(1,ROUND($F$5*F168,0))))</f>
        <v>0</v>
      </c>
      <c r="G169" s="38" t="n">
        <f aca="false">MAX($J$3,IF(C169="Buy",MAX(0,VLOOKUP(E169,Trans,3,FALSE())+G168),MAX(0,G168-MAX(0.01,ROUND(G168*$F$4,2)))))</f>
        <v>0</v>
      </c>
      <c r="H169" s="38" t="n">
        <f aca="false">MAX($J$3,IF(C169="Sell",MAX(0,VLOOKUP(F169,Trans,3,FALSE())+H168),MAX(0,H168-MAX(0.01,ROUND(H168*$F$4,2)))))</f>
        <v>0</v>
      </c>
      <c r="I169" s="40" t="n">
        <f aca="false">MAX($J$2,H169+$J$4,G169+0.01,IF(C169="Sell",VLOOKUP(F169,Trans,2,FALSE()),IF(C169="Buy",VLOOKUP(E169,Trans,2,FALSE()),0))+VLOOKUP(D169,Intensity,2,TRUE())+I168)</f>
        <v>0.04</v>
      </c>
      <c r="J169" s="39" t="n">
        <f aca="false">IF(C169="Sell",K169-I169,IF(C169="Buy",J168-G169,((J168+K168)/2-I169/2)))</f>
        <v>24.73</v>
      </c>
      <c r="K169" s="39" t="n">
        <f aca="false">IF(C169="Sell",K168+H169,IF(C169="Buy",J169+I169,((J168+K168)/2+I169/2)))</f>
        <v>24.77</v>
      </c>
      <c r="L169" s="20" t="n">
        <f aca="false">(J169+K169)/2</f>
        <v>24.75</v>
      </c>
      <c r="M169" s="20" t="str">
        <f aca="false">IF(C169="Buy",J168,IF(C169="Sell",K168,""))</f>
        <v/>
      </c>
      <c r="N169" s="41" t="n">
        <f aca="false">IF(C169="Buy",(M169*10000+P168*N168)/(P168+10000),N168)</f>
        <v>27.1735294117647</v>
      </c>
      <c r="O169" s="41" t="n">
        <f aca="false">IF(C169="Sell",(M169*10000+Q168*O168)/(Q168+10000),O168)</f>
        <v>25.6064705882353</v>
      </c>
      <c r="P169" s="37" t="n">
        <f aca="false">IF(C169="Buy",P168+10000,P168)</f>
        <v>170000</v>
      </c>
      <c r="Q169" s="37" t="n">
        <f aca="false">IF(C169="Sell",Q168+10000,Q168)</f>
        <v>170000</v>
      </c>
      <c r="R169" s="37" t="n">
        <f aca="false">P169-Q169</f>
        <v>0</v>
      </c>
      <c r="S169" s="37" t="n">
        <f aca="false">Q169*O169-P169*N169</f>
        <v>-266400</v>
      </c>
      <c r="T169" s="37" t="n">
        <f aca="false">R169*L169+S169</f>
        <v>-266400</v>
      </c>
    </row>
    <row r="170" customFormat="false" ht="12.75" hidden="false" customHeight="false" outlineLevel="0" collapsed="false">
      <c r="A170" s="20" t="n">
        <f aca="false">A169+1</f>
        <v>152</v>
      </c>
      <c r="B170" s="37" t="n">
        <f aca="true">IF(C170&lt;&gt;"null",RAND()*240+B169,240+B169)</f>
        <v>31242.6024711438</v>
      </c>
      <c r="C170" s="20" t="s">
        <v>70</v>
      </c>
      <c r="D170" s="37" t="n">
        <f aca="false">((B170-B169)+(B169-B168)+(B168-B167)+(B167-B166))/4</f>
        <v>240</v>
      </c>
      <c r="E170" s="20" t="n">
        <f aca="false">MAX(0,IF(C170="Buy",E169+1,E169-MAX(1,ROUND($F$5*E169,0))))</f>
        <v>0</v>
      </c>
      <c r="F170" s="20" t="n">
        <f aca="false">MAX(0,IF(C170="Sell",F169+1,F169-MAX(1,ROUND($F$5*F169,0))))</f>
        <v>0</v>
      </c>
      <c r="G170" s="38" t="n">
        <f aca="false">MAX($J$3,IF(C170="Buy",MAX(0,VLOOKUP(E170,Trans,3,FALSE())+G169),MAX(0,G169-MAX(0.01,ROUND(G169*$F$4,2)))))</f>
        <v>0</v>
      </c>
      <c r="H170" s="38" t="n">
        <f aca="false">MAX($J$3,IF(C170="Sell",MAX(0,VLOOKUP(F170,Trans,3,FALSE())+H169),MAX(0,H169-MAX(0.01,ROUND(H169*$F$4,2)))))</f>
        <v>0</v>
      </c>
      <c r="I170" s="40" t="n">
        <f aca="false">MAX($J$2,H170+$J$4,G170+0.01,IF(C170="Sell",VLOOKUP(F170,Trans,2,FALSE()),IF(C170="Buy",VLOOKUP(E170,Trans,2,FALSE()),0))+VLOOKUP(D170,Intensity,2,TRUE())+I169)</f>
        <v>0.04</v>
      </c>
      <c r="J170" s="39" t="n">
        <f aca="false">IF(C170="Sell",K170-I170,IF(C170="Buy",J169-G170,((J169+K169)/2-I170/2)))</f>
        <v>24.73</v>
      </c>
      <c r="K170" s="39" t="n">
        <f aca="false">IF(C170="Sell",K169+H170,IF(C170="Buy",J170+I170,((J169+K169)/2+I170/2)))</f>
        <v>24.77</v>
      </c>
      <c r="L170" s="20" t="n">
        <f aca="false">(J170+K170)/2</f>
        <v>24.75</v>
      </c>
      <c r="M170" s="20" t="str">
        <f aca="false">IF(C170="Buy",J169,IF(C170="Sell",K169,""))</f>
        <v/>
      </c>
      <c r="N170" s="41" t="n">
        <f aca="false">IF(C170="Buy",(M170*10000+P169*N169)/(P169+10000),N169)</f>
        <v>27.1735294117647</v>
      </c>
      <c r="O170" s="41" t="n">
        <f aca="false">IF(C170="Sell",(M170*10000+Q169*O169)/(Q169+10000),O169)</f>
        <v>25.6064705882353</v>
      </c>
      <c r="P170" s="37" t="n">
        <f aca="false">IF(C170="Buy",P169+10000,P169)</f>
        <v>170000</v>
      </c>
      <c r="Q170" s="37" t="n">
        <f aca="false">IF(C170="Sell",Q169+10000,Q169)</f>
        <v>170000</v>
      </c>
      <c r="R170" s="37" t="n">
        <f aca="false">P170-Q170</f>
        <v>0</v>
      </c>
      <c r="S170" s="37" t="n">
        <f aca="false">Q170*O170-P170*N170</f>
        <v>-266400</v>
      </c>
      <c r="T170" s="37" t="n">
        <f aca="false">R170*L170+S170</f>
        <v>-266400</v>
      </c>
    </row>
    <row r="171" customFormat="false" ht="12.75" hidden="false" customHeight="false" outlineLevel="0" collapsed="false">
      <c r="A171" s="20" t="n">
        <f aca="false">A170+1</f>
        <v>153</v>
      </c>
      <c r="B171" s="37" t="n">
        <f aca="true">IF(C171&lt;&gt;"null",RAND()*240+B170,240+B170)</f>
        <v>31482.6024711438</v>
      </c>
      <c r="C171" s="20" t="s">
        <v>70</v>
      </c>
      <c r="D171" s="37" t="n">
        <f aca="false">((B171-B170)+(B170-B169)+(B169-B168)+(B168-B167))/4</f>
        <v>240</v>
      </c>
      <c r="E171" s="20" t="n">
        <f aca="false">MAX(0,IF(C171="Buy",E170+1,E170-MAX(1,ROUND($F$5*E170,0))))</f>
        <v>0</v>
      </c>
      <c r="F171" s="20" t="n">
        <f aca="false">MAX(0,IF(C171="Sell",F170+1,F170-MAX(1,ROUND($F$5*F170,0))))</f>
        <v>0</v>
      </c>
      <c r="G171" s="38" t="n">
        <f aca="false">MAX($J$3,IF(C171="Buy",MAX(0,VLOOKUP(E171,Trans,3,FALSE())+G170),MAX(0,G170-MAX(0.01,ROUND(G170*$F$4,2)))))</f>
        <v>0</v>
      </c>
      <c r="H171" s="38" t="n">
        <f aca="false">MAX($J$3,IF(C171="Sell",MAX(0,VLOOKUP(F171,Trans,3,FALSE())+H170),MAX(0,H170-MAX(0.01,ROUND(H170*$F$4,2)))))</f>
        <v>0</v>
      </c>
      <c r="I171" s="40" t="n">
        <f aca="false">MAX($J$2,H171+$J$4,G171+0.01,IF(C171="Sell",VLOOKUP(F171,Trans,2,FALSE()),IF(C171="Buy",VLOOKUP(E171,Trans,2,FALSE()),0))+VLOOKUP(D171,Intensity,2,TRUE())+I170)</f>
        <v>0.04</v>
      </c>
      <c r="J171" s="39" t="n">
        <f aca="false">IF(C171="Sell",K171-I171,IF(C171="Buy",J170-G171,((J170+K170)/2-I171/2)))</f>
        <v>24.73</v>
      </c>
      <c r="K171" s="39" t="n">
        <f aca="false">IF(C171="Sell",K170+H171,IF(C171="Buy",J171+I171,((J170+K170)/2+I171/2)))</f>
        <v>24.77</v>
      </c>
      <c r="L171" s="20" t="n">
        <f aca="false">(J171+K171)/2</f>
        <v>24.75</v>
      </c>
      <c r="M171" s="20" t="str">
        <f aca="false">IF(C171="Buy",J170,IF(C171="Sell",K170,""))</f>
        <v/>
      </c>
      <c r="N171" s="41" t="n">
        <f aca="false">IF(C171="Buy",(M171*10000+P170*N170)/(P170+10000),N170)</f>
        <v>27.1735294117647</v>
      </c>
      <c r="O171" s="41" t="n">
        <f aca="false">IF(C171="Sell",(M171*10000+Q170*O170)/(Q170+10000),O170)</f>
        <v>25.6064705882353</v>
      </c>
      <c r="P171" s="37" t="n">
        <f aca="false">IF(C171="Buy",P170+10000,P170)</f>
        <v>170000</v>
      </c>
      <c r="Q171" s="37" t="n">
        <f aca="false">IF(C171="Sell",Q170+10000,Q170)</f>
        <v>170000</v>
      </c>
      <c r="R171" s="37" t="n">
        <f aca="false">P171-Q171</f>
        <v>0</v>
      </c>
      <c r="S171" s="37" t="n">
        <f aca="false">Q171*O171-P171*N171</f>
        <v>-266400</v>
      </c>
      <c r="T171" s="37" t="n">
        <f aca="false">R171*L171+S171</f>
        <v>-266400</v>
      </c>
    </row>
    <row r="172" customFormat="false" ht="12.75" hidden="false" customHeight="false" outlineLevel="0" collapsed="false">
      <c r="A172" s="20" t="n">
        <f aca="false">A171+1</f>
        <v>154</v>
      </c>
      <c r="B172" s="37" t="n">
        <f aca="true">IF(C172&lt;&gt;"null",RAND()*240+B171,240+B171)</f>
        <v>31722.6024711438</v>
      </c>
      <c r="C172" s="20" t="s">
        <v>70</v>
      </c>
      <c r="D172" s="37" t="n">
        <f aca="false">((B172-B171)+(B171-B170)+(B170-B169)+(B169-B168))/4</f>
        <v>240</v>
      </c>
      <c r="E172" s="20" t="n">
        <f aca="false">MAX(0,IF(C172="Buy",E171+1,E171-MAX(1,ROUND($F$5*E171,0))))</f>
        <v>0</v>
      </c>
      <c r="F172" s="20" t="n">
        <f aca="false">MAX(0,IF(C172="Sell",F171+1,F171-MAX(1,ROUND($F$5*F171,0))))</f>
        <v>0</v>
      </c>
      <c r="G172" s="38" t="n">
        <f aca="false">MAX($J$3,IF(C172="Buy",MAX(0,VLOOKUP(E172,Trans,3,FALSE())+G171),MAX(0,G171-MAX(0.01,ROUND(G171*$F$4,2)))))</f>
        <v>0</v>
      </c>
      <c r="H172" s="38" t="n">
        <f aca="false">MAX($J$3,IF(C172="Sell",MAX(0,VLOOKUP(F172,Trans,3,FALSE())+H171),MAX(0,H171-MAX(0.01,ROUND(H171*$F$4,2)))))</f>
        <v>0</v>
      </c>
      <c r="I172" s="40" t="n">
        <f aca="false">MAX($J$2,H172+$J$4,G172+0.01,IF(C172="Sell",VLOOKUP(F172,Trans,2,FALSE()),IF(C172="Buy",VLOOKUP(E172,Trans,2,FALSE()),0))+VLOOKUP(D172,Intensity,2,TRUE())+I171)</f>
        <v>0.04</v>
      </c>
      <c r="J172" s="39" t="n">
        <f aca="false">IF(C172="Sell",K172-I172,IF(C172="Buy",J171-G172,((J171+K171)/2-I172/2)))</f>
        <v>24.73</v>
      </c>
      <c r="K172" s="39" t="n">
        <f aca="false">IF(C172="Sell",K171+H172,IF(C172="Buy",J172+I172,((J171+K171)/2+I172/2)))</f>
        <v>24.77</v>
      </c>
      <c r="L172" s="20" t="n">
        <f aca="false">(J172+K172)/2</f>
        <v>24.75</v>
      </c>
      <c r="M172" s="20" t="str">
        <f aca="false">IF(C172="Buy",J171,IF(C172="Sell",K171,""))</f>
        <v/>
      </c>
      <c r="N172" s="41" t="n">
        <f aca="false">IF(C172="Buy",(M172*10000+P171*N171)/(P171+10000),N171)</f>
        <v>27.1735294117647</v>
      </c>
      <c r="O172" s="41" t="n">
        <f aca="false">IF(C172="Sell",(M172*10000+Q171*O171)/(Q171+10000),O171)</f>
        <v>25.6064705882353</v>
      </c>
      <c r="P172" s="37" t="n">
        <f aca="false">IF(C172="Buy",P171+10000,P171)</f>
        <v>170000</v>
      </c>
      <c r="Q172" s="37" t="n">
        <f aca="false">IF(C172="Sell",Q171+10000,Q171)</f>
        <v>170000</v>
      </c>
      <c r="R172" s="37" t="n">
        <f aca="false">P172-Q172</f>
        <v>0</v>
      </c>
      <c r="S172" s="37" t="n">
        <f aca="false">Q172*O172-P172*N172</f>
        <v>-266400</v>
      </c>
      <c r="T172" s="37" t="n">
        <f aca="false">R172*L172+S172</f>
        <v>-266400</v>
      </c>
    </row>
    <row r="173" customFormat="false" ht="12.75" hidden="false" customHeight="false" outlineLevel="0" collapsed="false">
      <c r="A173" s="20" t="n">
        <f aca="false">A172+1</f>
        <v>155</v>
      </c>
      <c r="B173" s="37" t="n">
        <f aca="true">IF(C173&lt;&gt;"null",RAND()*240+B172,240+B172)</f>
        <v>31962.6024711438</v>
      </c>
      <c r="C173" s="20" t="s">
        <v>70</v>
      </c>
      <c r="D173" s="37" t="n">
        <f aca="false">((B173-B172)+(B172-B171)+(B171-B170)+(B170-B169))/4</f>
        <v>240</v>
      </c>
      <c r="E173" s="20" t="n">
        <f aca="false">MAX(0,IF(C173="Buy",E172+1,E172-MAX(1,ROUND($F$5*E172,0))))</f>
        <v>0</v>
      </c>
      <c r="F173" s="20" t="n">
        <f aca="false">MAX(0,IF(C173="Sell",F172+1,F172-MAX(1,ROUND($F$5*F172,0))))</f>
        <v>0</v>
      </c>
      <c r="G173" s="38" t="n">
        <f aca="false">MAX($J$3,IF(C173="Buy",MAX(0,VLOOKUP(E173,Trans,3,FALSE())+G172),MAX(0,G172-MAX(0.01,ROUND(G172*$F$4,2)))))</f>
        <v>0</v>
      </c>
      <c r="H173" s="38" t="n">
        <f aca="false">MAX($J$3,IF(C173="Sell",MAX(0,VLOOKUP(F173,Trans,3,FALSE())+H172),MAX(0,H172-MAX(0.01,ROUND(H172*$F$4,2)))))</f>
        <v>0</v>
      </c>
      <c r="I173" s="40" t="n">
        <f aca="false">MAX($J$2,H173+$J$4,G173+0.01,IF(C173="Sell",VLOOKUP(F173,Trans,2,FALSE()),IF(C173="Buy",VLOOKUP(E173,Trans,2,FALSE()),0))+VLOOKUP(D173,Intensity,2,TRUE())+I172)</f>
        <v>0.04</v>
      </c>
      <c r="J173" s="39" t="n">
        <f aca="false">IF(C173="Sell",K173-I173,IF(C173="Buy",J172-G173,((J172+K172)/2-I173/2)))</f>
        <v>24.73</v>
      </c>
      <c r="K173" s="39" t="n">
        <f aca="false">IF(C173="Sell",K172+H173,IF(C173="Buy",J173+I173,((J172+K172)/2+I173/2)))</f>
        <v>24.77</v>
      </c>
      <c r="L173" s="20" t="n">
        <f aca="false">(J173+K173)/2</f>
        <v>24.75</v>
      </c>
      <c r="M173" s="20" t="str">
        <f aca="false">IF(C173="Buy",J172,IF(C173="Sell",K172,""))</f>
        <v/>
      </c>
      <c r="N173" s="41" t="n">
        <f aca="false">IF(C173="Buy",(M173*10000+P172*N172)/(P172+10000),N172)</f>
        <v>27.1735294117647</v>
      </c>
      <c r="O173" s="41" t="n">
        <f aca="false">IF(C173="Sell",(M173*10000+Q172*O172)/(Q172+10000),O172)</f>
        <v>25.6064705882353</v>
      </c>
      <c r="P173" s="37" t="n">
        <f aca="false">IF(C173="Buy",P172+10000,P172)</f>
        <v>170000</v>
      </c>
      <c r="Q173" s="37" t="n">
        <f aca="false">IF(C173="Sell",Q172+10000,Q172)</f>
        <v>170000</v>
      </c>
      <c r="R173" s="37" t="n">
        <f aca="false">P173-Q173</f>
        <v>0</v>
      </c>
      <c r="S173" s="37" t="n">
        <f aca="false">Q173*O173-P173*N173</f>
        <v>-266400</v>
      </c>
      <c r="T173" s="37" t="n">
        <f aca="false">R173*L173+S173</f>
        <v>-266400</v>
      </c>
    </row>
    <row r="174" customFormat="false" ht="12.75" hidden="false" customHeight="false" outlineLevel="0" collapsed="false">
      <c r="A174" s="20" t="n">
        <f aca="false">A173+1</f>
        <v>156</v>
      </c>
      <c r="B174" s="37" t="n">
        <f aca="true">IF(C174&lt;&gt;"null",RAND()*240+B173,240+B173)</f>
        <v>32202.6024711438</v>
      </c>
      <c r="C174" s="20" t="s">
        <v>70</v>
      </c>
      <c r="D174" s="37" t="n">
        <f aca="false">((B174-B173)+(B173-B172)+(B172-B171)+(B171-B170))/4</f>
        <v>240</v>
      </c>
      <c r="E174" s="20" t="n">
        <f aca="false">MAX(0,IF(C174="Buy",E173+1,E173-MAX(1,ROUND($F$5*E173,0))))</f>
        <v>0</v>
      </c>
      <c r="F174" s="20" t="n">
        <f aca="false">MAX(0,IF(C174="Sell",F173+1,F173-MAX(1,ROUND($F$5*F173,0))))</f>
        <v>0</v>
      </c>
      <c r="G174" s="38" t="n">
        <f aca="false">MAX($J$3,IF(C174="Buy",MAX(0,VLOOKUP(E174,Trans,3,FALSE())+G173),MAX(0,G173-MAX(0.01,ROUND(G173*$F$4,2)))))</f>
        <v>0</v>
      </c>
      <c r="H174" s="38" t="n">
        <f aca="false">MAX($J$3,IF(C174="Sell",MAX(0,VLOOKUP(F174,Trans,3,FALSE())+H173),MAX(0,H173-MAX(0.01,ROUND(H173*$F$4,2)))))</f>
        <v>0</v>
      </c>
      <c r="I174" s="40" t="n">
        <f aca="false">MAX($J$2,H174+$J$4,G174+0.01,IF(C174="Sell",VLOOKUP(F174,Trans,2,FALSE()),IF(C174="Buy",VLOOKUP(E174,Trans,2,FALSE()),0))+VLOOKUP(D174,Intensity,2,TRUE())+I173)</f>
        <v>0.04</v>
      </c>
      <c r="J174" s="39" t="n">
        <f aca="false">IF(C174="Sell",K174-I174,IF(C174="Buy",J173-G174,((J173+K173)/2-I174/2)))</f>
        <v>24.73</v>
      </c>
      <c r="K174" s="39" t="n">
        <f aca="false">IF(C174="Sell",K173+H174,IF(C174="Buy",J174+I174,((J173+K173)/2+I174/2)))</f>
        <v>24.77</v>
      </c>
      <c r="L174" s="20" t="n">
        <f aca="false">(J174+K174)/2</f>
        <v>24.75</v>
      </c>
      <c r="M174" s="20" t="str">
        <f aca="false">IF(C174="Buy",J173,IF(C174="Sell",K173,""))</f>
        <v/>
      </c>
      <c r="N174" s="41" t="n">
        <f aca="false">IF(C174="Buy",(M174*10000+P173*N173)/(P173+10000),N173)</f>
        <v>27.1735294117647</v>
      </c>
      <c r="O174" s="41" t="n">
        <f aca="false">IF(C174="Sell",(M174*10000+Q173*O173)/(Q173+10000),O173)</f>
        <v>25.6064705882353</v>
      </c>
      <c r="P174" s="37" t="n">
        <f aca="false">IF(C174="Buy",P173+10000,P173)</f>
        <v>170000</v>
      </c>
      <c r="Q174" s="37" t="n">
        <f aca="false">IF(C174="Sell",Q173+10000,Q173)</f>
        <v>170000</v>
      </c>
      <c r="R174" s="37" t="n">
        <f aca="false">P174-Q174</f>
        <v>0</v>
      </c>
      <c r="S174" s="37" t="n">
        <f aca="false">Q174*O174-P174*N174</f>
        <v>-266400</v>
      </c>
      <c r="T174" s="37" t="n">
        <f aca="false">R174*L174+S174</f>
        <v>-266400</v>
      </c>
    </row>
    <row r="175" customFormat="false" ht="12.75" hidden="false" customHeight="false" outlineLevel="0" collapsed="false">
      <c r="A175" s="20" t="n">
        <f aca="false">A174+1</f>
        <v>157</v>
      </c>
      <c r="B175" s="37" t="n">
        <f aca="true">IF(C175&lt;&gt;"null",RAND()*240+B174,240+B174)</f>
        <v>32442.6024711438</v>
      </c>
      <c r="C175" s="20" t="s">
        <v>70</v>
      </c>
      <c r="D175" s="37" t="n">
        <f aca="false">((B175-B174)+(B174-B173)+(B173-B172)+(B172-B171))/4</f>
        <v>240</v>
      </c>
      <c r="E175" s="20" t="n">
        <f aca="false">MAX(0,IF(C175="Buy",E174+1,E174-MAX(1,ROUND($F$5*E174,0))))</f>
        <v>0</v>
      </c>
      <c r="F175" s="20" t="n">
        <f aca="false">MAX(0,IF(C175="Sell",F174+1,F174-MAX(1,ROUND($F$5*F174,0))))</f>
        <v>0</v>
      </c>
      <c r="G175" s="38" t="n">
        <f aca="false">MAX($J$3,IF(C175="Buy",MAX(0,VLOOKUP(E175,Trans,3,FALSE())+G174),MAX(0,G174-MAX(0.01,ROUND(G174*$F$4,2)))))</f>
        <v>0</v>
      </c>
      <c r="H175" s="38" t="n">
        <f aca="false">MAX($J$3,IF(C175="Sell",MAX(0,VLOOKUP(F175,Trans,3,FALSE())+H174),MAX(0,H174-MAX(0.01,ROUND(H174*$F$4,2)))))</f>
        <v>0</v>
      </c>
      <c r="I175" s="40" t="n">
        <f aca="false">MAX($J$2,H175+$J$4,G175+0.01,IF(C175="Sell",VLOOKUP(F175,Trans,2,FALSE()),IF(C175="Buy",VLOOKUP(E175,Trans,2,FALSE()),0))+VLOOKUP(D175,Intensity,2,TRUE())+I174)</f>
        <v>0.04</v>
      </c>
      <c r="J175" s="39" t="n">
        <f aca="false">IF(C175="Sell",K175-I175,IF(C175="Buy",J174-G175,((J174+K174)/2-I175/2)))</f>
        <v>24.73</v>
      </c>
      <c r="K175" s="39" t="n">
        <f aca="false">IF(C175="Sell",K174+H175,IF(C175="Buy",J175+I175,((J174+K174)/2+I175/2)))</f>
        <v>24.77</v>
      </c>
      <c r="L175" s="20" t="n">
        <f aca="false">(J175+K175)/2</f>
        <v>24.75</v>
      </c>
      <c r="M175" s="20" t="str">
        <f aca="false">IF(C175="Buy",J174,IF(C175="Sell",K174,""))</f>
        <v/>
      </c>
      <c r="N175" s="41" t="n">
        <f aca="false">IF(C175="Buy",(M175*10000+P174*N174)/(P174+10000),N174)</f>
        <v>27.1735294117647</v>
      </c>
      <c r="O175" s="41" t="n">
        <f aca="false">IF(C175="Sell",(M175*10000+Q174*O174)/(Q174+10000),O174)</f>
        <v>25.6064705882353</v>
      </c>
      <c r="P175" s="37" t="n">
        <f aca="false">IF(C175="Buy",P174+10000,P174)</f>
        <v>170000</v>
      </c>
      <c r="Q175" s="37" t="n">
        <f aca="false">IF(C175="Sell",Q174+10000,Q174)</f>
        <v>170000</v>
      </c>
      <c r="R175" s="37" t="n">
        <f aca="false">P175-Q175</f>
        <v>0</v>
      </c>
      <c r="S175" s="37" t="n">
        <f aca="false">Q175*O175-P175*N175</f>
        <v>-266400</v>
      </c>
      <c r="T175" s="37" t="n">
        <f aca="false">R175*L175+S175</f>
        <v>-266400</v>
      </c>
    </row>
    <row r="176" customFormat="false" ht="12.75" hidden="false" customHeight="false" outlineLevel="0" collapsed="false">
      <c r="A176" s="20" t="n">
        <f aca="false">A175+1</f>
        <v>158</v>
      </c>
      <c r="B176" s="37" t="n">
        <f aca="true">IF(C176&lt;&gt;"null",RAND()*240+B175,240+B175)</f>
        <v>32682.6024711438</v>
      </c>
      <c r="C176" s="20" t="s">
        <v>70</v>
      </c>
      <c r="D176" s="37" t="n">
        <f aca="false">((B176-B175)+(B175-B174)+(B174-B173)+(B173-B172))/4</f>
        <v>240</v>
      </c>
      <c r="E176" s="20" t="n">
        <f aca="false">MAX(0,IF(C176="Buy",E175+1,E175-MAX(1,ROUND($F$5*E175,0))))</f>
        <v>0</v>
      </c>
      <c r="F176" s="20" t="n">
        <f aca="false">MAX(0,IF(C176="Sell",F175+1,F175-MAX(1,ROUND($F$5*F175,0))))</f>
        <v>0</v>
      </c>
      <c r="G176" s="38" t="n">
        <f aca="false">MAX($J$3,IF(C176="Buy",MAX(0,VLOOKUP(E176,Trans,3,FALSE())+G175),MAX(0,G175-MAX(0.01,ROUND(G175*$F$4,2)))))</f>
        <v>0</v>
      </c>
      <c r="H176" s="38" t="n">
        <f aca="false">MAX($J$3,IF(C176="Sell",MAX(0,VLOOKUP(F176,Trans,3,FALSE())+H175),MAX(0,H175-MAX(0.01,ROUND(H175*$F$4,2)))))</f>
        <v>0</v>
      </c>
      <c r="I176" s="40" t="n">
        <f aca="false">MAX($J$2,H176+$J$4,G176+0.01,IF(C176="Sell",VLOOKUP(F176,Trans,2,FALSE()),IF(C176="Buy",VLOOKUP(E176,Trans,2,FALSE()),0))+VLOOKUP(D176,Intensity,2,TRUE())+I175)</f>
        <v>0.04</v>
      </c>
      <c r="J176" s="39" t="n">
        <f aca="false">IF(C176="Sell",K176-I176,IF(C176="Buy",J175-G176,((J175+K175)/2-I176/2)))</f>
        <v>24.73</v>
      </c>
      <c r="K176" s="39" t="n">
        <f aca="false">IF(C176="Sell",K175+H176,IF(C176="Buy",J176+I176,((J175+K175)/2+I176/2)))</f>
        <v>24.77</v>
      </c>
      <c r="L176" s="20" t="n">
        <f aca="false">(J176+K176)/2</f>
        <v>24.75</v>
      </c>
      <c r="M176" s="20" t="str">
        <f aca="false">IF(C176="Buy",J175,IF(C176="Sell",K175,""))</f>
        <v/>
      </c>
      <c r="N176" s="41" t="n">
        <f aca="false">IF(C176="Buy",(M176*10000+P175*N175)/(P175+10000),N175)</f>
        <v>27.1735294117647</v>
      </c>
      <c r="O176" s="41" t="n">
        <f aca="false">IF(C176="Sell",(M176*10000+Q175*O175)/(Q175+10000),O175)</f>
        <v>25.6064705882353</v>
      </c>
      <c r="P176" s="37" t="n">
        <f aca="false">IF(C176="Buy",P175+10000,P175)</f>
        <v>170000</v>
      </c>
      <c r="Q176" s="37" t="n">
        <f aca="false">IF(C176="Sell",Q175+10000,Q175)</f>
        <v>170000</v>
      </c>
      <c r="R176" s="37" t="n">
        <f aca="false">P176-Q176</f>
        <v>0</v>
      </c>
      <c r="S176" s="37" t="n">
        <f aca="false">Q176*O176-P176*N176</f>
        <v>-266400</v>
      </c>
      <c r="T176" s="37" t="n">
        <f aca="false">R176*L176+S176</f>
        <v>-266400</v>
      </c>
    </row>
    <row r="177" customFormat="false" ht="12.75" hidden="false" customHeight="false" outlineLevel="0" collapsed="false">
      <c r="A177" s="20" t="n">
        <f aca="false">A176+1</f>
        <v>159</v>
      </c>
      <c r="B177" s="37" t="n">
        <f aca="true">IF(C177&lt;&gt;"null",RAND()*240+B176,240+B176)</f>
        <v>32922.6024711438</v>
      </c>
      <c r="C177" s="20" t="s">
        <v>70</v>
      </c>
      <c r="D177" s="37" t="n">
        <f aca="false">((B177-B176)+(B176-B175)+(B175-B174)+(B174-B173))/4</f>
        <v>240</v>
      </c>
      <c r="E177" s="20" t="n">
        <f aca="false">MAX(0,IF(C177="Buy",E176+1,E176-MAX(1,ROUND($F$5*E176,0))))</f>
        <v>0</v>
      </c>
      <c r="F177" s="20" t="n">
        <f aca="false">MAX(0,IF(C177="Sell",F176+1,F176-MAX(1,ROUND($F$5*F176,0))))</f>
        <v>0</v>
      </c>
      <c r="G177" s="38" t="n">
        <f aca="false">MAX($J$3,IF(C177="Buy",MAX(0,VLOOKUP(E177,Trans,3,FALSE())+G176),MAX(0,G176-MAX(0.01,ROUND(G176*$F$4,2)))))</f>
        <v>0</v>
      </c>
      <c r="H177" s="38" t="n">
        <f aca="false">MAX($J$3,IF(C177="Sell",MAX(0,VLOOKUP(F177,Trans,3,FALSE())+H176),MAX(0,H176-MAX(0.01,ROUND(H176*$F$4,2)))))</f>
        <v>0</v>
      </c>
      <c r="I177" s="40" t="n">
        <f aca="false">MAX($J$2,H177+$J$4,G177+0.01,IF(C177="Sell",VLOOKUP(F177,Trans,2,FALSE()),IF(C177="Buy",VLOOKUP(E177,Trans,2,FALSE()),0))+VLOOKUP(D177,Intensity,2,TRUE())+I176)</f>
        <v>0.04</v>
      </c>
      <c r="J177" s="39" t="n">
        <f aca="false">IF(C177="Sell",K177-I177,IF(C177="Buy",J176-G177,((J176+K176)/2-I177/2)))</f>
        <v>24.73</v>
      </c>
      <c r="K177" s="39" t="n">
        <f aca="false">IF(C177="Sell",K176+H177,IF(C177="Buy",J177+I177,((J176+K176)/2+I177/2)))</f>
        <v>24.77</v>
      </c>
      <c r="L177" s="20" t="n">
        <f aca="false">(J177+K177)/2</f>
        <v>24.75</v>
      </c>
      <c r="M177" s="20" t="str">
        <f aca="false">IF(C177="Buy",J176,IF(C177="Sell",K176,""))</f>
        <v/>
      </c>
      <c r="N177" s="41" t="n">
        <f aca="false">IF(C177="Buy",(M177*10000+P176*N176)/(P176+10000),N176)</f>
        <v>27.1735294117647</v>
      </c>
      <c r="O177" s="41" t="n">
        <f aca="false">IF(C177="Sell",(M177*10000+Q176*O176)/(Q176+10000),O176)</f>
        <v>25.6064705882353</v>
      </c>
      <c r="P177" s="37" t="n">
        <f aca="false">IF(C177="Buy",P176+10000,P176)</f>
        <v>170000</v>
      </c>
      <c r="Q177" s="37" t="n">
        <f aca="false">IF(C177="Sell",Q176+10000,Q176)</f>
        <v>170000</v>
      </c>
      <c r="R177" s="37" t="n">
        <f aca="false">P177-Q177</f>
        <v>0</v>
      </c>
      <c r="S177" s="37" t="n">
        <f aca="false">Q177*O177-P177*N177</f>
        <v>-266400</v>
      </c>
      <c r="T177" s="37" t="n">
        <f aca="false">R177*L177+S177</f>
        <v>-266400</v>
      </c>
    </row>
    <row r="178" customFormat="false" ht="12.75" hidden="false" customHeight="false" outlineLevel="0" collapsed="false">
      <c r="A178" s="20" t="n">
        <f aca="false">A177+1</f>
        <v>160</v>
      </c>
      <c r="B178" s="37" t="n">
        <f aca="true">IF(C178&lt;&gt;"null",RAND()*240+B177,240+B177)</f>
        <v>33162.6024711438</v>
      </c>
      <c r="C178" s="20" t="s">
        <v>70</v>
      </c>
      <c r="D178" s="37" t="n">
        <f aca="false">((B178-B177)+(B177-B176)+(B176-B175)+(B175-B174))/4</f>
        <v>240</v>
      </c>
      <c r="E178" s="20" t="n">
        <f aca="false">MAX(0,IF(C178="Buy",E177+1,E177-MAX(1,ROUND($F$5*E177,0))))</f>
        <v>0</v>
      </c>
      <c r="F178" s="20" t="n">
        <f aca="false">MAX(0,IF(C178="Sell",F177+1,F177-MAX(1,ROUND($F$5*F177,0))))</f>
        <v>0</v>
      </c>
      <c r="G178" s="38" t="n">
        <f aca="false">MAX($J$3,IF(C178="Buy",MAX(0,VLOOKUP(E178,Trans,3,FALSE())+G177),MAX(0,G177-MAX(0.01,ROUND(G177*$F$4,2)))))</f>
        <v>0</v>
      </c>
      <c r="H178" s="38" t="n">
        <f aca="false">MAX($J$3,IF(C178="Sell",MAX(0,VLOOKUP(F178,Trans,3,FALSE())+H177),MAX(0,H177-MAX(0.01,ROUND(H177*$F$4,2)))))</f>
        <v>0</v>
      </c>
      <c r="I178" s="40" t="n">
        <f aca="false">MAX($J$2,H178+$J$4,G178+0.01,IF(C178="Sell",VLOOKUP(F178,Trans,2,FALSE()),IF(C178="Buy",VLOOKUP(E178,Trans,2,FALSE()),0))+VLOOKUP(D178,Intensity,2,TRUE())+I177)</f>
        <v>0.04</v>
      </c>
      <c r="J178" s="39" t="n">
        <f aca="false">IF(C178="Sell",K178-I178,IF(C178="Buy",J177-G178,((J177+K177)/2-I178/2)))</f>
        <v>24.73</v>
      </c>
      <c r="K178" s="39" t="n">
        <f aca="false">IF(C178="Sell",K177+H178,IF(C178="Buy",J178+I178,((J177+K177)/2+I178/2)))</f>
        <v>24.77</v>
      </c>
      <c r="L178" s="20" t="n">
        <f aca="false">(J178+K178)/2</f>
        <v>24.75</v>
      </c>
      <c r="M178" s="20" t="str">
        <f aca="false">IF(C178="Buy",J177,IF(C178="Sell",K177,""))</f>
        <v/>
      </c>
      <c r="N178" s="41" t="n">
        <f aca="false">IF(C178="Buy",(M178*10000+P177*N177)/(P177+10000),N177)</f>
        <v>27.1735294117647</v>
      </c>
      <c r="O178" s="41" t="n">
        <f aca="false">IF(C178="Sell",(M178*10000+Q177*O177)/(Q177+10000),O177)</f>
        <v>25.6064705882353</v>
      </c>
      <c r="P178" s="37" t="n">
        <f aca="false">IF(C178="Buy",P177+10000,P177)</f>
        <v>170000</v>
      </c>
      <c r="Q178" s="37" t="n">
        <f aca="false">IF(C178="Sell",Q177+10000,Q177)</f>
        <v>170000</v>
      </c>
      <c r="R178" s="37" t="n">
        <f aca="false">P178-Q178</f>
        <v>0</v>
      </c>
      <c r="S178" s="37" t="n">
        <f aca="false">Q178*O178-P178*N178</f>
        <v>-266400</v>
      </c>
      <c r="T178" s="37" t="n">
        <f aca="false">R178*L178+S178</f>
        <v>-266400</v>
      </c>
    </row>
    <row r="179" customFormat="false" ht="12.75" hidden="false" customHeight="false" outlineLevel="0" collapsed="false">
      <c r="A179" s="20" t="n">
        <f aca="false">A178+1</f>
        <v>161</v>
      </c>
      <c r="B179" s="37" t="n">
        <f aca="true">IF(C179&lt;&gt;"null",RAND()*240+B178,240+B178)</f>
        <v>33402.6024711438</v>
      </c>
      <c r="C179" s="20" t="s">
        <v>70</v>
      </c>
      <c r="D179" s="37" t="n">
        <f aca="false">((B179-B178)+(B178-B177)+(B177-B176)+(B176-B175))/4</f>
        <v>240</v>
      </c>
      <c r="E179" s="20" t="n">
        <f aca="false">MAX(0,IF(C179="Buy",E178+1,E178-MAX(1,ROUND($F$5*E178,0))))</f>
        <v>0</v>
      </c>
      <c r="F179" s="20" t="n">
        <f aca="false">MAX(0,IF(C179="Sell",F178+1,F178-MAX(1,ROUND($F$5*F178,0))))</f>
        <v>0</v>
      </c>
      <c r="G179" s="38" t="n">
        <f aca="false">MAX($J$3,IF(C179="Buy",MAX(0,VLOOKUP(E179,Trans,3,FALSE())+G178),MAX(0,G178-MAX(0.01,ROUND(G178*$F$4,2)))))</f>
        <v>0</v>
      </c>
      <c r="H179" s="38" t="n">
        <f aca="false">MAX($J$3,IF(C179="Sell",MAX(0,VLOOKUP(F179,Trans,3,FALSE())+H178),MAX(0,H178-MAX(0.01,ROUND(H178*$F$4,2)))))</f>
        <v>0</v>
      </c>
      <c r="I179" s="40" t="n">
        <f aca="false">MAX($J$2,H179+$J$4,G179+0.01,IF(C179="Sell",VLOOKUP(F179,Trans,2,FALSE()),IF(C179="Buy",VLOOKUP(E179,Trans,2,FALSE()),0))+VLOOKUP(D179,Intensity,2,TRUE())+I178)</f>
        <v>0.04</v>
      </c>
      <c r="J179" s="39" t="n">
        <f aca="false">IF(C179="Sell",K179-I179,IF(C179="Buy",J178-G179,((J178+K178)/2-I179/2)))</f>
        <v>24.73</v>
      </c>
      <c r="K179" s="39" t="n">
        <f aca="false">IF(C179="Sell",K178+H179,IF(C179="Buy",J179+I179,((J178+K178)/2+I179/2)))</f>
        <v>24.77</v>
      </c>
      <c r="L179" s="20" t="n">
        <f aca="false">(J179+K179)/2</f>
        <v>24.75</v>
      </c>
      <c r="M179" s="20" t="str">
        <f aca="false">IF(C179="Buy",J178,IF(C179="Sell",K178,""))</f>
        <v/>
      </c>
      <c r="N179" s="41" t="n">
        <f aca="false">IF(C179="Buy",(M179*10000+P178*N178)/(P178+10000),N178)</f>
        <v>27.1735294117647</v>
      </c>
      <c r="O179" s="41" t="n">
        <f aca="false">IF(C179="Sell",(M179*10000+Q178*O178)/(Q178+10000),O178)</f>
        <v>25.6064705882353</v>
      </c>
      <c r="P179" s="37" t="n">
        <f aca="false">IF(C179="Buy",P178+10000,P178)</f>
        <v>170000</v>
      </c>
      <c r="Q179" s="37" t="n">
        <f aca="false">IF(C179="Sell",Q178+10000,Q178)</f>
        <v>170000</v>
      </c>
      <c r="R179" s="37" t="n">
        <f aca="false">P179-Q179</f>
        <v>0</v>
      </c>
      <c r="S179" s="37" t="n">
        <f aca="false">Q179*O179-P179*N179</f>
        <v>-266400</v>
      </c>
      <c r="T179" s="37" t="n">
        <f aca="false">R179*L179+S179</f>
        <v>-266400</v>
      </c>
    </row>
    <row r="180" customFormat="false" ht="12.75" hidden="false" customHeight="false" outlineLevel="0" collapsed="false">
      <c r="A180" s="20" t="n">
        <f aca="false">A179+1</f>
        <v>162</v>
      </c>
      <c r="B180" s="37" t="n">
        <f aca="true">IF(C180&lt;&gt;"null",RAND()*240+B179,240+B179)</f>
        <v>33642.6024711438</v>
      </c>
      <c r="C180" s="20" t="s">
        <v>70</v>
      </c>
      <c r="D180" s="37" t="n">
        <f aca="false">((B180-B179)+(B179-B178)+(B178-B177)+(B177-B176))/4</f>
        <v>240</v>
      </c>
      <c r="E180" s="20" t="n">
        <f aca="false">MAX(0,IF(C180="Buy",E179+1,E179-MAX(1,ROUND($F$5*E179,0))))</f>
        <v>0</v>
      </c>
      <c r="F180" s="20" t="n">
        <f aca="false">MAX(0,IF(C180="Sell",F179+1,F179-MAX(1,ROUND($F$5*F179,0))))</f>
        <v>0</v>
      </c>
      <c r="G180" s="38" t="n">
        <f aca="false">MAX($J$3,IF(C180="Buy",MAX(0,VLOOKUP(E180,Trans,3,FALSE())+G179),MAX(0,G179-MAX(0.01,ROUND(G179*$F$4,2)))))</f>
        <v>0</v>
      </c>
      <c r="H180" s="38" t="n">
        <f aca="false">MAX($J$3,IF(C180="Sell",MAX(0,VLOOKUP(F180,Trans,3,FALSE())+H179),MAX(0,H179-MAX(0.01,ROUND(H179*$F$4,2)))))</f>
        <v>0</v>
      </c>
      <c r="I180" s="40" t="n">
        <f aca="false">MAX($J$2,H180+$J$4,G180+0.01,IF(C180="Sell",VLOOKUP(F180,Trans,2,FALSE()),IF(C180="Buy",VLOOKUP(E180,Trans,2,FALSE()),0))+VLOOKUP(D180,Intensity,2,TRUE())+I179)</f>
        <v>0.04</v>
      </c>
      <c r="J180" s="39" t="n">
        <f aca="false">IF(C180="Sell",K180-I180,IF(C180="Buy",J179-G180,((J179+K179)/2-I180/2)))</f>
        <v>24.73</v>
      </c>
      <c r="K180" s="39" t="n">
        <f aca="false">IF(C180="Sell",K179+H180,IF(C180="Buy",J180+I180,((J179+K179)/2+I180/2)))</f>
        <v>24.77</v>
      </c>
      <c r="L180" s="20" t="n">
        <f aca="false">(J180+K180)/2</f>
        <v>24.75</v>
      </c>
      <c r="M180" s="20" t="str">
        <f aca="false">IF(C180="Buy",J179,IF(C180="Sell",K179,""))</f>
        <v/>
      </c>
      <c r="N180" s="41" t="n">
        <f aca="false">IF(C180="Buy",(M180*10000+P179*N179)/(P179+10000),N179)</f>
        <v>27.1735294117647</v>
      </c>
      <c r="O180" s="41" t="n">
        <f aca="false">IF(C180="Sell",(M180*10000+Q179*O179)/(Q179+10000),O179)</f>
        <v>25.6064705882353</v>
      </c>
      <c r="P180" s="37" t="n">
        <f aca="false">IF(C180="Buy",P179+10000,P179)</f>
        <v>170000</v>
      </c>
      <c r="Q180" s="37" t="n">
        <f aca="false">IF(C180="Sell",Q179+10000,Q179)</f>
        <v>170000</v>
      </c>
      <c r="R180" s="37" t="n">
        <f aca="false">P180-Q180</f>
        <v>0</v>
      </c>
      <c r="S180" s="37" t="n">
        <f aca="false">Q180*O180-P180*N180</f>
        <v>-266400</v>
      </c>
      <c r="T180" s="37" t="n">
        <f aca="false">R180*L180+S180</f>
        <v>-266400</v>
      </c>
    </row>
    <row r="181" customFormat="false" ht="12.75" hidden="false" customHeight="false" outlineLevel="0" collapsed="false">
      <c r="A181" s="20" t="n">
        <f aca="false">A180+1</f>
        <v>163</v>
      </c>
      <c r="B181" s="37" t="n">
        <f aca="true">IF(C181&lt;&gt;"null",RAND()*240+B180,240+B180)</f>
        <v>33882.6024711438</v>
      </c>
      <c r="C181" s="20" t="s">
        <v>70</v>
      </c>
      <c r="D181" s="37" t="n">
        <f aca="false">((B181-B180)+(B180-B179)+(B179-B178)+(B178-B177))/4</f>
        <v>240</v>
      </c>
      <c r="E181" s="20" t="n">
        <f aca="false">MAX(0,IF(C181="Buy",E180+1,E180-MAX(1,ROUND($F$5*E180,0))))</f>
        <v>0</v>
      </c>
      <c r="F181" s="20" t="n">
        <f aca="false">MAX(0,IF(C181="Sell",F180+1,F180-MAX(1,ROUND($F$5*F180,0))))</f>
        <v>0</v>
      </c>
      <c r="G181" s="38" t="n">
        <f aca="false">MAX($J$3,IF(C181="Buy",MAX(0,VLOOKUP(E181,Trans,3,FALSE())+G180),MAX(0,G180-MAX(0.01,ROUND(G180*$F$4,2)))))</f>
        <v>0</v>
      </c>
      <c r="H181" s="38" t="n">
        <f aca="false">MAX($J$3,IF(C181="Sell",MAX(0,VLOOKUP(F181,Trans,3,FALSE())+H180),MAX(0,H180-MAX(0.01,ROUND(H180*$F$4,2)))))</f>
        <v>0</v>
      </c>
      <c r="I181" s="40" t="n">
        <f aca="false">MAX($J$2,H181+$J$4,G181+0.01,IF(C181="Sell",VLOOKUP(F181,Trans,2,FALSE()),IF(C181="Buy",VLOOKUP(E181,Trans,2,FALSE()),0))+VLOOKUP(D181,Intensity,2,TRUE())+I180)</f>
        <v>0.04</v>
      </c>
      <c r="J181" s="39" t="n">
        <f aca="false">IF(C181="Sell",K181-I181,IF(C181="Buy",J180-G181,((J180+K180)/2-I181/2)))</f>
        <v>24.73</v>
      </c>
      <c r="K181" s="39" t="n">
        <f aca="false">IF(C181="Sell",K180+H181,IF(C181="Buy",J181+I181,((J180+K180)/2+I181/2)))</f>
        <v>24.77</v>
      </c>
      <c r="L181" s="20" t="n">
        <f aca="false">(J181+K181)/2</f>
        <v>24.75</v>
      </c>
      <c r="M181" s="20" t="str">
        <f aca="false">IF(C181="Buy",J180,IF(C181="Sell",K180,""))</f>
        <v/>
      </c>
      <c r="N181" s="41" t="n">
        <f aca="false">IF(C181="Buy",(M181*10000+P180*N180)/(P180+10000),N180)</f>
        <v>27.1735294117647</v>
      </c>
      <c r="O181" s="41" t="n">
        <f aca="false">IF(C181="Sell",(M181*10000+Q180*O180)/(Q180+10000),O180)</f>
        <v>25.6064705882353</v>
      </c>
      <c r="P181" s="37" t="n">
        <f aca="false">IF(C181="Buy",P180+10000,P180)</f>
        <v>170000</v>
      </c>
      <c r="Q181" s="37" t="n">
        <f aca="false">IF(C181="Sell",Q180+10000,Q180)</f>
        <v>170000</v>
      </c>
      <c r="R181" s="37" t="n">
        <f aca="false">P181-Q181</f>
        <v>0</v>
      </c>
      <c r="S181" s="37" t="n">
        <f aca="false">Q181*O181-P181*N181</f>
        <v>-266400</v>
      </c>
      <c r="T181" s="37" t="n">
        <f aca="false">R181*L181+S181</f>
        <v>-266400</v>
      </c>
    </row>
    <row r="182" customFormat="false" ht="12.75" hidden="false" customHeight="false" outlineLevel="0" collapsed="false">
      <c r="A182" s="20" t="n">
        <f aca="false">A181+1</f>
        <v>164</v>
      </c>
      <c r="B182" s="37" t="n">
        <f aca="true">IF(C182&lt;&gt;"null",RAND()*240+B181,240+B181)</f>
        <v>34122.6024711438</v>
      </c>
      <c r="C182" s="20" t="s">
        <v>70</v>
      </c>
      <c r="D182" s="37" t="n">
        <f aca="false">((B182-B181)+(B181-B180)+(B180-B179)+(B179-B178))/4</f>
        <v>240</v>
      </c>
      <c r="E182" s="20" t="n">
        <f aca="false">MAX(0,IF(C182="Buy",E181+1,E181-MAX(1,ROUND($F$5*E181,0))))</f>
        <v>0</v>
      </c>
      <c r="F182" s="20" t="n">
        <f aca="false">MAX(0,IF(C182="Sell",F181+1,F181-MAX(1,ROUND($F$5*F181,0))))</f>
        <v>0</v>
      </c>
      <c r="G182" s="38" t="n">
        <f aca="false">MAX($J$3,IF(C182="Buy",MAX(0,VLOOKUP(E182,Trans,3,FALSE())+G181),MAX(0,G181-MAX(0.01,ROUND(G181*$F$4,2)))))</f>
        <v>0</v>
      </c>
      <c r="H182" s="38" t="n">
        <f aca="false">MAX($J$3,IF(C182="Sell",MAX(0,VLOOKUP(F182,Trans,3,FALSE())+H181),MAX(0,H181-MAX(0.01,ROUND(H181*$F$4,2)))))</f>
        <v>0</v>
      </c>
      <c r="I182" s="40" t="n">
        <f aca="false">MAX($J$2,H182+$J$4,G182+0.01,IF(C182="Sell",VLOOKUP(F182,Trans,2,FALSE()),IF(C182="Buy",VLOOKUP(E182,Trans,2,FALSE()),0))+VLOOKUP(D182,Intensity,2,TRUE())+I181)</f>
        <v>0.04</v>
      </c>
      <c r="J182" s="39" t="n">
        <f aca="false">IF(C182="Sell",K182-I182,IF(C182="Buy",J181-G182,((J181+K181)/2-I182/2)))</f>
        <v>24.73</v>
      </c>
      <c r="K182" s="39" t="n">
        <f aca="false">IF(C182="Sell",K181+H182,IF(C182="Buy",J182+I182,((J181+K181)/2+I182/2)))</f>
        <v>24.77</v>
      </c>
      <c r="L182" s="20" t="n">
        <f aca="false">(J182+K182)/2</f>
        <v>24.75</v>
      </c>
      <c r="M182" s="20" t="str">
        <f aca="false">IF(C182="Buy",J181,IF(C182="Sell",K181,""))</f>
        <v/>
      </c>
      <c r="N182" s="41" t="n">
        <f aca="false">IF(C182="Buy",(M182*10000+P181*N181)/(P181+10000),N181)</f>
        <v>27.1735294117647</v>
      </c>
      <c r="O182" s="41" t="n">
        <f aca="false">IF(C182="Sell",(M182*10000+Q181*O181)/(Q181+10000),O181)</f>
        <v>25.6064705882353</v>
      </c>
      <c r="P182" s="37" t="n">
        <f aca="false">IF(C182="Buy",P181+10000,P181)</f>
        <v>170000</v>
      </c>
      <c r="Q182" s="37" t="n">
        <f aca="false">IF(C182="Sell",Q181+10000,Q181)</f>
        <v>170000</v>
      </c>
      <c r="R182" s="37" t="n">
        <f aca="false">P182-Q182</f>
        <v>0</v>
      </c>
      <c r="S182" s="37" t="n">
        <f aca="false">Q182*O182-P182*N182</f>
        <v>-266400</v>
      </c>
      <c r="T182" s="37" t="n">
        <f aca="false">R182*L182+S182</f>
        <v>-266400</v>
      </c>
    </row>
    <row r="183" customFormat="false" ht="12.75" hidden="false" customHeight="false" outlineLevel="0" collapsed="false">
      <c r="G183" s="38"/>
      <c r="H183" s="38"/>
      <c r="J183" s="42"/>
      <c r="K183" s="42"/>
      <c r="L183" s="42"/>
    </row>
    <row r="184" customFormat="false" ht="12.75" hidden="false" customHeight="false" outlineLevel="0" collapsed="false">
      <c r="G184" s="38"/>
      <c r="H184" s="38"/>
      <c r="J184" s="42"/>
      <c r="K184" s="42"/>
      <c r="L184" s="42"/>
    </row>
    <row r="185" customFormat="false" ht="12.75" hidden="false" customHeight="false" outlineLevel="0" collapsed="false">
      <c r="G185" s="38"/>
      <c r="H185" s="38"/>
      <c r="J185" s="42"/>
      <c r="K185" s="42"/>
      <c r="L185" s="42"/>
    </row>
    <row r="186" customFormat="false" ht="12.75" hidden="false" customHeight="false" outlineLevel="0" collapsed="false">
      <c r="G186" s="38"/>
      <c r="H186" s="38"/>
      <c r="J186" s="42"/>
      <c r="K186" s="42"/>
      <c r="L186" s="42"/>
    </row>
    <row r="187" customFormat="false" ht="12.75" hidden="false" customHeight="false" outlineLevel="0" collapsed="false">
      <c r="G187" s="38"/>
      <c r="H187" s="38"/>
      <c r="J187" s="42"/>
      <c r="K187" s="42"/>
      <c r="L187" s="42"/>
    </row>
    <row r="188" customFormat="false" ht="12.75" hidden="false" customHeight="false" outlineLevel="0" collapsed="false">
      <c r="G188" s="38"/>
      <c r="H188" s="38"/>
      <c r="J188" s="42"/>
      <c r="K188" s="42"/>
      <c r="L188" s="42"/>
    </row>
    <row r="189" customFormat="false" ht="12.75" hidden="false" customHeight="false" outlineLevel="0" collapsed="false">
      <c r="G189" s="38"/>
      <c r="H189" s="38"/>
      <c r="J189" s="42"/>
      <c r="K189" s="42"/>
      <c r="L189" s="42"/>
    </row>
    <row r="190" customFormat="false" ht="12.75" hidden="false" customHeight="false" outlineLevel="0" collapsed="false">
      <c r="G190" s="38"/>
      <c r="H190" s="38"/>
      <c r="J190" s="42"/>
      <c r="K190" s="42"/>
      <c r="L190" s="42"/>
    </row>
    <row r="191" customFormat="false" ht="12.75" hidden="false" customHeight="false" outlineLevel="0" collapsed="false">
      <c r="G191" s="38"/>
      <c r="H191" s="38"/>
      <c r="J191" s="42"/>
      <c r="K191" s="42"/>
      <c r="L191" s="42"/>
    </row>
    <row r="192" customFormat="false" ht="12.75" hidden="false" customHeight="false" outlineLevel="0" collapsed="false">
      <c r="G192" s="38"/>
      <c r="H192" s="38"/>
    </row>
    <row r="193" customFormat="false" ht="12.75" hidden="false" customHeight="false" outlineLevel="0" collapsed="false">
      <c r="G193" s="38"/>
      <c r="H193" s="38"/>
    </row>
    <row r="194" customFormat="false" ht="12.75" hidden="false" customHeight="false" outlineLevel="0" collapsed="false">
      <c r="G194" s="38"/>
      <c r="H194" s="38"/>
    </row>
    <row r="195" customFormat="false" ht="12.75" hidden="false" customHeight="false" outlineLevel="0" collapsed="false">
      <c r="G195" s="38"/>
      <c r="H195" s="38"/>
    </row>
    <row r="196" customFormat="false" ht="12.75" hidden="false" customHeight="false" outlineLevel="0" collapsed="false">
      <c r="G196" s="38"/>
      <c r="H196" s="38"/>
    </row>
    <row r="197" customFormat="false" ht="12.75" hidden="false" customHeight="false" outlineLevel="0" collapsed="false">
      <c r="G197" s="38"/>
      <c r="H197" s="38"/>
    </row>
    <row r="198" customFormat="false" ht="12.75" hidden="false" customHeight="false" outlineLevel="0" collapsed="false">
      <c r="G198" s="38"/>
      <c r="H198" s="38"/>
    </row>
    <row r="199" customFormat="false" ht="12.75" hidden="false" customHeight="false" outlineLevel="0" collapsed="false">
      <c r="G199" s="38"/>
      <c r="H199" s="38"/>
    </row>
    <row r="200" customFormat="false" ht="12.75" hidden="false" customHeight="false" outlineLevel="0" collapsed="false">
      <c r="G200" s="38"/>
      <c r="H200" s="38"/>
    </row>
    <row r="201" customFormat="false" ht="12.75" hidden="false" customHeight="false" outlineLevel="0" collapsed="false">
      <c r="G201" s="38"/>
      <c r="H201" s="38"/>
    </row>
    <row r="202" customFormat="false" ht="12.75" hidden="false" customHeight="false" outlineLevel="0" collapsed="false">
      <c r="G202" s="38"/>
      <c r="H202" s="38"/>
    </row>
    <row r="203" customFormat="false" ht="12.75" hidden="false" customHeight="false" outlineLevel="0" collapsed="false">
      <c r="G203" s="38"/>
      <c r="H203" s="38"/>
    </row>
    <row r="204" customFormat="false" ht="12.75" hidden="false" customHeight="false" outlineLevel="0" collapsed="false">
      <c r="G204" s="38"/>
      <c r="H204" s="38"/>
    </row>
    <row r="205" customFormat="false" ht="12.75" hidden="false" customHeight="false" outlineLevel="0" collapsed="false">
      <c r="G205" s="38"/>
      <c r="H205" s="38"/>
    </row>
    <row r="206" customFormat="false" ht="12.75" hidden="false" customHeight="false" outlineLevel="0" collapsed="false">
      <c r="G206" s="38"/>
      <c r="H206" s="38"/>
    </row>
    <row r="207" customFormat="false" ht="12.75" hidden="false" customHeight="false" outlineLevel="0" collapsed="false">
      <c r="G207" s="38"/>
      <c r="H207" s="38"/>
    </row>
    <row r="208" customFormat="false" ht="12.75" hidden="false" customHeight="false" outlineLevel="0" collapsed="false">
      <c r="G208" s="38"/>
      <c r="H208" s="38"/>
    </row>
    <row r="209" customFormat="false" ht="12.75" hidden="false" customHeight="false" outlineLevel="0" collapsed="false">
      <c r="G209" s="38"/>
      <c r="H209" s="38"/>
    </row>
    <row r="210" customFormat="false" ht="12.75" hidden="false" customHeight="false" outlineLevel="0" collapsed="false">
      <c r="G210" s="38"/>
      <c r="H210" s="38"/>
    </row>
    <row r="211" customFormat="false" ht="12.75" hidden="false" customHeight="false" outlineLevel="0" collapsed="false">
      <c r="G211" s="38"/>
      <c r="H211" s="38"/>
    </row>
    <row r="212" customFormat="false" ht="12.75" hidden="false" customHeight="false" outlineLevel="0" collapsed="false">
      <c r="G212" s="38"/>
      <c r="H212" s="38"/>
    </row>
    <row r="213" customFormat="false" ht="12.75" hidden="false" customHeight="false" outlineLevel="0" collapsed="false">
      <c r="G213" s="38"/>
      <c r="H213" s="38"/>
    </row>
    <row r="214" customFormat="false" ht="12.75" hidden="false" customHeight="false" outlineLevel="0" collapsed="false">
      <c r="G214" s="38"/>
      <c r="H214" s="38"/>
    </row>
    <row r="215" customFormat="false" ht="12.75" hidden="false" customHeight="false" outlineLevel="0" collapsed="false">
      <c r="G215" s="38"/>
      <c r="H215" s="38"/>
    </row>
    <row r="216" customFormat="false" ht="12.75" hidden="false" customHeight="false" outlineLevel="0" collapsed="false">
      <c r="G216" s="38"/>
      <c r="H216" s="38"/>
    </row>
    <row r="217" customFormat="false" ht="12.75" hidden="false" customHeight="false" outlineLevel="0" collapsed="false">
      <c r="G217" s="38"/>
      <c r="H217" s="38"/>
    </row>
    <row r="218" customFormat="false" ht="12.75" hidden="false" customHeight="false" outlineLevel="0" collapsed="false">
      <c r="G218" s="38"/>
      <c r="H218" s="38"/>
    </row>
    <row r="219" customFormat="false" ht="12.75" hidden="false" customHeight="false" outlineLevel="0" collapsed="false">
      <c r="G219" s="38"/>
      <c r="H219" s="38"/>
    </row>
    <row r="220" customFormat="false" ht="12.75" hidden="false" customHeight="false" outlineLevel="0" collapsed="false">
      <c r="G220" s="38"/>
      <c r="H220" s="38"/>
    </row>
    <row r="221" customFormat="false" ht="12.75" hidden="false" customHeight="false" outlineLevel="0" collapsed="false">
      <c r="G221" s="38"/>
      <c r="H221" s="38"/>
    </row>
    <row r="222" customFormat="false" ht="12.75" hidden="false" customHeight="false" outlineLevel="0" collapsed="false">
      <c r="G222" s="38"/>
      <c r="H222" s="38"/>
    </row>
    <row r="223" customFormat="false" ht="12.75" hidden="false" customHeight="false" outlineLevel="0" collapsed="false">
      <c r="G223" s="38"/>
      <c r="H223" s="38"/>
    </row>
    <row r="224" customFormat="false" ht="12.75" hidden="false" customHeight="false" outlineLevel="0" collapsed="false">
      <c r="G224" s="38"/>
      <c r="H224" s="38"/>
    </row>
    <row r="225" customFormat="false" ht="12.75" hidden="false" customHeight="false" outlineLevel="0" collapsed="false">
      <c r="G225" s="38"/>
      <c r="H225" s="38"/>
    </row>
    <row r="226" customFormat="false" ht="12.75" hidden="false" customHeight="false" outlineLevel="0" collapsed="false">
      <c r="G226" s="38"/>
      <c r="H226" s="38"/>
    </row>
    <row r="227" customFormat="false" ht="12.75" hidden="false" customHeight="false" outlineLevel="0" collapsed="false">
      <c r="G227" s="38"/>
      <c r="H227" s="38"/>
    </row>
    <row r="228" customFormat="false" ht="12.75" hidden="false" customHeight="false" outlineLevel="0" collapsed="false">
      <c r="G228" s="38"/>
      <c r="H228" s="38"/>
    </row>
    <row r="229" customFormat="false" ht="12.75" hidden="false" customHeight="false" outlineLevel="0" collapsed="false">
      <c r="G229" s="38"/>
      <c r="H229" s="38"/>
    </row>
    <row r="230" customFormat="false" ht="12.75" hidden="false" customHeight="false" outlineLevel="0" collapsed="false">
      <c r="G230" s="38"/>
      <c r="H230" s="38"/>
    </row>
    <row r="231" customFormat="false" ht="12.75" hidden="false" customHeight="false" outlineLevel="0" collapsed="false">
      <c r="G231" s="38"/>
      <c r="H231" s="38"/>
    </row>
    <row r="232" customFormat="false" ht="12.75" hidden="false" customHeight="false" outlineLevel="0" collapsed="false">
      <c r="G232" s="38"/>
      <c r="H232" s="38"/>
    </row>
    <row r="233" customFormat="false" ht="12.75" hidden="false" customHeight="false" outlineLevel="0" collapsed="false">
      <c r="G233" s="38"/>
      <c r="H233" s="38"/>
    </row>
    <row r="234" customFormat="false" ht="12.75" hidden="false" customHeight="false" outlineLevel="0" collapsed="false">
      <c r="G234" s="38"/>
      <c r="H234" s="38"/>
    </row>
    <row r="235" customFormat="false" ht="12.75" hidden="false" customHeight="false" outlineLevel="0" collapsed="false">
      <c r="G235" s="38"/>
      <c r="H235" s="38"/>
    </row>
    <row r="236" customFormat="false" ht="12.75" hidden="false" customHeight="false" outlineLevel="0" collapsed="false">
      <c r="G236" s="38"/>
      <c r="H236" s="38"/>
    </row>
    <row r="237" customFormat="false" ht="12.75" hidden="false" customHeight="false" outlineLevel="0" collapsed="false">
      <c r="G237" s="38"/>
      <c r="H237" s="38"/>
    </row>
    <row r="238" customFormat="false" ht="12.75" hidden="false" customHeight="false" outlineLevel="0" collapsed="false">
      <c r="G238" s="38"/>
      <c r="H238" s="38"/>
    </row>
    <row r="239" customFormat="false" ht="12.75" hidden="false" customHeight="false" outlineLevel="0" collapsed="false">
      <c r="G239" s="38"/>
      <c r="H239" s="38"/>
    </row>
    <row r="240" customFormat="false" ht="12.75" hidden="false" customHeight="false" outlineLevel="0" collapsed="false">
      <c r="G240" s="38"/>
      <c r="H240" s="38"/>
    </row>
    <row r="241" customFormat="false" ht="12.75" hidden="false" customHeight="false" outlineLevel="0" collapsed="false">
      <c r="G241" s="38"/>
      <c r="H241" s="38"/>
    </row>
    <row r="242" customFormat="false" ht="12.75" hidden="false" customHeight="false" outlineLevel="0" collapsed="false">
      <c r="G242" s="38"/>
      <c r="H242" s="38"/>
    </row>
    <row r="243" customFormat="false" ht="12.75" hidden="false" customHeight="false" outlineLevel="0" collapsed="false">
      <c r="G243" s="38"/>
      <c r="H243" s="38"/>
    </row>
    <row r="244" customFormat="false" ht="12.75" hidden="false" customHeight="false" outlineLevel="0" collapsed="false">
      <c r="G244" s="38"/>
      <c r="H244" s="38"/>
    </row>
    <row r="245" customFormat="false" ht="12.75" hidden="false" customHeight="false" outlineLevel="0" collapsed="false">
      <c r="G245" s="38"/>
      <c r="H245" s="38"/>
    </row>
    <row r="246" customFormat="false" ht="12.75" hidden="false" customHeight="false" outlineLevel="0" collapsed="false">
      <c r="G246" s="38"/>
      <c r="H246" s="38"/>
    </row>
    <row r="247" customFormat="false" ht="12.75" hidden="false" customHeight="false" outlineLevel="0" collapsed="false">
      <c r="G247" s="38"/>
      <c r="H247" s="38"/>
    </row>
    <row r="248" customFormat="false" ht="12.75" hidden="false" customHeight="false" outlineLevel="0" collapsed="false">
      <c r="G248" s="38"/>
      <c r="H248" s="38"/>
    </row>
    <row r="249" customFormat="false" ht="12.75" hidden="false" customHeight="false" outlineLevel="0" collapsed="false">
      <c r="G249" s="38"/>
      <c r="H249" s="38"/>
    </row>
    <row r="250" customFormat="false" ht="12.75" hidden="false" customHeight="false" outlineLevel="0" collapsed="false">
      <c r="G250" s="38"/>
      <c r="H250" s="38"/>
    </row>
    <row r="251" customFormat="false" ht="12.75" hidden="false" customHeight="false" outlineLevel="0" collapsed="false">
      <c r="G251" s="38"/>
      <c r="H251" s="38"/>
    </row>
    <row r="252" customFormat="false" ht="12.75" hidden="false" customHeight="false" outlineLevel="0" collapsed="false">
      <c r="G252" s="38"/>
      <c r="H252" s="38"/>
    </row>
    <row r="253" customFormat="false" ht="12.75" hidden="false" customHeight="false" outlineLevel="0" collapsed="false">
      <c r="G253" s="38"/>
      <c r="H253" s="38"/>
    </row>
    <row r="254" customFormat="false" ht="12.75" hidden="false" customHeight="false" outlineLevel="0" collapsed="false">
      <c r="G254" s="38"/>
      <c r="H254" s="38"/>
    </row>
    <row r="255" customFormat="false" ht="12.75" hidden="false" customHeight="false" outlineLevel="0" collapsed="false">
      <c r="G255" s="38"/>
      <c r="H255" s="38"/>
    </row>
    <row r="256" customFormat="false" ht="12.75" hidden="false" customHeight="false" outlineLevel="0" collapsed="false">
      <c r="G256" s="38"/>
      <c r="H256" s="38"/>
    </row>
    <row r="257" customFormat="false" ht="12.75" hidden="false" customHeight="false" outlineLevel="0" collapsed="false">
      <c r="G257" s="38"/>
      <c r="H257" s="38"/>
    </row>
    <row r="258" customFormat="false" ht="12.75" hidden="false" customHeight="false" outlineLevel="0" collapsed="false">
      <c r="G258" s="38"/>
      <c r="H258" s="38"/>
    </row>
    <row r="259" customFormat="false" ht="12.75" hidden="false" customHeight="false" outlineLevel="0" collapsed="false">
      <c r="G259" s="38"/>
      <c r="H259" s="38"/>
    </row>
    <row r="260" customFormat="false" ht="12.75" hidden="false" customHeight="false" outlineLevel="0" collapsed="false">
      <c r="G260" s="38"/>
      <c r="H260" s="38"/>
    </row>
    <row r="261" customFormat="false" ht="12.75" hidden="false" customHeight="false" outlineLevel="0" collapsed="false">
      <c r="G261" s="38"/>
      <c r="H261" s="38"/>
    </row>
    <row r="262" customFormat="false" ht="12.75" hidden="false" customHeight="false" outlineLevel="0" collapsed="false">
      <c r="G262" s="38"/>
      <c r="H262" s="38"/>
    </row>
    <row r="263" customFormat="false" ht="12.75" hidden="false" customHeight="false" outlineLevel="0" collapsed="false">
      <c r="G263" s="38"/>
      <c r="H263" s="38"/>
    </row>
    <row r="264" customFormat="false" ht="12.75" hidden="false" customHeight="false" outlineLevel="0" collapsed="false">
      <c r="G264" s="38"/>
      <c r="H264" s="38"/>
    </row>
    <row r="265" customFormat="false" ht="12.75" hidden="false" customHeight="false" outlineLevel="0" collapsed="false">
      <c r="G265" s="38"/>
      <c r="H265" s="38"/>
    </row>
    <row r="266" customFormat="false" ht="12.75" hidden="false" customHeight="false" outlineLevel="0" collapsed="false">
      <c r="G266" s="38"/>
      <c r="H266" s="38"/>
    </row>
    <row r="267" customFormat="false" ht="12.75" hidden="false" customHeight="false" outlineLevel="0" collapsed="false">
      <c r="G267" s="38"/>
      <c r="H267" s="38"/>
    </row>
    <row r="268" customFormat="false" ht="12.75" hidden="false" customHeight="false" outlineLevel="0" collapsed="false">
      <c r="G268" s="38"/>
      <c r="H268" s="38"/>
    </row>
    <row r="269" customFormat="false" ht="12.75" hidden="false" customHeight="false" outlineLevel="0" collapsed="false">
      <c r="G269" s="38"/>
      <c r="H269" s="38"/>
    </row>
    <row r="270" customFormat="false" ht="12.75" hidden="false" customHeight="false" outlineLevel="0" collapsed="false">
      <c r="G270" s="38"/>
      <c r="H270" s="38"/>
    </row>
    <row r="271" customFormat="false" ht="12.75" hidden="false" customHeight="false" outlineLevel="0" collapsed="false">
      <c r="G271" s="38"/>
      <c r="H271" s="38"/>
    </row>
    <row r="272" customFormat="false" ht="12.75" hidden="false" customHeight="false" outlineLevel="0" collapsed="false">
      <c r="G272" s="38"/>
      <c r="H272" s="38"/>
    </row>
    <row r="273" customFormat="false" ht="12.75" hidden="false" customHeight="false" outlineLevel="0" collapsed="false">
      <c r="G273" s="38"/>
      <c r="H273" s="38"/>
    </row>
    <row r="274" customFormat="false" ht="12.75" hidden="false" customHeight="false" outlineLevel="0" collapsed="false">
      <c r="G274" s="38"/>
      <c r="H274" s="38"/>
    </row>
    <row r="275" customFormat="false" ht="12.75" hidden="false" customHeight="false" outlineLevel="0" collapsed="false">
      <c r="G275" s="38"/>
      <c r="H275" s="38"/>
    </row>
    <row r="276" customFormat="false" ht="12.75" hidden="false" customHeight="false" outlineLevel="0" collapsed="false">
      <c r="G276" s="38"/>
      <c r="H276" s="38"/>
    </row>
    <row r="277" customFormat="false" ht="12.75" hidden="false" customHeight="false" outlineLevel="0" collapsed="false">
      <c r="G277" s="38"/>
      <c r="H277" s="38"/>
    </row>
    <row r="278" customFormat="false" ht="12.75" hidden="false" customHeight="false" outlineLevel="0" collapsed="false">
      <c r="G278" s="38"/>
      <c r="H278" s="38"/>
    </row>
    <row r="279" customFormat="false" ht="12.75" hidden="false" customHeight="false" outlineLevel="0" collapsed="false">
      <c r="G279" s="38"/>
      <c r="H279" s="38"/>
    </row>
    <row r="280" customFormat="false" ht="12.75" hidden="false" customHeight="false" outlineLevel="0" collapsed="false">
      <c r="G280" s="38"/>
      <c r="H280" s="38"/>
    </row>
    <row r="281" customFormat="false" ht="12.75" hidden="false" customHeight="false" outlineLevel="0" collapsed="false">
      <c r="G281" s="38"/>
      <c r="H281" s="38"/>
    </row>
    <row r="282" customFormat="false" ht="12.75" hidden="false" customHeight="false" outlineLevel="0" collapsed="false">
      <c r="G282" s="38"/>
      <c r="H282" s="38"/>
    </row>
    <row r="283" customFormat="false" ht="12.75" hidden="false" customHeight="false" outlineLevel="0" collapsed="false">
      <c r="G283" s="38"/>
      <c r="H283" s="38"/>
    </row>
    <row r="284" customFormat="false" ht="12.75" hidden="false" customHeight="false" outlineLevel="0" collapsed="false">
      <c r="G284" s="38"/>
      <c r="H284" s="38"/>
    </row>
    <row r="285" customFormat="false" ht="12.75" hidden="false" customHeight="false" outlineLevel="0" collapsed="false">
      <c r="G285" s="38"/>
      <c r="H285" s="38"/>
    </row>
    <row r="286" customFormat="false" ht="12.75" hidden="false" customHeight="false" outlineLevel="0" collapsed="false">
      <c r="G286" s="38"/>
      <c r="H286" s="38"/>
    </row>
    <row r="287" customFormat="false" ht="12.75" hidden="false" customHeight="false" outlineLevel="0" collapsed="false">
      <c r="G287" s="38"/>
      <c r="H287" s="38"/>
    </row>
    <row r="288" customFormat="false" ht="12.75" hidden="false" customHeight="false" outlineLevel="0" collapsed="false">
      <c r="G288" s="38"/>
      <c r="H288" s="38"/>
    </row>
    <row r="289" customFormat="false" ht="12.75" hidden="false" customHeight="false" outlineLevel="0" collapsed="false">
      <c r="G289" s="38"/>
      <c r="H289" s="38"/>
    </row>
    <row r="290" customFormat="false" ht="12.75" hidden="false" customHeight="false" outlineLevel="0" collapsed="false">
      <c r="G290" s="38"/>
      <c r="H290" s="38"/>
    </row>
    <row r="291" customFormat="false" ht="12.75" hidden="false" customHeight="false" outlineLevel="0" collapsed="false">
      <c r="G291" s="38"/>
      <c r="H291" s="38"/>
    </row>
    <row r="292" customFormat="false" ht="12.75" hidden="false" customHeight="false" outlineLevel="0" collapsed="false">
      <c r="G292" s="38"/>
      <c r="H292" s="38"/>
    </row>
    <row r="293" customFormat="false" ht="12.75" hidden="false" customHeight="false" outlineLevel="0" collapsed="false">
      <c r="G293" s="38"/>
      <c r="H293" s="38"/>
    </row>
    <row r="294" customFormat="false" ht="12.75" hidden="false" customHeight="false" outlineLevel="0" collapsed="false">
      <c r="G294" s="38"/>
      <c r="H294" s="38"/>
    </row>
    <row r="295" customFormat="false" ht="12.75" hidden="false" customHeight="false" outlineLevel="0" collapsed="false">
      <c r="G295" s="38"/>
      <c r="H295" s="38"/>
    </row>
    <row r="296" customFormat="false" ht="12.75" hidden="false" customHeight="false" outlineLevel="0" collapsed="false">
      <c r="G296" s="38"/>
      <c r="H296" s="38"/>
    </row>
    <row r="297" customFormat="false" ht="12.75" hidden="false" customHeight="false" outlineLevel="0" collapsed="false">
      <c r="G297" s="38"/>
      <c r="H297" s="38"/>
    </row>
    <row r="298" customFormat="false" ht="12.75" hidden="false" customHeight="false" outlineLevel="0" collapsed="false">
      <c r="G298" s="38"/>
      <c r="H298" s="38"/>
    </row>
    <row r="299" customFormat="false" ht="12.75" hidden="false" customHeight="false" outlineLevel="0" collapsed="false">
      <c r="G299" s="38"/>
      <c r="H299" s="38"/>
    </row>
    <row r="300" customFormat="false" ht="12.75" hidden="false" customHeight="false" outlineLevel="0" collapsed="false">
      <c r="G300" s="38"/>
      <c r="H300" s="38"/>
    </row>
    <row r="301" customFormat="false" ht="12.75" hidden="false" customHeight="false" outlineLevel="0" collapsed="false">
      <c r="G301" s="38"/>
      <c r="H301" s="38"/>
    </row>
    <row r="302" customFormat="false" ht="12.75" hidden="false" customHeight="false" outlineLevel="0" collapsed="false">
      <c r="G302" s="38"/>
      <c r="H302" s="38"/>
    </row>
    <row r="303" customFormat="false" ht="12.75" hidden="false" customHeight="false" outlineLevel="0" collapsed="false">
      <c r="G303" s="38"/>
      <c r="H303" s="38"/>
    </row>
    <row r="304" customFormat="false" ht="12.75" hidden="false" customHeight="false" outlineLevel="0" collapsed="false">
      <c r="G304" s="38"/>
      <c r="H304" s="38"/>
    </row>
    <row r="305" customFormat="false" ht="12.75" hidden="false" customHeight="false" outlineLevel="0" collapsed="false">
      <c r="G305" s="38"/>
      <c r="H305" s="38"/>
    </row>
    <row r="306" customFormat="false" ht="12.75" hidden="false" customHeight="false" outlineLevel="0" collapsed="false">
      <c r="G306" s="38"/>
      <c r="H306" s="38"/>
    </row>
    <row r="307" customFormat="false" ht="12.75" hidden="false" customHeight="false" outlineLevel="0" collapsed="false">
      <c r="G307" s="38"/>
      <c r="H307" s="38"/>
    </row>
    <row r="308" customFormat="false" ht="12.75" hidden="false" customHeight="false" outlineLevel="0" collapsed="false">
      <c r="G308" s="38"/>
      <c r="H308" s="38"/>
    </row>
    <row r="309" customFormat="false" ht="12.75" hidden="false" customHeight="false" outlineLevel="0" collapsed="false">
      <c r="G309" s="38"/>
      <c r="H309" s="38"/>
    </row>
    <row r="310" customFormat="false" ht="12.75" hidden="false" customHeight="false" outlineLevel="0" collapsed="false">
      <c r="G310" s="38"/>
      <c r="H310" s="38"/>
    </row>
    <row r="311" customFormat="false" ht="12.75" hidden="false" customHeight="false" outlineLevel="0" collapsed="false">
      <c r="G311" s="38"/>
      <c r="H311" s="38"/>
    </row>
    <row r="312" customFormat="false" ht="12.75" hidden="false" customHeight="false" outlineLevel="0" collapsed="false">
      <c r="G312" s="38"/>
      <c r="H312" s="38"/>
    </row>
    <row r="313" customFormat="false" ht="12.75" hidden="false" customHeight="false" outlineLevel="0" collapsed="false">
      <c r="G313" s="38"/>
      <c r="H313" s="38"/>
    </row>
    <row r="314" customFormat="false" ht="12.75" hidden="false" customHeight="false" outlineLevel="0" collapsed="false">
      <c r="G314" s="38"/>
      <c r="H314" s="38"/>
    </row>
    <row r="315" customFormat="false" ht="12.75" hidden="false" customHeight="false" outlineLevel="0" collapsed="false">
      <c r="G315" s="38"/>
      <c r="H315" s="38"/>
    </row>
    <row r="316" customFormat="false" ht="12.75" hidden="false" customHeight="false" outlineLevel="0" collapsed="false">
      <c r="G316" s="38"/>
      <c r="H316" s="38"/>
    </row>
    <row r="317" customFormat="false" ht="12.75" hidden="false" customHeight="false" outlineLevel="0" collapsed="false">
      <c r="G317" s="38"/>
      <c r="H317" s="38"/>
    </row>
    <row r="318" customFormat="false" ht="12.75" hidden="false" customHeight="false" outlineLevel="0" collapsed="false">
      <c r="G318" s="38"/>
      <c r="H318" s="38"/>
    </row>
    <row r="319" customFormat="false" ht="12.75" hidden="false" customHeight="false" outlineLevel="0" collapsed="false">
      <c r="G319" s="38"/>
      <c r="H319" s="38"/>
    </row>
    <row r="320" customFormat="false" ht="12.75" hidden="false" customHeight="false" outlineLevel="0" collapsed="false">
      <c r="G320" s="38"/>
      <c r="H320" s="38"/>
    </row>
    <row r="321" customFormat="false" ht="12.75" hidden="false" customHeight="false" outlineLevel="0" collapsed="false">
      <c r="G321" s="38"/>
      <c r="H321" s="38"/>
    </row>
    <row r="322" customFormat="false" ht="12.75" hidden="false" customHeight="false" outlineLevel="0" collapsed="false">
      <c r="G322" s="38"/>
      <c r="H322" s="38"/>
    </row>
    <row r="323" customFormat="false" ht="12.75" hidden="false" customHeight="false" outlineLevel="0" collapsed="false">
      <c r="G323" s="38"/>
      <c r="H323" s="38"/>
    </row>
    <row r="324" customFormat="false" ht="12.75" hidden="false" customHeight="false" outlineLevel="0" collapsed="false">
      <c r="G324" s="38"/>
      <c r="H324" s="38"/>
    </row>
    <row r="325" customFormat="false" ht="12.75" hidden="false" customHeight="false" outlineLevel="0" collapsed="false">
      <c r="G325" s="38"/>
      <c r="H325" s="38"/>
    </row>
    <row r="326" customFormat="false" ht="12.75" hidden="false" customHeight="false" outlineLevel="0" collapsed="false">
      <c r="G326" s="38"/>
      <c r="H326" s="38"/>
    </row>
    <row r="327" customFormat="false" ht="12.75" hidden="false" customHeight="false" outlineLevel="0" collapsed="false">
      <c r="G327" s="38"/>
      <c r="H327" s="38"/>
    </row>
    <row r="328" customFormat="false" ht="12.75" hidden="false" customHeight="false" outlineLevel="0" collapsed="false">
      <c r="G328" s="38"/>
      <c r="H328" s="38"/>
    </row>
    <row r="329" customFormat="false" ht="12.75" hidden="false" customHeight="false" outlineLevel="0" collapsed="false">
      <c r="G329" s="38"/>
      <c r="H329" s="38"/>
    </row>
    <row r="330" customFormat="false" ht="12.75" hidden="false" customHeight="false" outlineLevel="0" collapsed="false">
      <c r="G330" s="38"/>
      <c r="H330" s="38"/>
    </row>
    <row r="331" customFormat="false" ht="12.75" hidden="false" customHeight="false" outlineLevel="0" collapsed="false">
      <c r="G331" s="38"/>
      <c r="H331" s="38"/>
    </row>
    <row r="332" customFormat="false" ht="12.75" hidden="false" customHeight="false" outlineLevel="0" collapsed="false">
      <c r="G332" s="38"/>
      <c r="H332" s="38"/>
    </row>
    <row r="333" customFormat="false" ht="12.75" hidden="false" customHeight="false" outlineLevel="0" collapsed="false">
      <c r="G333" s="38"/>
      <c r="H333" s="38"/>
    </row>
    <row r="334" customFormat="false" ht="12.75" hidden="false" customHeight="false" outlineLevel="0" collapsed="false">
      <c r="G334" s="38"/>
      <c r="H334" s="38"/>
    </row>
    <row r="335" customFormat="false" ht="12.75" hidden="false" customHeight="false" outlineLevel="0" collapsed="false">
      <c r="G335" s="38"/>
      <c r="H335" s="38"/>
    </row>
    <row r="336" customFormat="false" ht="12.75" hidden="false" customHeight="false" outlineLevel="0" collapsed="false">
      <c r="G336" s="38"/>
      <c r="H336" s="38"/>
    </row>
    <row r="337" customFormat="false" ht="12.75" hidden="false" customHeight="false" outlineLevel="0" collapsed="false">
      <c r="G337" s="38"/>
      <c r="H337" s="38"/>
    </row>
    <row r="338" customFormat="false" ht="12.75" hidden="false" customHeight="false" outlineLevel="0" collapsed="false">
      <c r="G338" s="38"/>
      <c r="H338" s="38"/>
    </row>
    <row r="339" customFormat="false" ht="12.75" hidden="false" customHeight="false" outlineLevel="0" collapsed="false">
      <c r="G339" s="38"/>
      <c r="H339" s="38"/>
    </row>
    <row r="340" customFormat="false" ht="12.75" hidden="false" customHeight="false" outlineLevel="0" collapsed="false">
      <c r="G340" s="38"/>
      <c r="H340" s="38"/>
    </row>
    <row r="341" customFormat="false" ht="12.75" hidden="false" customHeight="false" outlineLevel="0" collapsed="false">
      <c r="G341" s="38"/>
      <c r="H341" s="38"/>
    </row>
    <row r="342" customFormat="false" ht="12.75" hidden="false" customHeight="false" outlineLevel="0" collapsed="false">
      <c r="G342" s="38"/>
      <c r="H342" s="38"/>
    </row>
    <row r="343" customFormat="false" ht="12.75" hidden="false" customHeight="false" outlineLevel="0" collapsed="false">
      <c r="G343" s="38"/>
      <c r="H343" s="38"/>
    </row>
    <row r="344" customFormat="false" ht="12.75" hidden="false" customHeight="false" outlineLevel="0" collapsed="false">
      <c r="G344" s="38"/>
      <c r="H344" s="38"/>
    </row>
    <row r="345" customFormat="false" ht="12.75" hidden="false" customHeight="false" outlineLevel="0" collapsed="false">
      <c r="G345" s="38"/>
      <c r="H345" s="38"/>
    </row>
    <row r="346" customFormat="false" ht="12.75" hidden="false" customHeight="false" outlineLevel="0" collapsed="false">
      <c r="G346" s="38"/>
      <c r="H346" s="38"/>
    </row>
    <row r="347" customFormat="false" ht="12.75" hidden="false" customHeight="false" outlineLevel="0" collapsed="false">
      <c r="G347" s="38"/>
      <c r="H347" s="38"/>
    </row>
    <row r="348" customFormat="false" ht="12.75" hidden="false" customHeight="false" outlineLevel="0" collapsed="false">
      <c r="G348" s="38"/>
      <c r="H348" s="38"/>
    </row>
    <row r="349" customFormat="false" ht="12.75" hidden="false" customHeight="false" outlineLevel="0" collapsed="false">
      <c r="G349" s="38"/>
      <c r="H349" s="38"/>
    </row>
    <row r="350" customFormat="false" ht="12.75" hidden="false" customHeight="false" outlineLevel="0" collapsed="false">
      <c r="G350" s="38"/>
      <c r="H350" s="38"/>
    </row>
    <row r="351" customFormat="false" ht="12.75" hidden="false" customHeight="false" outlineLevel="0" collapsed="false">
      <c r="G351" s="38"/>
      <c r="H351" s="38"/>
    </row>
    <row r="352" customFormat="false" ht="12.75" hidden="false" customHeight="false" outlineLevel="0" collapsed="false">
      <c r="G352" s="38"/>
      <c r="H352" s="38"/>
    </row>
    <row r="353" customFormat="false" ht="12.75" hidden="false" customHeight="false" outlineLevel="0" collapsed="false">
      <c r="G353" s="38"/>
      <c r="H353" s="38"/>
    </row>
    <row r="354" customFormat="false" ht="12.75" hidden="false" customHeight="false" outlineLevel="0" collapsed="false">
      <c r="G354" s="38"/>
      <c r="H354" s="38"/>
    </row>
    <row r="355" customFormat="false" ht="12.75" hidden="false" customHeight="false" outlineLevel="0" collapsed="false">
      <c r="G355" s="38"/>
      <c r="H355" s="38"/>
    </row>
    <row r="356" customFormat="false" ht="12.75" hidden="false" customHeight="false" outlineLevel="0" collapsed="false">
      <c r="G356" s="38"/>
      <c r="H356" s="38"/>
    </row>
    <row r="357" customFormat="false" ht="12.75" hidden="false" customHeight="false" outlineLevel="0" collapsed="false">
      <c r="G357" s="38"/>
      <c r="H357" s="38"/>
    </row>
    <row r="358" customFormat="false" ht="12.75" hidden="false" customHeight="false" outlineLevel="0" collapsed="false">
      <c r="G358" s="38"/>
      <c r="H358" s="38"/>
    </row>
    <row r="359" customFormat="false" ht="12.75" hidden="false" customHeight="false" outlineLevel="0" collapsed="false">
      <c r="G359" s="38"/>
      <c r="H359" s="38"/>
    </row>
    <row r="360" customFormat="false" ht="12.75" hidden="false" customHeight="false" outlineLevel="0" collapsed="false">
      <c r="G360" s="38"/>
      <c r="H360" s="38"/>
    </row>
    <row r="361" customFormat="false" ht="12.75" hidden="false" customHeight="false" outlineLevel="0" collapsed="false">
      <c r="G361" s="38"/>
      <c r="H361" s="38"/>
    </row>
    <row r="362" customFormat="false" ht="12.75" hidden="false" customHeight="false" outlineLevel="0" collapsed="false">
      <c r="G362" s="38"/>
      <c r="H362" s="38"/>
    </row>
    <row r="363" customFormat="false" ht="12.75" hidden="false" customHeight="false" outlineLevel="0" collapsed="false">
      <c r="G363" s="38"/>
      <c r="H363" s="38"/>
    </row>
    <row r="364" customFormat="false" ht="12.75" hidden="false" customHeight="false" outlineLevel="0" collapsed="false">
      <c r="G364" s="38"/>
      <c r="H364" s="38"/>
    </row>
    <row r="365" customFormat="false" ht="12.75" hidden="false" customHeight="false" outlineLevel="0" collapsed="false">
      <c r="G365" s="38"/>
      <c r="H365" s="38"/>
    </row>
    <row r="366" customFormat="false" ht="12.75" hidden="false" customHeight="false" outlineLevel="0" collapsed="false">
      <c r="G366" s="38"/>
      <c r="H366" s="38"/>
    </row>
    <row r="367" customFormat="false" ht="12.75" hidden="false" customHeight="false" outlineLevel="0" collapsed="false">
      <c r="G367" s="38"/>
      <c r="H367" s="38"/>
    </row>
    <row r="368" customFormat="false" ht="12.75" hidden="false" customHeight="false" outlineLevel="0" collapsed="false">
      <c r="G368" s="38"/>
      <c r="H368" s="38"/>
    </row>
    <row r="369" customFormat="false" ht="12.75" hidden="false" customHeight="false" outlineLevel="0" collapsed="false">
      <c r="G369" s="38"/>
      <c r="H369" s="38"/>
    </row>
    <row r="370" customFormat="false" ht="12.75" hidden="false" customHeight="false" outlineLevel="0" collapsed="false">
      <c r="G370" s="38"/>
      <c r="H370" s="38"/>
    </row>
    <row r="371" customFormat="false" ht="12.75" hidden="false" customHeight="false" outlineLevel="0" collapsed="false">
      <c r="G371" s="38"/>
      <c r="H371" s="38"/>
    </row>
    <row r="372" customFormat="false" ht="12.75" hidden="false" customHeight="false" outlineLevel="0" collapsed="false">
      <c r="G372" s="38"/>
      <c r="H372" s="38"/>
    </row>
    <row r="373" customFormat="false" ht="12.75" hidden="false" customHeight="false" outlineLevel="0" collapsed="false">
      <c r="G373" s="38"/>
      <c r="H373" s="38"/>
    </row>
    <row r="374" customFormat="false" ht="12.75" hidden="false" customHeight="false" outlineLevel="0" collapsed="false">
      <c r="G374" s="38"/>
      <c r="H374" s="38"/>
    </row>
    <row r="375" customFormat="false" ht="12.75" hidden="false" customHeight="false" outlineLevel="0" collapsed="false">
      <c r="G375" s="38"/>
      <c r="H375" s="38"/>
    </row>
    <row r="376" customFormat="false" ht="12.75" hidden="false" customHeight="false" outlineLevel="0" collapsed="false">
      <c r="G376" s="38"/>
      <c r="H376" s="38"/>
    </row>
    <row r="377" customFormat="false" ht="12.75" hidden="false" customHeight="false" outlineLevel="0" collapsed="false">
      <c r="G377" s="38"/>
      <c r="H377" s="38"/>
    </row>
    <row r="378" customFormat="false" ht="12.75" hidden="false" customHeight="false" outlineLevel="0" collapsed="false">
      <c r="G378" s="38"/>
      <c r="H378" s="38"/>
    </row>
    <row r="379" customFormat="false" ht="12.75" hidden="false" customHeight="false" outlineLevel="0" collapsed="false">
      <c r="G379" s="38"/>
      <c r="H379" s="38"/>
    </row>
    <row r="380" customFormat="false" ht="12.75" hidden="false" customHeight="false" outlineLevel="0" collapsed="false">
      <c r="G380" s="38"/>
      <c r="H380" s="38"/>
    </row>
    <row r="381" customFormat="false" ht="12.75" hidden="false" customHeight="false" outlineLevel="0" collapsed="false">
      <c r="G381" s="38"/>
      <c r="H381" s="38"/>
    </row>
    <row r="382" customFormat="false" ht="12.75" hidden="false" customHeight="false" outlineLevel="0" collapsed="false">
      <c r="G382" s="38"/>
      <c r="H382" s="38"/>
    </row>
    <row r="383" customFormat="false" ht="12.75" hidden="false" customHeight="false" outlineLevel="0" collapsed="false">
      <c r="G383" s="38"/>
      <c r="H383" s="38"/>
    </row>
    <row r="384" customFormat="false" ht="12.75" hidden="false" customHeight="false" outlineLevel="0" collapsed="false">
      <c r="G384" s="38"/>
      <c r="H384" s="38"/>
    </row>
    <row r="385" customFormat="false" ht="12.75" hidden="false" customHeight="false" outlineLevel="0" collapsed="false">
      <c r="G385" s="38"/>
      <c r="H385" s="38"/>
    </row>
    <row r="386" customFormat="false" ht="12.75" hidden="false" customHeight="false" outlineLevel="0" collapsed="false">
      <c r="G386" s="38"/>
      <c r="H386" s="38"/>
    </row>
    <row r="387" customFormat="false" ht="12.75" hidden="false" customHeight="false" outlineLevel="0" collapsed="false">
      <c r="G387" s="38"/>
      <c r="H387" s="38"/>
    </row>
    <row r="388" customFormat="false" ht="12.75" hidden="false" customHeight="false" outlineLevel="0" collapsed="false">
      <c r="G388" s="38"/>
      <c r="H388" s="38"/>
    </row>
    <row r="389" customFormat="false" ht="12.75" hidden="false" customHeight="false" outlineLevel="0" collapsed="false">
      <c r="G389" s="38"/>
      <c r="H389" s="38"/>
    </row>
    <row r="390" customFormat="false" ht="12.75" hidden="false" customHeight="false" outlineLevel="0" collapsed="false">
      <c r="G390" s="38"/>
      <c r="H390" s="38"/>
    </row>
    <row r="391" customFormat="false" ht="12.75" hidden="false" customHeight="false" outlineLevel="0" collapsed="false">
      <c r="G391" s="38"/>
      <c r="H391" s="38"/>
    </row>
    <row r="392" customFormat="false" ht="12.75" hidden="false" customHeight="false" outlineLevel="0" collapsed="false">
      <c r="G392" s="38"/>
      <c r="H392" s="38"/>
    </row>
    <row r="393" customFormat="false" ht="12.75" hidden="false" customHeight="false" outlineLevel="0" collapsed="false">
      <c r="G393" s="38"/>
      <c r="H393" s="38"/>
    </row>
    <row r="394" customFormat="false" ht="12.75" hidden="false" customHeight="false" outlineLevel="0" collapsed="false">
      <c r="G394" s="38"/>
      <c r="H394" s="38"/>
    </row>
    <row r="395" customFormat="false" ht="12.75" hidden="false" customHeight="false" outlineLevel="0" collapsed="false">
      <c r="G395" s="38"/>
      <c r="H395" s="38"/>
    </row>
    <row r="396" customFormat="false" ht="12.75" hidden="false" customHeight="false" outlineLevel="0" collapsed="false">
      <c r="G396" s="38"/>
      <c r="H396" s="38"/>
    </row>
    <row r="397" customFormat="false" ht="12.75" hidden="false" customHeight="false" outlineLevel="0" collapsed="false">
      <c r="G397" s="38"/>
      <c r="H397" s="38"/>
    </row>
    <row r="398" customFormat="false" ht="12.75" hidden="false" customHeight="false" outlineLevel="0" collapsed="false">
      <c r="G398" s="38"/>
      <c r="H398" s="38"/>
    </row>
    <row r="399" customFormat="false" ht="12.75" hidden="false" customHeight="false" outlineLevel="0" collapsed="false">
      <c r="G399" s="38"/>
      <c r="H399" s="38"/>
    </row>
    <row r="400" customFormat="false" ht="12.75" hidden="false" customHeight="false" outlineLevel="0" collapsed="false">
      <c r="G400" s="38"/>
      <c r="H400" s="38"/>
    </row>
    <row r="401" customFormat="false" ht="12.75" hidden="false" customHeight="false" outlineLevel="0" collapsed="false">
      <c r="G401" s="38"/>
      <c r="H401" s="38"/>
    </row>
    <row r="402" customFormat="false" ht="12.75" hidden="false" customHeight="false" outlineLevel="0" collapsed="false">
      <c r="G402" s="38"/>
      <c r="H402" s="38"/>
    </row>
    <row r="403" customFormat="false" ht="12.75" hidden="false" customHeight="false" outlineLevel="0" collapsed="false">
      <c r="G403" s="38"/>
      <c r="H403" s="38"/>
    </row>
    <row r="404" customFormat="false" ht="12.75" hidden="false" customHeight="false" outlineLevel="0" collapsed="false">
      <c r="G404" s="38"/>
      <c r="H404" s="38"/>
    </row>
    <row r="405" customFormat="false" ht="12.75" hidden="false" customHeight="false" outlineLevel="0" collapsed="false">
      <c r="G405" s="38"/>
      <c r="H405" s="38"/>
    </row>
    <row r="406" customFormat="false" ht="12.75" hidden="false" customHeight="false" outlineLevel="0" collapsed="false">
      <c r="G406" s="38"/>
      <c r="H406" s="38"/>
    </row>
    <row r="407" customFormat="false" ht="12.75" hidden="false" customHeight="false" outlineLevel="0" collapsed="false">
      <c r="G407" s="38"/>
      <c r="H407" s="38"/>
    </row>
    <row r="408" customFormat="false" ht="12.75" hidden="false" customHeight="false" outlineLevel="0" collapsed="false">
      <c r="G408" s="38"/>
      <c r="H408" s="38"/>
    </row>
    <row r="409" customFormat="false" ht="12.75" hidden="false" customHeight="false" outlineLevel="0" collapsed="false">
      <c r="G409" s="38"/>
      <c r="H409" s="38"/>
    </row>
    <row r="410" customFormat="false" ht="12.75" hidden="false" customHeight="false" outlineLevel="0" collapsed="false">
      <c r="G410" s="38"/>
      <c r="H410" s="38"/>
    </row>
    <row r="411" customFormat="false" ht="12.75" hidden="false" customHeight="false" outlineLevel="0" collapsed="false">
      <c r="G411" s="38"/>
      <c r="H411" s="38"/>
    </row>
    <row r="412" customFormat="false" ht="12.75" hidden="false" customHeight="false" outlineLevel="0" collapsed="false">
      <c r="G412" s="38"/>
      <c r="H412" s="38"/>
    </row>
    <row r="413" customFormat="false" ht="12.75" hidden="false" customHeight="false" outlineLevel="0" collapsed="false">
      <c r="G413" s="38"/>
      <c r="H413" s="38"/>
    </row>
    <row r="414" customFormat="false" ht="12.75" hidden="false" customHeight="false" outlineLevel="0" collapsed="false">
      <c r="G414" s="38"/>
      <c r="H414" s="38"/>
    </row>
    <row r="415" customFormat="false" ht="12.75" hidden="false" customHeight="false" outlineLevel="0" collapsed="false">
      <c r="G415" s="38"/>
      <c r="H415" s="38"/>
    </row>
    <row r="416" customFormat="false" ht="12.75" hidden="false" customHeight="false" outlineLevel="0" collapsed="false">
      <c r="G416" s="38"/>
      <c r="H416" s="38"/>
    </row>
    <row r="417" customFormat="false" ht="12.75" hidden="false" customHeight="false" outlineLevel="0" collapsed="false">
      <c r="G417" s="38"/>
      <c r="H417" s="38"/>
    </row>
    <row r="418" customFormat="false" ht="12.75" hidden="false" customHeight="false" outlineLevel="0" collapsed="false">
      <c r="G418" s="38"/>
      <c r="H418" s="38"/>
    </row>
    <row r="419" customFormat="false" ht="12.75" hidden="false" customHeight="false" outlineLevel="0" collapsed="false">
      <c r="G419" s="38"/>
      <c r="H419" s="3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V41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8" topLeftCell="BM34" activePane="bottomLeft" state="frozen"/>
      <selection pane="topLeft" activeCell="A1" activeCellId="0" sqref="A1"/>
      <selection pane="bottomLeft" activeCell="N4" activeCellId="0" sqref="N4"/>
    </sheetView>
  </sheetViews>
  <sheetFormatPr defaultColWidth="9.13671875" defaultRowHeight="12.75" customHeight="true" zeroHeight="false" outlineLevelRow="0" outlineLevelCol="0"/>
  <cols>
    <col collapsed="false" customWidth="true" hidden="false" outlineLevel="0" max="1" min="1" style="20" width="3.42"/>
    <col collapsed="false" customWidth="true" hidden="false" outlineLevel="0" max="2" min="2" style="20" width="10.28"/>
    <col collapsed="false" customWidth="true" hidden="false" outlineLevel="0" max="3" min="3" style="20" width="6.28"/>
    <col collapsed="false" customWidth="true" hidden="false" outlineLevel="0" max="4" min="4" style="20" width="5.99"/>
    <col collapsed="false" customWidth="true" hidden="false" outlineLevel="0" max="5" min="5" style="20" width="6.41"/>
    <col collapsed="false" customWidth="true" hidden="false" outlineLevel="0" max="6" min="6" style="20" width="8.7"/>
    <col collapsed="false" customWidth="true" hidden="false" outlineLevel="0" max="7" min="7" style="20" width="8.85"/>
    <col collapsed="false" customWidth="true" hidden="false" outlineLevel="0" max="8" min="8" style="20" width="9.41"/>
    <col collapsed="false" customWidth="true" hidden="false" outlineLevel="0" max="9" min="9" style="20" width="10.71"/>
    <col collapsed="false" customWidth="true" hidden="false" outlineLevel="0" max="10" min="10" style="20" width="9.41"/>
    <col collapsed="false" customWidth="true" hidden="false" outlineLevel="0" max="11" min="11" style="20" width="7.7"/>
    <col collapsed="false" customWidth="false" hidden="false" outlineLevel="0" max="12" min="12" style="20" width="9.14"/>
    <col collapsed="false" customWidth="true" hidden="false" outlineLevel="0" max="13" min="13" style="20" width="8.41"/>
    <col collapsed="false" customWidth="true" hidden="false" outlineLevel="0" max="16" min="14" style="20" width="10.28"/>
    <col collapsed="false" customWidth="true" hidden="false" outlineLevel="0" max="18" min="17" style="37" width="8.85"/>
    <col collapsed="false" customWidth="true" hidden="false" outlineLevel="0" max="19" min="19" style="37" width="10.71"/>
    <col collapsed="false" customWidth="true" hidden="false" outlineLevel="0" max="20" min="20" style="20" width="11.56"/>
    <col collapsed="false" customWidth="true" hidden="false" outlineLevel="0" max="22" min="21" style="20" width="10.99"/>
    <col collapsed="false" customWidth="true" hidden="false" outlineLevel="0" max="23" min="23" style="20" width="10.28"/>
    <col collapsed="false" customWidth="false" hidden="false" outlineLevel="0" max="257" min="24" style="20" width="9.14"/>
  </cols>
  <sheetData>
    <row r="1" customFormat="false" ht="12.75" hidden="false" customHeight="false" outlineLevel="0" collapsed="false">
      <c r="B1" s="21" t="s">
        <v>0</v>
      </c>
      <c r="C1" s="22"/>
      <c r="D1" s="22"/>
      <c r="E1" s="22"/>
      <c r="F1" s="22"/>
      <c r="G1" s="22"/>
      <c r="H1" s="22"/>
      <c r="I1" s="22"/>
      <c r="J1" s="22"/>
      <c r="K1" s="22"/>
      <c r="L1" s="22"/>
      <c r="M1" s="22"/>
      <c r="N1" s="23"/>
      <c r="O1" s="22"/>
      <c r="P1" s="22"/>
      <c r="Q1" s="43"/>
      <c r="R1" s="43"/>
      <c r="S1" s="43"/>
      <c r="T1" s="24"/>
      <c r="U1" s="24"/>
      <c r="V1" s="24"/>
      <c r="W1" s="23"/>
      <c r="AQ1" s="20" t="s">
        <v>86</v>
      </c>
      <c r="AU1" s="20" t="s">
        <v>87</v>
      </c>
    </row>
    <row r="2" customFormat="false" ht="12.75" hidden="false" customHeight="false" outlineLevel="0" collapsed="false">
      <c r="B2" s="25" t="s">
        <v>1</v>
      </c>
      <c r="C2" s="24"/>
      <c r="D2" s="24"/>
      <c r="E2" s="24"/>
      <c r="F2" s="26" t="n">
        <v>4</v>
      </c>
      <c r="G2" s="24"/>
      <c r="H2" s="24" t="s">
        <v>2</v>
      </c>
      <c r="I2" s="24"/>
      <c r="J2" s="24" t="n">
        <v>0.04</v>
      </c>
      <c r="K2" s="24"/>
      <c r="L2" s="24" t="s">
        <v>107</v>
      </c>
      <c r="M2" s="24"/>
      <c r="N2" s="44" t="n">
        <v>40000</v>
      </c>
      <c r="O2" s="37"/>
      <c r="P2" s="37"/>
    </row>
    <row r="3" customFormat="false" ht="12.75" hidden="false" customHeight="false" outlineLevel="0" collapsed="false">
      <c r="B3" s="25" t="s">
        <v>4</v>
      </c>
      <c r="C3" s="24"/>
      <c r="D3" s="24"/>
      <c r="E3" s="24"/>
      <c r="F3" s="26" t="n">
        <v>240</v>
      </c>
      <c r="G3" s="24"/>
      <c r="H3" s="24" t="s">
        <v>8</v>
      </c>
      <c r="I3" s="24"/>
      <c r="J3" s="24" t="n">
        <v>0</v>
      </c>
      <c r="K3" s="24"/>
      <c r="L3" s="24" t="s">
        <v>108</v>
      </c>
      <c r="M3" s="24"/>
      <c r="N3" s="45" t="n">
        <v>5</v>
      </c>
      <c r="O3" s="46"/>
      <c r="P3" s="46"/>
      <c r="AQ3" s="20" t="s">
        <v>88</v>
      </c>
      <c r="AR3" s="20" t="s">
        <v>18</v>
      </c>
      <c r="AS3" s="20" t="s">
        <v>89</v>
      </c>
      <c r="AU3" s="20" t="s">
        <v>45</v>
      </c>
      <c r="AV3" s="20" t="s">
        <v>18</v>
      </c>
    </row>
    <row r="4" customFormat="false" ht="12.75" hidden="false" customHeight="false" outlineLevel="0" collapsed="false">
      <c r="B4" s="25" t="s">
        <v>7</v>
      </c>
      <c r="C4" s="24"/>
      <c r="D4" s="24"/>
      <c r="E4" s="24"/>
      <c r="F4" s="24" t="n">
        <v>0.3</v>
      </c>
      <c r="G4" s="24"/>
      <c r="H4" s="24" t="s">
        <v>9</v>
      </c>
      <c r="I4" s="24"/>
      <c r="J4" s="24" t="n">
        <v>0.01</v>
      </c>
      <c r="L4" s="20" t="s">
        <v>109</v>
      </c>
      <c r="N4" s="47" t="n">
        <v>0.5</v>
      </c>
      <c r="O4" s="24"/>
      <c r="P4" s="24"/>
      <c r="AQ4" s="20" t="n">
        <v>0</v>
      </c>
      <c r="AR4" s="20" t="n">
        <v>0</v>
      </c>
      <c r="AS4" s="20" t="n">
        <v>-0.01</v>
      </c>
      <c r="AU4" s="20" t="n">
        <v>0</v>
      </c>
      <c r="AV4" s="20" t="n">
        <v>0.02</v>
      </c>
    </row>
    <row r="5" customFormat="false" ht="12.75" hidden="false" customHeight="false" outlineLevel="0" collapsed="false">
      <c r="B5" s="28" t="s">
        <v>10</v>
      </c>
      <c r="C5" s="29"/>
      <c r="D5" s="29"/>
      <c r="E5" s="29"/>
      <c r="F5" s="29" t="n">
        <v>0.1</v>
      </c>
      <c r="G5" s="29"/>
      <c r="H5" s="29"/>
      <c r="I5" s="29"/>
      <c r="J5" s="29"/>
      <c r="K5" s="29"/>
      <c r="L5" s="29"/>
      <c r="M5" s="29"/>
      <c r="N5" s="30"/>
      <c r="O5" s="24"/>
      <c r="P5" s="24"/>
      <c r="AQ5" s="20" t="n">
        <f aca="false">AQ4+1</f>
        <v>1</v>
      </c>
      <c r="AR5" s="20" t="n">
        <v>0</v>
      </c>
      <c r="AS5" s="20" t="n">
        <v>-0.01</v>
      </c>
      <c r="AU5" s="20" t="n">
        <v>11</v>
      </c>
      <c r="AV5" s="20" t="n">
        <v>0.01</v>
      </c>
    </row>
    <row r="6" customFormat="false" ht="12.75" hidden="false" customHeight="false" outlineLevel="0" collapsed="false">
      <c r="AQ6" s="20" t="n">
        <f aca="false">AQ5+1</f>
        <v>2</v>
      </c>
      <c r="AR6" s="20" t="n">
        <v>0</v>
      </c>
      <c r="AS6" s="20" t="n">
        <v>-0.01</v>
      </c>
      <c r="AU6" s="20" t="n">
        <v>20</v>
      </c>
      <c r="AV6" s="20" t="n">
        <v>0</v>
      </c>
    </row>
    <row r="7" customFormat="false" ht="12.75" hidden="false" customHeight="false" outlineLevel="0" collapsed="false">
      <c r="B7" s="21" t="s">
        <v>12</v>
      </c>
      <c r="C7" s="22"/>
      <c r="D7" s="22"/>
      <c r="E7" s="22"/>
      <c r="F7" s="22"/>
      <c r="G7" s="23"/>
      <c r="H7" s="31" t="s">
        <v>13</v>
      </c>
      <c r="I7" s="22"/>
      <c r="J7" s="23"/>
      <c r="AQ7" s="20" t="n">
        <f aca="false">AQ6+1</f>
        <v>3</v>
      </c>
      <c r="AR7" s="20" t="n">
        <v>0</v>
      </c>
      <c r="AS7" s="20" t="n">
        <v>-0.01</v>
      </c>
      <c r="AU7" s="20" t="n">
        <v>220</v>
      </c>
      <c r="AV7" s="20" t="n">
        <v>-0.01</v>
      </c>
    </row>
    <row r="8" customFormat="false" ht="12.75" hidden="false" customHeight="false" outlineLevel="0" collapsed="false">
      <c r="B8" s="25"/>
      <c r="C8" s="32" t="s">
        <v>14</v>
      </c>
      <c r="D8" s="32"/>
      <c r="E8" s="32" t="s">
        <v>15</v>
      </c>
      <c r="F8" s="32"/>
      <c r="G8" s="27"/>
      <c r="H8" s="24"/>
      <c r="I8" s="32" t="s">
        <v>14</v>
      </c>
      <c r="J8" s="33" t="s">
        <v>110</v>
      </c>
      <c r="L8" s="20" t="s">
        <v>111</v>
      </c>
      <c r="AQ8" s="20" t="n">
        <f aca="false">AQ7+1</f>
        <v>4</v>
      </c>
      <c r="AR8" s="20" t="n">
        <v>0</v>
      </c>
      <c r="AS8" s="20" t="n">
        <v>0.01</v>
      </c>
    </row>
    <row r="9" customFormat="false" ht="12.75" hidden="false" customHeight="false" outlineLevel="0" collapsed="false">
      <c r="B9" s="25" t="s">
        <v>16</v>
      </c>
      <c r="C9" s="24" t="s">
        <v>17</v>
      </c>
      <c r="D9" s="24"/>
      <c r="E9" s="24" t="s">
        <v>18</v>
      </c>
      <c r="F9" s="24" t="s">
        <v>89</v>
      </c>
      <c r="G9" s="27" t="s">
        <v>112</v>
      </c>
      <c r="H9" s="24" t="s">
        <v>16</v>
      </c>
      <c r="I9" s="24" t="s">
        <v>45</v>
      </c>
      <c r="J9" s="27" t="s">
        <v>18</v>
      </c>
      <c r="L9" s="20" t="s">
        <v>113</v>
      </c>
      <c r="AQ9" s="20" t="n">
        <f aca="false">AQ8+1</f>
        <v>5</v>
      </c>
      <c r="AR9" s="20" t="n">
        <v>0</v>
      </c>
      <c r="AS9" s="20" t="n">
        <v>0.01</v>
      </c>
    </row>
    <row r="10" customFormat="false" ht="12.75" hidden="false" customHeight="false" outlineLevel="0" collapsed="false">
      <c r="B10" s="25" t="s">
        <v>21</v>
      </c>
      <c r="C10" s="24" t="s">
        <v>93</v>
      </c>
      <c r="D10" s="24"/>
      <c r="E10" s="34" t="s">
        <v>23</v>
      </c>
      <c r="F10" s="24" t="n">
        <v>-0.01</v>
      </c>
      <c r="G10" s="27" t="s">
        <v>24</v>
      </c>
      <c r="H10" s="24" t="s">
        <v>25</v>
      </c>
      <c r="I10" s="24" t="s">
        <v>26</v>
      </c>
      <c r="J10" s="48" t="n">
        <v>-0.01</v>
      </c>
      <c r="L10" s="20" t="s">
        <v>114</v>
      </c>
      <c r="AQ10" s="20" t="n">
        <f aca="false">AQ9+1</f>
        <v>6</v>
      </c>
      <c r="AR10" s="20" t="n">
        <v>0.01</v>
      </c>
      <c r="AS10" s="20" t="n">
        <v>0.02</v>
      </c>
    </row>
    <row r="11" customFormat="false" ht="12.75" hidden="false" customHeight="false" outlineLevel="0" collapsed="false">
      <c r="B11" s="25" t="s">
        <v>27</v>
      </c>
      <c r="C11" s="24" t="s">
        <v>94</v>
      </c>
      <c r="D11" s="24"/>
      <c r="E11" s="34" t="s">
        <v>23</v>
      </c>
      <c r="F11" s="24" t="n">
        <v>0.01</v>
      </c>
      <c r="G11" s="27" t="s">
        <v>24</v>
      </c>
      <c r="H11" s="24" t="s">
        <v>29</v>
      </c>
      <c r="I11" s="24" t="s">
        <v>30</v>
      </c>
      <c r="J11" s="48" t="n">
        <v>0.01</v>
      </c>
      <c r="AQ11" s="20" t="n">
        <f aca="false">AQ10+1</f>
        <v>7</v>
      </c>
      <c r="AR11" s="20" t="n">
        <v>0.01</v>
      </c>
      <c r="AS11" s="20" t="n">
        <v>0.02</v>
      </c>
    </row>
    <row r="12" customFormat="false" ht="12.75" hidden="false" customHeight="false" outlineLevel="0" collapsed="false">
      <c r="B12" s="25" t="s">
        <v>31</v>
      </c>
      <c r="C12" s="24" t="s">
        <v>95</v>
      </c>
      <c r="D12" s="24"/>
      <c r="E12" s="34" t="n">
        <v>0.01</v>
      </c>
      <c r="F12" s="24" t="n">
        <v>0.02</v>
      </c>
      <c r="G12" s="27" t="s">
        <v>24</v>
      </c>
      <c r="H12" s="24" t="s">
        <v>33</v>
      </c>
      <c r="I12" s="24" t="s">
        <v>34</v>
      </c>
      <c r="J12" s="48" t="n">
        <v>0.02</v>
      </c>
      <c r="AQ12" s="20" t="n">
        <f aca="false">AQ11+1</f>
        <v>8</v>
      </c>
      <c r="AR12" s="20" t="n">
        <v>0.01</v>
      </c>
      <c r="AS12" s="20" t="n">
        <v>0.02</v>
      </c>
    </row>
    <row r="13" customFormat="false" ht="12.75" hidden="false" customHeight="false" outlineLevel="0" collapsed="false">
      <c r="B13" s="25" t="s">
        <v>35</v>
      </c>
      <c r="C13" s="24" t="s">
        <v>96</v>
      </c>
      <c r="D13" s="24"/>
      <c r="E13" s="34" t="n">
        <v>0.02</v>
      </c>
      <c r="F13" s="24" t="n">
        <v>0.04</v>
      </c>
      <c r="G13" s="27" t="s">
        <v>24</v>
      </c>
      <c r="I13" s="24"/>
      <c r="J13" s="27"/>
      <c r="AQ13" s="20" t="n">
        <f aca="false">AQ12+1</f>
        <v>9</v>
      </c>
      <c r="AR13" s="20" t="n">
        <v>0.01</v>
      </c>
      <c r="AS13" s="20" t="n">
        <v>0.02</v>
      </c>
    </row>
    <row r="14" customFormat="false" ht="12.75" hidden="false" customHeight="false" outlineLevel="0" collapsed="false">
      <c r="B14" s="25" t="s">
        <v>37</v>
      </c>
      <c r="C14" s="24" t="s">
        <v>97</v>
      </c>
      <c r="D14" s="24"/>
      <c r="E14" s="34" t="n">
        <v>0.04</v>
      </c>
      <c r="F14" s="24" t="n">
        <v>0.15</v>
      </c>
      <c r="G14" s="27" t="s">
        <v>24</v>
      </c>
      <c r="I14" s="24"/>
      <c r="J14" s="27"/>
      <c r="AQ14" s="20" t="n">
        <f aca="false">AQ13+1</f>
        <v>10</v>
      </c>
      <c r="AR14" s="20" t="n">
        <v>0.01</v>
      </c>
      <c r="AS14" s="20" t="n">
        <v>0.02</v>
      </c>
    </row>
    <row r="15" customFormat="false" ht="12.75" hidden="false" customHeight="false" outlineLevel="0" collapsed="false">
      <c r="B15" s="28" t="s">
        <v>39</v>
      </c>
      <c r="C15" s="29" t="s">
        <v>98</v>
      </c>
      <c r="D15" s="29"/>
      <c r="E15" s="35" t="s">
        <v>23</v>
      </c>
      <c r="F15" s="29" t="s">
        <v>23</v>
      </c>
      <c r="G15" s="30" t="s">
        <v>41</v>
      </c>
      <c r="H15" s="28"/>
      <c r="I15" s="29"/>
      <c r="J15" s="30"/>
      <c r="AQ15" s="20" t="n">
        <f aca="false">AQ14+1</f>
        <v>11</v>
      </c>
      <c r="AR15" s="20" t="n">
        <v>0.02</v>
      </c>
      <c r="AS15" s="20" t="n">
        <v>0.04</v>
      </c>
    </row>
    <row r="16" customFormat="false" ht="12.75" hidden="false" customHeight="false" outlineLevel="0" collapsed="false">
      <c r="AQ16" s="20" t="n">
        <f aca="false">AQ15+1</f>
        <v>12</v>
      </c>
      <c r="AR16" s="20" t="n">
        <v>0.02</v>
      </c>
      <c r="AS16" s="20" t="n">
        <v>0.04</v>
      </c>
    </row>
    <row r="17" customFormat="false" ht="12.75" hidden="false" customHeight="false" outlineLevel="0" collapsed="false">
      <c r="B17" s="36" t="s">
        <v>42</v>
      </c>
      <c r="G17" s="20" t="s">
        <v>115</v>
      </c>
      <c r="AQ17" s="20" t="n">
        <f aca="false">AQ16+1</f>
        <v>13</v>
      </c>
      <c r="AR17" s="20" t="n">
        <v>0.02</v>
      </c>
      <c r="AS17" s="20" t="n">
        <v>0.04</v>
      </c>
    </row>
    <row r="18" customFormat="false" ht="12.75" hidden="false" customHeight="false" outlineLevel="0" collapsed="false">
      <c r="A18" s="20" t="s">
        <v>99</v>
      </c>
      <c r="B18" s="20" t="s">
        <v>43</v>
      </c>
      <c r="C18" s="20" t="s">
        <v>44</v>
      </c>
      <c r="D18" s="20" t="s">
        <v>45</v>
      </c>
      <c r="E18" s="20" t="s">
        <v>46</v>
      </c>
      <c r="F18" s="20" t="s">
        <v>47</v>
      </c>
      <c r="G18" s="20" t="s">
        <v>46</v>
      </c>
      <c r="H18" s="20" t="s">
        <v>47</v>
      </c>
      <c r="I18" s="20" t="s">
        <v>48</v>
      </c>
      <c r="J18" s="20" t="s">
        <v>49</v>
      </c>
      <c r="K18" s="20" t="s">
        <v>18</v>
      </c>
      <c r="L18" s="20" t="s">
        <v>50</v>
      </c>
      <c r="M18" s="20" t="s">
        <v>51</v>
      </c>
      <c r="N18" s="20" t="s">
        <v>100</v>
      </c>
      <c r="O18" s="20" t="s">
        <v>101</v>
      </c>
      <c r="P18" s="20" t="s">
        <v>102</v>
      </c>
      <c r="Q18" s="20" t="s">
        <v>103</v>
      </c>
      <c r="R18" s="37" t="s">
        <v>116</v>
      </c>
      <c r="S18" s="37" t="s">
        <v>105</v>
      </c>
      <c r="T18" s="37" t="s">
        <v>117</v>
      </c>
      <c r="U18" s="20" t="s">
        <v>53</v>
      </c>
      <c r="V18" s="20" t="s">
        <v>54</v>
      </c>
      <c r="X18" s="20" t="s">
        <v>55</v>
      </c>
      <c r="AQ18" s="20" t="n">
        <f aca="false">AQ17+1</f>
        <v>14</v>
      </c>
      <c r="AR18" s="20" t="n">
        <v>0.04</v>
      </c>
      <c r="AS18" s="20" t="n">
        <v>0.15</v>
      </c>
    </row>
    <row r="19" customFormat="false" ht="12.75" hidden="false" customHeight="false" outlineLevel="0" collapsed="false">
      <c r="A19" s="20" t="n">
        <v>1</v>
      </c>
      <c r="B19" s="37" t="n">
        <v>0</v>
      </c>
      <c r="C19" s="20" t="s">
        <v>56</v>
      </c>
      <c r="D19" s="20" t="n">
        <v>240</v>
      </c>
      <c r="E19" s="20" t="n">
        <v>0</v>
      </c>
      <c r="F19" s="20" t="n">
        <v>0</v>
      </c>
      <c r="G19" s="20" t="n">
        <f aca="false">IF(T19&gt;$N$2,E19+$N$3,E19)</f>
        <v>0</v>
      </c>
      <c r="H19" s="20" t="n">
        <f aca="false">IF(T19&lt;$N$2*-1,F19+$N$3,F19)</f>
        <v>0</v>
      </c>
      <c r="I19" s="38" t="n">
        <f aca="false">VLOOKUP(E19,Trans,2,FALSE())</f>
        <v>0</v>
      </c>
      <c r="J19" s="38" t="n">
        <v>0</v>
      </c>
      <c r="K19" s="20" t="n">
        <f aca="false">MAX($J$2,VLOOKUP(D19,Intensity2,2,TRUE()))</f>
        <v>0.04</v>
      </c>
      <c r="L19" s="39" t="n">
        <v>25</v>
      </c>
      <c r="M19" s="39" t="n">
        <v>25.04</v>
      </c>
      <c r="N19" s="20" t="n">
        <f aca="false">(L19+M19)/2</f>
        <v>25.02</v>
      </c>
      <c r="O19" s="20" t="str">
        <f aca="false">IF(C19="Buy",L19,IF(C19="Sell",M19,""))</f>
        <v/>
      </c>
      <c r="Q19" s="20"/>
      <c r="T19" s="37" t="n">
        <v>1E-005</v>
      </c>
      <c r="U19" s="37"/>
      <c r="AQ19" s="20" t="n">
        <f aca="false">AQ18+1</f>
        <v>15</v>
      </c>
      <c r="AR19" s="20" t="n">
        <v>0.04</v>
      </c>
      <c r="AS19" s="20" t="n">
        <v>0.15</v>
      </c>
    </row>
    <row r="20" customFormat="false" ht="12.75" hidden="false" customHeight="false" outlineLevel="0" collapsed="false">
      <c r="A20" s="20" t="n">
        <f aca="false">A19+1</f>
        <v>2</v>
      </c>
      <c r="B20" s="37" t="n">
        <f aca="false">model1!B20</f>
        <v>205.743743013706</v>
      </c>
      <c r="C20" s="20" t="s">
        <v>57</v>
      </c>
      <c r="D20" s="20" t="n">
        <v>240</v>
      </c>
      <c r="E20" s="20" t="n">
        <f aca="false">MAX(0,IF(C20="Buy",E19+1,E19-MAX(1,ROUND($F$5*E19,0))))</f>
        <v>0</v>
      </c>
      <c r="F20" s="20" t="n">
        <f aca="false">MAX(0,IF(C20="Sell",F19+1,F19-MAX(1,ROUND($F$5*F19,0))))</f>
        <v>1</v>
      </c>
      <c r="G20" s="20" t="n">
        <f aca="false">IF(T20&gt;$N$2,E20+$N$3,IF(T20&lt;0,IF(L19&gt;Q20,E20+$N$3,E20),E20))</f>
        <v>0</v>
      </c>
      <c r="H20" s="20" t="n">
        <f aca="false">IF(T20&lt;$N$2*-1,F20+$N$3,IF(T20&gt;0,(IF(M19-Q20-J2*(1+$N$4)&gt;0,F20+$N$3,F20)),F20))</f>
        <v>1</v>
      </c>
      <c r="I20" s="38" t="n">
        <f aca="false">MAX($J$3,IF(C20="Buy",MAX(0,VLOOKUP(G20,Trans2,3,FALSE())+I19),MAX(0,I19-MAX(0.01,ROUND(I19*$F$4,2)))))</f>
        <v>0</v>
      </c>
      <c r="J20" s="38" t="n">
        <f aca="false">MAX($J$3,IF(C20="Sell",MAX(0,VLOOKUP(H20,Trans2,3,FALSE())+J19),MAX(0,J19-MAX(0.01,ROUND(J19*$F$4,2)))))</f>
        <v>0</v>
      </c>
      <c r="K20" s="40" t="n">
        <f aca="false">MAX($J$2,J20+$J$4,I20+0.01,IF(C20="Sell",VLOOKUP(F20,Trans2,2,FALSE()),IF(C20="Buy",VLOOKUP(E20,Trans2,2,FALSE()),0))+VLOOKUP(D20,Intensity2,2,TRUE())+K19)</f>
        <v>0.04</v>
      </c>
      <c r="L20" s="39" t="n">
        <f aca="false">IF(C20="Sell",M20-K20,IF(C20="Buy",L19-I20,((L19+M19)/2-K20/2)))</f>
        <v>25</v>
      </c>
      <c r="M20" s="39" t="n">
        <f aca="false">IF(C20="Sell",M19+J20,IF(C20="Buy",L20+K20,((L19+M19)/2+K20/2)))</f>
        <v>25.04</v>
      </c>
      <c r="N20" s="20" t="n">
        <f aca="false">(L20+M20)/2</f>
        <v>25.02</v>
      </c>
      <c r="O20" s="20" t="n">
        <f aca="false">IF(C20="Buy",L19,IF(C20="Sell",M19,""))</f>
        <v>25.04</v>
      </c>
      <c r="P20" s="41" t="n">
        <f aca="false">IF(C20="Buy",(O20*10000+R19*P19)/(R19+10000),P19)</f>
        <v>0</v>
      </c>
      <c r="Q20" s="41" t="n">
        <f aca="false">IF(C20="Sell",(O20*10000+S19*Q19)/(S19+10000),Q19)</f>
        <v>25.04</v>
      </c>
      <c r="R20" s="37" t="n">
        <f aca="false">IF(C20="Buy",R19+10000,R19)</f>
        <v>0</v>
      </c>
      <c r="S20" s="37" t="n">
        <f aca="false">IF(C20="Sell",S19+10000,S19)</f>
        <v>10000</v>
      </c>
      <c r="T20" s="37" t="n">
        <f aca="false">R20-S20</f>
        <v>-10000</v>
      </c>
      <c r="U20" s="37" t="n">
        <f aca="false">S20*Q20-R20*P20</f>
        <v>250400</v>
      </c>
      <c r="V20" s="37" t="n">
        <f aca="false">T20*N20+U20</f>
        <v>200</v>
      </c>
      <c r="X20" s="20" t="s">
        <v>58</v>
      </c>
      <c r="AQ20" s="20" t="n">
        <f aca="false">AQ19+1</f>
        <v>16</v>
      </c>
      <c r="AR20" s="20" t="n">
        <v>0.04</v>
      </c>
      <c r="AS20" s="20" t="n">
        <v>0.15</v>
      </c>
    </row>
    <row r="21" customFormat="false" ht="12.75" hidden="false" customHeight="false" outlineLevel="0" collapsed="false">
      <c r="A21" s="20" t="n">
        <f aca="false">A20+1</f>
        <v>3</v>
      </c>
      <c r="B21" s="37" t="n">
        <f aca="false">model1!B21</f>
        <v>399.178804343223</v>
      </c>
      <c r="C21" s="20" t="s">
        <v>57</v>
      </c>
      <c r="D21" s="20" t="n">
        <v>240</v>
      </c>
      <c r="E21" s="20" t="n">
        <f aca="false">MAX(0,IF(C21="Buy",E20+1,E20-MAX(1,ROUND($F$5*E20,0))))</f>
        <v>0</v>
      </c>
      <c r="F21" s="20" t="n">
        <f aca="false">MAX(0,IF(C21="Sell",F20+1,F20-MAX(1,ROUND($F$5*F20,0))))</f>
        <v>2</v>
      </c>
      <c r="G21" s="20" t="n">
        <f aca="false">IF(T21&gt;$N$2,E21+$N$3,IF(T21&lt;0,IF(L20&gt;Q21,E21+$N$3,E21),E21))</f>
        <v>0</v>
      </c>
      <c r="H21" s="20" t="n">
        <f aca="false">IF(T21&lt;$N$2*-1,F21+$N$3,IF(T21&gt;0,(IF(M20-Q21-J3*(1+$N$4)&gt;0,F21+$N$3,F21)),F21))</f>
        <v>2</v>
      </c>
      <c r="I21" s="38" t="n">
        <f aca="false">MAX($J$3,IF(C21="Buy",MAX(0,VLOOKUP(G21,Trans2,3,FALSE())+I20),MAX(0,I20-MAX(0.01,ROUND(I20*$F$4,2)))))</f>
        <v>0</v>
      </c>
      <c r="J21" s="38" t="n">
        <f aca="false">MAX($J$3,IF(C21="Sell",MAX(0,VLOOKUP(H21,Trans2,3,FALSE())+J20),MAX(0,J20-MAX(0.01,ROUND(J20*$F$4,2)))))</f>
        <v>0</v>
      </c>
      <c r="K21" s="40" t="n">
        <f aca="false">MAX($J$2,J21+$J$4,I21+0.01,IF(C21="Sell",VLOOKUP(F21,Trans2,2,FALSE()),IF(C21="Buy",VLOOKUP(E21,Trans2,2,FALSE()),0))+VLOOKUP(D21,Intensity2,2,TRUE())+K20)</f>
        <v>0.04</v>
      </c>
      <c r="L21" s="39" t="n">
        <f aca="false">IF(C21="Sell",M21-K21,IF(C21="Buy",L20-I21,((L20+M20)/2-K21/2)))</f>
        <v>25</v>
      </c>
      <c r="M21" s="39" t="n">
        <f aca="false">IF(C21="Sell",M20+J21,IF(C21="Buy",L21+K21,((L20+M20)/2+K21/2)))</f>
        <v>25.04</v>
      </c>
      <c r="N21" s="20" t="n">
        <f aca="false">(L21+M21)/2</f>
        <v>25.02</v>
      </c>
      <c r="O21" s="20" t="n">
        <f aca="false">IF(C21="Buy",L20,IF(C21="Sell",M20,""))</f>
        <v>25.04</v>
      </c>
      <c r="P21" s="41" t="n">
        <f aca="false">IF(C21="Buy",(O21*10000+R20*P20)/(R20+10000),P20)</f>
        <v>0</v>
      </c>
      <c r="Q21" s="41" t="n">
        <f aca="false">IF(C21="Sell",(O21*10000+S20*Q20)/(S20+10000),Q20)</f>
        <v>25.04</v>
      </c>
      <c r="R21" s="37" t="n">
        <f aca="false">IF(C21="Buy",R20+10000,R20)</f>
        <v>0</v>
      </c>
      <c r="S21" s="37" t="n">
        <f aca="false">IF(C21="Sell",S20+10000,S20)</f>
        <v>20000</v>
      </c>
      <c r="T21" s="37" t="n">
        <f aca="false">R21-S21</f>
        <v>-20000</v>
      </c>
      <c r="U21" s="37" t="n">
        <f aca="false">S21*Q21-R21*P21</f>
        <v>500800</v>
      </c>
      <c r="V21" s="37" t="n">
        <f aca="false">T21*N21+U21</f>
        <v>400</v>
      </c>
      <c r="X21" s="20" t="s">
        <v>21</v>
      </c>
      <c r="AQ21" s="20" t="n">
        <f aca="false">AQ20+1</f>
        <v>17</v>
      </c>
      <c r="AR21" s="20" t="n">
        <v>0.04</v>
      </c>
      <c r="AS21" s="20" t="n">
        <v>0.15</v>
      </c>
    </row>
    <row r="22" customFormat="false" ht="12.75" hidden="false" customHeight="false" outlineLevel="0" collapsed="false">
      <c r="A22" s="20" t="n">
        <f aca="false">A21+1</f>
        <v>4</v>
      </c>
      <c r="B22" s="37" t="n">
        <f aca="false">model1!B22</f>
        <v>509.251089882548</v>
      </c>
      <c r="C22" s="20" t="s">
        <v>57</v>
      </c>
      <c r="D22" s="20" t="n">
        <v>240</v>
      </c>
      <c r="E22" s="20" t="n">
        <f aca="false">MAX(0,IF(C22="Buy",E21+1,E21-MAX(1,ROUND($F$5*E21,0))))</f>
        <v>0</v>
      </c>
      <c r="F22" s="20" t="n">
        <f aca="false">MAX(0,IF(C22="Sell",F21+1,F21-MAX(1,ROUND($F$5*F21,0))))</f>
        <v>3</v>
      </c>
      <c r="G22" s="20" t="n">
        <f aca="false">IF(T22&gt;$N$2,E22+$N$3,IF(T22&lt;0,IF(L21&gt;Q22,E22+$N$3,E22),E22))</f>
        <v>0</v>
      </c>
      <c r="H22" s="20" t="n">
        <f aca="false">IF(T22&lt;$N$2*-1,F22+$N$3,IF(T22&gt;0,(IF(M21-Q22-J4*(1+$N$4)&gt;0,F22+$N$3,F22)),F22))</f>
        <v>3</v>
      </c>
      <c r="I22" s="38" t="n">
        <f aca="false">MAX($J$3,IF(C22="Buy",MAX(0,VLOOKUP(G22,Trans2,3,FALSE())+I21),MAX(0,I21-MAX(0.01,ROUND(I21*$F$4,2)))))</f>
        <v>0</v>
      </c>
      <c r="J22" s="38" t="n">
        <f aca="false">MAX($J$3,IF(C22="Sell",MAX(0,VLOOKUP(H22,Trans2,3,FALSE())+J21),MAX(0,J21-MAX(0.01,ROUND(J21*$F$4,2)))))</f>
        <v>0</v>
      </c>
      <c r="K22" s="40" t="n">
        <f aca="false">MAX($J$2,J22+$J$4,I22+0.01,IF(C22="Sell",VLOOKUP(F22,Trans2,2,FALSE()),IF(C22="Buy",VLOOKUP(E22,Trans2,2,FALSE()),0))+VLOOKUP(D22,Intensity2,2,TRUE())+K21)</f>
        <v>0.04</v>
      </c>
      <c r="L22" s="39" t="n">
        <f aca="false">IF(C22="Sell",M22-K22,IF(C22="Buy",L21-I22,((L21+M21)/2-K22/2)))</f>
        <v>25</v>
      </c>
      <c r="M22" s="39" t="n">
        <f aca="false">IF(C22="Sell",M21+J22,IF(C22="Buy",L22+K22,((L21+M21)/2+K22/2)))</f>
        <v>25.04</v>
      </c>
      <c r="N22" s="20" t="n">
        <f aca="false">(L22+M22)/2</f>
        <v>25.02</v>
      </c>
      <c r="O22" s="20" t="n">
        <f aca="false">IF(C22="Buy",L21,IF(C22="Sell",M21,""))</f>
        <v>25.04</v>
      </c>
      <c r="P22" s="41" t="n">
        <f aca="false">IF(C22="Buy",(O22*10000+R21*P21)/(R21+10000),P21)</f>
        <v>0</v>
      </c>
      <c r="Q22" s="41" t="n">
        <f aca="false">IF(C22="Sell",(O22*10000+S21*Q21)/(S21+10000),Q21)</f>
        <v>25.04</v>
      </c>
      <c r="R22" s="37" t="n">
        <f aca="false">IF(C22="Buy",R21+10000,R21)</f>
        <v>0</v>
      </c>
      <c r="S22" s="37" t="n">
        <f aca="false">IF(C22="Sell",S21+10000,S21)</f>
        <v>30000</v>
      </c>
      <c r="T22" s="37" t="n">
        <f aca="false">R22-S22</f>
        <v>-30000</v>
      </c>
      <c r="U22" s="37" t="n">
        <f aca="false">S22*Q22-R22*P22</f>
        <v>751200</v>
      </c>
      <c r="V22" s="37" t="n">
        <f aca="false">T22*N22+U22</f>
        <v>600</v>
      </c>
      <c r="X22" s="20" t="s">
        <v>21</v>
      </c>
      <c r="AQ22" s="20" t="n">
        <f aca="false">AQ21+1</f>
        <v>18</v>
      </c>
      <c r="AR22" s="20" t="n">
        <v>0.04</v>
      </c>
      <c r="AS22" s="20" t="n">
        <v>0.15</v>
      </c>
    </row>
    <row r="23" customFormat="false" ht="12.75" hidden="false" customHeight="false" outlineLevel="0" collapsed="false">
      <c r="A23" s="20" t="n">
        <f aca="false">A22+1</f>
        <v>5</v>
      </c>
      <c r="B23" s="37" t="n">
        <f aca="false">model1!B23</f>
        <v>534.586207428053</v>
      </c>
      <c r="C23" s="20" t="s">
        <v>57</v>
      </c>
      <c r="D23" s="37" t="n">
        <f aca="false">((B23-B22)+(B22-B21)+(B21-B20)+(B20-B19))/4</f>
        <v>133.646551857013</v>
      </c>
      <c r="E23" s="20" t="n">
        <f aca="false">MAX(0,IF(C23="Buy",E22+1,E22-MAX(1,ROUND($F$5*E22,0))))</f>
        <v>0</v>
      </c>
      <c r="F23" s="20" t="n">
        <f aca="false">MAX(0,IF(C23="Sell",F22+1,F22-MAX(1,ROUND($F$5*F22,0))))</f>
        <v>4</v>
      </c>
      <c r="G23" s="20" t="n">
        <f aca="false">IF(T23&gt;$N$2,E23+$N$3,IF(T23&lt;0,IF(L22&gt;Q23,E23+$N$3,E23),E23))</f>
        <v>0</v>
      </c>
      <c r="H23" s="20" t="n">
        <f aca="false">IF(T23&lt;$N$2*-1,F23+$N$3,IF(T23&gt;0,(IF(M22-Q23-J5*(1+$N$4)&gt;0,F23+$N$3,F23)),F23))</f>
        <v>4</v>
      </c>
      <c r="I23" s="38" t="n">
        <f aca="false">MAX($J$3,IF(C23="Buy",MAX(0,VLOOKUP(G23,Trans2,3,FALSE())+I22),MAX(0,I22-MAX(0.01,ROUND(I22*$F$4,2)))))</f>
        <v>0</v>
      </c>
      <c r="J23" s="38" t="n">
        <f aca="false">MAX($J$3,IF(C23="Sell",MAX(0,VLOOKUP(H23,Trans2,3,FALSE())+J22),MAX(0,J22-MAX(0.01,ROUND(J22*$F$4,2)))))</f>
        <v>0.01</v>
      </c>
      <c r="K23" s="40" t="n">
        <f aca="false">MAX($J$2,J23+$J$4,I23+0.01,IF(C23="Sell",VLOOKUP(F23,Trans2,2,FALSE()),IF(C23="Buy",VLOOKUP(E23,Trans2,2,FALSE()),0))+VLOOKUP(D23,Intensity2,2,TRUE())+K22)</f>
        <v>0.04</v>
      </c>
      <c r="L23" s="39" t="n">
        <f aca="false">IF(C23="Sell",M23-K23,IF(C23="Buy",L22-I23,((L22+M22)/2-K23/2)))</f>
        <v>25.01</v>
      </c>
      <c r="M23" s="39" t="n">
        <f aca="false">IF(C23="Sell",M22+J23,IF(C23="Buy",L23+K23,((L22+M22)/2+K23/2)))</f>
        <v>25.05</v>
      </c>
      <c r="N23" s="20" t="n">
        <f aca="false">(L23+M23)/2</f>
        <v>25.03</v>
      </c>
      <c r="O23" s="20" t="n">
        <f aca="false">IF(C23="Buy",L22,IF(C23="Sell",M22,""))</f>
        <v>25.04</v>
      </c>
      <c r="P23" s="41" t="n">
        <f aca="false">IF(C23="Buy",(O23*10000+R22*P22)/(R22+10000),P22)</f>
        <v>0</v>
      </c>
      <c r="Q23" s="41" t="n">
        <f aca="false">IF(C23="Sell",(O23*10000+S22*Q22)/(S22+10000),Q22)</f>
        <v>25.04</v>
      </c>
      <c r="R23" s="37" t="n">
        <f aca="false">IF(C23="Buy",R22+10000,R22)</f>
        <v>0</v>
      </c>
      <c r="S23" s="37" t="n">
        <f aca="false">IF(C23="Sell",S22+10000,S22)</f>
        <v>40000</v>
      </c>
      <c r="T23" s="37" t="n">
        <f aca="false">R23-S23</f>
        <v>-40000</v>
      </c>
      <c r="U23" s="37" t="n">
        <f aca="false">S23*Q23-R23*P23</f>
        <v>1001600</v>
      </c>
      <c r="V23" s="37" t="n">
        <f aca="false">T23*N23+U23</f>
        <v>400</v>
      </c>
      <c r="X23" s="20" t="s">
        <v>60</v>
      </c>
      <c r="AQ23" s="20" t="n">
        <f aca="false">AQ22+1</f>
        <v>19</v>
      </c>
      <c r="AR23" s="20" t="n">
        <v>0.04</v>
      </c>
      <c r="AS23" s="20" t="n">
        <v>0.15</v>
      </c>
    </row>
    <row r="24" customFormat="false" ht="12.75" hidden="false" customHeight="false" outlineLevel="0" collapsed="false">
      <c r="A24" s="20" t="n">
        <f aca="false">A23+1</f>
        <v>6</v>
      </c>
      <c r="B24" s="37" t="n">
        <f aca="false">model1!B24</f>
        <v>693.147900662463</v>
      </c>
      <c r="C24" s="20" t="s">
        <v>57</v>
      </c>
      <c r="D24" s="37" t="n">
        <f aca="false">((B24-B23)+(B23-B22)+(B22-B21)+(B21-B20))/4</f>
        <v>121.851039412189</v>
      </c>
      <c r="E24" s="20" t="n">
        <f aca="false">MAX(0,IF(C24="Buy",E23+1,E23-MAX(1,ROUND($F$5*E23,0))))</f>
        <v>0</v>
      </c>
      <c r="F24" s="20" t="n">
        <f aca="false">MAX(0,IF(C24="Sell",F23+1,F23-MAX(1,ROUND($F$5*F23,0))))</f>
        <v>5</v>
      </c>
      <c r="G24" s="20" t="n">
        <f aca="false">IF(T24&gt;$N$2,E24+$N$3,IF(T24&lt;0,IF(L23&gt;Q24,E24+$N$3,E24),E24))</f>
        <v>0</v>
      </c>
      <c r="H24" s="20" t="n">
        <f aca="false">IF(T24&lt;$N$2*-1,F24+$N$3,IF(T24&gt;0,(IF(M23-Q24-J6*(1+$N$4)&gt;0,F24+$N$3,F24)),F24))</f>
        <v>10</v>
      </c>
      <c r="I24" s="38" t="n">
        <f aca="false">MAX($J$3,IF(C24="Buy",MAX(0,VLOOKUP(G24,Trans2,3,FALSE())+I23),MAX(0,I23-MAX(0.01,ROUND(I23*$F$4,2)))))</f>
        <v>0</v>
      </c>
      <c r="J24" s="38" t="n">
        <f aca="false">MAX($J$3,IF(C24="Sell",MAX(0,VLOOKUP(H24,Trans2,3,FALSE())+J23),MAX(0,J23-MAX(0.01,ROUND(J23*$F$4,2)))))</f>
        <v>0.03</v>
      </c>
      <c r="K24" s="40" t="n">
        <f aca="false">MAX($J$2,J24+$J$4,I24+0.01,IF(C24="Sell",VLOOKUP(F24,Trans2,2,FALSE()),IF(C24="Buy",VLOOKUP(E24,Trans2,2,FALSE()),0))+VLOOKUP(D24,Intensity2,2,TRUE())+K23)</f>
        <v>0.04</v>
      </c>
      <c r="L24" s="39" t="n">
        <f aca="false">IF(C24="Sell",M24-K24,IF(C24="Buy",L23-I24,((L23+M23)/2-K24/2)))</f>
        <v>25.04</v>
      </c>
      <c r="M24" s="39" t="n">
        <f aca="false">IF(C24="Sell",M23+J24,IF(C24="Buy",L24+K24,((L23+M23)/2+K24/2)))</f>
        <v>25.08</v>
      </c>
      <c r="N24" s="20" t="n">
        <f aca="false">(L24+M24)/2</f>
        <v>25.06</v>
      </c>
      <c r="O24" s="20" t="n">
        <f aca="false">IF(C24="Buy",L23,IF(C24="Sell",M23,""))</f>
        <v>25.05</v>
      </c>
      <c r="P24" s="41" t="n">
        <f aca="false">IF(C24="Buy",(O24*10000+R23*P23)/(R23+10000),P23)</f>
        <v>0</v>
      </c>
      <c r="Q24" s="41" t="n">
        <f aca="false">IF(C24="Sell",(O24*10000+S23*Q23)/(S23+10000),Q23)</f>
        <v>25.042</v>
      </c>
      <c r="R24" s="37" t="n">
        <f aca="false">IF(C24="Buy",R23+10000,R23)</f>
        <v>0</v>
      </c>
      <c r="S24" s="37" t="n">
        <f aca="false">IF(C24="Sell",S23+10000,S23)</f>
        <v>50000</v>
      </c>
      <c r="T24" s="37" t="n">
        <f aca="false">R24-S24</f>
        <v>-50000</v>
      </c>
      <c r="U24" s="37" t="n">
        <f aca="false">S24*Q24-R24*P24</f>
        <v>1252100</v>
      </c>
      <c r="V24" s="37" t="n">
        <f aca="false">T24*N24+U24</f>
        <v>-900</v>
      </c>
      <c r="X24" s="20" t="s">
        <v>61</v>
      </c>
      <c r="AQ24" s="20" t="n">
        <f aca="false">AQ23+1</f>
        <v>20</v>
      </c>
      <c r="AR24" s="20" t="n">
        <v>0.04</v>
      </c>
      <c r="AS24" s="20" t="n">
        <v>0.15</v>
      </c>
    </row>
    <row r="25" customFormat="false" ht="12.75" hidden="false" customHeight="false" outlineLevel="0" collapsed="false">
      <c r="A25" s="20" t="n">
        <f aca="false">A24+1</f>
        <v>7</v>
      </c>
      <c r="B25" s="37" t="n">
        <f aca="false">model1!B25</f>
        <v>743.538365155046</v>
      </c>
      <c r="C25" s="20" t="s">
        <v>57</v>
      </c>
      <c r="D25" s="37" t="n">
        <f aca="false">((B25-B24)+(B24-B23)+(B23-B22)+(B22-B21))/4</f>
        <v>86.0898902029558</v>
      </c>
      <c r="E25" s="20" t="n">
        <f aca="false">MAX(0,IF(C25="Buy",E24+1,E24-MAX(1,ROUND($F$5*E24,0))))</f>
        <v>0</v>
      </c>
      <c r="F25" s="20" t="n">
        <f aca="false">MAX(0,IF(C25="Sell",F24+1,F24-MAX(1,ROUND($F$5*F24,0))))</f>
        <v>6</v>
      </c>
      <c r="G25" s="20" t="n">
        <f aca="false">IF(T25&gt;$N$2,E25+$N$3,IF(T25&lt;0,IF(L24&gt;Q25,E25+$N$3,E25),E25))</f>
        <v>0</v>
      </c>
      <c r="H25" s="20" t="n">
        <f aca="false">IF(T25&lt;$N$2*-1,F25+$N$3,IF(T25&gt;0,(IF(M24-Q25-J7*(1+$N$4)&gt;0,F25+$N$3,F25)),F25))</f>
        <v>11</v>
      </c>
      <c r="I25" s="38" t="n">
        <f aca="false">MAX($J$3,IF(C25="Buy",MAX(0,VLOOKUP(G25,Trans2,3,FALSE())+I24),MAX(0,I24-MAX(0.01,ROUND(I24*$F$4,2)))))</f>
        <v>0</v>
      </c>
      <c r="J25" s="38" t="n">
        <f aca="false">MAX($J$3,IF(C25="Sell",MAX(0,VLOOKUP(H25,Trans2,3,FALSE())+J24),MAX(0,J24-MAX(0.01,ROUND(J24*$F$4,2)))))</f>
        <v>0.07</v>
      </c>
      <c r="K25" s="40" t="n">
        <f aca="false">MAX($J$2,J25+$J$4,I25+0.01,IF(C25="Sell",VLOOKUP(F25,Trans2,2,FALSE()),IF(C25="Buy",VLOOKUP(E25,Trans2,2,FALSE()),0))+VLOOKUP(D25,Intensity2,2,TRUE())+K24)</f>
        <v>0.08</v>
      </c>
      <c r="L25" s="39" t="n">
        <f aca="false">IF(C25="Sell",M25-K25,IF(C25="Buy",L24-I25,((L24+M24)/2-K25/2)))</f>
        <v>25.07</v>
      </c>
      <c r="M25" s="39" t="n">
        <f aca="false">IF(C25="Sell",M24+J25,IF(C25="Buy",L25+K25,((L24+M24)/2+K25/2)))</f>
        <v>25.15</v>
      </c>
      <c r="N25" s="20" t="n">
        <f aca="false">(L25+M25)/2</f>
        <v>25.11</v>
      </c>
      <c r="O25" s="20" t="n">
        <f aca="false">IF(C25="Buy",L24,IF(C25="Sell",M24,""))</f>
        <v>25.08</v>
      </c>
      <c r="P25" s="41" t="n">
        <f aca="false">IF(C25="Buy",(O25*10000+R24*P24)/(R24+10000),P24)</f>
        <v>0</v>
      </c>
      <c r="Q25" s="41" t="n">
        <f aca="false">IF(C25="Sell",(O25*10000+S24*Q24)/(S24+10000),Q24)</f>
        <v>25.0483333333333</v>
      </c>
      <c r="R25" s="37" t="n">
        <f aca="false">IF(C25="Buy",R24+10000,R24)</f>
        <v>0</v>
      </c>
      <c r="S25" s="37" t="n">
        <f aca="false">IF(C25="Sell",S24+10000,S24)</f>
        <v>60000</v>
      </c>
      <c r="T25" s="37" t="n">
        <f aca="false">R25-S25</f>
        <v>-60000</v>
      </c>
      <c r="U25" s="37" t="n">
        <f aca="false">S25*Q25-R25*P25</f>
        <v>1502900</v>
      </c>
      <c r="V25" s="37" t="n">
        <f aca="false">T25*N25+U25</f>
        <v>-3700.00000000023</v>
      </c>
      <c r="X25" s="20" t="s">
        <v>62</v>
      </c>
    </row>
    <row r="26" customFormat="false" ht="12.75" hidden="false" customHeight="false" outlineLevel="0" collapsed="false">
      <c r="A26" s="20" t="n">
        <f aca="false">A25+1</f>
        <v>8</v>
      </c>
      <c r="B26" s="37" t="n">
        <f aca="false">model1!B26</f>
        <v>841.46263993232</v>
      </c>
      <c r="C26" s="20" t="s">
        <v>57</v>
      </c>
      <c r="D26" s="37" t="n">
        <f aca="false">((B26-B25)+(B25-B24)+(B24-B23)+(B23-B22))/4</f>
        <v>83.052887512443</v>
      </c>
      <c r="E26" s="20" t="n">
        <f aca="false">MAX(0,IF(C26="Buy",E25+1,E25-MAX(1,ROUND($F$5*E25,0))))</f>
        <v>0</v>
      </c>
      <c r="F26" s="20" t="n">
        <f aca="false">MAX(0,IF(C26="Sell",F25+1,F25-MAX(1,ROUND($F$5*F25,0))))</f>
        <v>7</v>
      </c>
      <c r="G26" s="20" t="n">
        <f aca="false">IF(T26&gt;$N$2,E26+$N$3,IF(T26&lt;0,IF(L25&gt;Q26,E26+$N$3,E26),E26))</f>
        <v>5</v>
      </c>
      <c r="H26" s="20" t="n">
        <f aca="false">IF(T26&lt;$N$2*-1,F26+$N$3,IF(T26&gt;0,(IF(M25-Q26-J8*(1+$N$4)&gt;0,F26+$N$3,F26)),F26))</f>
        <v>12</v>
      </c>
      <c r="I26" s="38" t="n">
        <f aca="false">MAX($J$3,IF(C26="Buy",MAX(0,VLOOKUP(G26,Trans2,3,FALSE())+I25),MAX(0,I25-MAX(0.01,ROUND(I25*$F$4,2)))))</f>
        <v>0</v>
      </c>
      <c r="J26" s="38" t="n">
        <f aca="false">MAX($J$3,IF(C26="Sell",MAX(0,VLOOKUP(H26,Trans2,3,FALSE())+J25),MAX(0,J25-MAX(0.01,ROUND(J25*$F$4,2)))))</f>
        <v>0.11</v>
      </c>
      <c r="K26" s="40" t="n">
        <f aca="false">MAX($J$2,J26+$J$4,I26+0.01,IF(C26="Sell",VLOOKUP(F26,Trans2,2,FALSE()),IF(C26="Buy",VLOOKUP(E26,Trans2,2,FALSE()),0))+VLOOKUP(D26,Intensity2,2,TRUE())+K25)</f>
        <v>0.12</v>
      </c>
      <c r="L26" s="39" t="n">
        <f aca="false">IF(C26="Sell",M26-K26,IF(C26="Buy",L25-I26,((L25+M25)/2-K26/2)))</f>
        <v>25.14</v>
      </c>
      <c r="M26" s="39" t="n">
        <f aca="false">IF(C26="Sell",M25+J26,IF(C26="Buy",L26+K26,((L25+M25)/2+K26/2)))</f>
        <v>25.26</v>
      </c>
      <c r="N26" s="20" t="n">
        <f aca="false">(L26+M26)/2</f>
        <v>25.2</v>
      </c>
      <c r="O26" s="20" t="n">
        <f aca="false">IF(C26="Buy",L25,IF(C26="Sell",M25,""))</f>
        <v>25.15</v>
      </c>
      <c r="P26" s="41" t="n">
        <f aca="false">IF(C26="Buy",(O26*10000+R25*P25)/(R25+10000),P25)</f>
        <v>0</v>
      </c>
      <c r="Q26" s="41" t="n">
        <f aca="false">IF(C26="Sell",(O26*10000+S25*Q25)/(S25+10000),Q25)</f>
        <v>25.0628571428571</v>
      </c>
      <c r="R26" s="37" t="n">
        <f aca="false">IF(C26="Buy",R25+10000,R25)</f>
        <v>0</v>
      </c>
      <c r="S26" s="37" t="n">
        <f aca="false">IF(C26="Sell",S25+10000,S25)</f>
        <v>70000</v>
      </c>
      <c r="T26" s="37" t="n">
        <f aca="false">R26-S26</f>
        <v>-70000</v>
      </c>
      <c r="U26" s="37" t="n">
        <f aca="false">S26*Q26-R26*P26</f>
        <v>1754400</v>
      </c>
      <c r="V26" s="37" t="n">
        <f aca="false">T26*N26+U26</f>
        <v>-9600.00000000023</v>
      </c>
      <c r="X26" s="20" t="s">
        <v>63</v>
      </c>
    </row>
    <row r="27" customFormat="false" ht="12.75" hidden="false" customHeight="false" outlineLevel="0" collapsed="false">
      <c r="A27" s="20" t="n">
        <f aca="false">A26+1</f>
        <v>9</v>
      </c>
      <c r="B27" s="37" t="n">
        <f aca="false">model1!B27</f>
        <v>886.53928271606</v>
      </c>
      <c r="C27" s="20" t="s">
        <v>57</v>
      </c>
      <c r="D27" s="37" t="n">
        <f aca="false">((B27-B26)+(B26-B25)+(B25-B24)+(B24-B23))/4</f>
        <v>87.9882688220017</v>
      </c>
      <c r="E27" s="20" t="n">
        <f aca="false">MAX(0,IF(C27="Buy",E26+1,E26-MAX(1,ROUND($F$5*E26,0))))</f>
        <v>0</v>
      </c>
      <c r="F27" s="20" t="n">
        <f aca="false">MAX(0,IF(C27="Sell",F26+1,F26-MAX(1,ROUND($F$5*F26,0))))</f>
        <v>8</v>
      </c>
      <c r="G27" s="20" t="n">
        <f aca="false">IF(T27&gt;$N$2,E27+$N$3,IF(T27&lt;0,IF(L26&gt;Q27,E27+$N$3,E27),E27))</f>
        <v>5</v>
      </c>
      <c r="H27" s="20" t="n">
        <f aca="false">IF(T27&lt;$N$2*-1,F27+$N$3,IF(T27&gt;0,(IF(M26-Q27-J9*(1+$N$4)&gt;0,F27+$N$3,F27)),F27))</f>
        <v>13</v>
      </c>
      <c r="I27" s="38" t="n">
        <f aca="false">MAX($J$3,IF(C27="Buy",MAX(0,VLOOKUP(G27,Trans2,3,FALSE())+I26),MAX(0,I26-MAX(0.01,ROUND(I26*$F$4,2)))))</f>
        <v>0</v>
      </c>
      <c r="J27" s="38" t="n">
        <f aca="false">MAX($J$3,IF(C27="Sell",MAX(0,VLOOKUP(H27,Trans2,3,FALSE())+J26),MAX(0,J26-MAX(0.01,ROUND(J26*$F$4,2)))))</f>
        <v>0.15</v>
      </c>
      <c r="K27" s="40" t="n">
        <f aca="false">MAX($J$2,J27+$J$4,I27+0.01,IF(C27="Sell",VLOOKUP(F27,Trans2,2,FALSE()),IF(C27="Buy",VLOOKUP(E27,Trans2,2,FALSE()),0))+VLOOKUP(D27,Intensity2,2,TRUE())+K26)</f>
        <v>0.16</v>
      </c>
      <c r="L27" s="39" t="n">
        <f aca="false">IF(C27="Sell",M27-K27,IF(C27="Buy",L26-I27,((L26+M26)/2-K27/2)))</f>
        <v>25.25</v>
      </c>
      <c r="M27" s="39" t="n">
        <f aca="false">IF(C27="Sell",M26+J27,IF(C27="Buy",L27+K27,((L26+M26)/2+K27/2)))</f>
        <v>25.41</v>
      </c>
      <c r="N27" s="20" t="n">
        <f aca="false">(L27+M27)/2</f>
        <v>25.33</v>
      </c>
      <c r="O27" s="20" t="n">
        <f aca="false">IF(C27="Buy",L26,IF(C27="Sell",M26,""))</f>
        <v>25.26</v>
      </c>
      <c r="P27" s="41" t="n">
        <f aca="false">IF(C27="Buy",(O27*10000+R26*P26)/(R26+10000),P26)</f>
        <v>0</v>
      </c>
      <c r="Q27" s="41" t="n">
        <f aca="false">IF(C27="Sell",(O27*10000+S26*Q26)/(S26+10000),Q26)</f>
        <v>25.0875</v>
      </c>
      <c r="R27" s="37" t="n">
        <f aca="false">IF(C27="Buy",R26+10000,R26)</f>
        <v>0</v>
      </c>
      <c r="S27" s="37" t="n">
        <f aca="false">IF(C27="Sell",S26+10000,S26)</f>
        <v>80000</v>
      </c>
      <c r="T27" s="37" t="n">
        <f aca="false">R27-S27</f>
        <v>-80000</v>
      </c>
      <c r="U27" s="37" t="n">
        <f aca="false">S27*Q27-R27*P27</f>
        <v>2007000</v>
      </c>
      <c r="V27" s="37" t="n">
        <f aca="false">T27*N27+U27</f>
        <v>-19399.9999999998</v>
      </c>
      <c r="X27" s="20" t="s">
        <v>64</v>
      </c>
    </row>
    <row r="28" customFormat="false" ht="12.75" hidden="false" customHeight="false" outlineLevel="0" collapsed="false">
      <c r="A28" s="20" t="n">
        <f aca="false">A27+1</f>
        <v>10</v>
      </c>
      <c r="B28" s="37" t="n">
        <f aca="false">model1!B28</f>
        <v>1062.85445542542</v>
      </c>
      <c r="C28" s="20" t="s">
        <v>57</v>
      </c>
      <c r="D28" s="37" t="n">
        <f aca="false">((B28-B27)+(B27-B26)+(B26-B25)+(B25-B24))/4</f>
        <v>92.4266386907383</v>
      </c>
      <c r="E28" s="20" t="n">
        <f aca="false">MAX(0,IF(C28="Buy",E27+1,E27-MAX(1,ROUND($F$5*E27,0))))</f>
        <v>0</v>
      </c>
      <c r="F28" s="20" t="n">
        <f aca="false">MAX(0,IF(C28="Sell",F27+1,F27-MAX(1,ROUND($F$5*F27,0))))</f>
        <v>9</v>
      </c>
      <c r="G28" s="20" t="n">
        <f aca="false">IF(T28&gt;$N$2,E28+$N$3,IF(T28&lt;0,IF(L27&gt;Q28,E28+$N$3,E28),E28))</f>
        <v>5</v>
      </c>
      <c r="H28" s="20" t="n">
        <f aca="false">IF(T28&lt;$N$2*-1,F28+$N$3,IF(T28&gt;0,(IF(M27-Q28-J10*(1+$N$4)&gt;0,F28+$N$3,F28)),F28))</f>
        <v>14</v>
      </c>
      <c r="I28" s="38" t="n">
        <f aca="false">MAX($J$3,IF(C28="Buy",MAX(0,VLOOKUP(G28,Trans2,3,FALSE())+I27),MAX(0,I27-MAX(0.01,ROUND(I27*$F$4,2)))))</f>
        <v>0</v>
      </c>
      <c r="J28" s="38" t="n">
        <f aca="false">MAX($J$3,IF(C28="Sell",MAX(0,VLOOKUP(H28,Trans2,3,FALSE())+J27),MAX(0,J27-MAX(0.01,ROUND(J27*$F$4,2)))))</f>
        <v>0.3</v>
      </c>
      <c r="K28" s="40" t="n">
        <f aca="false">MAX($J$2,J28+$J$4,I28+0.01,IF(C28="Sell",VLOOKUP(F28,Trans2,2,FALSE()),IF(C28="Buy",VLOOKUP(E28,Trans2,2,FALSE()),0))+VLOOKUP(D28,Intensity2,2,TRUE())+K27)</f>
        <v>0.31</v>
      </c>
      <c r="L28" s="39" t="n">
        <f aca="false">IF(C28="Sell",M28-K28,IF(C28="Buy",L27-I28,((L27+M27)/2-K28/2)))</f>
        <v>25.4</v>
      </c>
      <c r="M28" s="39" t="n">
        <f aca="false">IF(C28="Sell",M27+J28,IF(C28="Buy",L28+K28,((L27+M27)/2+K28/2)))</f>
        <v>25.71</v>
      </c>
      <c r="N28" s="20" t="n">
        <f aca="false">(L28+M28)/2</f>
        <v>25.555</v>
      </c>
      <c r="O28" s="20" t="n">
        <f aca="false">IF(C28="Buy",L27,IF(C28="Sell",M27,""))</f>
        <v>25.41</v>
      </c>
      <c r="P28" s="41" t="n">
        <f aca="false">IF(C28="Buy",(O28*10000+R27*P27)/(R27+10000),P27)</f>
        <v>0</v>
      </c>
      <c r="Q28" s="41" t="n">
        <f aca="false">IF(C28="Sell",(O28*10000+S27*Q27)/(S27+10000),Q27)</f>
        <v>25.1233333333333</v>
      </c>
      <c r="R28" s="37" t="n">
        <f aca="false">IF(C28="Buy",R27+10000,R27)</f>
        <v>0</v>
      </c>
      <c r="S28" s="37" t="n">
        <f aca="false">IF(C28="Sell",S27+10000,S27)</f>
        <v>90000</v>
      </c>
      <c r="T28" s="37" t="n">
        <f aca="false">R28-S28</f>
        <v>-90000</v>
      </c>
      <c r="U28" s="37" t="n">
        <f aca="false">S28*Q28-R28*P28</f>
        <v>2261100</v>
      </c>
      <c r="V28" s="37" t="n">
        <f aca="false">T28*N28+U28</f>
        <v>-38850</v>
      </c>
      <c r="X28" s="20" t="s">
        <v>31</v>
      </c>
    </row>
    <row r="29" customFormat="false" ht="12.75" hidden="false" customHeight="false" outlineLevel="0" collapsed="false">
      <c r="A29" s="20" t="n">
        <f aca="false">A28+1</f>
        <v>11</v>
      </c>
      <c r="B29" s="37" t="n">
        <f aca="false">model1!B29</f>
        <v>1086.74462426877</v>
      </c>
      <c r="C29" s="20" t="s">
        <v>57</v>
      </c>
      <c r="D29" s="37" t="n">
        <f aca="false">((B29-B28)+(B28-B27)+(B27-B26)+(B26-B25))/4</f>
        <v>85.8015647784316</v>
      </c>
      <c r="E29" s="20" t="n">
        <f aca="false">MAX(0,IF(C29="Buy",E28+1,E28-MAX(1,ROUND($F$5*E28,0))))</f>
        <v>0</v>
      </c>
      <c r="F29" s="20" t="n">
        <f aca="false">MAX(0,IF(C29="Sell",F28+1,F28-MAX(1,ROUND($F$5*F28,0))))</f>
        <v>10</v>
      </c>
      <c r="G29" s="20" t="n">
        <f aca="false">IF(T29&gt;$N$2,E29+$N$3,IF(T29&lt;0,IF(L28&gt;Q29,E29+$N$3,E29),E29))</f>
        <v>5</v>
      </c>
      <c r="H29" s="20" t="n">
        <f aca="false">IF(T29&lt;$N$2*-1,F29+$N$3,IF(T29&gt;0,(IF(M28-Q29-J11*(1+$N$4)&gt;0,F29+$N$3,F29)),F29))</f>
        <v>15</v>
      </c>
      <c r="I29" s="38" t="n">
        <f aca="false">MAX($J$3,IF(C29="Buy",MAX(0,VLOOKUP(G29,Trans2,3,FALSE())+I28),MAX(0,I28-MAX(0.01,ROUND(I28*$F$4,2)))))</f>
        <v>0</v>
      </c>
      <c r="J29" s="38" t="n">
        <f aca="false">MAX($J$3,IF(C29="Sell",MAX(0,VLOOKUP(H29,Trans2,3,FALSE())+J28),MAX(0,J28-MAX(0.01,ROUND(J28*$F$4,2)))))</f>
        <v>0.45</v>
      </c>
      <c r="K29" s="40" t="n">
        <f aca="false">MAX($J$2,J29+$J$4,I29+0.01,IF(C29="Sell",VLOOKUP(F29,Trans2,2,FALSE()),IF(C29="Buy",VLOOKUP(E29,Trans2,2,FALSE()),0))+VLOOKUP(D29,Intensity2,2,TRUE())+K28)</f>
        <v>0.46</v>
      </c>
      <c r="L29" s="39" t="n">
        <f aca="false">IF(C29="Sell",M29-K29,IF(C29="Buy",L28-I29,((L28+M28)/2-K29/2)))</f>
        <v>25.7</v>
      </c>
      <c r="M29" s="39" t="n">
        <f aca="false">IF(C29="Sell",M28+J29,IF(C29="Buy",L29+K29,((L28+M28)/2+K29/2)))</f>
        <v>26.16</v>
      </c>
      <c r="N29" s="20" t="n">
        <f aca="false">(L29+M29)/2</f>
        <v>25.93</v>
      </c>
      <c r="O29" s="20" t="n">
        <f aca="false">IF(C29="Buy",L28,IF(C29="Sell",M28,""))</f>
        <v>25.71</v>
      </c>
      <c r="P29" s="41" t="n">
        <f aca="false">IF(C29="Buy",(O29*10000+R28*P28)/(R28+10000),P28)</f>
        <v>0</v>
      </c>
      <c r="Q29" s="41" t="n">
        <f aca="false">IF(C29="Sell",(O29*10000+S28*Q28)/(S28+10000),Q28)</f>
        <v>25.182</v>
      </c>
      <c r="R29" s="37" t="n">
        <f aca="false">IF(C29="Buy",R28+10000,R28)</f>
        <v>0</v>
      </c>
      <c r="S29" s="37" t="n">
        <f aca="false">IF(C29="Sell",S28+10000,S28)</f>
        <v>100000</v>
      </c>
      <c r="T29" s="37" t="n">
        <f aca="false">R29-S29</f>
        <v>-100000</v>
      </c>
      <c r="U29" s="37" t="n">
        <f aca="false">S29*Q29-R29*P29</f>
        <v>2518200</v>
      </c>
      <c r="V29" s="37" t="n">
        <f aca="false">T29*N29+U29</f>
        <v>-74800</v>
      </c>
      <c r="X29" s="20" t="s">
        <v>31</v>
      </c>
    </row>
    <row r="30" customFormat="false" ht="12.75" hidden="false" customHeight="false" outlineLevel="0" collapsed="false">
      <c r="A30" s="20" t="n">
        <f aca="false">A29+1</f>
        <v>12</v>
      </c>
      <c r="B30" s="37" t="n">
        <f aca="false">model1!B30</f>
        <v>1131.79049735812</v>
      </c>
      <c r="C30" s="20" t="s">
        <v>57</v>
      </c>
      <c r="D30" s="37" t="n">
        <f aca="false">((B30-B29)+(B29-B28)+(B28-B27)+(B27-B26))/4</f>
        <v>72.5819643564499</v>
      </c>
      <c r="E30" s="20" t="n">
        <f aca="false">MAX(0,IF(C30="Buy",E29+1,E29-MAX(1,ROUND($F$5*E29,0))))</f>
        <v>0</v>
      </c>
      <c r="F30" s="20" t="n">
        <f aca="false">MAX(0,IF(C30="Sell",F29+1,F29-MAX(1,ROUND($F$5*F29,0))))</f>
        <v>11</v>
      </c>
      <c r="G30" s="20" t="n">
        <f aca="false">IF(T30&gt;$N$2,E30+$N$3,IF(T30&lt;0,IF(L29&gt;Q30,E30+$N$3,E30),E30))</f>
        <v>5</v>
      </c>
      <c r="H30" s="20" t="n">
        <f aca="false">IF(T30&lt;$N$2*-1,F30+$N$3,IF(T30&gt;0,(IF(M29-Q30-J12*(1+$N$4)&gt;0,F30+$N$3,F30)),F30))</f>
        <v>16</v>
      </c>
      <c r="I30" s="38" t="n">
        <f aca="false">MAX($J$3,IF(C30="Buy",MAX(0,VLOOKUP(G30,Trans2,3,FALSE())+I29),MAX(0,I29-MAX(0.01,ROUND(I29*$F$4,2)))))</f>
        <v>0</v>
      </c>
      <c r="J30" s="38" t="n">
        <f aca="false">MAX($J$3,IF(C30="Sell",MAX(0,VLOOKUP(H30,Trans2,3,FALSE())+J29),MAX(0,J29-MAX(0.01,ROUND(J29*$F$4,2)))))</f>
        <v>0.6</v>
      </c>
      <c r="K30" s="40" t="n">
        <f aca="false">MAX($J$2,J30+$J$4,I30+0.01,IF(C30="Sell",VLOOKUP(F30,Trans2,2,FALSE()),IF(C30="Buy",VLOOKUP(E30,Trans2,2,FALSE()),0))+VLOOKUP(D30,Intensity2,2,TRUE())+K29)</f>
        <v>0.61</v>
      </c>
      <c r="L30" s="39" t="n">
        <f aca="false">IF(C30="Sell",M30-K30,IF(C30="Buy",L29-I30,((L29+M29)/2-K30/2)))</f>
        <v>26.15</v>
      </c>
      <c r="M30" s="39" t="n">
        <f aca="false">IF(C30="Sell",M29+J30,IF(C30="Buy",L30+K30,((L29+M29)/2+K30/2)))</f>
        <v>26.76</v>
      </c>
      <c r="N30" s="20" t="n">
        <f aca="false">(L30+M30)/2</f>
        <v>26.455</v>
      </c>
      <c r="O30" s="20" t="n">
        <f aca="false">IF(C30="Buy",L29,IF(C30="Sell",M29,""))</f>
        <v>26.16</v>
      </c>
      <c r="P30" s="41" t="n">
        <f aca="false">IF(C30="Buy",(O30*10000+R29*P29)/(R29+10000),P29)</f>
        <v>0</v>
      </c>
      <c r="Q30" s="41" t="n">
        <f aca="false">IF(C30="Sell",(O30*10000+S29*Q29)/(S29+10000),Q29)</f>
        <v>25.2709090909091</v>
      </c>
      <c r="R30" s="37" t="n">
        <f aca="false">IF(C30="Buy",R29+10000,R29)</f>
        <v>0</v>
      </c>
      <c r="S30" s="37" t="n">
        <f aca="false">IF(C30="Sell",S29+10000,S29)</f>
        <v>110000</v>
      </c>
      <c r="T30" s="37" t="n">
        <f aca="false">R30-S30</f>
        <v>-110000</v>
      </c>
      <c r="U30" s="37" t="n">
        <f aca="false">S30*Q30-R30*P30</f>
        <v>2779800</v>
      </c>
      <c r="V30" s="37" t="n">
        <f aca="false">T30*N30+U30</f>
        <v>-130250</v>
      </c>
      <c r="X30" s="20" t="s">
        <v>65</v>
      </c>
    </row>
    <row r="31" customFormat="false" ht="12.75" hidden="false" customHeight="false" outlineLevel="0" collapsed="false">
      <c r="A31" s="20" t="n">
        <f aca="false">A30+1</f>
        <v>13</v>
      </c>
      <c r="B31" s="37" t="n">
        <f aca="false">model1!B31</f>
        <v>1263.91594285423</v>
      </c>
      <c r="C31" s="20" t="s">
        <v>57</v>
      </c>
      <c r="D31" s="37" t="n">
        <f aca="false">((B31-B30)+(B30-B29)+(B29-B28)+(B28-B27))/4</f>
        <v>94.3441650345419</v>
      </c>
      <c r="E31" s="20" t="n">
        <f aca="false">MAX(0,IF(C31="Buy",E30+1,E30-MAX(1,ROUND($F$5*E30,0))))</f>
        <v>0</v>
      </c>
      <c r="F31" s="20" t="n">
        <f aca="false">MAX(0,IF(C31="Sell",F30+1,F30-MAX(1,ROUND($F$5*F30,0))))</f>
        <v>12</v>
      </c>
      <c r="G31" s="20" t="n">
        <f aca="false">IF(T31&gt;$N$2,E31+$N$3,IF(T31&lt;0,IF(L30&gt;Q31,E31+$N$3,E31),E31))</f>
        <v>5</v>
      </c>
      <c r="H31" s="20" t="n">
        <f aca="false">IF(T31&lt;$N$2*-1,F31+$N$3,IF(T31&gt;0,(IF(M30-Q31-J13*(1+$N$4)&gt;0,F31+$N$3,F31)),F31))</f>
        <v>17</v>
      </c>
      <c r="I31" s="38" t="n">
        <f aca="false">MAX($J$3,IF(C31="Buy",MAX(0,VLOOKUP(G31,Trans2,3,FALSE())+I30),MAX(0,I30-MAX(0.01,ROUND(I30*$F$4,2)))))</f>
        <v>0</v>
      </c>
      <c r="J31" s="38" t="n">
        <f aca="false">MAX($J$3,IF(C31="Sell",MAX(0,VLOOKUP(H31,Trans2,3,FALSE())+J30),MAX(0,J30-MAX(0.01,ROUND(J30*$F$4,2)))))</f>
        <v>0.75</v>
      </c>
      <c r="K31" s="40" t="n">
        <f aca="false">MAX($J$2,J31+$J$4,I31+0.01,IF(C31="Sell",VLOOKUP(F31,Trans2,2,FALSE()),IF(C31="Buy",VLOOKUP(E31,Trans2,2,FALSE()),0))+VLOOKUP(D31,Intensity2,2,TRUE())+K30)</f>
        <v>0.76</v>
      </c>
      <c r="L31" s="39" t="n">
        <f aca="false">IF(C31="Sell",M31-K31,IF(C31="Buy",L30-I31,((L30+M30)/2-K31/2)))</f>
        <v>26.75</v>
      </c>
      <c r="M31" s="39" t="n">
        <f aca="false">IF(C31="Sell",M30+J31,IF(C31="Buy",L31+K31,((L30+M30)/2+K31/2)))</f>
        <v>27.51</v>
      </c>
      <c r="N31" s="20" t="n">
        <f aca="false">(L31+M31)/2</f>
        <v>27.13</v>
      </c>
      <c r="O31" s="20" t="n">
        <f aca="false">IF(C31="Buy",L30,IF(C31="Sell",M30,""))</f>
        <v>26.76</v>
      </c>
      <c r="P31" s="41" t="n">
        <f aca="false">IF(C31="Buy",(O31*10000+R30*P30)/(R30+10000),P30)</f>
        <v>0</v>
      </c>
      <c r="Q31" s="41" t="n">
        <f aca="false">IF(C31="Sell",(O31*10000+S30*Q30)/(S30+10000),Q30)</f>
        <v>25.395</v>
      </c>
      <c r="R31" s="37" t="n">
        <f aca="false">IF(C31="Buy",R30+10000,R30)</f>
        <v>0</v>
      </c>
      <c r="S31" s="37" t="n">
        <f aca="false">IF(C31="Sell",S30+10000,S30)</f>
        <v>120000</v>
      </c>
      <c r="T31" s="37" t="n">
        <f aca="false">R31-S31</f>
        <v>-120000</v>
      </c>
      <c r="U31" s="37" t="n">
        <f aca="false">S31*Q31-R31*P31</f>
        <v>3047400</v>
      </c>
      <c r="V31" s="37" t="n">
        <f aca="false">T31*N31+U31</f>
        <v>-208200</v>
      </c>
      <c r="X31" s="20" t="s">
        <v>31</v>
      </c>
    </row>
    <row r="32" customFormat="false" ht="12.75" hidden="false" customHeight="false" outlineLevel="0" collapsed="false">
      <c r="A32" s="20" t="n">
        <f aca="false">A31+1</f>
        <v>14</v>
      </c>
      <c r="B32" s="37" t="n">
        <f aca="false">model1!B32</f>
        <v>1353.20108561077</v>
      </c>
      <c r="C32" s="20" t="s">
        <v>57</v>
      </c>
      <c r="D32" s="37" t="n">
        <f aca="false">((B32-B31)+(B31-B30)+(B30-B29)+(B29-B28))/4</f>
        <v>72.5866575463389</v>
      </c>
      <c r="E32" s="20" t="n">
        <f aca="false">MAX(0,IF(C32="Buy",E31+1,E31-MAX(1,ROUND($F$5*E31,0))))</f>
        <v>0</v>
      </c>
      <c r="F32" s="20" t="n">
        <f aca="false">MAX(0,IF(C32="Sell",F31+1,F31-MAX(1,ROUND($F$5*F31,0))))</f>
        <v>13</v>
      </c>
      <c r="G32" s="20" t="n">
        <f aca="false">IF(T32&gt;$N$2,E32+$N$3,IF(T32&lt;0,IF(L31&gt;Q32,E32+$N$3,E32),E32))</f>
        <v>5</v>
      </c>
      <c r="H32" s="20" t="n">
        <f aca="false">IF(T32&lt;$N$2*-1,F32+$N$3,IF(T32&gt;0,(IF(M31-Q32-J14*(1+$N$4)&gt;0,F32+$N$3,F32)),F32))</f>
        <v>18</v>
      </c>
      <c r="I32" s="38" t="n">
        <f aca="false">MAX($J$3,IF(C32="Buy",MAX(0,VLOOKUP(G32,Trans2,3,FALSE())+I31),MAX(0,I31-MAX(0.01,ROUND(I31*$F$4,2)))))</f>
        <v>0</v>
      </c>
      <c r="J32" s="38" t="n">
        <f aca="false">MAX($J$3,IF(C32="Sell",MAX(0,VLOOKUP(H32,Trans2,3,FALSE())+J31),MAX(0,J31-MAX(0.01,ROUND(J31*$F$4,2)))))</f>
        <v>0.9</v>
      </c>
      <c r="K32" s="40" t="n">
        <f aca="false">MAX($J$2,J32+$J$4,I32+0.01,IF(C32="Sell",VLOOKUP(F32,Trans2,2,FALSE()),IF(C32="Buy",VLOOKUP(E32,Trans2,2,FALSE()),0))+VLOOKUP(D32,Intensity2,2,TRUE())+K31)</f>
        <v>0.91</v>
      </c>
      <c r="L32" s="39" t="n">
        <f aca="false">IF(C32="Sell",M32-K32,IF(C32="Buy",L31-I32,((L31+M31)/2-K32/2)))</f>
        <v>27.5</v>
      </c>
      <c r="M32" s="39" t="n">
        <f aca="false">IF(C32="Sell",M31+J32,IF(C32="Buy",L32+K32,((L31+M31)/2+K32/2)))</f>
        <v>28.41</v>
      </c>
      <c r="N32" s="20" t="n">
        <f aca="false">(L32+M32)/2</f>
        <v>27.955</v>
      </c>
      <c r="O32" s="20" t="n">
        <f aca="false">IF(C32="Buy",L31,IF(C32="Sell",M31,""))</f>
        <v>27.51</v>
      </c>
      <c r="P32" s="41" t="n">
        <f aca="false">IF(C32="Buy",(O32*10000+R31*P31)/(R31+10000),P31)</f>
        <v>0</v>
      </c>
      <c r="Q32" s="41" t="n">
        <f aca="false">IF(C32="Sell",(O32*10000+S31*Q31)/(S31+10000),Q31)</f>
        <v>25.5576923076923</v>
      </c>
      <c r="R32" s="37" t="n">
        <f aca="false">IF(C32="Buy",R31+10000,R31)</f>
        <v>0</v>
      </c>
      <c r="S32" s="37" t="n">
        <f aca="false">IF(C32="Sell",S31+10000,S31)</f>
        <v>130000</v>
      </c>
      <c r="T32" s="37" t="n">
        <f aca="false">R32-S32</f>
        <v>-130000</v>
      </c>
      <c r="U32" s="37" t="n">
        <f aca="false">S32*Q32-R32*P32</f>
        <v>3322500</v>
      </c>
      <c r="V32" s="37" t="n">
        <f aca="false">T32*N32+U32</f>
        <v>-311650</v>
      </c>
      <c r="X32" s="20" t="s">
        <v>66</v>
      </c>
    </row>
    <row r="33" customFormat="false" ht="12.75" hidden="false" customHeight="false" outlineLevel="0" collapsed="false">
      <c r="A33" s="20" t="n">
        <f aca="false">A32+1</f>
        <v>15</v>
      </c>
      <c r="B33" s="37" t="n">
        <f aca="false">model1!B33</f>
        <v>1381.62668252003</v>
      </c>
      <c r="C33" s="20" t="s">
        <v>70</v>
      </c>
      <c r="D33" s="37" t="n">
        <f aca="false">((B33-B32)+(B32-B31)+(B31-B30)+(B30-B29))/4</f>
        <v>73.7205145628142</v>
      </c>
      <c r="E33" s="20" t="n">
        <f aca="false">MAX(0,IF(C33="Buy",E32+1,E32-MAX(1,ROUND($F$5*E32,0))))</f>
        <v>0</v>
      </c>
      <c r="F33" s="20" t="n">
        <f aca="false">MAX(0,IF(C33="Sell",F32+1,F32-MAX(1,ROUND($F$5*F32,0))))</f>
        <v>12</v>
      </c>
      <c r="G33" s="20" t="n">
        <f aca="false">IF(T33&gt;$N$2,E33+$N$3,IF(T33&lt;0,IF(L32&gt;Q33,E33+$N$3,E33),E33))</f>
        <v>5</v>
      </c>
      <c r="H33" s="20" t="n">
        <f aca="false">IF(T33&lt;$N$2*-1,F33+$N$3,IF(T33&gt;0,(IF(M32-Q33-J15*(1+$N$4)&gt;0,F33+$N$3,F33)),F33))</f>
        <v>17</v>
      </c>
      <c r="I33" s="38" t="n">
        <f aca="false">MAX($J$3,IF(C33="Buy",MAX(0,VLOOKUP(G33,Trans2,3,FALSE())+I32),MAX(0,I32-MAX(0.01,ROUND(I32*$F$4,2)))))</f>
        <v>0</v>
      </c>
      <c r="J33" s="38" t="n">
        <f aca="false">MAX($J$3,IF(C33="Sell",MAX(0,VLOOKUP(H33,Trans2,3,FALSE())+J32),MAX(0,J32-MAX(0.01,ROUND(J32*$F$4,2)))))</f>
        <v>0.63</v>
      </c>
      <c r="K33" s="40" t="n">
        <f aca="false">MAX($J$2,J33+$J$4,I33+0.01,IF(C33="Sell",VLOOKUP(F33,Trans2,2,FALSE()),IF(C33="Buy",VLOOKUP(E33,Trans2,2,FALSE()),0))+VLOOKUP(D33,Intensity2,2,TRUE())+K32)</f>
        <v>0.91</v>
      </c>
      <c r="L33" s="39" t="n">
        <f aca="false">IF(C33="Sell",M33-K33,IF(C33="Buy",L32-I33,((L32+M32)/2-K33/2)))</f>
        <v>27.5</v>
      </c>
      <c r="M33" s="39" t="n">
        <f aca="false">IF(C33="Sell",M32+J33,IF(C33="Buy",L33+K33,((L32+M32)/2+K33/2)))</f>
        <v>28.41</v>
      </c>
      <c r="N33" s="20" t="n">
        <f aca="false">(L33+M33)/2</f>
        <v>27.955</v>
      </c>
      <c r="O33" s="20" t="str">
        <f aca="false">IF(C33="Buy",L32,IF(C33="Sell",M32,""))</f>
        <v/>
      </c>
      <c r="P33" s="41" t="n">
        <f aca="false">IF(C33="Buy",(O33*10000+R32*P32)/(R32+10000),P32)</f>
        <v>0</v>
      </c>
      <c r="Q33" s="41" t="n">
        <f aca="false">IF(C33="Sell",(O33*10000+S32*Q32)/(S32+10000),Q32)</f>
        <v>25.5576923076923</v>
      </c>
      <c r="R33" s="37" t="n">
        <f aca="false">IF(C33="Buy",R32+10000,R32)</f>
        <v>0</v>
      </c>
      <c r="S33" s="37" t="n">
        <f aca="false">IF(C33="Sell",S32+10000,S32)</f>
        <v>130000</v>
      </c>
      <c r="T33" s="37" t="n">
        <f aca="false">R33-S33</f>
        <v>-130000</v>
      </c>
      <c r="U33" s="37" t="n">
        <f aca="false">S33*Q33-R33*P33</f>
        <v>3322500</v>
      </c>
      <c r="V33" s="37" t="n">
        <f aca="false">T33*N33+U33</f>
        <v>-311650</v>
      </c>
      <c r="X33" s="20" t="s">
        <v>35</v>
      </c>
    </row>
    <row r="34" customFormat="false" ht="12.75" hidden="false" customHeight="false" outlineLevel="0" collapsed="false">
      <c r="A34" s="20" t="n">
        <f aca="false">A33+1</f>
        <v>16</v>
      </c>
      <c r="B34" s="37" t="n">
        <f aca="false">model1!B34</f>
        <v>1445.24643960089</v>
      </c>
      <c r="C34" s="20" t="s">
        <v>70</v>
      </c>
      <c r="D34" s="37" t="n">
        <f aca="false">((B34-B33)+(B33-B32)+(B32-B31)+(B31-B30))/4</f>
        <v>78.3639855606934</v>
      </c>
      <c r="E34" s="20" t="n">
        <f aca="false">MAX(0,IF(C34="Buy",E33+1,E33-MAX(1,ROUND($F$5*E33,0))))</f>
        <v>0</v>
      </c>
      <c r="F34" s="20" t="n">
        <f aca="false">MAX(0,IF(C34="Sell",F33+1,F33-MAX(1,ROUND($F$5*F33,0))))</f>
        <v>11</v>
      </c>
      <c r="G34" s="20" t="n">
        <f aca="false">IF(T34&gt;$N$2,E34+$N$3,IF(T34&lt;0,IF(L33&gt;Q34,E34+$N$3,E34),E34))</f>
        <v>5</v>
      </c>
      <c r="H34" s="20" t="n">
        <f aca="false">IF(T34&lt;$N$2*-1,F34+$N$3,IF(T34&gt;0,(IF(M33-Q34-J16*(1+$N$4)&gt;0,F34+$N$3,F34)),F34))</f>
        <v>16</v>
      </c>
      <c r="I34" s="38" t="n">
        <f aca="false">MAX($J$3,IF(C34="Buy",MAX(0,VLOOKUP(G34,Trans2,3,FALSE())+I33),MAX(0,I33-MAX(0.01,ROUND(I33*$F$4,2)))))</f>
        <v>0</v>
      </c>
      <c r="J34" s="38" t="n">
        <f aca="false">MAX($J$3,IF(C34="Sell",MAX(0,VLOOKUP(H34,Trans2,3,FALSE())+J33),MAX(0,J33-MAX(0.01,ROUND(J33*$F$4,2)))))</f>
        <v>0.44</v>
      </c>
      <c r="K34" s="40" t="n">
        <f aca="false">MAX($J$2,J34+$J$4,I34+0.01,IF(C34="Sell",VLOOKUP(F34,Trans2,2,FALSE()),IF(C34="Buy",VLOOKUP(E34,Trans2,2,FALSE()),0))+VLOOKUP(D34,Intensity2,2,TRUE())+K33)</f>
        <v>0.91</v>
      </c>
      <c r="L34" s="39" t="n">
        <f aca="false">IF(C34="Sell",M34-K34,IF(C34="Buy",L33-I34,((L33+M33)/2-K34/2)))</f>
        <v>27.5</v>
      </c>
      <c r="M34" s="39" t="n">
        <f aca="false">IF(C34="Sell",M33+J34,IF(C34="Buy",L34+K34,((L33+M33)/2+K34/2)))</f>
        <v>28.41</v>
      </c>
      <c r="N34" s="20" t="n">
        <f aca="false">(L34+M34)/2</f>
        <v>27.955</v>
      </c>
      <c r="O34" s="20" t="str">
        <f aca="false">IF(C34="Buy",L33,IF(C34="Sell",M33,""))</f>
        <v/>
      </c>
      <c r="P34" s="41" t="n">
        <f aca="false">IF(C34="Buy",(O34*10000+R33*P33)/(R33+10000),P33)</f>
        <v>0</v>
      </c>
      <c r="Q34" s="41" t="n">
        <f aca="false">IF(C34="Sell",(O34*10000+S33*Q33)/(S33+10000),Q33)</f>
        <v>25.5576923076923</v>
      </c>
      <c r="R34" s="37" t="n">
        <f aca="false">IF(C34="Buy",R33+10000,R33)</f>
        <v>0</v>
      </c>
      <c r="S34" s="37" t="n">
        <f aca="false">IF(C34="Sell",S33+10000,S33)</f>
        <v>130000</v>
      </c>
      <c r="T34" s="37" t="n">
        <f aca="false">R34-S34</f>
        <v>-130000</v>
      </c>
      <c r="U34" s="37" t="n">
        <f aca="false">S34*Q34-R34*P34</f>
        <v>3322500</v>
      </c>
      <c r="V34" s="37" t="n">
        <f aca="false">T34*N34+U34</f>
        <v>-311650</v>
      </c>
      <c r="X34" s="20" t="s">
        <v>35</v>
      </c>
    </row>
    <row r="35" customFormat="false" ht="12.75" hidden="false" customHeight="false" outlineLevel="0" collapsed="false">
      <c r="A35" s="20" t="n">
        <f aca="false">A34+1</f>
        <v>17</v>
      </c>
      <c r="B35" s="37" t="n">
        <f aca="false">model1!B35</f>
        <v>1588.69556791419</v>
      </c>
      <c r="C35" s="20" t="s">
        <v>70</v>
      </c>
      <c r="D35" s="37" t="n">
        <f aca="false">((B35-B34)+(B34-B33)+(B33-B32)+(B32-B31))/4</f>
        <v>81.1949062649897</v>
      </c>
      <c r="E35" s="20" t="n">
        <f aca="false">MAX(0,IF(C35="Buy",E34+1,E34-MAX(1,ROUND($F$5*E34,0))))</f>
        <v>0</v>
      </c>
      <c r="F35" s="20" t="n">
        <f aca="false">MAX(0,IF(C35="Sell",F34+1,F34-MAX(1,ROUND($F$5*F34,0))))</f>
        <v>10</v>
      </c>
      <c r="G35" s="20" t="n">
        <f aca="false">IF(T35&gt;$N$2,E35+$N$3,IF(T35&lt;0,IF(L34&gt;Q35,E35+$N$3,E35),E35))</f>
        <v>5</v>
      </c>
      <c r="H35" s="20" t="n">
        <f aca="false">IF(T35&lt;$N$2*-1,F35+$N$3,IF(T35&gt;0,(IF(M34-Q35-J17*(1+$N$4)&gt;0,F35+$N$3,F35)),F35))</f>
        <v>15</v>
      </c>
      <c r="I35" s="38" t="n">
        <f aca="false">MAX($J$3,IF(C35="Buy",MAX(0,VLOOKUP(G35,Trans2,3,FALSE())+I34),MAX(0,I34-MAX(0.01,ROUND(I34*$F$4,2)))))</f>
        <v>0</v>
      </c>
      <c r="J35" s="38" t="n">
        <f aca="false">MAX($J$3,IF(C35="Sell",MAX(0,VLOOKUP(H35,Trans2,3,FALSE())+J34),MAX(0,J34-MAX(0.01,ROUND(J34*$F$4,2)))))</f>
        <v>0.31</v>
      </c>
      <c r="K35" s="40" t="n">
        <f aca="false">MAX($J$2,J35+$J$4,I35+0.01,IF(C35="Sell",VLOOKUP(F35,Trans2,2,FALSE()),IF(C35="Buy",VLOOKUP(E35,Trans2,2,FALSE()),0))+VLOOKUP(D35,Intensity2,2,TRUE())+K34)</f>
        <v>0.91</v>
      </c>
      <c r="L35" s="39" t="n">
        <f aca="false">IF(C35="Sell",M35-K35,IF(C35="Buy",L34-I35,((L34+M34)/2-K35/2)))</f>
        <v>27.5</v>
      </c>
      <c r="M35" s="39" t="n">
        <f aca="false">IF(C35="Sell",M34+J35,IF(C35="Buy",L35+K35,((L34+M34)/2+K35/2)))</f>
        <v>28.41</v>
      </c>
      <c r="N35" s="20" t="n">
        <f aca="false">(L35+M35)/2</f>
        <v>27.955</v>
      </c>
      <c r="O35" s="20" t="str">
        <f aca="false">IF(C35="Buy",L34,IF(C35="Sell",M34,""))</f>
        <v/>
      </c>
      <c r="P35" s="41" t="n">
        <f aca="false">IF(C35="Buy",(O35*10000+R34*P34)/(R34+10000),P34)</f>
        <v>0</v>
      </c>
      <c r="Q35" s="41" t="n">
        <f aca="false">IF(C35="Sell",(O35*10000+S34*Q34)/(S34+10000),Q34)</f>
        <v>25.5576923076923</v>
      </c>
      <c r="R35" s="37" t="n">
        <f aca="false">IF(C35="Buy",R34+10000,R34)</f>
        <v>0</v>
      </c>
      <c r="S35" s="37" t="n">
        <f aca="false">IF(C35="Sell",S34+10000,S34)</f>
        <v>130000</v>
      </c>
      <c r="T35" s="37" t="n">
        <f aca="false">R35-S35</f>
        <v>-130000</v>
      </c>
      <c r="U35" s="37" t="n">
        <f aca="false">S35*Q35-R35*P35</f>
        <v>3322500</v>
      </c>
      <c r="V35" s="37" t="n">
        <f aca="false">T35*N35+U35</f>
        <v>-311650</v>
      </c>
      <c r="X35" s="20" t="s">
        <v>67</v>
      </c>
    </row>
    <row r="36" customFormat="false" ht="12.75" hidden="false" customHeight="false" outlineLevel="0" collapsed="false">
      <c r="A36" s="20" t="n">
        <f aca="false">A35+1</f>
        <v>18</v>
      </c>
      <c r="B36" s="37" t="n">
        <f aca="false">model1!B36</f>
        <v>1742.5216379776</v>
      </c>
      <c r="C36" s="20" t="s">
        <v>59</v>
      </c>
      <c r="D36" s="37" t="n">
        <f aca="false">((B36-B35)+(B35-B34)+(B34-B33)+(B33-B32))/4</f>
        <v>97.330138091708</v>
      </c>
      <c r="E36" s="20" t="n">
        <f aca="false">MAX(0,IF(C36="Buy",E35+1,E35-MAX(1,ROUND($F$5*E35,0))))</f>
        <v>1</v>
      </c>
      <c r="F36" s="20" t="n">
        <f aca="false">MAX(0,IF(C36="Sell",F35+1,F35-MAX(1,ROUND($F$5*F35,0))))</f>
        <v>9</v>
      </c>
      <c r="G36" s="20" t="n">
        <f aca="false">IF(T36&gt;$N$2,E36+$N$3,IF(T36&lt;0,IF(L35&gt;Q36,E36+$N$3,E36),E36))</f>
        <v>6</v>
      </c>
      <c r="H36" s="20" t="n">
        <f aca="false">IF(T36&lt;$N$2*-1,F36+$N$3,IF(T36&gt;0,(IF(M35-Q36-J18*(1+$N$4)&gt;0,F36+$N$3,F36)),F36))</f>
        <v>14</v>
      </c>
      <c r="I36" s="38" t="n">
        <f aca="false">MAX($J$3,IF(C36="Buy",MAX(0,VLOOKUP(G36,Trans2,3,FALSE())+I35),MAX(0,I35-MAX(0.01,ROUND(I35*$F$4,2)))))</f>
        <v>0.02</v>
      </c>
      <c r="J36" s="38" t="n">
        <f aca="false">MAX($J$3,IF(C36="Sell",MAX(0,VLOOKUP(H36,Trans2,3,FALSE())+J35),MAX(0,J35-MAX(0.01,ROUND(J35*$F$4,2)))))</f>
        <v>0.22</v>
      </c>
      <c r="K36" s="40" t="n">
        <f aca="false">MAX($J$2,J36+$J$4,I36+0.01,IF(C36="Sell",VLOOKUP(F36,Trans2,2,FALSE()),IF(C36="Buy",VLOOKUP(E36,Trans2,2,FALSE()),0))+VLOOKUP(D36,Intensity2,2,TRUE())+K35)</f>
        <v>0.91</v>
      </c>
      <c r="L36" s="39" t="n">
        <f aca="false">IF(C36="Sell",M36-K36,IF(C36="Buy",L35-I36,((L35+M35)/2-K36/2)))</f>
        <v>27.48</v>
      </c>
      <c r="M36" s="39" t="n">
        <f aca="false">IF(C36="Sell",M35+J36,IF(C36="Buy",L36+K36,((L35+M35)/2+K36/2)))</f>
        <v>28.39</v>
      </c>
      <c r="N36" s="20" t="n">
        <f aca="false">(L36+M36)/2</f>
        <v>27.935</v>
      </c>
      <c r="O36" s="20" t="n">
        <f aca="false">IF(C36="Buy",L35,IF(C36="Sell",M35,""))</f>
        <v>27.5</v>
      </c>
      <c r="P36" s="41" t="n">
        <f aca="false">IF(C36="Buy",(O36*10000+R35*P35)/(R35+10000),P35)</f>
        <v>27.5</v>
      </c>
      <c r="Q36" s="41" t="n">
        <f aca="false">IF(C36="Sell",(O36*10000+S35*Q35)/(S35+10000),Q35)</f>
        <v>25.5576923076923</v>
      </c>
      <c r="R36" s="37" t="n">
        <f aca="false">IF(C36="Buy",R35+10000,R35)</f>
        <v>10000</v>
      </c>
      <c r="S36" s="37" t="n">
        <f aca="false">IF(C36="Sell",S35+10000,S35)</f>
        <v>130000</v>
      </c>
      <c r="T36" s="37" t="n">
        <f aca="false">R36-S36</f>
        <v>-120000</v>
      </c>
      <c r="U36" s="37" t="n">
        <f aca="false">S36*Q36-R36*P36</f>
        <v>3047500</v>
      </c>
      <c r="V36" s="37" t="n">
        <f aca="false">T36*N36+U36</f>
        <v>-304700</v>
      </c>
      <c r="X36" s="20" t="s">
        <v>68</v>
      </c>
    </row>
    <row r="37" customFormat="false" ht="12.75" hidden="false" customHeight="false" outlineLevel="0" collapsed="false">
      <c r="A37" s="20" t="n">
        <f aca="false">A36+1</f>
        <v>19</v>
      </c>
      <c r="B37" s="37" t="n">
        <f aca="false">model1!B37</f>
        <v>1982.5216379776</v>
      </c>
      <c r="C37" s="20" t="s">
        <v>59</v>
      </c>
      <c r="D37" s="37" t="n">
        <f aca="false">((B37-B36)+(B36-B35)+(B35-B34)+(B34-B33))/4</f>
        <v>150.223738864394</v>
      </c>
      <c r="E37" s="20" t="n">
        <f aca="false">MAX(0,IF(C37="Buy",E36+1,E36-MAX(1,ROUND($F$5*E36,0))))</f>
        <v>2</v>
      </c>
      <c r="F37" s="20" t="n">
        <f aca="false">MAX(0,IF(C37="Sell",F36+1,F36-MAX(1,ROUND($F$5*F36,0))))</f>
        <v>8</v>
      </c>
      <c r="G37" s="20" t="n">
        <f aca="false">IF(T37&gt;$N$2,E37+$N$3,IF(T37&lt;0,IF(L36&gt;Q37,E37+$N$3,E37),E37))</f>
        <v>7</v>
      </c>
      <c r="H37" s="20" t="n">
        <f aca="false">IF(T37&lt;$N$2*-1,F37+$N$3,IF(T37&gt;0,(IF(M36-Q37-J19*(1+$N$4)&gt;0,F37+$N$3,F37)),F37))</f>
        <v>13</v>
      </c>
      <c r="I37" s="38" t="n">
        <f aca="false">MAX($J$3,IF(C37="Buy",MAX(0,VLOOKUP(G37,Trans2,3,FALSE())+I36),MAX(0,I36-MAX(0.01,ROUND(I36*$F$4,2)))))</f>
        <v>0.04</v>
      </c>
      <c r="J37" s="38" t="n">
        <f aca="false">MAX($J$3,IF(C37="Sell",MAX(0,VLOOKUP(H37,Trans2,3,FALSE())+J36),MAX(0,J36-MAX(0.01,ROUND(J36*$F$4,2)))))</f>
        <v>0.15</v>
      </c>
      <c r="K37" s="40" t="n">
        <f aca="false">MAX($J$2,J37+$J$4,I37+0.01,IF(C37="Sell",VLOOKUP(F37,Trans2,2,FALSE()),IF(C37="Buy",VLOOKUP(E37,Trans2,2,FALSE()),0))+VLOOKUP(D37,Intensity2,2,TRUE())+K36)</f>
        <v>0.91</v>
      </c>
      <c r="L37" s="39" t="n">
        <f aca="false">IF(C37="Sell",M37-K37,IF(C37="Buy",L36-I37,((L36+M36)/2-K37/2)))</f>
        <v>27.44</v>
      </c>
      <c r="M37" s="39" t="n">
        <f aca="false">IF(C37="Sell",M36+J37,IF(C37="Buy",L37+K37,((L36+M36)/2+K37/2)))</f>
        <v>28.35</v>
      </c>
      <c r="N37" s="20" t="n">
        <f aca="false">(L37+M37)/2</f>
        <v>27.895</v>
      </c>
      <c r="O37" s="20" t="n">
        <f aca="false">IF(C37="Buy",L36,IF(C37="Sell",M36,""))</f>
        <v>27.48</v>
      </c>
      <c r="P37" s="41" t="n">
        <f aca="false">IF(C37="Buy",(O37*10000+R36*P36)/(R36+10000),P36)</f>
        <v>27.49</v>
      </c>
      <c r="Q37" s="41" t="n">
        <f aca="false">IF(C37="Sell",(O37*10000+S36*Q36)/(S36+10000),Q36)</f>
        <v>25.5576923076923</v>
      </c>
      <c r="R37" s="37" t="n">
        <f aca="false">IF(C37="Buy",R36+10000,R36)</f>
        <v>20000</v>
      </c>
      <c r="S37" s="37" t="n">
        <f aca="false">IF(C37="Sell",S36+10000,S36)</f>
        <v>130000</v>
      </c>
      <c r="T37" s="37" t="n">
        <f aca="false">R37-S37</f>
        <v>-110000</v>
      </c>
      <c r="U37" s="37" t="n">
        <f aca="false">S37*Q37-R37*P37</f>
        <v>2772700</v>
      </c>
      <c r="V37" s="37" t="n">
        <f aca="false">T37*N37+U37</f>
        <v>-295750</v>
      </c>
      <c r="X37" s="20" t="s">
        <v>35</v>
      </c>
    </row>
    <row r="38" customFormat="false" ht="12.75" hidden="false" customHeight="false" outlineLevel="0" collapsed="false">
      <c r="A38" s="20" t="n">
        <f aca="false">A37+1</f>
        <v>20</v>
      </c>
      <c r="B38" s="37" t="n">
        <f aca="false">model1!B38</f>
        <v>2222.5216379776</v>
      </c>
      <c r="C38" s="20" t="s">
        <v>59</v>
      </c>
      <c r="D38" s="37" t="n">
        <f aca="false">((B38-B37)+(B37-B36)+(B36-B35)+(B35-B34))/4</f>
        <v>194.318799594178</v>
      </c>
      <c r="E38" s="20" t="n">
        <f aca="false">MAX(0,IF(C38="Buy",E37+1,E37-MAX(1,ROUND($F$5*E37,0))))</f>
        <v>3</v>
      </c>
      <c r="F38" s="20" t="n">
        <f aca="false">MAX(0,IF(C38="Sell",F37+1,F37-MAX(1,ROUND($F$5*F37,0))))</f>
        <v>7</v>
      </c>
      <c r="G38" s="20" t="n">
        <f aca="false">IF(T38&gt;$N$2,E38+$N$3,IF(T38&lt;0,IF(L37&gt;Q38,E38+$N$3,E38),E38))</f>
        <v>8</v>
      </c>
      <c r="H38" s="20" t="n">
        <f aca="false">IF(T38&lt;$N$2*-1,F38+$N$3,IF(T38&gt;0,(IF(M37-Q38-J20*(1+$N$4)&gt;0,F38+$N$3,F38)),F38))</f>
        <v>12</v>
      </c>
      <c r="I38" s="38" t="n">
        <f aca="false">MAX($J$3,IF(C38="Buy",MAX(0,VLOOKUP(G38,Trans2,3,FALSE())+I37),MAX(0,I37-MAX(0.01,ROUND(I37*$F$4,2)))))</f>
        <v>0.06</v>
      </c>
      <c r="J38" s="38" t="n">
        <f aca="false">MAX($J$3,IF(C38="Sell",MAX(0,VLOOKUP(H38,Trans2,3,FALSE())+J37),MAX(0,J37-MAX(0.01,ROUND(J37*$F$4,2)))))</f>
        <v>0.1</v>
      </c>
      <c r="K38" s="40" t="n">
        <f aca="false">MAX($J$2,J38+$J$4,I38+0.01,IF(C38="Sell",VLOOKUP(F38,Trans2,2,FALSE()),IF(C38="Buy",VLOOKUP(E38,Trans2,2,FALSE()),0))+VLOOKUP(D38,Intensity2,2,TRUE())+K37)</f>
        <v>0.91</v>
      </c>
      <c r="L38" s="39" t="n">
        <f aca="false">IF(C38="Sell",M38-K38,IF(C38="Buy",L37-I38,((L37+M37)/2-K38/2)))</f>
        <v>27.38</v>
      </c>
      <c r="M38" s="39" t="n">
        <f aca="false">IF(C38="Sell",M37+J38,IF(C38="Buy",L38+K38,((L37+M37)/2+K38/2)))</f>
        <v>28.29</v>
      </c>
      <c r="N38" s="20" t="n">
        <f aca="false">(L38+M38)/2</f>
        <v>27.835</v>
      </c>
      <c r="O38" s="20" t="n">
        <f aca="false">IF(C38="Buy",L37,IF(C38="Sell",M37,""))</f>
        <v>27.44</v>
      </c>
      <c r="P38" s="41" t="n">
        <f aca="false">IF(C38="Buy",(O38*10000+R37*P37)/(R37+10000),P37)</f>
        <v>27.4733333333333</v>
      </c>
      <c r="Q38" s="41" t="n">
        <f aca="false">IF(C38="Sell",(O38*10000+S37*Q37)/(S37+10000),Q37)</f>
        <v>25.5576923076923</v>
      </c>
      <c r="R38" s="37" t="n">
        <f aca="false">IF(C38="Buy",R37+10000,R37)</f>
        <v>30000</v>
      </c>
      <c r="S38" s="37" t="n">
        <f aca="false">IF(C38="Sell",S37+10000,S37)</f>
        <v>130000</v>
      </c>
      <c r="T38" s="37" t="n">
        <f aca="false">R38-S38</f>
        <v>-100000</v>
      </c>
      <c r="U38" s="37" t="n">
        <f aca="false">S38*Q38-R38*P38</f>
        <v>2498300</v>
      </c>
      <c r="V38" s="37" t="n">
        <f aca="false">T38*N38+U38</f>
        <v>-285200</v>
      </c>
      <c r="X38" s="20" t="s">
        <v>35</v>
      </c>
    </row>
    <row r="39" customFormat="false" ht="12.75" hidden="false" customHeight="false" outlineLevel="0" collapsed="false">
      <c r="A39" s="20" t="n">
        <f aca="false">A38+1</f>
        <v>21</v>
      </c>
      <c r="B39" s="37" t="n">
        <f aca="false">model1!B39</f>
        <v>2462.5216379776</v>
      </c>
      <c r="C39" s="20" t="s">
        <v>59</v>
      </c>
      <c r="D39" s="37" t="n">
        <f aca="false">((B39-B38)+(B38-B37)+(B37-B36)+(B36-B35))/4</f>
        <v>218.456517515854</v>
      </c>
      <c r="E39" s="20" t="n">
        <f aca="false">MAX(0,IF(C39="Buy",E38+1,E38-MAX(1,ROUND($F$5*E38,0))))</f>
        <v>4</v>
      </c>
      <c r="F39" s="20" t="n">
        <f aca="false">MAX(0,IF(C39="Sell",F38+1,F38-MAX(1,ROUND($F$5*F38,0))))</f>
        <v>6</v>
      </c>
      <c r="G39" s="20" t="n">
        <f aca="false">IF(T39&gt;$N$2,E39+$N$3,IF(T39&lt;0,IF(L38&gt;Q39,E39+$N$3,E39),E39))</f>
        <v>9</v>
      </c>
      <c r="H39" s="20" t="n">
        <f aca="false">IF(T39&lt;$N$2*-1,F39+$N$3,IF(T39&gt;0,(IF(M38-Q39-J21*(1+$N$4)&gt;0,F39+$N$3,F39)),F39))</f>
        <v>11</v>
      </c>
      <c r="I39" s="38" t="n">
        <f aca="false">MAX($J$3,IF(C39="Buy",MAX(0,VLOOKUP(G39,Trans2,3,FALSE())+I38),MAX(0,I38-MAX(0.01,ROUND(I38*$F$4,2)))))</f>
        <v>0.08</v>
      </c>
      <c r="J39" s="38" t="n">
        <f aca="false">MAX($J$3,IF(C39="Sell",MAX(0,VLOOKUP(H39,Trans2,3,FALSE())+J38),MAX(0,J38-MAX(0.01,ROUND(J38*$F$4,2)))))</f>
        <v>0.0700000000000001</v>
      </c>
      <c r="K39" s="40" t="n">
        <f aca="false">MAX($J$2,J39+$J$4,I39+0.01,IF(C39="Sell",VLOOKUP(F39,Trans2,2,FALSE()),IF(C39="Buy",VLOOKUP(E39,Trans2,2,FALSE()),0))+VLOOKUP(D39,Intensity2,2,TRUE())+K38)</f>
        <v>0.91</v>
      </c>
      <c r="L39" s="39" t="n">
        <f aca="false">IF(C39="Sell",M39-K39,IF(C39="Buy",L38-I39,((L38+M38)/2-K39/2)))</f>
        <v>27.3</v>
      </c>
      <c r="M39" s="39" t="n">
        <f aca="false">IF(C39="Sell",M38+J39,IF(C39="Buy",L39+K39,((L38+M38)/2+K39/2)))</f>
        <v>28.21</v>
      </c>
      <c r="N39" s="20" t="n">
        <f aca="false">(L39+M39)/2</f>
        <v>27.755</v>
      </c>
      <c r="O39" s="20" t="n">
        <f aca="false">IF(C39="Buy",L38,IF(C39="Sell",M38,""))</f>
        <v>27.38</v>
      </c>
      <c r="P39" s="41" t="n">
        <f aca="false">IF(C39="Buy",(O39*10000+R38*P38)/(R38+10000),P38)</f>
        <v>27.45</v>
      </c>
      <c r="Q39" s="41" t="n">
        <f aca="false">IF(C39="Sell",(O39*10000+S38*Q38)/(S38+10000),Q38)</f>
        <v>25.5576923076923</v>
      </c>
      <c r="R39" s="37" t="n">
        <f aca="false">IF(C39="Buy",R38+10000,R38)</f>
        <v>40000</v>
      </c>
      <c r="S39" s="37" t="n">
        <f aca="false">IF(C39="Sell",S38+10000,S38)</f>
        <v>130000</v>
      </c>
      <c r="T39" s="37" t="n">
        <f aca="false">R39-S39</f>
        <v>-90000</v>
      </c>
      <c r="U39" s="37" t="n">
        <f aca="false">S39*Q39-R39*P39</f>
        <v>2224500</v>
      </c>
      <c r="V39" s="37" t="n">
        <f aca="false">T39*N39+U39</f>
        <v>-273450</v>
      </c>
      <c r="X39" s="20" t="s">
        <v>69</v>
      </c>
    </row>
    <row r="40" customFormat="false" ht="12.75" hidden="false" customHeight="false" outlineLevel="0" collapsed="false">
      <c r="A40" s="20" t="n">
        <f aca="false">A39+1</f>
        <v>22</v>
      </c>
      <c r="B40" s="37" t="n">
        <f aca="false">model1!B40</f>
        <v>2702.5216379776</v>
      </c>
      <c r="C40" s="20" t="s">
        <v>59</v>
      </c>
      <c r="D40" s="37" t="n">
        <f aca="false">((B40-B39)+(B39-B38)+(B38-B37)+(B37-B36))/4</f>
        <v>240</v>
      </c>
      <c r="E40" s="20" t="n">
        <f aca="false">MAX(0,IF(C40="Buy",E39+1,E39-MAX(1,ROUND($F$5*E39,0))))</f>
        <v>5</v>
      </c>
      <c r="F40" s="20" t="n">
        <f aca="false">MAX(0,IF(C40="Sell",F39+1,F39-MAX(1,ROUND($F$5*F39,0))))</f>
        <v>5</v>
      </c>
      <c r="G40" s="20" t="n">
        <f aca="false">IF(T40&gt;$N$2,E40+$N$3,IF(T40&lt;0,IF(L39&gt;Q40,E40+$N$3,E40),E40))</f>
        <v>10</v>
      </c>
      <c r="H40" s="20" t="n">
        <f aca="false">IF(T40&lt;$N$2*-1,F40+$N$3,IF(T40&gt;0,(IF(M39-Q40-J22*(1+$N$4)&gt;0,F40+$N$3,F40)),F40))</f>
        <v>10</v>
      </c>
      <c r="I40" s="38" t="n">
        <f aca="false">MAX($J$3,IF(C40="Buy",MAX(0,VLOOKUP(G40,Trans2,3,FALSE())+I39),MAX(0,I39-MAX(0.01,ROUND(I39*$F$4,2)))))</f>
        <v>0.1</v>
      </c>
      <c r="J40" s="38" t="n">
        <f aca="false">MAX($J$3,IF(C40="Sell",MAX(0,VLOOKUP(H40,Trans2,3,FALSE())+J39),MAX(0,J39-MAX(0.01,ROUND(J39*$F$4,2)))))</f>
        <v>0.0500000000000001</v>
      </c>
      <c r="K40" s="40" t="n">
        <f aca="false">MAX($J$2,J40+$J$4,I40+0.01,IF(C40="Sell",VLOOKUP(F40,Trans2,2,FALSE()),IF(C40="Buy",VLOOKUP(E40,Trans2,2,FALSE()),0))+VLOOKUP(D40,Intensity2,2,TRUE())+K39)</f>
        <v>0.9</v>
      </c>
      <c r="L40" s="39" t="n">
        <f aca="false">IF(C40="Sell",M40-K40,IF(C40="Buy",L39-I40,((L39+M39)/2-K40/2)))</f>
        <v>27.2</v>
      </c>
      <c r="M40" s="39" t="n">
        <f aca="false">IF(C40="Sell",M39+J40,IF(C40="Buy",L40+K40,((L39+M39)/2+K40/2)))</f>
        <v>28.1</v>
      </c>
      <c r="N40" s="20" t="n">
        <f aca="false">(L40+M40)/2</f>
        <v>27.65</v>
      </c>
      <c r="O40" s="20" t="n">
        <f aca="false">IF(C40="Buy",L39,IF(C40="Sell",M39,""))</f>
        <v>27.3</v>
      </c>
      <c r="P40" s="41" t="n">
        <f aca="false">IF(C40="Buy",(O40*10000+R39*P39)/(R39+10000),P39)</f>
        <v>27.42</v>
      </c>
      <c r="Q40" s="41" t="n">
        <f aca="false">IF(C40="Sell",(O40*10000+S39*Q39)/(S39+10000),Q39)</f>
        <v>25.5576923076923</v>
      </c>
      <c r="R40" s="37" t="n">
        <f aca="false">IF(C40="Buy",R39+10000,R39)</f>
        <v>50000</v>
      </c>
      <c r="S40" s="37" t="n">
        <f aca="false">IF(C40="Sell",S39+10000,S39)</f>
        <v>130000</v>
      </c>
      <c r="T40" s="37" t="n">
        <f aca="false">R40-S40</f>
        <v>-80000</v>
      </c>
      <c r="U40" s="37" t="n">
        <f aca="false">S40*Q40-R40*P40</f>
        <v>1951500</v>
      </c>
      <c r="V40" s="37" t="n">
        <f aca="false">T40*N40+U40</f>
        <v>-260500</v>
      </c>
      <c r="X40" s="20" t="s">
        <v>37</v>
      </c>
    </row>
    <row r="41" customFormat="false" ht="12.75" hidden="false" customHeight="false" outlineLevel="0" collapsed="false">
      <c r="A41" s="20" t="n">
        <f aca="false">A40+1</f>
        <v>23</v>
      </c>
      <c r="B41" s="37" t="n">
        <f aca="false">model1!B41</f>
        <v>2942.5216379776</v>
      </c>
      <c r="C41" s="20" t="s">
        <v>59</v>
      </c>
      <c r="D41" s="37" t="n">
        <f aca="false">((B41-B40)+(B40-B39)+(B39-B38)+(B38-B37))/4</f>
        <v>240</v>
      </c>
      <c r="E41" s="20" t="n">
        <f aca="false">MAX(0,IF(C41="Buy",E40+1,E40-MAX(1,ROUND($F$5*E40,0))))</f>
        <v>6</v>
      </c>
      <c r="F41" s="20" t="n">
        <f aca="false">MAX(0,IF(C41="Sell",F40+1,F40-MAX(1,ROUND($F$5*F40,0))))</f>
        <v>4</v>
      </c>
      <c r="G41" s="20" t="n">
        <f aca="false">IF(T41&gt;$N$2,E41+$N$3,IF(T41&lt;0,IF(L40&gt;Q41,E41+$N$3,E41),E41))</f>
        <v>11</v>
      </c>
      <c r="H41" s="20" t="n">
        <f aca="false">IF(T41&lt;$N$2*-1,F41+$N$3,IF(T41&gt;0,(IF(M40-Q41-J23*(1+$N$4)&gt;0,F41+$N$3,F41)),F41))</f>
        <v>9</v>
      </c>
      <c r="I41" s="38" t="n">
        <f aca="false">MAX($J$3,IF(C41="Buy",MAX(0,VLOOKUP(G41,Trans2,3,FALSE())+I40),MAX(0,I40-MAX(0.01,ROUND(I40*$F$4,2)))))</f>
        <v>0.14</v>
      </c>
      <c r="J41" s="38" t="n">
        <f aca="false">MAX($J$3,IF(C41="Sell",MAX(0,VLOOKUP(H41,Trans2,3,FALSE())+J40),MAX(0,J40-MAX(0.01,ROUND(J40*$F$4,2)))))</f>
        <v>0.0300000000000001</v>
      </c>
      <c r="K41" s="40" t="n">
        <f aca="false">MAX($J$2,J41+$J$4,I41+0.01,IF(C41="Sell",VLOOKUP(F41,Trans2,2,FALSE()),IF(C41="Buy",VLOOKUP(E41,Trans2,2,FALSE()),0))+VLOOKUP(D41,Intensity2,2,TRUE())+K40)</f>
        <v>0.9</v>
      </c>
      <c r="L41" s="39" t="n">
        <f aca="false">IF(C41="Sell",M41-K41,IF(C41="Buy",L40-I41,((L40+M40)/2-K41/2)))</f>
        <v>27.06</v>
      </c>
      <c r="M41" s="39" t="n">
        <f aca="false">IF(C41="Sell",M40+J41,IF(C41="Buy",L41+K41,((L40+M40)/2+K41/2)))</f>
        <v>27.96</v>
      </c>
      <c r="N41" s="20" t="n">
        <f aca="false">(L41+M41)/2</f>
        <v>27.51</v>
      </c>
      <c r="O41" s="20" t="n">
        <f aca="false">IF(C41="Buy",L40,IF(C41="Sell",M40,""))</f>
        <v>27.2</v>
      </c>
      <c r="P41" s="41" t="n">
        <f aca="false">IF(C41="Buy",(O41*10000+R40*P40)/(R40+10000),P40)</f>
        <v>27.3833333333333</v>
      </c>
      <c r="Q41" s="41" t="n">
        <f aca="false">IF(C41="Sell",(O41*10000+S40*Q40)/(S40+10000),Q40)</f>
        <v>25.5576923076923</v>
      </c>
      <c r="R41" s="37" t="n">
        <f aca="false">IF(C41="Buy",R40+10000,R40)</f>
        <v>60000</v>
      </c>
      <c r="S41" s="37" t="n">
        <f aca="false">IF(C41="Sell",S40+10000,S40)</f>
        <v>130000</v>
      </c>
      <c r="T41" s="37" t="n">
        <f aca="false">R41-S41</f>
        <v>-70000</v>
      </c>
      <c r="U41" s="37" t="n">
        <f aca="false">S41*Q41-R41*P41</f>
        <v>1679500</v>
      </c>
      <c r="V41" s="37" t="n">
        <f aca="false">T41*N41+U41</f>
        <v>-246200</v>
      </c>
      <c r="X41" s="20" t="s">
        <v>71</v>
      </c>
    </row>
    <row r="42" customFormat="false" ht="12.75" hidden="false" customHeight="false" outlineLevel="0" collapsed="false">
      <c r="A42" s="20" t="n">
        <f aca="false">A41+1</f>
        <v>24</v>
      </c>
      <c r="B42" s="37" t="n">
        <f aca="false">model1!B42</f>
        <v>3182.5216379776</v>
      </c>
      <c r="C42" s="20" t="s">
        <v>59</v>
      </c>
      <c r="D42" s="37" t="n">
        <f aca="false">((B42-B41)+(B41-B40)+(B40-B39)+(B39-B38))/4</f>
        <v>240</v>
      </c>
      <c r="E42" s="20" t="n">
        <f aca="false">MAX(0,IF(C42="Buy",E41+1,E41-MAX(1,ROUND($F$5*E41,0))))</f>
        <v>7</v>
      </c>
      <c r="F42" s="20" t="n">
        <f aca="false">MAX(0,IF(C42="Sell",F41+1,F41-MAX(1,ROUND($F$5*F41,0))))</f>
        <v>3</v>
      </c>
      <c r="G42" s="20" t="n">
        <f aca="false">IF(T42&gt;$N$2,E42+$N$3,IF(T42&lt;0,IF(L41&gt;Q42,E42+$N$3,E42),E42))</f>
        <v>12</v>
      </c>
      <c r="H42" s="20" t="n">
        <f aca="false">IF(T42&lt;$N$2*-1,F42+$N$3,IF(T42&gt;0,(IF(M41-Q42-J24*(1+$N$4)&gt;0,F42+$N$3,F42)),F42))</f>
        <v>8</v>
      </c>
      <c r="I42" s="38" t="n">
        <f aca="false">MAX($J$3,IF(C42="Buy",MAX(0,VLOOKUP(G42,Trans2,3,FALSE())+I41),MAX(0,I41-MAX(0.01,ROUND(I41*$F$4,2)))))</f>
        <v>0.18</v>
      </c>
      <c r="J42" s="38" t="n">
        <f aca="false">MAX($J$3,IF(C42="Sell",MAX(0,VLOOKUP(H42,Trans2,3,FALSE())+J41),MAX(0,J41-MAX(0.01,ROUND(J41*$F$4,2)))))</f>
        <v>0.0200000000000001</v>
      </c>
      <c r="K42" s="40" t="n">
        <f aca="false">MAX($J$2,J42+$J$4,I42+0.01,IF(C42="Sell",VLOOKUP(F42,Trans2,2,FALSE()),IF(C42="Buy",VLOOKUP(E42,Trans2,2,FALSE()),0))+VLOOKUP(D42,Intensity2,2,TRUE())+K41)</f>
        <v>0.9</v>
      </c>
      <c r="L42" s="39" t="n">
        <f aca="false">IF(C42="Sell",M42-K42,IF(C42="Buy",L41-I42,((L41+M41)/2-K42/2)))</f>
        <v>26.88</v>
      </c>
      <c r="M42" s="39" t="n">
        <f aca="false">IF(C42="Sell",M41+J42,IF(C42="Buy",L42+K42,((L41+M41)/2+K42/2)))</f>
        <v>27.78</v>
      </c>
      <c r="N42" s="20" t="n">
        <f aca="false">(L42+M42)/2</f>
        <v>27.33</v>
      </c>
      <c r="O42" s="20" t="n">
        <f aca="false">IF(C42="Buy",L41,IF(C42="Sell",M41,""))</f>
        <v>27.06</v>
      </c>
      <c r="P42" s="41" t="n">
        <f aca="false">IF(C42="Buy",(O42*10000+R41*P41)/(R41+10000),P41)</f>
        <v>27.3371428571429</v>
      </c>
      <c r="Q42" s="41" t="n">
        <f aca="false">IF(C42="Sell",(O42*10000+S41*Q41)/(S41+10000),Q41)</f>
        <v>25.5576923076923</v>
      </c>
      <c r="R42" s="37" t="n">
        <f aca="false">IF(C42="Buy",R41+10000,R41)</f>
        <v>70000</v>
      </c>
      <c r="S42" s="37" t="n">
        <f aca="false">IF(C42="Sell",S41+10000,S41)</f>
        <v>130000</v>
      </c>
      <c r="T42" s="37" t="n">
        <f aca="false">R42-S42</f>
        <v>-60000</v>
      </c>
      <c r="U42" s="37" t="n">
        <f aca="false">S42*Q42-R42*P42</f>
        <v>1408900</v>
      </c>
      <c r="V42" s="37" t="n">
        <f aca="false">T42*N42+U42</f>
        <v>-230900</v>
      </c>
      <c r="X42" s="20" t="s">
        <v>72</v>
      </c>
    </row>
    <row r="43" customFormat="false" ht="12.75" hidden="false" customHeight="false" outlineLevel="0" collapsed="false">
      <c r="A43" s="20" t="n">
        <f aca="false">A42+1</f>
        <v>25</v>
      </c>
      <c r="B43" s="37" t="n">
        <f aca="false">model1!B43</f>
        <v>3422.5216379776</v>
      </c>
      <c r="C43" s="20" t="s">
        <v>59</v>
      </c>
      <c r="D43" s="37" t="n">
        <f aca="false">((B43-B42)+(B42-B41)+(B41-B40)+(B40-B39))/4</f>
        <v>240</v>
      </c>
      <c r="E43" s="20" t="n">
        <f aca="false">MAX(0,IF(C43="Buy",E42+1,E42-MAX(1,ROUND($F$5*E42,0))))</f>
        <v>8</v>
      </c>
      <c r="F43" s="20" t="n">
        <f aca="false">MAX(0,IF(C43="Sell",F42+1,F42-MAX(1,ROUND($F$5*F42,0))))</f>
        <v>2</v>
      </c>
      <c r="G43" s="20" t="n">
        <f aca="false">IF(T43&gt;$N$2,E43+$N$3,IF(T43&lt;0,IF(L42&gt;Q43,E43+$N$3,E43),E43))</f>
        <v>13</v>
      </c>
      <c r="H43" s="20" t="n">
        <f aca="false">IF(T43&lt;$N$2*-1,F43+$N$3,IF(T43&gt;0,(IF(M42-Q43-J25*(1+$N$4)&gt;0,F43+$N$3,F43)),F43))</f>
        <v>7</v>
      </c>
      <c r="I43" s="38" t="n">
        <f aca="false">MAX($J$3,IF(C43="Buy",MAX(0,VLOOKUP(G43,Trans2,3,FALSE())+I42),MAX(0,I42-MAX(0.01,ROUND(I42*$F$4,2)))))</f>
        <v>0.22</v>
      </c>
      <c r="J43" s="38" t="n">
        <f aca="false">MAX($J$3,IF(C43="Sell",MAX(0,VLOOKUP(H43,Trans2,3,FALSE())+J42),MAX(0,J42-MAX(0.01,ROUND(J42*$F$4,2)))))</f>
        <v>0.0100000000000001</v>
      </c>
      <c r="K43" s="40" t="n">
        <f aca="false">MAX($J$2,J43+$J$4,I43+0.01,IF(C43="Sell",VLOOKUP(F43,Trans2,2,FALSE()),IF(C43="Buy",VLOOKUP(E43,Trans2,2,FALSE()),0))+VLOOKUP(D43,Intensity2,2,TRUE())+K42)</f>
        <v>0.9</v>
      </c>
      <c r="L43" s="39" t="n">
        <f aca="false">IF(C43="Sell",M43-K43,IF(C43="Buy",L42-I43,((L42+M42)/2-K43/2)))</f>
        <v>26.66</v>
      </c>
      <c r="M43" s="39" t="n">
        <f aca="false">IF(C43="Sell",M42+J43,IF(C43="Buy",L43+K43,((L42+M42)/2+K43/2)))</f>
        <v>27.56</v>
      </c>
      <c r="N43" s="20" t="n">
        <f aca="false">(L43+M43)/2</f>
        <v>27.11</v>
      </c>
      <c r="O43" s="20" t="n">
        <f aca="false">IF(C43="Buy",L42,IF(C43="Sell",M42,""))</f>
        <v>26.88</v>
      </c>
      <c r="P43" s="41" t="n">
        <f aca="false">IF(C43="Buy",(O43*10000+R42*P42)/(R42+10000),P42)</f>
        <v>27.28</v>
      </c>
      <c r="Q43" s="41" t="n">
        <f aca="false">IF(C43="Sell",(O43*10000+S42*Q42)/(S42+10000),Q42)</f>
        <v>25.5576923076923</v>
      </c>
      <c r="R43" s="37" t="n">
        <f aca="false">IF(C43="Buy",R42+10000,R42)</f>
        <v>80000</v>
      </c>
      <c r="S43" s="37" t="n">
        <f aca="false">IF(C43="Sell",S42+10000,S42)</f>
        <v>130000</v>
      </c>
      <c r="T43" s="37" t="n">
        <f aca="false">R43-S43</f>
        <v>-50000</v>
      </c>
      <c r="U43" s="37" t="n">
        <f aca="false">S43*Q43-R43*P43</f>
        <v>1140100</v>
      </c>
      <c r="V43" s="37" t="n">
        <f aca="false">T43*N43+U43</f>
        <v>-215400</v>
      </c>
      <c r="X43" s="20" t="s">
        <v>73</v>
      </c>
    </row>
    <row r="44" customFormat="false" ht="12.75" hidden="false" customHeight="false" outlineLevel="0" collapsed="false">
      <c r="A44" s="20" t="n">
        <f aca="false">A43+1</f>
        <v>26</v>
      </c>
      <c r="B44" s="37" t="n">
        <f aca="false">model1!B44</f>
        <v>3662.5216379776</v>
      </c>
      <c r="C44" s="20" t="s">
        <v>59</v>
      </c>
      <c r="D44" s="37" t="n">
        <f aca="false">((B44-B43)+(B43-B42)+(B42-B41)+(B41-B40))/4</f>
        <v>240</v>
      </c>
      <c r="E44" s="20" t="n">
        <f aca="false">MAX(0,IF(C44="Buy",E43+1,E43-MAX(1,ROUND($F$5*E43,0))))</f>
        <v>9</v>
      </c>
      <c r="F44" s="20" t="n">
        <f aca="false">MAX(0,IF(C44="Sell",F43+1,F43-MAX(1,ROUND($F$5*F43,0))))</f>
        <v>1</v>
      </c>
      <c r="G44" s="20" t="n">
        <f aca="false">IF(T44&gt;$N$2,E44+$N$3,IF(T44&lt;0,IF(L43&gt;Q44,E44+$N$3,E44),E44))</f>
        <v>14</v>
      </c>
      <c r="H44" s="20" t="n">
        <f aca="false">IF(T44&lt;$N$2*-1,F44+$N$3,IF(T44&gt;0,(IF(M43-Q44-J26*(1+$N$4)&gt;0,F44+$N$3,F44)),F44))</f>
        <v>1</v>
      </c>
      <c r="I44" s="38" t="n">
        <f aca="false">MAX($J$3,IF(C44="Buy",MAX(0,VLOOKUP(G44,Trans2,3,FALSE())+I43),MAX(0,I43-MAX(0.01,ROUND(I43*$F$4,2)))))</f>
        <v>0.37</v>
      </c>
      <c r="J44" s="38" t="n">
        <f aca="false">MAX($J$3,IF(C44="Sell",MAX(0,VLOOKUP(H44,Trans2,3,FALSE())+J43),MAX(0,J43-MAX(0.01,ROUND(J43*$F$4,2)))))</f>
        <v>1.00613961606655E-016</v>
      </c>
      <c r="K44" s="40" t="n">
        <f aca="false">MAX($J$2,J44+$J$4,I44+0.01,IF(C44="Sell",VLOOKUP(F44,Trans2,2,FALSE()),IF(C44="Buy",VLOOKUP(E44,Trans2,2,FALSE()),0))+VLOOKUP(D44,Intensity2,2,TRUE())+K43)</f>
        <v>0.9</v>
      </c>
      <c r="L44" s="39" t="n">
        <f aca="false">IF(C44="Sell",M44-K44,IF(C44="Buy",L43-I44,((L43+M43)/2-K44/2)))</f>
        <v>26.29</v>
      </c>
      <c r="M44" s="39" t="n">
        <f aca="false">IF(C44="Sell",M43+J44,IF(C44="Buy",L44+K44,((L43+M43)/2+K44/2)))</f>
        <v>27.19</v>
      </c>
      <c r="N44" s="20" t="n">
        <f aca="false">(L44+M44)/2</f>
        <v>26.74</v>
      </c>
      <c r="O44" s="20" t="n">
        <f aca="false">IF(C44="Buy",L43,IF(C44="Sell",M43,""))</f>
        <v>26.66</v>
      </c>
      <c r="P44" s="41" t="n">
        <f aca="false">IF(C44="Buy",(O44*10000+R43*P43)/(R43+10000),P43)</f>
        <v>27.2111111111111</v>
      </c>
      <c r="Q44" s="41" t="n">
        <f aca="false">IF(C44="Sell",(O44*10000+S43*Q43)/(S43+10000),Q43)</f>
        <v>25.5576923076923</v>
      </c>
      <c r="R44" s="37" t="n">
        <f aca="false">IF(C44="Buy",R43+10000,R43)</f>
        <v>90000</v>
      </c>
      <c r="S44" s="37" t="n">
        <f aca="false">IF(C44="Sell",S43+10000,S43)</f>
        <v>130000</v>
      </c>
      <c r="T44" s="37" t="n">
        <f aca="false">R44-S44</f>
        <v>-40000</v>
      </c>
      <c r="U44" s="37" t="n">
        <f aca="false">S44*Q44-R44*P44</f>
        <v>873500</v>
      </c>
      <c r="V44" s="37" t="n">
        <f aca="false">T44*N44+U44</f>
        <v>-196100</v>
      </c>
      <c r="X44" s="20" t="s">
        <v>31</v>
      </c>
    </row>
    <row r="45" customFormat="false" ht="12.75" hidden="false" customHeight="false" outlineLevel="0" collapsed="false">
      <c r="A45" s="20" t="n">
        <f aca="false">A44+1</f>
        <v>27</v>
      </c>
      <c r="B45" s="37" t="n">
        <f aca="false">model1!B45</f>
        <v>3902.5216379776</v>
      </c>
      <c r="C45" s="20" t="s">
        <v>59</v>
      </c>
      <c r="D45" s="37" t="n">
        <f aca="false">((B45-B44)+(B44-B43)+(B43-B42)+(B42-B41))/4</f>
        <v>240</v>
      </c>
      <c r="E45" s="20" t="n">
        <f aca="false">MAX(0,IF(C45="Buy",E44+1,E44-MAX(1,ROUND($F$5*E44,0))))</f>
        <v>10</v>
      </c>
      <c r="F45" s="20" t="n">
        <f aca="false">MAX(0,IF(C45="Sell",F44+1,F44-MAX(1,ROUND($F$5*F44,0))))</f>
        <v>0</v>
      </c>
      <c r="G45" s="20" t="n">
        <f aca="false">IF(T45&gt;$N$2,E45+$N$3,IF(T45&lt;0,IF(L44&gt;Q45,E45+$N$3,E45),E45))</f>
        <v>15</v>
      </c>
      <c r="H45" s="20" t="n">
        <f aca="false">IF(T45&lt;$N$2*-1,F45+$N$3,IF(T45&gt;0,(IF(M44-Q45-J27*(1+$N$4)&gt;0,F45+$N$3,F45)),F45))</f>
        <v>0</v>
      </c>
      <c r="I45" s="38" t="n">
        <f aca="false">MAX($J$3,IF(C45="Buy",MAX(0,VLOOKUP(G45,Trans2,3,FALSE())+I44),MAX(0,I44-MAX(0.01,ROUND(I44*$F$4,2)))))</f>
        <v>0.52</v>
      </c>
      <c r="J45" s="38" t="n">
        <f aca="false">MAX($J$3,IF(C45="Sell",MAX(0,VLOOKUP(H45,Trans2,3,FALSE())+J44),MAX(0,J44-MAX(0.01,ROUND(J44*$F$4,2)))))</f>
        <v>0</v>
      </c>
      <c r="K45" s="40" t="n">
        <f aca="false">MAX($J$2,J45+$J$4,I45+0.01,IF(C45="Sell",VLOOKUP(F45,Trans2,2,FALSE()),IF(C45="Buy",VLOOKUP(E45,Trans2,2,FALSE()),0))+VLOOKUP(D45,Intensity2,2,TRUE())+K44)</f>
        <v>0.9</v>
      </c>
      <c r="L45" s="39" t="n">
        <f aca="false">IF(C45="Sell",M45-K45,IF(C45="Buy",L44-I45,((L44+M44)/2-K45/2)))</f>
        <v>25.77</v>
      </c>
      <c r="M45" s="39" t="n">
        <f aca="false">IF(C45="Sell",M44+J45,IF(C45="Buy",L45+K45,((L44+M44)/2+K45/2)))</f>
        <v>26.67</v>
      </c>
      <c r="N45" s="20" t="n">
        <f aca="false">(L45+M45)/2</f>
        <v>26.22</v>
      </c>
      <c r="O45" s="20" t="n">
        <f aca="false">IF(C45="Buy",L44,IF(C45="Sell",M44,""))</f>
        <v>26.29</v>
      </c>
      <c r="P45" s="41" t="n">
        <f aca="false">IF(C45="Buy",(O45*10000+R44*P44)/(R44+10000),P44)</f>
        <v>27.119</v>
      </c>
      <c r="Q45" s="41" t="n">
        <f aca="false">IF(C45="Sell",(O45*10000+S44*Q44)/(S44+10000),Q44)</f>
        <v>25.5576923076923</v>
      </c>
      <c r="R45" s="37" t="n">
        <f aca="false">IF(C45="Buy",R44+10000,R44)</f>
        <v>100000</v>
      </c>
      <c r="S45" s="37" t="n">
        <f aca="false">IF(C45="Sell",S44+10000,S44)</f>
        <v>130000</v>
      </c>
      <c r="T45" s="37" t="n">
        <f aca="false">R45-S45</f>
        <v>-30000</v>
      </c>
      <c r="U45" s="37" t="n">
        <f aca="false">S45*Q45-R45*P45</f>
        <v>610600</v>
      </c>
      <c r="V45" s="37" t="n">
        <f aca="false">T45*N45+U45</f>
        <v>-176000</v>
      </c>
      <c r="X45" s="20" t="s">
        <v>74</v>
      </c>
    </row>
    <row r="46" customFormat="false" ht="12.75" hidden="false" customHeight="false" outlineLevel="0" collapsed="false">
      <c r="A46" s="20" t="n">
        <f aca="false">A45+1</f>
        <v>28</v>
      </c>
      <c r="B46" s="37" t="n">
        <f aca="false">model1!B46</f>
        <v>4142.5216379776</v>
      </c>
      <c r="C46" s="20" t="s">
        <v>59</v>
      </c>
      <c r="D46" s="37" t="n">
        <f aca="false">((B46-B45)+(B45-B44)+(B44-B43)+(B43-B42))/4</f>
        <v>240</v>
      </c>
      <c r="E46" s="20" t="n">
        <f aca="false">MAX(0,IF(C46="Buy",E45+1,E45-MAX(1,ROUND($F$5*E45,0))))</f>
        <v>11</v>
      </c>
      <c r="F46" s="20" t="n">
        <f aca="false">MAX(0,IF(C46="Sell",F45+1,F45-MAX(1,ROUND($F$5*F45,0))))</f>
        <v>0</v>
      </c>
      <c r="G46" s="20" t="n">
        <f aca="false">IF(T46&gt;$N$2,E46+$N$3,IF(T46&lt;0,IF(L45&gt;Q46,E46+$N$3,E46),E46))</f>
        <v>16</v>
      </c>
      <c r="H46" s="20" t="n">
        <f aca="false">IF(T46&lt;$N$2*-1,F46+$N$3,IF(T46&gt;0,(IF(M45-Q46-J28*(1+$N$4)&gt;0,F46+$N$3,F46)),F46))</f>
        <v>0</v>
      </c>
      <c r="I46" s="38" t="n">
        <f aca="false">MAX($J$3,IF(C46="Buy",MAX(0,VLOOKUP(G46,Trans2,3,FALSE())+I45),MAX(0,I45-MAX(0.01,ROUND(I45*$F$4,2)))))</f>
        <v>0.67</v>
      </c>
      <c r="J46" s="38" t="n">
        <f aca="false">MAX($J$3,IF(C46="Sell",MAX(0,VLOOKUP(H46,Trans2,3,FALSE())+J45),MAX(0,J45-MAX(0.01,ROUND(J45*$F$4,2)))))</f>
        <v>0</v>
      </c>
      <c r="K46" s="40" t="n">
        <f aca="false">MAX($J$2,J46+$J$4,I46+0.01,IF(C46="Sell",VLOOKUP(F46,Trans2,2,FALSE()),IF(C46="Buy",VLOOKUP(E46,Trans2,2,FALSE()),0))+VLOOKUP(D46,Intensity2,2,TRUE())+K45)</f>
        <v>0.91</v>
      </c>
      <c r="L46" s="39" t="n">
        <f aca="false">IF(C46="Sell",M46-K46,IF(C46="Buy",L45-I46,((L45+M45)/2-K46/2)))</f>
        <v>25.1</v>
      </c>
      <c r="M46" s="39" t="n">
        <f aca="false">IF(C46="Sell",M45+J46,IF(C46="Buy",L46+K46,((L45+M45)/2+K46/2)))</f>
        <v>26.01</v>
      </c>
      <c r="N46" s="20" t="n">
        <f aca="false">(L46+M46)/2</f>
        <v>25.555</v>
      </c>
      <c r="O46" s="20" t="n">
        <f aca="false">IF(C46="Buy",L45,IF(C46="Sell",M45,""))</f>
        <v>25.77</v>
      </c>
      <c r="P46" s="41" t="n">
        <f aca="false">IF(C46="Buy",(O46*10000+R45*P45)/(R45+10000),P45)</f>
        <v>26.9963636363636</v>
      </c>
      <c r="Q46" s="41" t="n">
        <f aca="false">IF(C46="Sell",(O46*10000+S45*Q45)/(S45+10000),Q45)</f>
        <v>25.5576923076923</v>
      </c>
      <c r="R46" s="37" t="n">
        <f aca="false">IF(C46="Buy",R45+10000,R45)</f>
        <v>110000</v>
      </c>
      <c r="S46" s="37" t="n">
        <f aca="false">IF(C46="Sell",S45+10000,S45)</f>
        <v>130000</v>
      </c>
      <c r="T46" s="37" t="n">
        <f aca="false">R46-S46</f>
        <v>-20000</v>
      </c>
      <c r="U46" s="37" t="n">
        <f aca="false">S46*Q46-R46*P46</f>
        <v>352900</v>
      </c>
      <c r="V46" s="37" t="n">
        <f aca="false">T46*N46+U46</f>
        <v>-158200</v>
      </c>
      <c r="X46" s="20" t="s">
        <v>21</v>
      </c>
    </row>
    <row r="47" customFormat="false" ht="12.75" hidden="false" customHeight="false" outlineLevel="0" collapsed="false">
      <c r="A47" s="20" t="n">
        <f aca="false">A46+1</f>
        <v>29</v>
      </c>
      <c r="B47" s="37" t="n">
        <f aca="false">model1!B47</f>
        <v>4382.5216379776</v>
      </c>
      <c r="C47" s="20" t="s">
        <v>59</v>
      </c>
      <c r="D47" s="37" t="n">
        <f aca="false">((B47-B46)+(B46-B45)+(B45-B44)+(B44-B43))/4</f>
        <v>240</v>
      </c>
      <c r="E47" s="20" t="n">
        <f aca="false">MAX(0,IF(C47="Buy",E46+1,E46-MAX(1,ROUND($F$5*E46,0))))</f>
        <v>12</v>
      </c>
      <c r="F47" s="20" t="n">
        <f aca="false">MAX(0,IF(C47="Sell",F46+1,F46-MAX(1,ROUND($F$5*F46,0))))</f>
        <v>0</v>
      </c>
      <c r="G47" s="20" t="n">
        <f aca="false">IF(T47&gt;$N$2,E47+$N$3,IF(T47&lt;0,IF(L46&gt;Q47,E47+$N$3,E47),E47))</f>
        <v>12</v>
      </c>
      <c r="H47" s="20" t="n">
        <f aca="false">IF(T47&lt;$N$2*-1,F47+$N$3,IF(T47&gt;0,(IF(M46-Q47-J29*(1+$N$4)&gt;0,F47+$N$3,F47)),F47))</f>
        <v>0</v>
      </c>
      <c r="I47" s="38" t="n">
        <f aca="false">MAX($J$3,IF(C47="Buy",MAX(0,VLOOKUP(G47,Trans2,3,FALSE())+I46),MAX(0,I46-MAX(0.01,ROUND(I46*$F$4,2)))))</f>
        <v>0.71</v>
      </c>
      <c r="J47" s="38" t="n">
        <f aca="false">MAX($J$3,IF(C47="Sell",MAX(0,VLOOKUP(H47,Trans2,3,FALSE())+J46),MAX(0,J46-MAX(0.01,ROUND(J46*$F$4,2)))))</f>
        <v>0</v>
      </c>
      <c r="K47" s="40" t="n">
        <f aca="false">MAX($J$2,J47+$J$4,I47+0.01,IF(C47="Sell",VLOOKUP(F47,Trans2,2,FALSE()),IF(C47="Buy",VLOOKUP(E47,Trans2,2,FALSE()),0))+VLOOKUP(D47,Intensity2,2,TRUE())+K46)</f>
        <v>0.92</v>
      </c>
      <c r="L47" s="39" t="n">
        <f aca="false">IF(C47="Sell",M47-K47,IF(C47="Buy",L46-I47,((L46+M46)/2-K47/2)))</f>
        <v>24.39</v>
      </c>
      <c r="M47" s="39" t="n">
        <f aca="false">IF(C47="Sell",M46+J47,IF(C47="Buy",L47+K47,((L46+M46)/2+K47/2)))</f>
        <v>25.31</v>
      </c>
      <c r="N47" s="20" t="n">
        <f aca="false">(L47+M47)/2</f>
        <v>24.85</v>
      </c>
      <c r="O47" s="20" t="n">
        <f aca="false">IF(C47="Buy",L46,IF(C47="Sell",M46,""))</f>
        <v>25.1</v>
      </c>
      <c r="P47" s="41" t="n">
        <f aca="false">IF(C47="Buy",(O47*10000+R46*P46)/(R46+10000),P46)</f>
        <v>26.8383333333333</v>
      </c>
      <c r="Q47" s="41" t="n">
        <f aca="false">IF(C47="Sell",(O47*10000+S46*Q46)/(S46+10000),Q46)</f>
        <v>25.5576923076923</v>
      </c>
      <c r="R47" s="37" t="n">
        <f aca="false">IF(C47="Buy",R46+10000,R46)</f>
        <v>120000</v>
      </c>
      <c r="S47" s="37" t="n">
        <f aca="false">IF(C47="Sell",S46+10000,S46)</f>
        <v>130000</v>
      </c>
      <c r="T47" s="37" t="n">
        <f aca="false">R47-S47</f>
        <v>-10000</v>
      </c>
      <c r="U47" s="37" t="n">
        <f aca="false">S47*Q47-R47*P47</f>
        <v>101900</v>
      </c>
      <c r="V47" s="37" t="n">
        <f aca="false">T47*N47+U47</f>
        <v>-146600</v>
      </c>
      <c r="X47" s="20" t="s">
        <v>74</v>
      </c>
    </row>
    <row r="48" customFormat="false" ht="12.75" hidden="false" customHeight="false" outlineLevel="0" collapsed="false">
      <c r="A48" s="20" t="n">
        <f aca="false">A47+1</f>
        <v>30</v>
      </c>
      <c r="B48" s="37" t="n">
        <f aca="false">model1!B48</f>
        <v>4622.5216379776</v>
      </c>
      <c r="C48" s="20" t="s">
        <v>70</v>
      </c>
      <c r="D48" s="37" t="n">
        <f aca="false">((B48-B47)+(B47-B46)+(B46-B45)+(B45-B44))/4</f>
        <v>240</v>
      </c>
      <c r="E48" s="20" t="n">
        <f aca="false">MAX(0,IF(C48="Buy",E47+1,E47-MAX(1,ROUND($F$5*E47,0))))</f>
        <v>11</v>
      </c>
      <c r="F48" s="20" t="n">
        <f aca="false">MAX(0,IF(C48="Sell",F47+1,F47-MAX(1,ROUND($F$5*F47,0))))</f>
        <v>0</v>
      </c>
      <c r="G48" s="20" t="n">
        <f aca="false">IF(T48&gt;$N$2,E48+$N$3,IF(T48&lt;0,IF(L47&gt;Q48,E48+$N$3,E48),E48))</f>
        <v>11</v>
      </c>
      <c r="H48" s="20" t="n">
        <f aca="false">IF(T48&lt;$N$2*-1,F48+$N$3,IF(T48&gt;0,(IF(M47-Q48-J30*(1+$N$4)&gt;0,F48+$N$3,F48)),F48))</f>
        <v>0</v>
      </c>
      <c r="I48" s="38" t="n">
        <f aca="false">MAX($J$3,IF(C48="Buy",MAX(0,VLOOKUP(G48,Trans2,3,FALSE())+I47),MAX(0,I47-MAX(0.01,ROUND(I47*$F$4,2)))))</f>
        <v>0.5</v>
      </c>
      <c r="J48" s="38" t="n">
        <f aca="false">MAX($J$3,IF(C48="Sell",MAX(0,VLOOKUP(H48,Trans2,3,FALSE())+J47),MAX(0,J47-MAX(0.01,ROUND(J47*$F$4,2)))))</f>
        <v>0</v>
      </c>
      <c r="K48" s="40" t="n">
        <f aca="false">MAX($J$2,J48+$J$4,I48+0.01,IF(C48="Sell",VLOOKUP(F48,Trans2,2,FALSE()),IF(C48="Buy",VLOOKUP(E48,Trans2,2,FALSE()),0))+VLOOKUP(D48,Intensity2,2,TRUE())+K47)</f>
        <v>0.91</v>
      </c>
      <c r="L48" s="39" t="n">
        <f aca="false">IF(C48="Sell",M48-K48,IF(C48="Buy",L47-I48,((L47+M47)/2-K48/2)))</f>
        <v>24.395</v>
      </c>
      <c r="M48" s="39" t="n">
        <f aca="false">IF(C48="Sell",M47+J48,IF(C48="Buy",L48+K48,((L47+M47)/2+K48/2)))</f>
        <v>25.305</v>
      </c>
      <c r="N48" s="20" t="n">
        <f aca="false">(L48+M48)/2</f>
        <v>24.85</v>
      </c>
      <c r="O48" s="20" t="str">
        <f aca="false">IF(C48="Buy",L47,IF(C48="Sell",M47,""))</f>
        <v/>
      </c>
      <c r="P48" s="41" t="n">
        <f aca="false">IF(C48="Buy",(O48*10000+R47*P47)/(R47+10000),P47)</f>
        <v>26.8383333333333</v>
      </c>
      <c r="Q48" s="41" t="n">
        <f aca="false">IF(C48="Sell",(O48*10000+S47*Q47)/(S47+10000),Q47)</f>
        <v>25.5576923076923</v>
      </c>
      <c r="R48" s="37" t="n">
        <f aca="false">IF(C48="Buy",R47+10000,R47)</f>
        <v>120000</v>
      </c>
      <c r="S48" s="37" t="n">
        <f aca="false">IF(C48="Sell",S47+10000,S47)</f>
        <v>130000</v>
      </c>
      <c r="T48" s="37" t="n">
        <f aca="false">R48-S48</f>
        <v>-10000</v>
      </c>
      <c r="U48" s="37" t="n">
        <f aca="false">S48*Q48-R48*P48</f>
        <v>101900</v>
      </c>
      <c r="V48" s="37" t="n">
        <f aca="false">T48*N48+U48</f>
        <v>-146600</v>
      </c>
      <c r="X48" s="20" t="s">
        <v>74</v>
      </c>
    </row>
    <row r="49" customFormat="false" ht="12.75" hidden="false" customHeight="false" outlineLevel="0" collapsed="false">
      <c r="A49" s="20" t="n">
        <f aca="false">A48+1</f>
        <v>31</v>
      </c>
      <c r="B49" s="37" t="n">
        <f aca="false">model1!B49</f>
        <v>4862.5216379776</v>
      </c>
      <c r="C49" s="20" t="s">
        <v>70</v>
      </c>
      <c r="D49" s="37" t="n">
        <f aca="false">((B49-B48)+(B48-B47)+(B47-B46)+(B46-B45))/4</f>
        <v>240</v>
      </c>
      <c r="E49" s="20" t="n">
        <f aca="false">MAX(0,IF(C49="Buy",E48+1,E48-MAX(1,ROUND($F$5*E48,0))))</f>
        <v>10</v>
      </c>
      <c r="F49" s="20" t="n">
        <f aca="false">MAX(0,IF(C49="Sell",F48+1,F48-MAX(1,ROUND($F$5*F48,0))))</f>
        <v>0</v>
      </c>
      <c r="G49" s="20" t="n">
        <f aca="false">IF(T49&gt;$N$2,E49+$N$3,IF(T49&lt;0,IF(L48&gt;Q49,E49+$N$3,E49),E49))</f>
        <v>10</v>
      </c>
      <c r="H49" s="20" t="n">
        <f aca="false">IF(T49&lt;$N$2*-1,F49+$N$3,IF(T49&gt;0,(IF(M48-Q49-J31*(1+$N$4)&gt;0,F49+$N$3,F49)),F49))</f>
        <v>0</v>
      </c>
      <c r="I49" s="38" t="n">
        <f aca="false">MAX($J$3,IF(C49="Buy",MAX(0,VLOOKUP(G49,Trans2,3,FALSE())+I48),MAX(0,I48-MAX(0.01,ROUND(I48*$F$4,2)))))</f>
        <v>0.35</v>
      </c>
      <c r="J49" s="38" t="n">
        <f aca="false">MAX($J$3,IF(C49="Sell",MAX(0,VLOOKUP(H49,Trans2,3,FALSE())+J48),MAX(0,J48-MAX(0.01,ROUND(J48*$F$4,2)))))</f>
        <v>0</v>
      </c>
      <c r="K49" s="40" t="n">
        <f aca="false">MAX($J$2,J49+$J$4,I49+0.01,IF(C49="Sell",VLOOKUP(F49,Trans2,2,FALSE()),IF(C49="Buy",VLOOKUP(E49,Trans2,2,FALSE()),0))+VLOOKUP(D49,Intensity2,2,TRUE())+K48)</f>
        <v>0.9</v>
      </c>
      <c r="L49" s="39" t="n">
        <f aca="false">IF(C49="Sell",M49-K49,IF(C49="Buy",L48-I49,((L48+M48)/2-K49/2)))</f>
        <v>24.4</v>
      </c>
      <c r="M49" s="39" t="n">
        <f aca="false">IF(C49="Sell",M48+J49,IF(C49="Buy",L49+K49,((L48+M48)/2+K49/2)))</f>
        <v>25.3</v>
      </c>
      <c r="N49" s="20" t="n">
        <f aca="false">(L49+M49)/2</f>
        <v>24.85</v>
      </c>
      <c r="O49" s="20" t="str">
        <f aca="false">IF(C49="Buy",L48,IF(C49="Sell",M48,""))</f>
        <v/>
      </c>
      <c r="P49" s="41" t="n">
        <f aca="false">IF(C49="Buy",(O49*10000+R48*P48)/(R48+10000),P48)</f>
        <v>26.8383333333333</v>
      </c>
      <c r="Q49" s="41" t="n">
        <f aca="false">IF(C49="Sell",(O49*10000+S48*Q48)/(S48+10000),Q48)</f>
        <v>25.5576923076923</v>
      </c>
      <c r="R49" s="37" t="n">
        <f aca="false">IF(C49="Buy",R48+10000,R48)</f>
        <v>120000</v>
      </c>
      <c r="S49" s="37" t="n">
        <f aca="false">IF(C49="Sell",S48+10000,S48)</f>
        <v>130000</v>
      </c>
      <c r="T49" s="37" t="n">
        <f aca="false">R49-S49</f>
        <v>-10000</v>
      </c>
      <c r="U49" s="37" t="n">
        <f aca="false">S49*Q49-R49*P49</f>
        <v>101900</v>
      </c>
      <c r="V49" s="37" t="n">
        <f aca="false">T49*N49+U49</f>
        <v>-146600</v>
      </c>
      <c r="X49" s="20" t="s">
        <v>74</v>
      </c>
    </row>
    <row r="50" customFormat="false" ht="12.75" hidden="false" customHeight="false" outlineLevel="0" collapsed="false">
      <c r="A50" s="20" t="n">
        <f aca="false">A49+1</f>
        <v>32</v>
      </c>
      <c r="B50" s="37" t="n">
        <f aca="false">model1!B50</f>
        <v>5102.5216379776</v>
      </c>
      <c r="C50" s="20" t="s">
        <v>70</v>
      </c>
      <c r="D50" s="37" t="n">
        <f aca="false">((B50-B49)+(B49-B48)+(B48-B47)+(B47-B46))/4</f>
        <v>240</v>
      </c>
      <c r="E50" s="20" t="n">
        <f aca="false">MAX(0,IF(C50="Buy",E49+1,E49-MAX(1,ROUND($F$5*E49,0))))</f>
        <v>9</v>
      </c>
      <c r="F50" s="20" t="n">
        <f aca="false">MAX(0,IF(C50="Sell",F49+1,F49-MAX(1,ROUND($F$5*F49,0))))</f>
        <v>0</v>
      </c>
      <c r="G50" s="20" t="n">
        <f aca="false">IF(T50&gt;$N$2,E50+$N$3,IF(T50&lt;0,IF(L49&gt;Q50,E50+$N$3,E50),E50))</f>
        <v>9</v>
      </c>
      <c r="H50" s="20" t="n">
        <f aca="false">IF(T50&lt;$N$2*-1,F50+$N$3,IF(T50&gt;0,(IF(M49-Q50-J32*(1+$N$4)&gt;0,F50+$N$3,F50)),F50))</f>
        <v>0</v>
      </c>
      <c r="I50" s="38" t="n">
        <f aca="false">MAX($J$3,IF(C50="Buy",MAX(0,VLOOKUP(G50,Trans2,3,FALSE())+I49),MAX(0,I49-MAX(0.01,ROUND(I49*$F$4,2)))))</f>
        <v>0.24</v>
      </c>
      <c r="J50" s="38" t="n">
        <f aca="false">MAX($J$3,IF(C50="Sell",MAX(0,VLOOKUP(H50,Trans2,3,FALSE())+J49),MAX(0,J49-MAX(0.01,ROUND(J49*$F$4,2)))))</f>
        <v>0</v>
      </c>
      <c r="K50" s="40" t="n">
        <f aca="false">MAX($J$2,J50+$J$4,I50+0.01,IF(C50="Sell",VLOOKUP(F50,Trans2,2,FALSE()),IF(C50="Buy",VLOOKUP(E50,Trans2,2,FALSE()),0))+VLOOKUP(D50,Intensity2,2,TRUE())+K49)</f>
        <v>0.89</v>
      </c>
      <c r="L50" s="39" t="n">
        <f aca="false">IF(C50="Sell",M50-K50,IF(C50="Buy",L49-I50,((L49+M49)/2-K50/2)))</f>
        <v>24.405</v>
      </c>
      <c r="M50" s="39" t="n">
        <f aca="false">IF(C50="Sell",M49+J50,IF(C50="Buy",L50+K50,((L49+M49)/2+K50/2)))</f>
        <v>25.295</v>
      </c>
      <c r="N50" s="20" t="n">
        <f aca="false">(L50+M50)/2</f>
        <v>24.85</v>
      </c>
      <c r="O50" s="20" t="str">
        <f aca="false">IF(C50="Buy",L49,IF(C50="Sell",M49,""))</f>
        <v/>
      </c>
      <c r="P50" s="41" t="n">
        <f aca="false">IF(C50="Buy",(O50*10000+R49*P49)/(R49+10000),P49)</f>
        <v>26.8383333333333</v>
      </c>
      <c r="Q50" s="41" t="n">
        <f aca="false">IF(C50="Sell",(O50*10000+S49*Q49)/(S49+10000),Q49)</f>
        <v>25.5576923076923</v>
      </c>
      <c r="R50" s="37" t="n">
        <f aca="false">IF(C50="Buy",R49+10000,R49)</f>
        <v>120000</v>
      </c>
      <c r="S50" s="37" t="n">
        <f aca="false">IF(C50="Sell",S49+10000,S49)</f>
        <v>130000</v>
      </c>
      <c r="T50" s="37" t="n">
        <f aca="false">R50-S50</f>
        <v>-10000</v>
      </c>
      <c r="U50" s="37" t="n">
        <f aca="false">S50*Q50-R50*P50</f>
        <v>101900</v>
      </c>
      <c r="V50" s="37" t="n">
        <f aca="false">T50*N50+U50</f>
        <v>-146600</v>
      </c>
      <c r="X50" s="20" t="s">
        <v>74</v>
      </c>
    </row>
    <row r="51" customFormat="false" ht="12.75" hidden="false" customHeight="false" outlineLevel="0" collapsed="false">
      <c r="A51" s="20" t="n">
        <f aca="false">A50+1</f>
        <v>33</v>
      </c>
      <c r="B51" s="37" t="n">
        <f aca="false">model1!B51</f>
        <v>5342.5216379776</v>
      </c>
      <c r="C51" s="20" t="s">
        <v>70</v>
      </c>
      <c r="D51" s="37" t="n">
        <f aca="false">((B51-B50)+(B50-B49)+(B49-B48)+(B48-B47))/4</f>
        <v>240</v>
      </c>
      <c r="E51" s="20" t="n">
        <f aca="false">MAX(0,IF(C51="Buy",E50+1,E50-MAX(1,ROUND($F$5*E50,0))))</f>
        <v>8</v>
      </c>
      <c r="F51" s="20" t="n">
        <f aca="false">MAX(0,IF(C51="Sell",F50+1,F50-MAX(1,ROUND($F$5*F50,0))))</f>
        <v>0</v>
      </c>
      <c r="G51" s="20" t="n">
        <f aca="false">IF(T51&gt;$N$2,E51+$N$3,IF(T51&lt;0,IF(L50&gt;Q51,E51+$N$3,E51),E51))</f>
        <v>8</v>
      </c>
      <c r="H51" s="20" t="n">
        <f aca="false">IF(T51&lt;$N$2*-1,F51+$N$3,IF(T51&gt;0,(IF(M50-Q51-J33*(1+$N$4)&gt;0,F51+$N$3,F51)),F51))</f>
        <v>0</v>
      </c>
      <c r="I51" s="38" t="n">
        <f aca="false">MAX($J$3,IF(C51="Buy",MAX(0,VLOOKUP(G51,Trans2,3,FALSE())+I50),MAX(0,I50-MAX(0.01,ROUND(I50*$F$4,2)))))</f>
        <v>0.17</v>
      </c>
      <c r="J51" s="38" t="n">
        <f aca="false">MAX($J$3,IF(C51="Sell",MAX(0,VLOOKUP(H51,Trans2,3,FALSE())+J50),MAX(0,J50-MAX(0.01,ROUND(J50*$F$4,2)))))</f>
        <v>0</v>
      </c>
      <c r="K51" s="40" t="n">
        <f aca="false">MAX($J$2,J51+$J$4,I51+0.01,IF(C51="Sell",VLOOKUP(F51,Trans2,2,FALSE()),IF(C51="Buy",VLOOKUP(E51,Trans2,2,FALSE()),0))+VLOOKUP(D51,Intensity2,2,TRUE())+K50)</f>
        <v>0.88</v>
      </c>
      <c r="L51" s="39" t="n">
        <f aca="false">IF(C51="Sell",M51-K51,IF(C51="Buy",L50-I51,((L50+M50)/2-K51/2)))</f>
        <v>24.41</v>
      </c>
      <c r="M51" s="39" t="n">
        <f aca="false">IF(C51="Sell",M50+J51,IF(C51="Buy",L51+K51,((L50+M50)/2+K51/2)))</f>
        <v>25.29</v>
      </c>
      <c r="N51" s="20" t="n">
        <f aca="false">(L51+M51)/2</f>
        <v>24.85</v>
      </c>
      <c r="O51" s="20" t="str">
        <f aca="false">IF(C51="Buy",L50,IF(C51="Sell",M50,""))</f>
        <v/>
      </c>
      <c r="P51" s="41" t="n">
        <f aca="false">IF(C51="Buy",(O51*10000+R50*P50)/(R50+10000),P50)</f>
        <v>26.8383333333333</v>
      </c>
      <c r="Q51" s="41" t="n">
        <f aca="false">IF(C51="Sell",(O51*10000+S50*Q50)/(S50+10000),Q50)</f>
        <v>25.5576923076923</v>
      </c>
      <c r="R51" s="37" t="n">
        <f aca="false">IF(C51="Buy",R50+10000,R50)</f>
        <v>120000</v>
      </c>
      <c r="S51" s="37" t="n">
        <f aca="false">IF(C51="Sell",S50+10000,S50)</f>
        <v>130000</v>
      </c>
      <c r="T51" s="37" t="n">
        <f aca="false">R51-S51</f>
        <v>-10000</v>
      </c>
      <c r="U51" s="37" t="n">
        <f aca="false">S51*Q51-R51*P51</f>
        <v>101900</v>
      </c>
      <c r="V51" s="37" t="n">
        <f aca="false">T51*N51+U51</f>
        <v>-146600</v>
      </c>
      <c r="X51" s="20" t="s">
        <v>75</v>
      </c>
    </row>
    <row r="52" customFormat="false" ht="12.75" hidden="false" customHeight="false" outlineLevel="0" collapsed="false">
      <c r="A52" s="20" t="n">
        <f aca="false">A51+1</f>
        <v>34</v>
      </c>
      <c r="B52" s="37" t="n">
        <f aca="false">model1!B52</f>
        <v>5348.35178302563</v>
      </c>
      <c r="C52" s="20" t="s">
        <v>70</v>
      </c>
      <c r="D52" s="37" t="n">
        <f aca="false">((B52-B51)+(B51-B50)+(B50-B49)+(B49-B48))/4</f>
        <v>181.457536262007</v>
      </c>
      <c r="E52" s="20" t="n">
        <f aca="false">MAX(0,IF(C52="Buy",E51+1,E51-MAX(1,ROUND($F$5*E51,0))))</f>
        <v>7</v>
      </c>
      <c r="F52" s="20" t="n">
        <f aca="false">MAX(0,IF(C52="Sell",F51+1,F51-MAX(1,ROUND($F$5*F51,0))))</f>
        <v>0</v>
      </c>
      <c r="G52" s="20" t="n">
        <f aca="false">IF(T52&gt;$N$2,E52+$N$3,IF(T52&lt;0,IF(L51&gt;Q52,E52+$N$3,E52),E52))</f>
        <v>7</v>
      </c>
      <c r="H52" s="20" t="n">
        <f aca="false">IF(T52&lt;$N$2*-1,F52+$N$3,IF(T52&gt;0,(IF(M51-Q52-J34*(1+$N$4)&gt;0,F52+$N$3,F52)),F52))</f>
        <v>0</v>
      </c>
      <c r="I52" s="38" t="n">
        <f aca="false">MAX($J$3,IF(C52="Buy",MAX(0,VLOOKUP(G52,Trans2,3,FALSE())+I51),MAX(0,I51-MAX(0.01,ROUND(I51*$F$4,2)))))</f>
        <v>0.12</v>
      </c>
      <c r="J52" s="38" t="n">
        <f aca="false">MAX($J$3,IF(C52="Sell",MAX(0,VLOOKUP(H52,Trans2,3,FALSE())+J51),MAX(0,J51-MAX(0.01,ROUND(J51*$F$4,2)))))</f>
        <v>0</v>
      </c>
      <c r="K52" s="40" t="n">
        <f aca="false">MAX($J$2,J52+$J$4,I52+0.01,IF(C52="Sell",VLOOKUP(F52,Trans2,2,FALSE()),IF(C52="Buy",VLOOKUP(E52,Trans2,2,FALSE()),0))+VLOOKUP(D52,Intensity2,2,TRUE())+K51)</f>
        <v>0.88</v>
      </c>
      <c r="L52" s="39" t="n">
        <f aca="false">IF(C52="Sell",M52-K52,IF(C52="Buy",L51-I52,((L51+M51)/2-K52/2)))</f>
        <v>24.41</v>
      </c>
      <c r="M52" s="39" t="n">
        <f aca="false">IF(C52="Sell",M51+J52,IF(C52="Buy",L52+K52,((L51+M51)/2+K52/2)))</f>
        <v>25.29</v>
      </c>
      <c r="N52" s="20" t="n">
        <f aca="false">(L52+M52)/2</f>
        <v>24.85</v>
      </c>
      <c r="O52" s="20" t="str">
        <f aca="false">IF(C52="Buy",L51,IF(C52="Sell",M51,""))</f>
        <v/>
      </c>
      <c r="P52" s="41" t="n">
        <f aca="false">IF(C52="Buy",(O52*10000+R51*P51)/(R51+10000),P51)</f>
        <v>26.8383333333333</v>
      </c>
      <c r="Q52" s="41" t="n">
        <f aca="false">IF(C52="Sell",(O52*10000+S51*Q51)/(S51+10000),Q51)</f>
        <v>25.5576923076923</v>
      </c>
      <c r="R52" s="37" t="n">
        <f aca="false">IF(C52="Buy",R51+10000,R51)</f>
        <v>120000</v>
      </c>
      <c r="S52" s="37" t="n">
        <f aca="false">IF(C52="Sell",S51+10000,S51)</f>
        <v>130000</v>
      </c>
      <c r="T52" s="37" t="n">
        <f aca="false">R52-S52</f>
        <v>-10000</v>
      </c>
      <c r="U52" s="37" t="n">
        <f aca="false">S52*Q52-R52*P52</f>
        <v>101900</v>
      </c>
      <c r="V52" s="37" t="n">
        <f aca="false">T52*N52+U52</f>
        <v>-146600</v>
      </c>
      <c r="X52" s="20" t="s">
        <v>76</v>
      </c>
    </row>
    <row r="53" customFormat="false" ht="12.75" hidden="false" customHeight="false" outlineLevel="0" collapsed="false">
      <c r="A53" s="20" t="n">
        <f aca="false">A52+1</f>
        <v>35</v>
      </c>
      <c r="B53" s="37" t="n">
        <f aca="false">model1!B53</f>
        <v>5447.67680076965</v>
      </c>
      <c r="C53" s="20" t="s">
        <v>70</v>
      </c>
      <c r="D53" s="37" t="n">
        <f aca="false">((B53-B52)+(B52-B51)+(B51-B50)+(B50-B49))/4</f>
        <v>146.288790698012</v>
      </c>
      <c r="E53" s="20" t="n">
        <f aca="false">MAX(0,IF(C53="Buy",E52+1,E52-MAX(1,ROUND($F$5*E52,0))))</f>
        <v>6</v>
      </c>
      <c r="F53" s="20" t="n">
        <f aca="false">MAX(0,IF(C53="Sell",F52+1,F52-MAX(1,ROUND($F$5*F52,0))))</f>
        <v>0</v>
      </c>
      <c r="G53" s="20" t="n">
        <f aca="false">IF(T53&gt;$N$2,E53+$N$3,IF(T53&lt;0,IF(L52&gt;Q53,E53+$N$3,E53),E53))</f>
        <v>6</v>
      </c>
      <c r="H53" s="20" t="n">
        <f aca="false">IF(T53&lt;$N$2*-1,F53+$N$3,IF(T53&gt;0,(IF(M52-Q53-J35*(1+$N$4)&gt;0,F53+$N$3,F53)),F53))</f>
        <v>0</v>
      </c>
      <c r="I53" s="38" t="n">
        <f aca="false">MAX($J$3,IF(C53="Buy",MAX(0,VLOOKUP(G53,Trans2,3,FALSE())+I52),MAX(0,I52-MAX(0.01,ROUND(I52*$F$4,2)))))</f>
        <v>0.0800000000000001</v>
      </c>
      <c r="J53" s="38" t="n">
        <f aca="false">MAX($J$3,IF(C53="Sell",MAX(0,VLOOKUP(H53,Trans2,3,FALSE())+J52),MAX(0,J52-MAX(0.01,ROUND(J52*$F$4,2)))))</f>
        <v>0</v>
      </c>
      <c r="K53" s="40" t="n">
        <f aca="false">MAX($J$2,J53+$J$4,I53+0.01,IF(C53="Sell",VLOOKUP(F53,Trans2,2,FALSE()),IF(C53="Buy",VLOOKUP(E53,Trans2,2,FALSE()),0))+VLOOKUP(D53,Intensity2,2,TRUE())+K52)</f>
        <v>0.88</v>
      </c>
      <c r="L53" s="39" t="n">
        <f aca="false">IF(C53="Sell",M53-K53,IF(C53="Buy",L52-I53,((L52+M52)/2-K53/2)))</f>
        <v>24.41</v>
      </c>
      <c r="M53" s="39" t="n">
        <f aca="false">IF(C53="Sell",M52+J53,IF(C53="Buy",L53+K53,((L52+M52)/2+K53/2)))</f>
        <v>25.29</v>
      </c>
      <c r="N53" s="20" t="n">
        <f aca="false">(L53+M53)/2</f>
        <v>24.85</v>
      </c>
      <c r="O53" s="20" t="str">
        <f aca="false">IF(C53="Buy",L52,IF(C53="Sell",M52,""))</f>
        <v/>
      </c>
      <c r="P53" s="41" t="n">
        <f aca="false">IF(C53="Buy",(O53*10000+R52*P52)/(R52+10000),P52)</f>
        <v>26.8383333333333</v>
      </c>
      <c r="Q53" s="41" t="n">
        <f aca="false">IF(C53="Sell",(O53*10000+S52*Q52)/(S52+10000),Q52)</f>
        <v>25.5576923076923</v>
      </c>
      <c r="R53" s="37" t="n">
        <f aca="false">IF(C53="Buy",R52+10000,R52)</f>
        <v>120000</v>
      </c>
      <c r="S53" s="37" t="n">
        <f aca="false">IF(C53="Sell",S52+10000,S52)</f>
        <v>130000</v>
      </c>
      <c r="T53" s="37" t="n">
        <f aca="false">R53-S53</f>
        <v>-10000</v>
      </c>
      <c r="U53" s="37" t="n">
        <f aca="false">S53*Q53-R53*P53</f>
        <v>101900</v>
      </c>
      <c r="V53" s="37" t="n">
        <f aca="false">T53*N53+U53</f>
        <v>-146600</v>
      </c>
      <c r="X53" s="20" t="s">
        <v>76</v>
      </c>
    </row>
    <row r="54" customFormat="false" ht="12.75" hidden="false" customHeight="false" outlineLevel="0" collapsed="false">
      <c r="A54" s="20" t="n">
        <f aca="false">A53+1</f>
        <v>36</v>
      </c>
      <c r="B54" s="37" t="n">
        <f aca="false">model1!B54</f>
        <v>5583.84025158605</v>
      </c>
      <c r="C54" s="20" t="s">
        <v>70</v>
      </c>
      <c r="D54" s="37" t="n">
        <f aca="false">((B54-B53)+(B53-B52)+(B52-B51)+(B51-B50))/4</f>
        <v>120.329653402112</v>
      </c>
      <c r="E54" s="20" t="n">
        <f aca="false">MAX(0,IF(C54="Buy",E53+1,E53-MAX(1,ROUND($F$5*E53,0))))</f>
        <v>5</v>
      </c>
      <c r="F54" s="20" t="n">
        <f aca="false">MAX(0,IF(C54="Sell",F53+1,F53-MAX(1,ROUND($F$5*F53,0))))</f>
        <v>0</v>
      </c>
      <c r="G54" s="20" t="n">
        <f aca="false">IF(T54&gt;$N$2,E54+$N$3,IF(T54&lt;0,IF(L53&gt;Q54,E54+$N$3,E54),E54))</f>
        <v>5</v>
      </c>
      <c r="H54" s="20" t="n">
        <f aca="false">IF(T54&lt;$N$2*-1,F54+$N$3,IF(T54&gt;0,(IF(M53-Q54-J36*(1+$N$4)&gt;0,F54+$N$3,F54)),F54))</f>
        <v>0</v>
      </c>
      <c r="I54" s="38" t="n">
        <f aca="false">MAX($J$3,IF(C54="Buy",MAX(0,VLOOKUP(G54,Trans2,3,FALSE())+I53),MAX(0,I53-MAX(0.01,ROUND(I53*$F$4,2)))))</f>
        <v>0.0600000000000001</v>
      </c>
      <c r="J54" s="38" t="n">
        <f aca="false">MAX($J$3,IF(C54="Sell",MAX(0,VLOOKUP(H54,Trans2,3,FALSE())+J53),MAX(0,J53-MAX(0.01,ROUND(J53*$F$4,2)))))</f>
        <v>0</v>
      </c>
      <c r="K54" s="40" t="n">
        <f aca="false">MAX($J$2,J54+$J$4,I54+0.01,IF(C54="Sell",VLOOKUP(F54,Trans2,2,FALSE()),IF(C54="Buy",VLOOKUP(E54,Trans2,2,FALSE()),0))+VLOOKUP(D54,Intensity2,2,TRUE())+K53)</f>
        <v>0.88</v>
      </c>
      <c r="L54" s="39" t="n">
        <f aca="false">IF(C54="Sell",M54-K54,IF(C54="Buy",L53-I54,((L53+M53)/2-K54/2)))</f>
        <v>24.41</v>
      </c>
      <c r="M54" s="39" t="n">
        <f aca="false">IF(C54="Sell",M53+J54,IF(C54="Buy",L54+K54,((L53+M53)/2+K54/2)))</f>
        <v>25.29</v>
      </c>
      <c r="N54" s="20" t="n">
        <f aca="false">(L54+M54)/2</f>
        <v>24.85</v>
      </c>
      <c r="O54" s="20" t="str">
        <f aca="false">IF(C54="Buy",L53,IF(C54="Sell",M53,""))</f>
        <v/>
      </c>
      <c r="P54" s="41" t="n">
        <f aca="false">IF(C54="Buy",(O54*10000+R53*P53)/(R53+10000),P53)</f>
        <v>26.8383333333333</v>
      </c>
      <c r="Q54" s="41" t="n">
        <f aca="false">IF(C54="Sell",(O54*10000+S53*Q53)/(S53+10000),Q53)</f>
        <v>25.5576923076923</v>
      </c>
      <c r="R54" s="37" t="n">
        <f aca="false">IF(C54="Buy",R53+10000,R53)</f>
        <v>120000</v>
      </c>
      <c r="S54" s="37" t="n">
        <f aca="false">IF(C54="Sell",S53+10000,S53)</f>
        <v>130000</v>
      </c>
      <c r="T54" s="37" t="n">
        <f aca="false">R54-S54</f>
        <v>-10000</v>
      </c>
      <c r="U54" s="37" t="n">
        <f aca="false">S54*Q54-R54*P54</f>
        <v>101900</v>
      </c>
      <c r="V54" s="37" t="n">
        <f aca="false">T54*N54+U54</f>
        <v>-146600</v>
      </c>
      <c r="X54" s="20" t="s">
        <v>76</v>
      </c>
    </row>
    <row r="55" customFormat="false" ht="12.75" hidden="false" customHeight="false" outlineLevel="0" collapsed="false">
      <c r="A55" s="20" t="n">
        <f aca="false">A54+1</f>
        <v>37</v>
      </c>
      <c r="B55" s="37" t="n">
        <f aca="false">model1!B55</f>
        <v>5707.62163725125</v>
      </c>
      <c r="C55" s="20" t="s">
        <v>70</v>
      </c>
      <c r="D55" s="37" t="n">
        <f aca="false">((B55-B54)+(B54-B53)+(B53-B52)+(B52-B51))/4</f>
        <v>91.274999818412</v>
      </c>
      <c r="E55" s="20" t="n">
        <f aca="false">MAX(0,IF(C55="Buy",E54+1,E54-MAX(1,ROUND($F$5*E54,0))))</f>
        <v>4</v>
      </c>
      <c r="F55" s="20" t="n">
        <f aca="false">MAX(0,IF(C55="Sell",F54+1,F54-MAX(1,ROUND($F$5*F54,0))))</f>
        <v>0</v>
      </c>
      <c r="G55" s="20" t="n">
        <f aca="false">IF(T55&gt;$N$2,E55+$N$3,IF(T55&lt;0,IF(L54&gt;Q55,E55+$N$3,E55),E55))</f>
        <v>4</v>
      </c>
      <c r="H55" s="20" t="n">
        <f aca="false">IF(T55&lt;$N$2*-1,F55+$N$3,IF(T55&gt;0,(IF(M54-Q55-J37*(1+$N$4)&gt;0,F55+$N$3,F55)),F55))</f>
        <v>0</v>
      </c>
      <c r="I55" s="38" t="n">
        <f aca="false">MAX($J$3,IF(C55="Buy",MAX(0,VLOOKUP(G55,Trans2,3,FALSE())+I54),MAX(0,I54-MAX(0.01,ROUND(I54*$F$4,2)))))</f>
        <v>0.0400000000000001</v>
      </c>
      <c r="J55" s="38" t="n">
        <f aca="false">MAX($J$3,IF(C55="Sell",MAX(0,VLOOKUP(H55,Trans2,3,FALSE())+J54),MAX(0,J54-MAX(0.01,ROUND(J54*$F$4,2)))))</f>
        <v>0</v>
      </c>
      <c r="K55" s="40" t="n">
        <f aca="false">MAX($J$2,J55+$J$4,I55+0.01,IF(C55="Sell",VLOOKUP(F55,Trans2,2,FALSE()),IF(C55="Buy",VLOOKUP(E55,Trans2,2,FALSE()),0))+VLOOKUP(D55,Intensity2,2,TRUE())+K54)</f>
        <v>0.88</v>
      </c>
      <c r="L55" s="39" t="n">
        <f aca="false">IF(C55="Sell",M55-K55,IF(C55="Buy",L54-I55,((L54+M54)/2-K55/2)))</f>
        <v>24.41</v>
      </c>
      <c r="M55" s="39" t="n">
        <f aca="false">IF(C55="Sell",M54+J55,IF(C55="Buy",L55+K55,((L54+M54)/2+K55/2)))</f>
        <v>25.29</v>
      </c>
      <c r="N55" s="20" t="n">
        <f aca="false">(L55+M55)/2</f>
        <v>24.85</v>
      </c>
      <c r="O55" s="20" t="str">
        <f aca="false">IF(C55="Buy",L54,IF(C55="Sell",M54,""))</f>
        <v/>
      </c>
      <c r="P55" s="41" t="n">
        <f aca="false">IF(C55="Buy",(O55*10000+R54*P54)/(R54+10000),P54)</f>
        <v>26.8383333333333</v>
      </c>
      <c r="Q55" s="41" t="n">
        <f aca="false">IF(C55="Sell",(O55*10000+S54*Q54)/(S54+10000),Q54)</f>
        <v>25.5576923076923</v>
      </c>
      <c r="R55" s="37" t="n">
        <f aca="false">IF(C55="Buy",R54+10000,R54)</f>
        <v>120000</v>
      </c>
      <c r="S55" s="37" t="n">
        <f aca="false">IF(C55="Sell",S54+10000,S54)</f>
        <v>130000</v>
      </c>
      <c r="T55" s="37" t="n">
        <f aca="false">R55-S55</f>
        <v>-10000</v>
      </c>
      <c r="U55" s="37" t="n">
        <f aca="false">S55*Q55-R55*P55</f>
        <v>101900</v>
      </c>
      <c r="V55" s="37" t="n">
        <f aca="false">T55*N55+U55</f>
        <v>-146600</v>
      </c>
      <c r="X55" s="20" t="s">
        <v>77</v>
      </c>
    </row>
    <row r="56" customFormat="false" ht="12.75" hidden="false" customHeight="false" outlineLevel="0" collapsed="false">
      <c r="A56" s="20" t="n">
        <f aca="false">A55+1</f>
        <v>38</v>
      </c>
      <c r="B56" s="37" t="n">
        <f aca="false">model1!B56</f>
        <v>5829.61824140762</v>
      </c>
      <c r="C56" s="20" t="s">
        <v>70</v>
      </c>
      <c r="D56" s="37" t="n">
        <f aca="false">((B56-B55)+(B55-B54)+(B54-B53)+(B53-B52))/4</f>
        <v>120.316614595497</v>
      </c>
      <c r="E56" s="20" t="n">
        <f aca="false">MAX(0,IF(C56="Buy",E55+1,E55-MAX(1,ROUND($F$5*E55,0))))</f>
        <v>3</v>
      </c>
      <c r="F56" s="20" t="n">
        <f aca="false">MAX(0,IF(C56="Sell",F55+1,F55-MAX(1,ROUND($F$5*F55,0))))</f>
        <v>0</v>
      </c>
      <c r="G56" s="20" t="n">
        <f aca="false">IF(T56&gt;$N$2,E56+$N$3,IF(T56&lt;0,IF(L55&gt;Q56,E56+$N$3,E56),E56))</f>
        <v>3</v>
      </c>
      <c r="H56" s="20" t="n">
        <f aca="false">IF(T56&lt;$N$2*-1,F56+$N$3,IF(T56&gt;0,(IF(M55-Q56-J38*(1+$N$4)&gt;0,F56+$N$3,F56)),F56))</f>
        <v>0</v>
      </c>
      <c r="I56" s="38" t="n">
        <f aca="false">MAX($J$3,IF(C56="Buy",MAX(0,VLOOKUP(G56,Trans2,3,FALSE())+I55),MAX(0,I55-MAX(0.01,ROUND(I55*$F$4,2)))))</f>
        <v>0.0300000000000001</v>
      </c>
      <c r="J56" s="38" t="n">
        <f aca="false">MAX($J$3,IF(C56="Sell",MAX(0,VLOOKUP(H56,Trans2,3,FALSE())+J55),MAX(0,J55-MAX(0.01,ROUND(J55*$F$4,2)))))</f>
        <v>0</v>
      </c>
      <c r="K56" s="40" t="n">
        <f aca="false">MAX($J$2,J56+$J$4,I56+0.01,IF(C56="Sell",VLOOKUP(F56,Trans2,2,FALSE()),IF(C56="Buy",VLOOKUP(E56,Trans2,2,FALSE()),0))+VLOOKUP(D56,Intensity2,2,TRUE())+K55)</f>
        <v>0.88</v>
      </c>
      <c r="L56" s="39" t="n">
        <f aca="false">IF(C56="Sell",M56-K56,IF(C56="Buy",L55-I56,((L55+M55)/2-K56/2)))</f>
        <v>24.41</v>
      </c>
      <c r="M56" s="39" t="n">
        <f aca="false">IF(C56="Sell",M55+J56,IF(C56="Buy",L56+K56,((L55+M55)/2+K56/2)))</f>
        <v>25.29</v>
      </c>
      <c r="N56" s="20" t="n">
        <f aca="false">(L56+M56)/2</f>
        <v>24.85</v>
      </c>
      <c r="O56" s="20" t="str">
        <f aca="false">IF(C56="Buy",L55,IF(C56="Sell",M55,""))</f>
        <v/>
      </c>
      <c r="P56" s="41" t="n">
        <f aca="false">IF(C56="Buy",(O56*10000+R55*P55)/(R55+10000),P55)</f>
        <v>26.8383333333333</v>
      </c>
      <c r="Q56" s="41" t="n">
        <f aca="false">IF(C56="Sell",(O56*10000+S55*Q55)/(S55+10000),Q55)</f>
        <v>25.5576923076923</v>
      </c>
      <c r="R56" s="37" t="n">
        <f aca="false">IF(C56="Buy",R55+10000,R55)</f>
        <v>120000</v>
      </c>
      <c r="S56" s="37" t="n">
        <f aca="false">IF(C56="Sell",S55+10000,S55)</f>
        <v>130000</v>
      </c>
      <c r="T56" s="37" t="n">
        <f aca="false">R56-S56</f>
        <v>-10000</v>
      </c>
      <c r="U56" s="37" t="n">
        <f aca="false">S56*Q56-R56*P56</f>
        <v>101900</v>
      </c>
      <c r="V56" s="37" t="n">
        <f aca="false">T56*N56+U56</f>
        <v>-146600</v>
      </c>
      <c r="X56" s="20" t="s">
        <v>78</v>
      </c>
    </row>
    <row r="57" customFormat="false" ht="12.75" hidden="false" customHeight="false" outlineLevel="0" collapsed="false">
      <c r="A57" s="20" t="n">
        <f aca="false">A56+1</f>
        <v>39</v>
      </c>
      <c r="B57" s="37" t="n">
        <f aca="false">model1!B57</f>
        <v>5898.75205146776</v>
      </c>
      <c r="C57" s="20" t="s">
        <v>70</v>
      </c>
      <c r="D57" s="37" t="n">
        <f aca="false">((B57-B56)+(B56-B55)+(B55-B54)+(B54-B53))/4</f>
        <v>112.768812674527</v>
      </c>
      <c r="E57" s="20" t="n">
        <f aca="false">MAX(0,IF(C57="Buy",E56+1,E56-MAX(1,ROUND($F$5*E56,0))))</f>
        <v>2</v>
      </c>
      <c r="F57" s="20" t="n">
        <f aca="false">MAX(0,IF(C57="Sell",F56+1,F56-MAX(1,ROUND($F$5*F56,0))))</f>
        <v>0</v>
      </c>
      <c r="G57" s="20" t="n">
        <f aca="false">IF(T57&gt;$N$2,E57+$N$3,IF(T57&lt;0,IF(L56&gt;Q57,E57+$N$3,E57),E57))</f>
        <v>2</v>
      </c>
      <c r="H57" s="20" t="n">
        <f aca="false">IF(T57&lt;$N$2*-1,F57+$N$3,IF(T57&gt;0,(IF(M56-Q57-J39*(1+$N$4)&gt;0,F57+$N$3,F57)),F57))</f>
        <v>0</v>
      </c>
      <c r="I57" s="38" t="n">
        <f aca="false">MAX($J$3,IF(C57="Buy",MAX(0,VLOOKUP(G57,Trans2,3,FALSE())+I56),MAX(0,I56-MAX(0.01,ROUND(I56*$F$4,2)))))</f>
        <v>0.0200000000000001</v>
      </c>
      <c r="J57" s="38" t="n">
        <f aca="false">MAX($J$3,IF(C57="Sell",MAX(0,VLOOKUP(H57,Trans2,3,FALSE())+J56),MAX(0,J56-MAX(0.01,ROUND(J56*$F$4,2)))))</f>
        <v>0</v>
      </c>
      <c r="K57" s="40" t="n">
        <f aca="false">MAX($J$2,J57+$J$4,I57+0.01,IF(C57="Sell",VLOOKUP(F57,Trans2,2,FALSE()),IF(C57="Buy",VLOOKUP(E57,Trans2,2,FALSE()),0))+VLOOKUP(D57,Intensity2,2,TRUE())+K56)</f>
        <v>0.88</v>
      </c>
      <c r="L57" s="39" t="n">
        <f aca="false">IF(C57="Sell",M57-K57,IF(C57="Buy",L56-I57,((L56+M56)/2-K57/2)))</f>
        <v>24.41</v>
      </c>
      <c r="M57" s="39" t="n">
        <f aca="false">IF(C57="Sell",M56+J57,IF(C57="Buy",L57+K57,((L56+M56)/2+K57/2)))</f>
        <v>25.29</v>
      </c>
      <c r="N57" s="20" t="n">
        <f aca="false">(L57+M57)/2</f>
        <v>24.85</v>
      </c>
      <c r="O57" s="20" t="str">
        <f aca="false">IF(C57="Buy",L56,IF(C57="Sell",M56,""))</f>
        <v/>
      </c>
      <c r="P57" s="41" t="n">
        <f aca="false">IF(C57="Buy",(O57*10000+R56*P56)/(R56+10000),P56)</f>
        <v>26.8383333333333</v>
      </c>
      <c r="Q57" s="41" t="n">
        <f aca="false">IF(C57="Sell",(O57*10000+S56*Q56)/(S56+10000),Q56)</f>
        <v>25.5576923076923</v>
      </c>
      <c r="R57" s="37" t="n">
        <f aca="false">IF(C57="Buy",R56+10000,R56)</f>
        <v>120000</v>
      </c>
      <c r="S57" s="37" t="n">
        <f aca="false">IF(C57="Sell",S56+10000,S56)</f>
        <v>130000</v>
      </c>
      <c r="T57" s="37" t="n">
        <f aca="false">R57-S57</f>
        <v>-10000</v>
      </c>
      <c r="U57" s="37" t="n">
        <f aca="false">S57*Q57-R57*P57</f>
        <v>101900</v>
      </c>
      <c r="V57" s="37" t="n">
        <f aca="false">T57*N57+U57</f>
        <v>-146600</v>
      </c>
      <c r="X57" s="20" t="s">
        <v>79</v>
      </c>
    </row>
    <row r="58" customFormat="false" ht="12.75" hidden="false" customHeight="false" outlineLevel="0" collapsed="false">
      <c r="A58" s="20" t="n">
        <f aca="false">A57+1</f>
        <v>40</v>
      </c>
      <c r="B58" s="37" t="n">
        <f aca="false">model1!B58</f>
        <v>6087.69955393924</v>
      </c>
      <c r="C58" s="20" t="s">
        <v>70</v>
      </c>
      <c r="D58" s="37" t="n">
        <f aca="false">((B58-B57)+(B57-B56)+(B56-B55)+(B55-B54))/4</f>
        <v>125.964825588296</v>
      </c>
      <c r="E58" s="20" t="n">
        <f aca="false">MAX(0,IF(C58="Buy",E57+1,E57-MAX(1,ROUND($F$5*E57,0))))</f>
        <v>1</v>
      </c>
      <c r="F58" s="20" t="n">
        <f aca="false">MAX(0,IF(C58="Sell",F57+1,F57-MAX(1,ROUND($F$5*F57,0))))</f>
        <v>0</v>
      </c>
      <c r="G58" s="20" t="n">
        <f aca="false">IF(T58&gt;$N$2,E58+$N$3,IF(T58&lt;0,IF(L57&gt;Q58,E58+$N$3,E58),E58))</f>
        <v>1</v>
      </c>
      <c r="H58" s="20" t="n">
        <f aca="false">IF(T58&lt;$N$2*-1,F58+$N$3,IF(T58&gt;0,(IF(M57-Q58-J40*(1+$N$4)&gt;0,F58+$N$3,F58)),F58))</f>
        <v>0</v>
      </c>
      <c r="I58" s="38" t="n">
        <f aca="false">MAX($J$3,IF(C58="Buy",MAX(0,VLOOKUP(G58,Trans2,3,FALSE())+I57),MAX(0,I57-MAX(0.01,ROUND(I57*$F$4,2)))))</f>
        <v>0.0100000000000001</v>
      </c>
      <c r="J58" s="38" t="n">
        <f aca="false">MAX($J$3,IF(C58="Sell",MAX(0,VLOOKUP(H58,Trans2,3,FALSE())+J57),MAX(0,J57-MAX(0.01,ROUND(J57*$F$4,2)))))</f>
        <v>0</v>
      </c>
      <c r="K58" s="40" t="n">
        <f aca="false">MAX($J$2,J58+$J$4,I58+0.01,IF(C58="Sell",VLOOKUP(F58,Trans2,2,FALSE()),IF(C58="Buy",VLOOKUP(E58,Trans2,2,FALSE()),0))+VLOOKUP(D58,Intensity2,2,TRUE())+K57)</f>
        <v>0.88</v>
      </c>
      <c r="L58" s="39" t="n">
        <f aca="false">IF(C58="Sell",M58-K58,IF(C58="Buy",L57-I58,((L57+M57)/2-K58/2)))</f>
        <v>24.41</v>
      </c>
      <c r="M58" s="39" t="n">
        <f aca="false">IF(C58="Sell",M57+J58,IF(C58="Buy",L58+K58,((L57+M57)/2+K58/2)))</f>
        <v>25.29</v>
      </c>
      <c r="N58" s="20" t="n">
        <f aca="false">(L58+M58)/2</f>
        <v>24.85</v>
      </c>
      <c r="O58" s="20" t="str">
        <f aca="false">IF(C58="Buy",L57,IF(C58="Sell",M57,""))</f>
        <v/>
      </c>
      <c r="P58" s="41" t="n">
        <f aca="false">IF(C58="Buy",(O58*10000+R57*P57)/(R57+10000),P57)</f>
        <v>26.8383333333333</v>
      </c>
      <c r="Q58" s="41" t="n">
        <f aca="false">IF(C58="Sell",(O58*10000+S57*Q57)/(S57+10000),Q57)</f>
        <v>25.5576923076923</v>
      </c>
      <c r="R58" s="37" t="n">
        <f aca="false">IF(C58="Buy",R57+10000,R57)</f>
        <v>120000</v>
      </c>
      <c r="S58" s="37" t="n">
        <f aca="false">IF(C58="Sell",S57+10000,S57)</f>
        <v>130000</v>
      </c>
      <c r="T58" s="37" t="n">
        <f aca="false">R58-S58</f>
        <v>-10000</v>
      </c>
      <c r="U58" s="37" t="n">
        <f aca="false">S58*Q58-R58*P58</f>
        <v>101900</v>
      </c>
      <c r="V58" s="37" t="n">
        <f aca="false">T58*N58+U58</f>
        <v>-146600</v>
      </c>
      <c r="X58" s="20" t="s">
        <v>79</v>
      </c>
    </row>
    <row r="59" customFormat="false" ht="12.75" hidden="false" customHeight="false" outlineLevel="0" collapsed="false">
      <c r="A59" s="20" t="n">
        <f aca="false">A58+1</f>
        <v>41</v>
      </c>
      <c r="B59" s="37" t="n">
        <f aca="false">model1!B59</f>
        <v>6240.55109196315</v>
      </c>
      <c r="C59" s="20" t="s">
        <v>70</v>
      </c>
      <c r="D59" s="37" t="n">
        <f aca="false">((B59-B58)+(B58-B57)+(B57-B56)+(B56-B55))/4</f>
        <v>133.232363677974</v>
      </c>
      <c r="E59" s="20" t="n">
        <f aca="false">MAX(0,IF(C59="Buy",E58+1,E58-MAX(1,ROUND($F$5*E58,0))))</f>
        <v>0</v>
      </c>
      <c r="F59" s="20" t="n">
        <f aca="false">MAX(0,IF(C59="Sell",F58+1,F58-MAX(1,ROUND($F$5*F58,0))))</f>
        <v>0</v>
      </c>
      <c r="G59" s="20" t="n">
        <f aca="false">IF(T59&gt;$N$2,E59+$N$3,IF(T59&lt;0,IF(L58&gt;Q59,E59+$N$3,E59),E59))</f>
        <v>0</v>
      </c>
      <c r="H59" s="20" t="n">
        <f aca="false">IF(T59&lt;$N$2*-1,F59+$N$3,IF(T59&gt;0,(IF(M58-Q59-J41*(1+$N$4)&gt;0,F59+$N$3,F59)),F59))</f>
        <v>0</v>
      </c>
      <c r="I59" s="38" t="n">
        <f aca="false">MAX($J$3,IF(C59="Buy",MAX(0,VLOOKUP(G59,Trans2,3,FALSE())+I58),MAX(0,I58-MAX(0.01,ROUND(I58*$F$4,2)))))</f>
        <v>8.67361737988404E-017</v>
      </c>
      <c r="J59" s="38" t="n">
        <f aca="false">MAX($J$3,IF(C59="Sell",MAX(0,VLOOKUP(H59,Trans2,3,FALSE())+J58),MAX(0,J58-MAX(0.01,ROUND(J58*$F$4,2)))))</f>
        <v>0</v>
      </c>
      <c r="K59" s="40" t="n">
        <f aca="false">MAX($J$2,J59+$J$4,I59+0.01,IF(C59="Sell",VLOOKUP(F59,Trans2,2,FALSE()),IF(C59="Buy",VLOOKUP(E59,Trans2,2,FALSE()),0))+VLOOKUP(D59,Intensity2,2,TRUE())+K58)</f>
        <v>0.88</v>
      </c>
      <c r="L59" s="39" t="n">
        <f aca="false">IF(C59="Sell",M59-K59,IF(C59="Buy",L58-I59,((L58+M58)/2-K59/2)))</f>
        <v>24.41</v>
      </c>
      <c r="M59" s="39" t="n">
        <f aca="false">IF(C59="Sell",M58+J59,IF(C59="Buy",L59+K59,((L58+M58)/2+K59/2)))</f>
        <v>25.29</v>
      </c>
      <c r="N59" s="20" t="n">
        <f aca="false">(L59+M59)/2</f>
        <v>24.85</v>
      </c>
      <c r="O59" s="20" t="str">
        <f aca="false">IF(C59="Buy",L58,IF(C59="Sell",M58,""))</f>
        <v/>
      </c>
      <c r="P59" s="41" t="n">
        <f aca="false">IF(C59="Buy",(O59*10000+R58*P58)/(R58+10000),P58)</f>
        <v>26.8383333333333</v>
      </c>
      <c r="Q59" s="41" t="n">
        <f aca="false">IF(C59="Sell",(O59*10000+S58*Q58)/(S58+10000),Q58)</f>
        <v>25.5576923076923</v>
      </c>
      <c r="R59" s="37" t="n">
        <f aca="false">IF(C59="Buy",R58+10000,R58)</f>
        <v>120000</v>
      </c>
      <c r="S59" s="37" t="n">
        <f aca="false">IF(C59="Sell",S58+10000,S58)</f>
        <v>130000</v>
      </c>
      <c r="T59" s="37" t="n">
        <f aca="false">R59-S59</f>
        <v>-10000</v>
      </c>
      <c r="U59" s="37" t="n">
        <f aca="false">S59*Q59-R59*P59</f>
        <v>101900</v>
      </c>
      <c r="V59" s="37" t="n">
        <f aca="false">T59*N59+U59</f>
        <v>-146600</v>
      </c>
      <c r="X59" s="20" t="s">
        <v>79</v>
      </c>
    </row>
    <row r="60" customFormat="false" ht="12.75" hidden="false" customHeight="false" outlineLevel="0" collapsed="false">
      <c r="A60" s="20" t="n">
        <f aca="false">A59+1</f>
        <v>42</v>
      </c>
      <c r="B60" s="37" t="n">
        <f aca="false">model1!B60</f>
        <v>6262.83128950475</v>
      </c>
      <c r="C60" s="20" t="s">
        <v>70</v>
      </c>
      <c r="D60" s="37" t="n">
        <f aca="false">((B60-B59)+(B59-B58)+(B58-B57)+(B57-B56))/4</f>
        <v>108.303262024283</v>
      </c>
      <c r="E60" s="20" t="n">
        <f aca="false">MAX(0,IF(C60="Buy",E59+1,E59-MAX(1,ROUND($F$5*E59,0))))</f>
        <v>0</v>
      </c>
      <c r="F60" s="20" t="n">
        <f aca="false">MAX(0,IF(C60="Sell",F59+1,F59-MAX(1,ROUND($F$5*F59,0))))</f>
        <v>0</v>
      </c>
      <c r="G60" s="20" t="n">
        <f aca="false">IF(T60&gt;$N$2,E60+$N$3,IF(T60&lt;0,IF(L59&gt;Q60,E60+$N$3,E60),E60))</f>
        <v>0</v>
      </c>
      <c r="H60" s="20" t="n">
        <f aca="false">IF(T60&lt;$N$2*-1,F60+$N$3,IF(T60&gt;0,(IF(M59-Q60-J42*(1+$N$4)&gt;0,F60+$N$3,F60)),F60))</f>
        <v>0</v>
      </c>
      <c r="I60" s="38" t="n">
        <f aca="false">MAX($J$3,IF(C60="Buy",MAX(0,VLOOKUP(G60,Trans2,3,FALSE())+I59),MAX(0,I59-MAX(0.01,ROUND(I59*$F$4,2)))))</f>
        <v>0</v>
      </c>
      <c r="J60" s="38" t="n">
        <f aca="false">MAX($J$3,IF(C60="Sell",MAX(0,VLOOKUP(H60,Trans2,3,FALSE())+J59),MAX(0,J59-MAX(0.01,ROUND(J59*$F$4,2)))))</f>
        <v>0</v>
      </c>
      <c r="K60" s="40" t="n">
        <f aca="false">MAX($J$2,J60+$J$4,I60+0.01,IF(C60="Sell",VLOOKUP(F60,Trans2,2,FALSE()),IF(C60="Buy",VLOOKUP(E60,Trans2,2,FALSE()),0))+VLOOKUP(D60,Intensity2,2,TRUE())+K59)</f>
        <v>0.88</v>
      </c>
      <c r="L60" s="39" t="n">
        <f aca="false">IF(C60="Sell",M60-K60,IF(C60="Buy",L59-I60,((L59+M59)/2-K60/2)))</f>
        <v>24.41</v>
      </c>
      <c r="M60" s="39" t="n">
        <f aca="false">IF(C60="Sell",M59+J60,IF(C60="Buy",L60+K60,((L59+M59)/2+K60/2)))</f>
        <v>25.29</v>
      </c>
      <c r="N60" s="20" t="n">
        <f aca="false">(L60+M60)/2</f>
        <v>24.85</v>
      </c>
      <c r="O60" s="20" t="str">
        <f aca="false">IF(C60="Buy",L59,IF(C60="Sell",M59,""))</f>
        <v/>
      </c>
      <c r="P60" s="41" t="n">
        <f aca="false">IF(C60="Buy",(O60*10000+R59*P59)/(R59+10000),P59)</f>
        <v>26.8383333333333</v>
      </c>
      <c r="Q60" s="41" t="n">
        <f aca="false">IF(C60="Sell",(O60*10000+S59*Q59)/(S59+10000),Q59)</f>
        <v>25.5576923076923</v>
      </c>
      <c r="R60" s="37" t="n">
        <f aca="false">IF(C60="Buy",R59+10000,R59)</f>
        <v>120000</v>
      </c>
      <c r="S60" s="37" t="n">
        <f aca="false">IF(C60="Sell",S59+10000,S59)</f>
        <v>130000</v>
      </c>
      <c r="T60" s="37" t="n">
        <f aca="false">R60-S60</f>
        <v>-10000</v>
      </c>
      <c r="U60" s="37" t="n">
        <f aca="false">S60*Q60-R60*P60</f>
        <v>101900</v>
      </c>
      <c r="V60" s="37" t="n">
        <f aca="false">T60*N60+U60</f>
        <v>-146600</v>
      </c>
      <c r="X60" s="20" t="s">
        <v>79</v>
      </c>
    </row>
    <row r="61" customFormat="false" ht="12.75" hidden="false" customHeight="false" outlineLevel="0" collapsed="false">
      <c r="A61" s="20" t="n">
        <f aca="false">A60+1</f>
        <v>43</v>
      </c>
      <c r="B61" s="37" t="n">
        <f aca="false">model1!B61</f>
        <v>6290.25173449929</v>
      </c>
      <c r="C61" s="20" t="s">
        <v>70</v>
      </c>
      <c r="D61" s="37" t="n">
        <f aca="false">((B61-B60)+(B60-B59)+(B59-B58)+(B58-B57))/4</f>
        <v>97.8749207578831</v>
      </c>
      <c r="E61" s="20" t="n">
        <f aca="false">MAX(0,IF(C61="Buy",E60+1,E60-MAX(1,ROUND($F$5*E60,0))))</f>
        <v>0</v>
      </c>
      <c r="F61" s="20" t="n">
        <f aca="false">MAX(0,IF(C61="Sell",F60+1,F60-MAX(1,ROUND($F$5*F60,0))))</f>
        <v>0</v>
      </c>
      <c r="G61" s="20" t="n">
        <f aca="false">IF(T61&gt;$N$2,E61+$N$3,IF(T61&lt;0,IF(L60&gt;Q61,E61+$N$3,E61),E61))</f>
        <v>0</v>
      </c>
      <c r="H61" s="20" t="n">
        <f aca="false">IF(T61&lt;$N$2*-1,F61+$N$3,IF(T61&gt;0,(IF(M60-Q61-J43*(1+$N$4)&gt;0,F61+$N$3,F61)),F61))</f>
        <v>0</v>
      </c>
      <c r="I61" s="38" t="n">
        <f aca="false">MAX($J$3,IF(C61="Buy",MAX(0,VLOOKUP(G61,Trans2,3,FALSE())+I60),MAX(0,I60-MAX(0.01,ROUND(I60*$F$4,2)))))</f>
        <v>0</v>
      </c>
      <c r="J61" s="38" t="n">
        <f aca="false">MAX($J$3,IF(C61="Sell",MAX(0,VLOOKUP(H61,Trans2,3,FALSE())+J60),MAX(0,J60-MAX(0.01,ROUND(J60*$F$4,2)))))</f>
        <v>0</v>
      </c>
      <c r="K61" s="40" t="n">
        <f aca="false">MAX($J$2,J61+$J$4,I61+0.01,IF(C61="Sell",VLOOKUP(F61,Trans2,2,FALSE()),IF(C61="Buy",VLOOKUP(E61,Trans2,2,FALSE()),0))+VLOOKUP(D61,Intensity2,2,TRUE())+K60)</f>
        <v>0.88</v>
      </c>
      <c r="L61" s="39" t="n">
        <f aca="false">IF(C61="Sell",M61-K61,IF(C61="Buy",L60-I61,((L60+M60)/2-K61/2)))</f>
        <v>24.41</v>
      </c>
      <c r="M61" s="39" t="n">
        <f aca="false">IF(C61="Sell",M60+J61,IF(C61="Buy",L61+K61,((L60+M60)/2+K61/2)))</f>
        <v>25.29</v>
      </c>
      <c r="N61" s="20" t="n">
        <f aca="false">(L61+M61)/2</f>
        <v>24.85</v>
      </c>
      <c r="O61" s="20" t="str">
        <f aca="false">IF(C61="Buy",L60,IF(C61="Sell",M60,""))</f>
        <v/>
      </c>
      <c r="P61" s="41" t="n">
        <f aca="false">IF(C61="Buy",(O61*10000+R60*P60)/(R60+10000),P60)</f>
        <v>26.8383333333333</v>
      </c>
      <c r="Q61" s="41" t="n">
        <f aca="false">IF(C61="Sell",(O61*10000+S60*Q60)/(S60+10000),Q60)</f>
        <v>25.5576923076923</v>
      </c>
      <c r="R61" s="37" t="n">
        <f aca="false">IF(C61="Buy",R60+10000,R60)</f>
        <v>120000</v>
      </c>
      <c r="S61" s="37" t="n">
        <f aca="false">IF(C61="Sell",S60+10000,S60)</f>
        <v>130000</v>
      </c>
      <c r="T61" s="37" t="n">
        <f aca="false">R61-S61</f>
        <v>-10000</v>
      </c>
      <c r="U61" s="37" t="n">
        <f aca="false">S61*Q61-R61*P61</f>
        <v>101900</v>
      </c>
      <c r="V61" s="37" t="n">
        <f aca="false">T61*N61+U61</f>
        <v>-146600</v>
      </c>
      <c r="X61" s="20" t="s">
        <v>79</v>
      </c>
    </row>
    <row r="62" customFormat="false" ht="12.75" hidden="false" customHeight="false" outlineLevel="0" collapsed="false">
      <c r="A62" s="20" t="n">
        <f aca="false">A61+1</f>
        <v>44</v>
      </c>
      <c r="B62" s="37" t="n">
        <f aca="false">model1!B62</f>
        <v>6420.01278379943</v>
      </c>
      <c r="C62" s="20" t="s">
        <v>70</v>
      </c>
      <c r="D62" s="37" t="n">
        <f aca="false">((B62-B61)+(B61-B60)+(B60-B59)+(B59-B58))/4</f>
        <v>83.0783074650497</v>
      </c>
      <c r="E62" s="20" t="n">
        <f aca="false">MAX(0,IF(C62="Buy",E61+1,E61-MAX(1,ROUND($F$5*E61,0))))</f>
        <v>0</v>
      </c>
      <c r="F62" s="20" t="n">
        <f aca="false">MAX(0,IF(C62="Sell",F61+1,F61-MAX(1,ROUND($F$5*F61,0))))</f>
        <v>0</v>
      </c>
      <c r="G62" s="20" t="n">
        <f aca="false">IF(T62&gt;$N$2,E62+$N$3,IF(T62&lt;0,IF(L61&gt;Q62,E62+$N$3,E62),E62))</f>
        <v>0</v>
      </c>
      <c r="H62" s="20" t="n">
        <f aca="false">IF(T62&lt;$N$2*-1,F62+$N$3,IF(T62&gt;0,(IF(M61-Q62-J44*(1+$N$4)&gt;0,F62+$N$3,F62)),F62))</f>
        <v>0</v>
      </c>
      <c r="I62" s="38" t="n">
        <f aca="false">MAX($J$3,IF(C62="Buy",MAX(0,VLOOKUP(G62,Trans2,3,FALSE())+I61),MAX(0,I61-MAX(0.01,ROUND(I61*$F$4,2)))))</f>
        <v>0</v>
      </c>
      <c r="J62" s="38" t="n">
        <f aca="false">MAX($J$3,IF(C62="Sell",MAX(0,VLOOKUP(H62,Trans2,3,FALSE())+J61),MAX(0,J61-MAX(0.01,ROUND(J61*$F$4,2)))))</f>
        <v>0</v>
      </c>
      <c r="K62" s="40" t="n">
        <f aca="false">MAX($J$2,J62+$J$4,I62+0.01,IF(C62="Sell",VLOOKUP(F62,Trans2,2,FALSE()),IF(C62="Buy",VLOOKUP(E62,Trans2,2,FALSE()),0))+VLOOKUP(D62,Intensity2,2,TRUE())+K61)</f>
        <v>0.88</v>
      </c>
      <c r="L62" s="39" t="n">
        <f aca="false">IF(C62="Sell",M62-K62,IF(C62="Buy",L61-I62,((L61+M61)/2-K62/2)))</f>
        <v>24.41</v>
      </c>
      <c r="M62" s="39" t="n">
        <f aca="false">IF(C62="Sell",M61+J62,IF(C62="Buy",L62+K62,((L61+M61)/2+K62/2)))</f>
        <v>25.29</v>
      </c>
      <c r="N62" s="20" t="n">
        <f aca="false">(L62+M62)/2</f>
        <v>24.85</v>
      </c>
      <c r="O62" s="20" t="str">
        <f aca="false">IF(C62="Buy",L61,IF(C62="Sell",M61,""))</f>
        <v/>
      </c>
      <c r="P62" s="41" t="n">
        <f aca="false">IF(C62="Buy",(O62*10000+R61*P61)/(R61+10000),P61)</f>
        <v>26.8383333333333</v>
      </c>
      <c r="Q62" s="41" t="n">
        <f aca="false">IF(C62="Sell",(O62*10000+S61*Q61)/(S61+10000),Q61)</f>
        <v>25.5576923076923</v>
      </c>
      <c r="R62" s="37" t="n">
        <f aca="false">IF(C62="Buy",R61+10000,R61)</f>
        <v>120000</v>
      </c>
      <c r="S62" s="37" t="n">
        <f aca="false">IF(C62="Sell",S61+10000,S61)</f>
        <v>130000</v>
      </c>
      <c r="T62" s="37" t="n">
        <f aca="false">R62-S62</f>
        <v>-10000</v>
      </c>
      <c r="U62" s="37" t="n">
        <f aca="false">S62*Q62-R62*P62</f>
        <v>101900</v>
      </c>
      <c r="V62" s="37" t="n">
        <f aca="false">T62*N62+U62</f>
        <v>-146600</v>
      </c>
      <c r="X62" s="20" t="s">
        <v>80</v>
      </c>
    </row>
    <row r="63" customFormat="false" ht="12.75" hidden="false" customHeight="false" outlineLevel="0" collapsed="false">
      <c r="A63" s="20" t="n">
        <f aca="false">A62+1</f>
        <v>45</v>
      </c>
      <c r="B63" s="37" t="n">
        <f aca="false">model1!B63</f>
        <v>6457.18909554117</v>
      </c>
      <c r="C63" s="20" t="s">
        <v>70</v>
      </c>
      <c r="D63" s="37" t="n">
        <f aca="false">((B63-B62)+(B62-B61)+(B61-B60)+(B60-B59))/4</f>
        <v>54.1595008945058</v>
      </c>
      <c r="E63" s="20" t="n">
        <f aca="false">MAX(0,IF(C63="Buy",E62+1,E62-MAX(1,ROUND($F$5*E62,0))))</f>
        <v>0</v>
      </c>
      <c r="F63" s="20" t="n">
        <f aca="false">MAX(0,IF(C63="Sell",F62+1,F62-MAX(1,ROUND($F$5*F62,0))))</f>
        <v>0</v>
      </c>
      <c r="G63" s="20" t="n">
        <f aca="false">IF(T63&gt;$N$2,E63+$N$3,IF(T63&lt;0,IF(L62&gt;Q63,E63+$N$3,E63),E63))</f>
        <v>0</v>
      </c>
      <c r="H63" s="20" t="n">
        <f aca="false">IF(T63&lt;$N$2*-1,F63+$N$3,IF(T63&gt;0,(IF(M62-Q63-J45*(1+$N$4)&gt;0,F63+$N$3,F63)),F63))</f>
        <v>0</v>
      </c>
      <c r="I63" s="38" t="n">
        <f aca="false">MAX($J$3,IF(C63="Buy",MAX(0,VLOOKUP(G63,Trans2,3,FALSE())+I62),MAX(0,I62-MAX(0.01,ROUND(I62*$F$4,2)))))</f>
        <v>0</v>
      </c>
      <c r="J63" s="38" t="n">
        <f aca="false">MAX($J$3,IF(C63="Sell",MAX(0,VLOOKUP(H63,Trans2,3,FALSE())+J62),MAX(0,J62-MAX(0.01,ROUND(J62*$F$4,2)))))</f>
        <v>0</v>
      </c>
      <c r="K63" s="40" t="n">
        <f aca="false">MAX($J$2,J63+$J$4,I63+0.01,IF(C63="Sell",VLOOKUP(F63,Trans2,2,FALSE()),IF(C63="Buy",VLOOKUP(E63,Trans2,2,FALSE()),0))+VLOOKUP(D63,Intensity2,2,TRUE())+K62)</f>
        <v>0.88</v>
      </c>
      <c r="L63" s="39" t="n">
        <f aca="false">IF(C63="Sell",M63-K63,IF(C63="Buy",L62-I63,((L62+M62)/2-K63/2)))</f>
        <v>24.41</v>
      </c>
      <c r="M63" s="39" t="n">
        <f aca="false">IF(C63="Sell",M62+J63,IF(C63="Buy",L63+K63,((L62+M62)/2+K63/2)))</f>
        <v>25.29</v>
      </c>
      <c r="N63" s="20" t="n">
        <f aca="false">(L63+M63)/2</f>
        <v>24.85</v>
      </c>
      <c r="O63" s="20" t="str">
        <f aca="false">IF(C63="Buy",L62,IF(C63="Sell",M62,""))</f>
        <v/>
      </c>
      <c r="P63" s="41" t="n">
        <f aca="false">IF(C63="Buy",(O63*10000+R62*P62)/(R62+10000),P62)</f>
        <v>26.8383333333333</v>
      </c>
      <c r="Q63" s="41" t="n">
        <f aca="false">IF(C63="Sell",(O63*10000+S62*Q62)/(S62+10000),Q62)</f>
        <v>25.5576923076923</v>
      </c>
      <c r="R63" s="37" t="n">
        <f aca="false">IF(C63="Buy",R62+10000,R62)</f>
        <v>120000</v>
      </c>
      <c r="S63" s="37" t="n">
        <f aca="false">IF(C63="Sell",S62+10000,S62)</f>
        <v>130000</v>
      </c>
      <c r="T63" s="37" t="n">
        <f aca="false">R63-S63</f>
        <v>-10000</v>
      </c>
      <c r="U63" s="37" t="n">
        <f aca="false">S63*Q63-R63*P63</f>
        <v>101900</v>
      </c>
      <c r="V63" s="37" t="n">
        <f aca="false">T63*N63+U63</f>
        <v>-146600</v>
      </c>
      <c r="X63" s="20" t="s">
        <v>80</v>
      </c>
    </row>
    <row r="64" customFormat="false" ht="12.75" hidden="false" customHeight="false" outlineLevel="0" collapsed="false">
      <c r="A64" s="20" t="n">
        <f aca="false">A63+1</f>
        <v>46</v>
      </c>
      <c r="B64" s="37" t="n">
        <f aca="false">model1!B64</f>
        <v>6514.90106318209</v>
      </c>
      <c r="C64" s="20" t="s">
        <v>70</v>
      </c>
      <c r="D64" s="37" t="n">
        <f aca="false">((B64-B63)+(B63-B62)+(B62-B61)+(B61-B60))/4</f>
        <v>63.0174434193336</v>
      </c>
      <c r="E64" s="20" t="n">
        <f aca="false">MAX(0,IF(C64="Buy",E63+1,E63-MAX(1,ROUND($F$5*E63,0))))</f>
        <v>0</v>
      </c>
      <c r="F64" s="20" t="n">
        <f aca="false">MAX(0,IF(C64="Sell",F63+1,F63-MAX(1,ROUND($F$5*F63,0))))</f>
        <v>0</v>
      </c>
      <c r="G64" s="20" t="n">
        <f aca="false">IF(T64&gt;$N$2,E64+$N$3,IF(T64&lt;0,IF(L63&gt;Q64,E64+$N$3,E64),E64))</f>
        <v>0</v>
      </c>
      <c r="H64" s="20" t="n">
        <f aca="false">IF(T64&lt;$N$2*-1,F64+$N$3,IF(T64&gt;0,(IF(M63-Q64-J46*(1+$N$4)&gt;0,F64+$N$3,F64)),F64))</f>
        <v>0</v>
      </c>
      <c r="I64" s="38" t="n">
        <f aca="false">MAX($J$3,IF(C64="Buy",MAX(0,VLOOKUP(G64,Trans2,3,FALSE())+I63),MAX(0,I63-MAX(0.01,ROUND(I63*$F$4,2)))))</f>
        <v>0</v>
      </c>
      <c r="J64" s="38" t="n">
        <f aca="false">MAX($J$3,IF(C64="Sell",MAX(0,VLOOKUP(H64,Trans2,3,FALSE())+J63),MAX(0,J63-MAX(0.01,ROUND(J63*$F$4,2)))))</f>
        <v>0</v>
      </c>
      <c r="K64" s="40" t="n">
        <f aca="false">MAX($J$2,J64+$J$4,I64+0.01,IF(C64="Sell",VLOOKUP(F64,Trans2,2,FALSE()),IF(C64="Buy",VLOOKUP(E64,Trans2,2,FALSE()),0))+VLOOKUP(D64,Intensity2,2,TRUE())+K63)</f>
        <v>0.88</v>
      </c>
      <c r="L64" s="39" t="n">
        <f aca="false">IF(C64="Sell",M64-K64,IF(C64="Buy",L63-I64,((L63+M63)/2-K64/2)))</f>
        <v>24.41</v>
      </c>
      <c r="M64" s="39" t="n">
        <f aca="false">IF(C64="Sell",M63+J64,IF(C64="Buy",L64+K64,((L63+M63)/2+K64/2)))</f>
        <v>25.29</v>
      </c>
      <c r="N64" s="20" t="n">
        <f aca="false">(L64+M64)/2</f>
        <v>24.85</v>
      </c>
      <c r="O64" s="20" t="str">
        <f aca="false">IF(C64="Buy",L63,IF(C64="Sell",M63,""))</f>
        <v/>
      </c>
      <c r="P64" s="41" t="n">
        <f aca="false">IF(C64="Buy",(O64*10000+R63*P63)/(R63+10000),P63)</f>
        <v>26.8383333333333</v>
      </c>
      <c r="Q64" s="41" t="n">
        <f aca="false">IF(C64="Sell",(O64*10000+S63*Q63)/(S63+10000),Q63)</f>
        <v>25.5576923076923</v>
      </c>
      <c r="R64" s="37" t="n">
        <f aca="false">IF(C64="Buy",R63+10000,R63)</f>
        <v>120000</v>
      </c>
      <c r="S64" s="37" t="n">
        <f aca="false">IF(C64="Sell",S63+10000,S63)</f>
        <v>130000</v>
      </c>
      <c r="T64" s="37" t="n">
        <f aca="false">R64-S64</f>
        <v>-10000</v>
      </c>
      <c r="U64" s="37" t="n">
        <f aca="false">S64*Q64-R64*P64</f>
        <v>101900</v>
      </c>
      <c r="V64" s="37" t="n">
        <f aca="false">T64*N64+U64</f>
        <v>-146600</v>
      </c>
      <c r="X64" s="20" t="s">
        <v>80</v>
      </c>
    </row>
    <row r="65" customFormat="false" ht="12.75" hidden="false" customHeight="false" outlineLevel="0" collapsed="false">
      <c r="A65" s="20" t="n">
        <f aca="false">A64+1</f>
        <v>47</v>
      </c>
      <c r="B65" s="37" t="n">
        <f aca="false">model1!B65</f>
        <v>6632.24791499949</v>
      </c>
      <c r="C65" s="20" t="s">
        <v>70</v>
      </c>
      <c r="D65" s="37" t="n">
        <f aca="false">((B65-B64)+(B64-B63)+(B63-B62)+(B62-B61))/4</f>
        <v>85.499045125049</v>
      </c>
      <c r="E65" s="20" t="n">
        <f aca="false">MAX(0,IF(C65="Buy",E64+1,E64-MAX(1,ROUND($F$5*E64,0))))</f>
        <v>0</v>
      </c>
      <c r="F65" s="20" t="n">
        <f aca="false">MAX(0,IF(C65="Sell",F64+1,F64-MAX(1,ROUND($F$5*F64,0))))</f>
        <v>0</v>
      </c>
      <c r="G65" s="20" t="n">
        <f aca="false">IF(T65&gt;$N$2,E65+$N$3,IF(T65&lt;0,IF(L64&gt;Q65,E65+$N$3,E65),E65))</f>
        <v>0</v>
      </c>
      <c r="H65" s="20" t="n">
        <f aca="false">IF(T65&lt;$N$2*-1,F65+$N$3,IF(T65&gt;0,(IF(M64-Q65-J47*(1+$N$4)&gt;0,F65+$N$3,F65)),F65))</f>
        <v>0</v>
      </c>
      <c r="I65" s="38" t="n">
        <f aca="false">MAX($J$3,IF(C65="Buy",MAX(0,VLOOKUP(G65,Trans2,3,FALSE())+I64),MAX(0,I64-MAX(0.01,ROUND(I64*$F$4,2)))))</f>
        <v>0</v>
      </c>
      <c r="J65" s="38" t="n">
        <f aca="false">MAX($J$3,IF(C65="Sell",MAX(0,VLOOKUP(H65,Trans2,3,FALSE())+J64),MAX(0,J64-MAX(0.01,ROUND(J64*$F$4,2)))))</f>
        <v>0</v>
      </c>
      <c r="K65" s="40" t="n">
        <f aca="false">MAX($J$2,J65+$J$4,I65+0.01,IF(C65="Sell",VLOOKUP(F65,Trans2,2,FALSE()),IF(C65="Buy",VLOOKUP(E65,Trans2,2,FALSE()),0))+VLOOKUP(D65,Intensity2,2,TRUE())+K64)</f>
        <v>0.88</v>
      </c>
      <c r="L65" s="39" t="n">
        <f aca="false">IF(C65="Sell",M65-K65,IF(C65="Buy",L64-I65,((L64+M64)/2-K65/2)))</f>
        <v>24.41</v>
      </c>
      <c r="M65" s="39" t="n">
        <f aca="false">IF(C65="Sell",M64+J65,IF(C65="Buy",L65+K65,((L64+M64)/2+K65/2)))</f>
        <v>25.29</v>
      </c>
      <c r="N65" s="20" t="n">
        <f aca="false">(L65+M65)/2</f>
        <v>24.85</v>
      </c>
      <c r="O65" s="20" t="str">
        <f aca="false">IF(C65="Buy",L64,IF(C65="Sell",M64,""))</f>
        <v/>
      </c>
      <c r="P65" s="41" t="n">
        <f aca="false">IF(C65="Buy",(O65*10000+R64*P64)/(R64+10000),P64)</f>
        <v>26.8383333333333</v>
      </c>
      <c r="Q65" s="41" t="n">
        <f aca="false">IF(C65="Sell",(O65*10000+S64*Q64)/(S64+10000),Q64)</f>
        <v>25.5576923076923</v>
      </c>
      <c r="R65" s="37" t="n">
        <f aca="false">IF(C65="Buy",R64+10000,R64)</f>
        <v>120000</v>
      </c>
      <c r="S65" s="37" t="n">
        <f aca="false">IF(C65="Sell",S64+10000,S64)</f>
        <v>130000</v>
      </c>
      <c r="T65" s="37" t="n">
        <f aca="false">R65-S65</f>
        <v>-10000</v>
      </c>
      <c r="U65" s="37" t="n">
        <f aca="false">S65*Q65-R65*P65</f>
        <v>101900</v>
      </c>
      <c r="V65" s="37" t="n">
        <f aca="false">T65*N65+U65</f>
        <v>-146600</v>
      </c>
      <c r="X65" s="20" t="s">
        <v>81</v>
      </c>
    </row>
    <row r="66" customFormat="false" ht="12.75" hidden="false" customHeight="false" outlineLevel="0" collapsed="false">
      <c r="A66" s="20" t="n">
        <f aca="false">A65+1</f>
        <v>48</v>
      </c>
      <c r="B66" s="37" t="n">
        <f aca="false">model1!B66</f>
        <v>6704.37368225947</v>
      </c>
      <c r="C66" s="20" t="s">
        <v>70</v>
      </c>
      <c r="D66" s="37" t="n">
        <f aca="false">((B66-B65)+(B65-B64)+(B64-B63)+(B63-B62))/4</f>
        <v>71.090224615009</v>
      </c>
      <c r="E66" s="20" t="n">
        <f aca="false">MAX(0,IF(C66="Buy",E65+1,E65-MAX(1,ROUND($F$5*E65,0))))</f>
        <v>0</v>
      </c>
      <c r="F66" s="20" t="n">
        <f aca="false">MAX(0,IF(C66="Sell",F65+1,F65-MAX(1,ROUND($F$5*F65,0))))</f>
        <v>0</v>
      </c>
      <c r="G66" s="20" t="n">
        <f aca="false">IF(T66&gt;$N$2,E66+$N$3,IF(T66&lt;0,IF(L65&gt;Q66,E66+$N$3,E66),E66))</f>
        <v>0</v>
      </c>
      <c r="H66" s="20" t="n">
        <f aca="false">IF(T66&lt;$N$2*-1,F66+$N$3,IF(T66&gt;0,(IF(M65-Q66-J48*(1+$N$4)&gt;0,F66+$N$3,F66)),F66))</f>
        <v>0</v>
      </c>
      <c r="I66" s="38" t="n">
        <f aca="false">MAX($J$3,IF(C66="Buy",MAX(0,VLOOKUP(G66,Trans2,3,FALSE())+I65),MAX(0,I65-MAX(0.01,ROUND(I65*$F$4,2)))))</f>
        <v>0</v>
      </c>
      <c r="J66" s="38" t="n">
        <f aca="false">MAX($J$3,IF(C66="Sell",MAX(0,VLOOKUP(H66,Trans2,3,FALSE())+J65),MAX(0,J65-MAX(0.01,ROUND(J65*$F$4,2)))))</f>
        <v>0</v>
      </c>
      <c r="K66" s="40" t="n">
        <f aca="false">MAX($J$2,J66+$J$4,I66+0.01,IF(C66="Sell",VLOOKUP(F66,Trans2,2,FALSE()),IF(C66="Buy",VLOOKUP(E66,Trans2,2,FALSE()),0))+VLOOKUP(D66,Intensity2,2,TRUE())+K65)</f>
        <v>0.88</v>
      </c>
      <c r="L66" s="39" t="n">
        <f aca="false">IF(C66="Sell",M66-K66,IF(C66="Buy",L65-I66,((L65+M65)/2-K66/2)))</f>
        <v>24.41</v>
      </c>
      <c r="M66" s="39" t="n">
        <f aca="false">IF(C66="Sell",M65+J66,IF(C66="Buy",L66+K66,((L65+M65)/2+K66/2)))</f>
        <v>25.29</v>
      </c>
      <c r="N66" s="20" t="n">
        <f aca="false">(L66+M66)/2</f>
        <v>24.85</v>
      </c>
      <c r="O66" s="20" t="str">
        <f aca="false">IF(C66="Buy",L65,IF(C66="Sell",M65,""))</f>
        <v/>
      </c>
      <c r="P66" s="41" t="n">
        <f aca="false">IF(C66="Buy",(O66*10000+R65*P65)/(R65+10000),P65)</f>
        <v>26.8383333333333</v>
      </c>
      <c r="Q66" s="41" t="n">
        <f aca="false">IF(C66="Sell",(O66*10000+S65*Q65)/(S65+10000),Q65)</f>
        <v>25.5576923076923</v>
      </c>
      <c r="R66" s="37" t="n">
        <f aca="false">IF(C66="Buy",R65+10000,R65)</f>
        <v>120000</v>
      </c>
      <c r="S66" s="37" t="n">
        <f aca="false">IF(C66="Sell",S65+10000,S65)</f>
        <v>130000</v>
      </c>
      <c r="T66" s="37" t="n">
        <f aca="false">R66-S66</f>
        <v>-10000</v>
      </c>
      <c r="U66" s="37" t="n">
        <f aca="false">S66*Q66-R66*P66</f>
        <v>101900</v>
      </c>
      <c r="V66" s="37" t="n">
        <f aca="false">T66*N66+U66</f>
        <v>-146600</v>
      </c>
      <c r="X66" s="20" t="s">
        <v>81</v>
      </c>
    </row>
    <row r="67" customFormat="false" ht="12.75" hidden="false" customHeight="false" outlineLevel="0" collapsed="false">
      <c r="A67" s="20" t="n">
        <f aca="false">A66+1</f>
        <v>49</v>
      </c>
      <c r="B67" s="37" t="n">
        <f aca="false">model1!B67</f>
        <v>6741.65118053873</v>
      </c>
      <c r="C67" s="20" t="s">
        <v>70</v>
      </c>
      <c r="D67" s="37" t="n">
        <f aca="false">((B67-B66)+(B66-B65)+(B65-B64)+(B64-B63))/4</f>
        <v>71.1155212493907</v>
      </c>
      <c r="E67" s="20" t="n">
        <f aca="false">MAX(0,IF(C67="Buy",E66+1,E66-MAX(1,ROUND($F$5*E66,0))))</f>
        <v>0</v>
      </c>
      <c r="F67" s="20" t="n">
        <f aca="false">MAX(0,IF(C67="Sell",F66+1,F66-MAX(1,ROUND($F$5*F66,0))))</f>
        <v>0</v>
      </c>
      <c r="G67" s="20" t="n">
        <f aca="false">IF(T67&gt;$N$2,E67+$N$3,IF(T67&lt;0,IF(L66&gt;Q67,E67+$N$3,E67),E67))</f>
        <v>0</v>
      </c>
      <c r="H67" s="20" t="n">
        <f aca="false">IF(T67&lt;$N$2*-1,F67+$N$3,IF(T67&gt;0,(IF(M66-Q67-J49*(1+$N$4)&gt;0,F67+$N$3,F67)),F67))</f>
        <v>0</v>
      </c>
      <c r="I67" s="38" t="n">
        <f aca="false">MAX($J$3,IF(C67="Buy",MAX(0,VLOOKUP(G67,Trans2,3,FALSE())+I66),MAX(0,I66-MAX(0.01,ROUND(I66*$F$4,2)))))</f>
        <v>0</v>
      </c>
      <c r="J67" s="38" t="n">
        <f aca="false">MAX($J$3,IF(C67="Sell",MAX(0,VLOOKUP(H67,Trans2,3,FALSE())+J66),MAX(0,J66-MAX(0.01,ROUND(J66*$F$4,2)))))</f>
        <v>0</v>
      </c>
      <c r="K67" s="40" t="n">
        <f aca="false">MAX($J$2,J67+$J$4,I67+0.01,IF(C67="Sell",VLOOKUP(F67,Trans2,2,FALSE()),IF(C67="Buy",VLOOKUP(E67,Trans2,2,FALSE()),0))+VLOOKUP(D67,Intensity2,2,TRUE())+K66)</f>
        <v>0.88</v>
      </c>
      <c r="L67" s="39" t="n">
        <f aca="false">IF(C67="Sell",M67-K67,IF(C67="Buy",L66-I67,((L66+M66)/2-K67/2)))</f>
        <v>24.41</v>
      </c>
      <c r="M67" s="39" t="n">
        <f aca="false">IF(C67="Sell",M66+J67,IF(C67="Buy",L67+K67,((L66+M66)/2+K67/2)))</f>
        <v>25.29</v>
      </c>
      <c r="N67" s="20" t="n">
        <f aca="false">(L67+M67)/2</f>
        <v>24.85</v>
      </c>
      <c r="O67" s="20" t="str">
        <f aca="false">IF(C67="Buy",L66,IF(C67="Sell",M66,""))</f>
        <v/>
      </c>
      <c r="P67" s="41" t="n">
        <f aca="false">IF(C67="Buy",(O67*10000+R66*P66)/(R66+10000),P66)</f>
        <v>26.8383333333333</v>
      </c>
      <c r="Q67" s="41" t="n">
        <f aca="false">IF(C67="Sell",(O67*10000+S66*Q66)/(S66+10000),Q66)</f>
        <v>25.5576923076923</v>
      </c>
      <c r="R67" s="37" t="n">
        <f aca="false">IF(C67="Buy",R66+10000,R66)</f>
        <v>120000</v>
      </c>
      <c r="S67" s="37" t="n">
        <f aca="false">IF(C67="Sell",S66+10000,S66)</f>
        <v>130000</v>
      </c>
      <c r="T67" s="37" t="n">
        <f aca="false">R67-S67</f>
        <v>-10000</v>
      </c>
      <c r="U67" s="37" t="n">
        <f aca="false">S67*Q67-R67*P67</f>
        <v>101900</v>
      </c>
      <c r="V67" s="37" t="n">
        <f aca="false">T67*N67+U67</f>
        <v>-146600</v>
      </c>
      <c r="X67" s="20" t="s">
        <v>81</v>
      </c>
    </row>
    <row r="68" customFormat="false" ht="12.75" hidden="false" customHeight="false" outlineLevel="0" collapsed="false">
      <c r="A68" s="20" t="n">
        <f aca="false">A67+1</f>
        <v>50</v>
      </c>
      <c r="B68" s="37" t="n">
        <f aca="false">model1!B68</f>
        <v>6762.60247114376</v>
      </c>
      <c r="C68" s="20" t="s">
        <v>70</v>
      </c>
      <c r="D68" s="37" t="n">
        <f aca="false">((B68-B67)+(B67-B66)+(B66-B65)+(B65-B64))/4</f>
        <v>61.9253519904189</v>
      </c>
      <c r="E68" s="20" t="n">
        <f aca="false">MAX(0,IF(C68="Buy",E67+1,E67-MAX(1,ROUND($F$5*E67,0))))</f>
        <v>0</v>
      </c>
      <c r="F68" s="20" t="n">
        <f aca="false">MAX(0,IF(C68="Sell",F67+1,F67-MAX(1,ROUND($F$5*F67,0))))</f>
        <v>0</v>
      </c>
      <c r="G68" s="20" t="n">
        <f aca="false">IF(T68&gt;$N$2,E68+$N$3,IF(T68&lt;0,IF(L67&gt;Q68,E68+$N$3,E68),E68))</f>
        <v>0</v>
      </c>
      <c r="H68" s="20" t="n">
        <f aca="false">IF(T68&lt;$N$2*-1,F68+$N$3,IF(T68&gt;0,(IF(M67-Q68-J50*(1+$N$4)&gt;0,F68+$N$3,F68)),F68))</f>
        <v>0</v>
      </c>
      <c r="I68" s="38" t="n">
        <f aca="false">MAX($J$3,IF(C68="Buy",MAX(0,VLOOKUP(G68,Trans2,3,FALSE())+I67),MAX(0,I67-MAX(0.01,ROUND(I67*$F$4,2)))))</f>
        <v>0</v>
      </c>
      <c r="J68" s="38" t="n">
        <f aca="false">MAX($J$3,IF(C68="Sell",MAX(0,VLOOKUP(H68,Trans2,3,FALSE())+J67),MAX(0,J67-MAX(0.01,ROUND(J67*$F$4,2)))))</f>
        <v>0</v>
      </c>
      <c r="K68" s="40" t="n">
        <f aca="false">MAX($J$2,J68+$J$4,I68+0.01,IF(C68="Sell",VLOOKUP(F68,Trans2,2,FALSE()),IF(C68="Buy",VLOOKUP(E68,Trans2,2,FALSE()),0))+VLOOKUP(D68,Intensity2,2,TRUE())+K67)</f>
        <v>0.88</v>
      </c>
      <c r="L68" s="39" t="n">
        <f aca="false">IF(C68="Sell",M68-K68,IF(C68="Buy",L67-I68,((L67+M67)/2-K68/2)))</f>
        <v>24.41</v>
      </c>
      <c r="M68" s="39" t="n">
        <f aca="false">IF(C68="Sell",M67+J68,IF(C68="Buy",L68+K68,((L67+M67)/2+K68/2)))</f>
        <v>25.29</v>
      </c>
      <c r="N68" s="20" t="n">
        <f aca="false">(L68+M68)/2</f>
        <v>24.85</v>
      </c>
      <c r="O68" s="20" t="str">
        <f aca="false">IF(C68="Buy",L67,IF(C68="Sell",M67,""))</f>
        <v/>
      </c>
      <c r="P68" s="41" t="n">
        <f aca="false">IF(C68="Buy",(O68*10000+R67*P67)/(R67+10000),P67)</f>
        <v>26.8383333333333</v>
      </c>
      <c r="Q68" s="41" t="n">
        <f aca="false">IF(C68="Sell",(O68*10000+S67*Q67)/(S67+10000),Q67)</f>
        <v>25.5576923076923</v>
      </c>
      <c r="R68" s="37" t="n">
        <f aca="false">IF(C68="Buy",R67+10000,R67)</f>
        <v>120000</v>
      </c>
      <c r="S68" s="37" t="n">
        <f aca="false">IF(C68="Sell",S67+10000,S67)</f>
        <v>130000</v>
      </c>
      <c r="T68" s="37" t="n">
        <f aca="false">R68-S68</f>
        <v>-10000</v>
      </c>
      <c r="U68" s="37" t="n">
        <f aca="false">S68*Q68-R68*P68</f>
        <v>101900</v>
      </c>
      <c r="V68" s="37" t="n">
        <f aca="false">T68*N68+U68</f>
        <v>-146600</v>
      </c>
    </row>
    <row r="69" customFormat="false" ht="12.75" hidden="false" customHeight="false" outlineLevel="0" collapsed="false">
      <c r="A69" s="20" t="n">
        <f aca="false">A68+1</f>
        <v>51</v>
      </c>
      <c r="B69" s="37" t="n">
        <f aca="false">model1!B69</f>
        <v>7002.60247114376</v>
      </c>
      <c r="C69" s="20" t="s">
        <v>70</v>
      </c>
      <c r="D69" s="37" t="n">
        <f aca="false">((B69-B68)+(B68-B67)+(B67-B66)+(B66-B65))/4</f>
        <v>92.5886390360688</v>
      </c>
      <c r="E69" s="20" t="n">
        <f aca="false">MAX(0,IF(C69="Buy",E68+1,E68-MAX(1,ROUND($F$5*E68,0))))</f>
        <v>0</v>
      </c>
      <c r="F69" s="20" t="n">
        <f aca="false">MAX(0,IF(C69="Sell",F68+1,F68-MAX(1,ROUND($F$5*F68,0))))</f>
        <v>0</v>
      </c>
      <c r="G69" s="20" t="n">
        <f aca="false">IF(T69&gt;$N$2,E69+$N$3,IF(T69&lt;0,IF(L68&gt;Q69,E69+$N$3,E69),E69))</f>
        <v>0</v>
      </c>
      <c r="H69" s="20" t="n">
        <f aca="false">IF(T69&lt;$N$2*-1,F69+$N$3,IF(T69&gt;0,(IF(M68-Q69-J51*(1+$N$4)&gt;0,F69+$N$3,F69)),F69))</f>
        <v>0</v>
      </c>
      <c r="I69" s="38" t="n">
        <f aca="false">MAX($J$3,IF(C69="Buy",MAX(0,VLOOKUP(G69,Trans2,3,FALSE())+I68),MAX(0,I68-MAX(0.01,ROUND(I68*$F$4,2)))))</f>
        <v>0</v>
      </c>
      <c r="J69" s="38" t="n">
        <f aca="false">MAX($J$3,IF(C69="Sell",MAX(0,VLOOKUP(H69,Trans2,3,FALSE())+J68),MAX(0,J68-MAX(0.01,ROUND(J68*$F$4,2)))))</f>
        <v>0</v>
      </c>
      <c r="K69" s="40" t="n">
        <f aca="false">MAX($J$2,J69+$J$4,I69+0.01,IF(C69="Sell",VLOOKUP(F69,Trans2,2,FALSE()),IF(C69="Buy",VLOOKUP(E69,Trans2,2,FALSE()),0))+VLOOKUP(D69,Intensity2,2,TRUE())+K68)</f>
        <v>0.88</v>
      </c>
      <c r="L69" s="39" t="n">
        <f aca="false">IF(C69="Sell",M69-K69,IF(C69="Buy",L68-I69,((L68+M68)/2-K69/2)))</f>
        <v>24.41</v>
      </c>
      <c r="M69" s="39" t="n">
        <f aca="false">IF(C69="Sell",M68+J69,IF(C69="Buy",L69+K69,((L68+M68)/2+K69/2)))</f>
        <v>25.29</v>
      </c>
      <c r="N69" s="20" t="n">
        <f aca="false">(L69+M69)/2</f>
        <v>24.85</v>
      </c>
      <c r="O69" s="20" t="str">
        <f aca="false">IF(C69="Buy",L68,IF(C69="Sell",M68,""))</f>
        <v/>
      </c>
      <c r="P69" s="41" t="n">
        <f aca="false">IF(C69="Buy",(O69*10000+R68*P68)/(R68+10000),P68)</f>
        <v>26.8383333333333</v>
      </c>
      <c r="Q69" s="41" t="n">
        <f aca="false">IF(C69="Sell",(O69*10000+S68*Q68)/(S68+10000),Q68)</f>
        <v>25.5576923076923</v>
      </c>
      <c r="R69" s="37" t="n">
        <f aca="false">IF(C69="Buy",R68+10000,R68)</f>
        <v>120000</v>
      </c>
      <c r="S69" s="37" t="n">
        <f aca="false">IF(C69="Sell",S68+10000,S68)</f>
        <v>130000</v>
      </c>
      <c r="T69" s="37" t="n">
        <f aca="false">R69-S69</f>
        <v>-10000</v>
      </c>
      <c r="U69" s="37" t="n">
        <f aca="false">S69*Q69-R69*P69</f>
        <v>101900</v>
      </c>
      <c r="V69" s="37" t="n">
        <f aca="false">T69*N69+U69</f>
        <v>-146600</v>
      </c>
    </row>
    <row r="70" customFormat="false" ht="12.75" hidden="false" customHeight="false" outlineLevel="0" collapsed="false">
      <c r="A70" s="20" t="n">
        <f aca="false">A69+1</f>
        <v>52</v>
      </c>
      <c r="B70" s="37" t="n">
        <f aca="false">model1!B70</f>
        <v>7242.60247114376</v>
      </c>
      <c r="C70" s="20" t="s">
        <v>70</v>
      </c>
      <c r="D70" s="37" t="n">
        <f aca="false">((B70-B69)+(B69-B68)+(B68-B67)+(B67-B66))/4</f>
        <v>134.557197221073</v>
      </c>
      <c r="E70" s="20" t="n">
        <f aca="false">MAX(0,IF(C70="Buy",E69+1,E69-MAX(1,ROUND($F$5*E69,0))))</f>
        <v>0</v>
      </c>
      <c r="F70" s="20" t="n">
        <f aca="false">MAX(0,IF(C70="Sell",F69+1,F69-MAX(1,ROUND($F$5*F69,0))))</f>
        <v>0</v>
      </c>
      <c r="G70" s="20" t="n">
        <f aca="false">IF(T70&gt;$N$2,E70+$N$3,IF(T70&lt;0,IF(L69&gt;Q70,E70+$N$3,E70),E70))</f>
        <v>0</v>
      </c>
      <c r="H70" s="20" t="n">
        <f aca="false">IF(T70&lt;$N$2*-1,F70+$N$3,IF(T70&gt;0,(IF(M69-Q70-J52*(1+$N$4)&gt;0,F70+$N$3,F70)),F70))</f>
        <v>0</v>
      </c>
      <c r="I70" s="38" t="n">
        <f aca="false">MAX($J$3,IF(C70="Buy",MAX(0,VLOOKUP(G70,Trans2,3,FALSE())+I69),MAX(0,I69-MAX(0.01,ROUND(I69*$F$4,2)))))</f>
        <v>0</v>
      </c>
      <c r="J70" s="38" t="n">
        <f aca="false">MAX($J$3,IF(C70="Sell",MAX(0,VLOOKUP(H70,Trans2,3,FALSE())+J69),MAX(0,J69-MAX(0.01,ROUND(J69*$F$4,2)))))</f>
        <v>0</v>
      </c>
      <c r="K70" s="40" t="n">
        <f aca="false">MAX($J$2,J70+$J$4,I70+0.01,IF(C70="Sell",VLOOKUP(F70,Trans2,2,FALSE()),IF(C70="Buy",VLOOKUP(E70,Trans2,2,FALSE()),0))+VLOOKUP(D70,Intensity2,2,TRUE())+K69)</f>
        <v>0.88</v>
      </c>
      <c r="L70" s="39" t="n">
        <f aca="false">IF(C70="Sell",M70-K70,IF(C70="Buy",L69-I70,((L69+M69)/2-K70/2)))</f>
        <v>24.41</v>
      </c>
      <c r="M70" s="39" t="n">
        <f aca="false">IF(C70="Sell",M69+J70,IF(C70="Buy",L70+K70,((L69+M69)/2+K70/2)))</f>
        <v>25.29</v>
      </c>
      <c r="N70" s="20" t="n">
        <f aca="false">(L70+M70)/2</f>
        <v>24.85</v>
      </c>
      <c r="O70" s="20" t="str">
        <f aca="false">IF(C70="Buy",L69,IF(C70="Sell",M69,""))</f>
        <v/>
      </c>
      <c r="P70" s="41" t="n">
        <f aca="false">IF(C70="Buy",(O70*10000+R69*P69)/(R69+10000),P69)</f>
        <v>26.8383333333333</v>
      </c>
      <c r="Q70" s="41" t="n">
        <f aca="false">IF(C70="Sell",(O70*10000+S69*Q69)/(S69+10000),Q69)</f>
        <v>25.5576923076923</v>
      </c>
      <c r="R70" s="37" t="n">
        <f aca="false">IF(C70="Buy",R69+10000,R69)</f>
        <v>120000</v>
      </c>
      <c r="S70" s="37" t="n">
        <f aca="false">IF(C70="Sell",S69+10000,S69)</f>
        <v>130000</v>
      </c>
      <c r="T70" s="37" t="n">
        <f aca="false">R70-S70</f>
        <v>-10000</v>
      </c>
      <c r="U70" s="37" t="n">
        <f aca="false">S70*Q70-R70*P70</f>
        <v>101900</v>
      </c>
      <c r="V70" s="37" t="n">
        <f aca="false">T70*N70+U70</f>
        <v>-146600</v>
      </c>
    </row>
    <row r="71" customFormat="false" ht="12.75" hidden="false" customHeight="false" outlineLevel="0" collapsed="false">
      <c r="A71" s="20" t="n">
        <f aca="false">A70+1</f>
        <v>53</v>
      </c>
      <c r="B71" s="37" t="n">
        <f aca="false">model1!B71</f>
        <v>7482.60247114376</v>
      </c>
      <c r="C71" s="20" t="s">
        <v>70</v>
      </c>
      <c r="D71" s="37" t="n">
        <f aca="false">((B71-B70)+(B70-B69)+(B69-B68)+(B68-B67))/4</f>
        <v>185.237822651257</v>
      </c>
      <c r="E71" s="20" t="n">
        <f aca="false">MAX(0,IF(C71="Buy",E70+1,E70-MAX(1,ROUND($F$5*E70,0))))</f>
        <v>0</v>
      </c>
      <c r="F71" s="20" t="n">
        <f aca="false">MAX(0,IF(C71="Sell",F70+1,F70-MAX(1,ROUND($F$5*F70,0))))</f>
        <v>0</v>
      </c>
      <c r="G71" s="20" t="n">
        <f aca="false">IF(T71&gt;$N$2,E71+$N$3,IF(T71&lt;0,IF(L70&gt;Q71,E71+$N$3,E71),E71))</f>
        <v>0</v>
      </c>
      <c r="H71" s="20" t="n">
        <f aca="false">IF(T71&lt;$N$2*-1,F71+$N$3,IF(T71&gt;0,(IF(M70-Q71-J53*(1+$N$4)&gt;0,F71+$N$3,F71)),F71))</f>
        <v>0</v>
      </c>
      <c r="I71" s="38" t="n">
        <f aca="false">MAX($J$3,IF(C71="Buy",MAX(0,VLOOKUP(G71,Trans2,3,FALSE())+I70),MAX(0,I70-MAX(0.01,ROUND(I70*$F$4,2)))))</f>
        <v>0</v>
      </c>
      <c r="J71" s="38" t="n">
        <f aca="false">MAX($J$3,IF(C71="Sell",MAX(0,VLOOKUP(H71,Trans2,3,FALSE())+J70),MAX(0,J70-MAX(0.01,ROUND(J70*$F$4,2)))))</f>
        <v>0</v>
      </c>
      <c r="K71" s="40" t="n">
        <f aca="false">MAX($J$2,J71+$J$4,I71+0.01,IF(C71="Sell",VLOOKUP(F71,Trans2,2,FALSE()),IF(C71="Buy",VLOOKUP(E71,Trans2,2,FALSE()),0))+VLOOKUP(D71,Intensity2,2,TRUE())+K70)</f>
        <v>0.88</v>
      </c>
      <c r="L71" s="39" t="n">
        <f aca="false">IF(C71="Sell",M71-K71,IF(C71="Buy",L70-I71,((L70+M70)/2-K71/2)))</f>
        <v>24.41</v>
      </c>
      <c r="M71" s="39" t="n">
        <f aca="false">IF(C71="Sell",M70+J71,IF(C71="Buy",L71+K71,((L70+M70)/2+K71/2)))</f>
        <v>25.29</v>
      </c>
      <c r="N71" s="20" t="n">
        <f aca="false">(L71+M71)/2</f>
        <v>24.85</v>
      </c>
      <c r="O71" s="20" t="str">
        <f aca="false">IF(C71="Buy",L70,IF(C71="Sell",M70,""))</f>
        <v/>
      </c>
      <c r="P71" s="41" t="n">
        <f aca="false">IF(C71="Buy",(O71*10000+R70*P70)/(R70+10000),P70)</f>
        <v>26.8383333333333</v>
      </c>
      <c r="Q71" s="41" t="n">
        <f aca="false">IF(C71="Sell",(O71*10000+S70*Q70)/(S70+10000),Q70)</f>
        <v>25.5576923076923</v>
      </c>
      <c r="R71" s="37" t="n">
        <f aca="false">IF(C71="Buy",R70+10000,R70)</f>
        <v>120000</v>
      </c>
      <c r="S71" s="37" t="n">
        <f aca="false">IF(C71="Sell",S70+10000,S70)</f>
        <v>130000</v>
      </c>
      <c r="T71" s="37" t="n">
        <f aca="false">R71-S71</f>
        <v>-10000</v>
      </c>
      <c r="U71" s="37" t="n">
        <f aca="false">S71*Q71-R71*P71</f>
        <v>101900</v>
      </c>
      <c r="V71" s="37" t="n">
        <f aca="false">T71*N71+U71</f>
        <v>-146600</v>
      </c>
    </row>
    <row r="72" customFormat="false" ht="12.75" hidden="false" customHeight="false" outlineLevel="0" collapsed="false">
      <c r="A72" s="20" t="n">
        <f aca="false">A71+1</f>
        <v>54</v>
      </c>
      <c r="B72" s="37" t="n">
        <f aca="false">model1!B72</f>
        <v>7722.60247114376</v>
      </c>
      <c r="C72" s="20" t="s">
        <v>70</v>
      </c>
      <c r="D72" s="37" t="n">
        <f aca="false">((B72-B71)+(B71-B70)+(B70-B69)+(B69-B68))/4</f>
        <v>240</v>
      </c>
      <c r="E72" s="20" t="n">
        <f aca="false">MAX(0,IF(C72="Buy",E71+1,E71-MAX(1,ROUND($F$5*E71,0))))</f>
        <v>0</v>
      </c>
      <c r="F72" s="20" t="n">
        <f aca="false">MAX(0,IF(C72="Sell",F71+1,F71-MAX(1,ROUND($F$5*F71,0))))</f>
        <v>0</v>
      </c>
      <c r="G72" s="20" t="n">
        <f aca="false">IF(T72&gt;$N$2,E72+$N$3,IF(T72&lt;0,IF(L71&gt;Q72,E72+$N$3,E72),E72))</f>
        <v>0</v>
      </c>
      <c r="H72" s="20" t="n">
        <f aca="false">IF(T72&lt;$N$2*-1,F72+$N$3,IF(T72&gt;0,(IF(M71-Q72-J54*(1+$N$4)&gt;0,F72+$N$3,F72)),F72))</f>
        <v>0</v>
      </c>
      <c r="I72" s="38" t="n">
        <f aca="false">MAX($J$3,IF(C72="Buy",MAX(0,VLOOKUP(G72,Trans2,3,FALSE())+I71),MAX(0,I71-MAX(0.01,ROUND(I71*$F$4,2)))))</f>
        <v>0</v>
      </c>
      <c r="J72" s="38" t="n">
        <f aca="false">MAX($J$3,IF(C72="Sell",MAX(0,VLOOKUP(H72,Trans2,3,FALSE())+J71),MAX(0,J71-MAX(0.01,ROUND(J71*$F$4,2)))))</f>
        <v>0</v>
      </c>
      <c r="K72" s="40" t="n">
        <f aca="false">MAX($J$2,J72+$J$4,I72+0.01,IF(C72="Sell",VLOOKUP(F72,Trans2,2,FALSE()),IF(C72="Buy",VLOOKUP(E72,Trans2,2,FALSE()),0))+VLOOKUP(D72,Intensity2,2,TRUE())+K71)</f>
        <v>0.87</v>
      </c>
      <c r="L72" s="39" t="n">
        <f aca="false">IF(C72="Sell",M72-K72,IF(C72="Buy",L71-I72,((L71+M71)/2-K72/2)))</f>
        <v>24.415</v>
      </c>
      <c r="M72" s="39" t="n">
        <f aca="false">IF(C72="Sell",M71+J72,IF(C72="Buy",L72+K72,((L71+M71)/2+K72/2)))</f>
        <v>25.285</v>
      </c>
      <c r="N72" s="20" t="n">
        <f aca="false">(L72+M72)/2</f>
        <v>24.85</v>
      </c>
      <c r="O72" s="20" t="str">
        <f aca="false">IF(C72="Buy",L71,IF(C72="Sell",M71,""))</f>
        <v/>
      </c>
      <c r="P72" s="41" t="n">
        <f aca="false">IF(C72="Buy",(O72*10000+R71*P71)/(R71+10000),P71)</f>
        <v>26.8383333333333</v>
      </c>
      <c r="Q72" s="41" t="n">
        <f aca="false">IF(C72="Sell",(O72*10000+S71*Q71)/(S71+10000),Q71)</f>
        <v>25.5576923076923</v>
      </c>
      <c r="R72" s="37" t="n">
        <f aca="false">IF(C72="Buy",R71+10000,R71)</f>
        <v>120000</v>
      </c>
      <c r="S72" s="37" t="n">
        <f aca="false">IF(C72="Sell",S71+10000,S71)</f>
        <v>130000</v>
      </c>
      <c r="T72" s="37" t="n">
        <f aca="false">R72-S72</f>
        <v>-10000</v>
      </c>
      <c r="U72" s="37" t="n">
        <f aca="false">S72*Q72-R72*P72</f>
        <v>101900</v>
      </c>
      <c r="V72" s="37" t="n">
        <f aca="false">T72*N72+U72</f>
        <v>-146600</v>
      </c>
    </row>
    <row r="73" customFormat="false" ht="12.75" hidden="false" customHeight="false" outlineLevel="0" collapsed="false">
      <c r="A73" s="20" t="n">
        <f aca="false">A72+1</f>
        <v>55</v>
      </c>
      <c r="B73" s="37" t="n">
        <f aca="false">model1!B73</f>
        <v>7962.60247114376</v>
      </c>
      <c r="C73" s="20" t="s">
        <v>70</v>
      </c>
      <c r="D73" s="37" t="n">
        <f aca="false">((B73-B72)+(B72-B71)+(B71-B70)+(B70-B69))/4</f>
        <v>240</v>
      </c>
      <c r="E73" s="20" t="n">
        <f aca="false">MAX(0,IF(C73="Buy",E72+1,E72-MAX(1,ROUND($F$5*E72,0))))</f>
        <v>0</v>
      </c>
      <c r="F73" s="20" t="n">
        <f aca="false">MAX(0,IF(C73="Sell",F72+1,F72-MAX(1,ROUND($F$5*F72,0))))</f>
        <v>0</v>
      </c>
      <c r="G73" s="20" t="n">
        <f aca="false">IF(T73&gt;$N$2,E73+$N$3,IF(T73&lt;0,IF(L72&gt;Q73,E73+$N$3,E73),E73))</f>
        <v>0</v>
      </c>
      <c r="H73" s="20" t="n">
        <f aca="false">IF(T73&lt;$N$2*-1,F73+$N$3,IF(T73&gt;0,(IF(M72-Q73-J55*(1+$N$4)&gt;0,F73+$N$3,F73)),F73))</f>
        <v>0</v>
      </c>
      <c r="I73" s="38" t="n">
        <f aca="false">MAX($J$3,IF(C73="Buy",MAX(0,VLOOKUP(G73,Trans2,3,FALSE())+I72),MAX(0,I72-MAX(0.01,ROUND(I72*$F$4,2)))))</f>
        <v>0</v>
      </c>
      <c r="J73" s="38" t="n">
        <f aca="false">MAX($J$3,IF(C73="Sell",MAX(0,VLOOKUP(H73,Trans2,3,FALSE())+J72),MAX(0,J72-MAX(0.01,ROUND(J72*$F$4,2)))))</f>
        <v>0</v>
      </c>
      <c r="K73" s="40" t="n">
        <f aca="false">MAX($J$2,J73+$J$4,I73+0.01,IF(C73="Sell",VLOOKUP(F73,Trans2,2,FALSE()),IF(C73="Buy",VLOOKUP(E73,Trans2,2,FALSE()),0))+VLOOKUP(D73,Intensity2,2,TRUE())+K72)</f>
        <v>0.86</v>
      </c>
      <c r="L73" s="39" t="n">
        <f aca="false">IF(C73="Sell",M73-K73,IF(C73="Buy",L72-I73,((L72+M72)/2-K73/2)))</f>
        <v>24.42</v>
      </c>
      <c r="M73" s="39" t="n">
        <f aca="false">IF(C73="Sell",M72+J73,IF(C73="Buy",L73+K73,((L72+M72)/2+K73/2)))</f>
        <v>25.28</v>
      </c>
      <c r="N73" s="20" t="n">
        <f aca="false">(L73+M73)/2</f>
        <v>24.85</v>
      </c>
      <c r="O73" s="20" t="str">
        <f aca="false">IF(C73="Buy",L72,IF(C73="Sell",M72,""))</f>
        <v/>
      </c>
      <c r="P73" s="41" t="n">
        <f aca="false">IF(C73="Buy",(O73*10000+R72*P72)/(R72+10000),P72)</f>
        <v>26.8383333333333</v>
      </c>
      <c r="Q73" s="41" t="n">
        <f aca="false">IF(C73="Sell",(O73*10000+S72*Q72)/(S72+10000),Q72)</f>
        <v>25.5576923076923</v>
      </c>
      <c r="R73" s="37" t="n">
        <f aca="false">IF(C73="Buy",R72+10000,R72)</f>
        <v>120000</v>
      </c>
      <c r="S73" s="37" t="n">
        <f aca="false">IF(C73="Sell",S72+10000,S72)</f>
        <v>130000</v>
      </c>
      <c r="T73" s="37" t="n">
        <f aca="false">R73-S73</f>
        <v>-10000</v>
      </c>
      <c r="U73" s="37" t="n">
        <f aca="false">S73*Q73-R73*P73</f>
        <v>101900</v>
      </c>
      <c r="V73" s="37" t="n">
        <f aca="false">T73*N73+U73</f>
        <v>-146600</v>
      </c>
    </row>
    <row r="74" customFormat="false" ht="12.75" hidden="false" customHeight="false" outlineLevel="0" collapsed="false">
      <c r="A74" s="20" t="n">
        <f aca="false">A73+1</f>
        <v>56</v>
      </c>
      <c r="B74" s="37" t="n">
        <f aca="false">model1!B74</f>
        <v>8202.60247114376</v>
      </c>
      <c r="C74" s="20" t="s">
        <v>70</v>
      </c>
      <c r="D74" s="37" t="n">
        <f aca="false">((B74-B73)+(B73-B72)+(B72-B71)+(B71-B70))/4</f>
        <v>240</v>
      </c>
      <c r="E74" s="20" t="n">
        <f aca="false">MAX(0,IF(C74="Buy",E73+1,E73-MAX(1,ROUND($F$5*E73,0))))</f>
        <v>0</v>
      </c>
      <c r="F74" s="20" t="n">
        <f aca="false">MAX(0,IF(C74="Sell",F73+1,F73-MAX(1,ROUND($F$5*F73,0))))</f>
        <v>0</v>
      </c>
      <c r="G74" s="20" t="n">
        <f aca="false">IF(T74&gt;$N$2,E74+$N$3,IF(T74&lt;0,IF(L73&gt;Q74,E74+$N$3,E74),E74))</f>
        <v>0</v>
      </c>
      <c r="H74" s="20" t="n">
        <f aca="false">IF(T74&lt;$N$2*-1,F74+$N$3,IF(T74&gt;0,(IF(M73-Q74-J56*(1+$N$4)&gt;0,F74+$N$3,F74)),F74))</f>
        <v>0</v>
      </c>
      <c r="I74" s="38" t="n">
        <f aca="false">MAX($J$3,IF(C74="Buy",MAX(0,VLOOKUP(G74,Trans2,3,FALSE())+I73),MAX(0,I73-MAX(0.01,ROUND(I73*$F$4,2)))))</f>
        <v>0</v>
      </c>
      <c r="J74" s="38" t="n">
        <f aca="false">MAX($J$3,IF(C74="Sell",MAX(0,VLOOKUP(H74,Trans2,3,FALSE())+J73),MAX(0,J73-MAX(0.01,ROUND(J73*$F$4,2)))))</f>
        <v>0</v>
      </c>
      <c r="K74" s="40" t="n">
        <f aca="false">MAX($J$2,J74+$J$4,I74+0.01,IF(C74="Sell",VLOOKUP(F74,Trans2,2,FALSE()),IF(C74="Buy",VLOOKUP(E74,Trans2,2,FALSE()),0))+VLOOKUP(D74,Intensity2,2,TRUE())+K73)</f>
        <v>0.85</v>
      </c>
      <c r="L74" s="39" t="n">
        <f aca="false">IF(C74="Sell",M74-K74,IF(C74="Buy",L73-I74,((L73+M73)/2-K74/2)))</f>
        <v>24.425</v>
      </c>
      <c r="M74" s="39" t="n">
        <f aca="false">IF(C74="Sell",M73+J74,IF(C74="Buy",L74+K74,((L73+M73)/2+K74/2)))</f>
        <v>25.275</v>
      </c>
      <c r="N74" s="20" t="n">
        <f aca="false">(L74+M74)/2</f>
        <v>24.85</v>
      </c>
      <c r="O74" s="20" t="str">
        <f aca="false">IF(C74="Buy",L73,IF(C74="Sell",M73,""))</f>
        <v/>
      </c>
      <c r="P74" s="41" t="n">
        <f aca="false">IF(C74="Buy",(O74*10000+R73*P73)/(R73+10000),P73)</f>
        <v>26.8383333333333</v>
      </c>
      <c r="Q74" s="41" t="n">
        <f aca="false">IF(C74="Sell",(O74*10000+S73*Q73)/(S73+10000),Q73)</f>
        <v>25.5576923076923</v>
      </c>
      <c r="R74" s="37" t="n">
        <f aca="false">IF(C74="Buy",R73+10000,R73)</f>
        <v>120000</v>
      </c>
      <c r="S74" s="37" t="n">
        <f aca="false">IF(C74="Sell",S73+10000,S73)</f>
        <v>130000</v>
      </c>
      <c r="T74" s="37" t="n">
        <f aca="false">R74-S74</f>
        <v>-10000</v>
      </c>
      <c r="U74" s="37" t="n">
        <f aca="false">S74*Q74-R74*P74</f>
        <v>101900</v>
      </c>
      <c r="V74" s="37" t="n">
        <f aca="false">T74*N74+U74</f>
        <v>-146600</v>
      </c>
    </row>
    <row r="75" customFormat="false" ht="12.75" hidden="false" customHeight="false" outlineLevel="0" collapsed="false">
      <c r="A75" s="20" t="n">
        <f aca="false">A74+1</f>
        <v>57</v>
      </c>
      <c r="B75" s="37" t="n">
        <f aca="false">model1!B75</f>
        <v>8442.60247114376</v>
      </c>
      <c r="C75" s="20" t="s">
        <v>70</v>
      </c>
      <c r="D75" s="37" t="n">
        <f aca="false">((B75-B74)+(B74-B73)+(B73-B72)+(B72-B71))/4</f>
        <v>240</v>
      </c>
      <c r="E75" s="20" t="n">
        <f aca="false">MAX(0,IF(C75="Buy",E74+1,E74-MAX(1,ROUND($F$5*E74,0))))</f>
        <v>0</v>
      </c>
      <c r="F75" s="20" t="n">
        <f aca="false">MAX(0,IF(C75="Sell",F74+1,F74-MAX(1,ROUND($F$5*F74,0))))</f>
        <v>0</v>
      </c>
      <c r="G75" s="20" t="n">
        <f aca="false">IF(T75&gt;$N$2,E75+$N$3,IF(T75&lt;0,IF(L74&gt;Q75,E75+$N$3,E75),E75))</f>
        <v>0</v>
      </c>
      <c r="H75" s="20" t="n">
        <f aca="false">IF(T75&lt;$N$2*-1,F75+$N$3,IF(T75&gt;0,(IF(M74-Q75-J57*(1+$N$4)&gt;0,F75+$N$3,F75)),F75))</f>
        <v>0</v>
      </c>
      <c r="I75" s="38" t="n">
        <f aca="false">MAX($J$3,IF(C75="Buy",MAX(0,VLOOKUP(G75,Trans2,3,FALSE())+I74),MAX(0,I74-MAX(0.01,ROUND(I74*$F$4,2)))))</f>
        <v>0</v>
      </c>
      <c r="J75" s="38" t="n">
        <f aca="false">MAX($J$3,IF(C75="Sell",MAX(0,VLOOKUP(H75,Trans2,3,FALSE())+J74),MAX(0,J74-MAX(0.01,ROUND(J74*$F$4,2)))))</f>
        <v>0</v>
      </c>
      <c r="K75" s="40" t="n">
        <f aca="false">MAX($J$2,J75+$J$4,I75+0.01,IF(C75="Sell",VLOOKUP(F75,Trans2,2,FALSE()),IF(C75="Buy",VLOOKUP(E75,Trans2,2,FALSE()),0))+VLOOKUP(D75,Intensity2,2,TRUE())+K74)</f>
        <v>0.84</v>
      </c>
      <c r="L75" s="39" t="n">
        <f aca="false">IF(C75="Sell",M75-K75,IF(C75="Buy",L74-I75,((L74+M74)/2-K75/2)))</f>
        <v>24.43</v>
      </c>
      <c r="M75" s="39" t="n">
        <f aca="false">IF(C75="Sell",M74+J75,IF(C75="Buy",L75+K75,((L74+M74)/2+K75/2)))</f>
        <v>25.27</v>
      </c>
      <c r="N75" s="20" t="n">
        <f aca="false">(L75+M75)/2</f>
        <v>24.85</v>
      </c>
      <c r="O75" s="20" t="str">
        <f aca="false">IF(C75="Buy",L74,IF(C75="Sell",M74,""))</f>
        <v/>
      </c>
      <c r="P75" s="41" t="n">
        <f aca="false">IF(C75="Buy",(O75*10000+R74*P74)/(R74+10000),P74)</f>
        <v>26.8383333333333</v>
      </c>
      <c r="Q75" s="41" t="n">
        <f aca="false">IF(C75="Sell",(O75*10000+S74*Q74)/(S74+10000),Q74)</f>
        <v>25.5576923076923</v>
      </c>
      <c r="R75" s="37" t="n">
        <f aca="false">IF(C75="Buy",R74+10000,R74)</f>
        <v>120000</v>
      </c>
      <c r="S75" s="37" t="n">
        <f aca="false">IF(C75="Sell",S74+10000,S74)</f>
        <v>130000</v>
      </c>
      <c r="T75" s="37" t="n">
        <f aca="false">R75-S75</f>
        <v>-10000</v>
      </c>
      <c r="U75" s="37" t="n">
        <f aca="false">S75*Q75-R75*P75</f>
        <v>101900</v>
      </c>
      <c r="V75" s="37" t="n">
        <f aca="false">T75*N75+U75</f>
        <v>-146600</v>
      </c>
    </row>
    <row r="76" customFormat="false" ht="12.75" hidden="false" customHeight="false" outlineLevel="0" collapsed="false">
      <c r="A76" s="20" t="n">
        <f aca="false">A75+1</f>
        <v>58</v>
      </c>
      <c r="B76" s="37" t="n">
        <f aca="false">model1!B76</f>
        <v>8682.60247114376</v>
      </c>
      <c r="C76" s="20" t="s">
        <v>70</v>
      </c>
      <c r="D76" s="37" t="n">
        <f aca="false">((B76-B75)+(B75-B74)+(B74-B73)+(B73-B72))/4</f>
        <v>240</v>
      </c>
      <c r="E76" s="20" t="n">
        <f aca="false">MAX(0,IF(C76="Buy",E75+1,E75-MAX(1,ROUND($F$5*E75,0))))</f>
        <v>0</v>
      </c>
      <c r="F76" s="20" t="n">
        <f aca="false">MAX(0,IF(C76="Sell",F75+1,F75-MAX(1,ROUND($F$5*F75,0))))</f>
        <v>0</v>
      </c>
      <c r="G76" s="20" t="n">
        <f aca="false">IF(T76&gt;$N$2,E76+$N$3,IF(T76&lt;0,IF(L75&gt;Q76,E76+$N$3,E76),E76))</f>
        <v>0</v>
      </c>
      <c r="H76" s="20" t="n">
        <f aca="false">IF(T76&lt;$N$2*-1,F76+$N$3,IF(T76&gt;0,(IF(M75-Q76-J58*(1+$N$4)&gt;0,F76+$N$3,F76)),F76))</f>
        <v>0</v>
      </c>
      <c r="I76" s="38" t="n">
        <f aca="false">MAX($J$3,IF(C76="Buy",MAX(0,VLOOKUP(G76,Trans2,3,FALSE())+I75),MAX(0,I75-MAX(0.01,ROUND(I75*$F$4,2)))))</f>
        <v>0</v>
      </c>
      <c r="J76" s="38" t="n">
        <f aca="false">MAX($J$3,IF(C76="Sell",MAX(0,VLOOKUP(H76,Trans2,3,FALSE())+J75),MAX(0,J75-MAX(0.01,ROUND(J75*$F$4,2)))))</f>
        <v>0</v>
      </c>
      <c r="K76" s="40" t="n">
        <f aca="false">MAX($J$2,J76+$J$4,I76+0.01,IF(C76="Sell",VLOOKUP(F76,Trans2,2,FALSE()),IF(C76="Buy",VLOOKUP(E76,Trans2,2,FALSE()),0))+VLOOKUP(D76,Intensity2,2,TRUE())+K75)</f>
        <v>0.83</v>
      </c>
      <c r="L76" s="39" t="n">
        <f aca="false">IF(C76="Sell",M76-K76,IF(C76="Buy",L75-I76,((L75+M75)/2-K76/2)))</f>
        <v>24.435</v>
      </c>
      <c r="M76" s="39" t="n">
        <f aca="false">IF(C76="Sell",M75+J76,IF(C76="Buy",L76+K76,((L75+M75)/2+K76/2)))</f>
        <v>25.265</v>
      </c>
      <c r="N76" s="20" t="n">
        <f aca="false">(L76+M76)/2</f>
        <v>24.85</v>
      </c>
      <c r="O76" s="20" t="str">
        <f aca="false">IF(C76="Buy",L75,IF(C76="Sell",M75,""))</f>
        <v/>
      </c>
      <c r="P76" s="41" t="n">
        <f aca="false">IF(C76="Buy",(O76*10000+R75*P75)/(R75+10000),P75)</f>
        <v>26.8383333333333</v>
      </c>
      <c r="Q76" s="41" t="n">
        <f aca="false">IF(C76="Sell",(O76*10000+S75*Q75)/(S75+10000),Q75)</f>
        <v>25.5576923076923</v>
      </c>
      <c r="R76" s="37" t="n">
        <f aca="false">IF(C76="Buy",R75+10000,R75)</f>
        <v>120000</v>
      </c>
      <c r="S76" s="37" t="n">
        <f aca="false">IF(C76="Sell",S75+10000,S75)</f>
        <v>130000</v>
      </c>
      <c r="T76" s="37" t="n">
        <f aca="false">R76-S76</f>
        <v>-10000</v>
      </c>
      <c r="U76" s="37" t="n">
        <f aca="false">S76*Q76-R76*P76</f>
        <v>101900</v>
      </c>
      <c r="V76" s="37" t="n">
        <f aca="false">T76*N76+U76</f>
        <v>-146600</v>
      </c>
    </row>
    <row r="77" customFormat="false" ht="12.75" hidden="false" customHeight="false" outlineLevel="0" collapsed="false">
      <c r="A77" s="20" t="n">
        <f aca="false">A76+1</f>
        <v>59</v>
      </c>
      <c r="B77" s="37" t="n">
        <f aca="false">model1!B77</f>
        <v>8922.60247114376</v>
      </c>
      <c r="C77" s="20" t="s">
        <v>70</v>
      </c>
      <c r="D77" s="37" t="n">
        <f aca="false">((B77-B76)+(B76-B75)+(B75-B74)+(B74-B73))/4</f>
        <v>240</v>
      </c>
      <c r="E77" s="20" t="n">
        <f aca="false">MAX(0,IF(C77="Buy",E76+1,E76-MAX(1,ROUND($F$5*E76,0))))</f>
        <v>0</v>
      </c>
      <c r="F77" s="20" t="n">
        <f aca="false">MAX(0,IF(C77="Sell",F76+1,F76-MAX(1,ROUND($F$5*F76,0))))</f>
        <v>0</v>
      </c>
      <c r="G77" s="20" t="n">
        <f aca="false">IF(T77&gt;$N$2,E77+$N$3,IF(T77&lt;0,IF(L76&gt;Q77,E77+$N$3,E77),E77))</f>
        <v>0</v>
      </c>
      <c r="H77" s="20" t="n">
        <f aca="false">IF(T77&lt;$N$2*-1,F77+$N$3,IF(T77&gt;0,(IF(M76-Q77-J59*(1+$N$4)&gt;0,F77+$N$3,F77)),F77))</f>
        <v>0</v>
      </c>
      <c r="I77" s="38" t="n">
        <f aca="false">MAX($J$3,IF(C77="Buy",MAX(0,VLOOKUP(G77,Trans2,3,FALSE())+I76),MAX(0,I76-MAX(0.01,ROUND(I76*$F$4,2)))))</f>
        <v>0</v>
      </c>
      <c r="J77" s="38" t="n">
        <f aca="false">MAX($J$3,IF(C77="Sell",MAX(0,VLOOKUP(H77,Trans2,3,FALSE())+J76),MAX(0,J76-MAX(0.01,ROUND(J76*$F$4,2)))))</f>
        <v>0</v>
      </c>
      <c r="K77" s="40" t="n">
        <f aca="false">MAX($J$2,J77+$J$4,I77+0.01,IF(C77="Sell",VLOOKUP(F77,Trans2,2,FALSE()),IF(C77="Buy",VLOOKUP(E77,Trans2,2,FALSE()),0))+VLOOKUP(D77,Intensity2,2,TRUE())+K76)</f>
        <v>0.82</v>
      </c>
      <c r="L77" s="39" t="n">
        <f aca="false">IF(C77="Sell",M77-K77,IF(C77="Buy",L76-I77,((L76+M76)/2-K77/2)))</f>
        <v>24.44</v>
      </c>
      <c r="M77" s="39" t="n">
        <f aca="false">IF(C77="Sell",M76+J77,IF(C77="Buy",L77+K77,((L76+M76)/2+K77/2)))</f>
        <v>25.26</v>
      </c>
      <c r="N77" s="20" t="n">
        <f aca="false">(L77+M77)/2</f>
        <v>24.85</v>
      </c>
      <c r="O77" s="20" t="str">
        <f aca="false">IF(C77="Buy",L76,IF(C77="Sell",M76,""))</f>
        <v/>
      </c>
      <c r="P77" s="41" t="n">
        <f aca="false">IF(C77="Buy",(O77*10000+R76*P76)/(R76+10000),P76)</f>
        <v>26.8383333333333</v>
      </c>
      <c r="Q77" s="41" t="n">
        <f aca="false">IF(C77="Sell",(O77*10000+S76*Q76)/(S76+10000),Q76)</f>
        <v>25.5576923076923</v>
      </c>
      <c r="R77" s="37" t="n">
        <f aca="false">IF(C77="Buy",R76+10000,R76)</f>
        <v>120000</v>
      </c>
      <c r="S77" s="37" t="n">
        <f aca="false">IF(C77="Sell",S76+10000,S76)</f>
        <v>130000</v>
      </c>
      <c r="T77" s="37" t="n">
        <f aca="false">R77-S77</f>
        <v>-10000</v>
      </c>
      <c r="U77" s="37" t="n">
        <f aca="false">S77*Q77-R77*P77</f>
        <v>101900</v>
      </c>
      <c r="V77" s="37" t="n">
        <f aca="false">T77*N77+U77</f>
        <v>-146600</v>
      </c>
    </row>
    <row r="78" customFormat="false" ht="12.75" hidden="false" customHeight="false" outlineLevel="0" collapsed="false">
      <c r="A78" s="20" t="n">
        <f aca="false">A77+1</f>
        <v>60</v>
      </c>
      <c r="B78" s="37" t="n">
        <f aca="false">model1!B78</f>
        <v>9162.60247114376</v>
      </c>
      <c r="C78" s="20" t="s">
        <v>70</v>
      </c>
      <c r="D78" s="37" t="n">
        <f aca="false">((B78-B77)+(B77-B76)+(B76-B75)+(B75-B74))/4</f>
        <v>240</v>
      </c>
      <c r="E78" s="20" t="n">
        <f aca="false">MAX(0,IF(C78="Buy",E77+1,E77-MAX(1,ROUND($F$5*E77,0))))</f>
        <v>0</v>
      </c>
      <c r="F78" s="20" t="n">
        <f aca="false">MAX(0,IF(C78="Sell",F77+1,F77-MAX(1,ROUND($F$5*F77,0))))</f>
        <v>0</v>
      </c>
      <c r="G78" s="20" t="n">
        <f aca="false">IF(T78&gt;$N$2,E78+$N$3,IF(T78&lt;0,IF(L77&gt;Q78,E78+$N$3,E78),E78))</f>
        <v>0</v>
      </c>
      <c r="H78" s="20" t="n">
        <f aca="false">IF(T78&lt;$N$2*-1,F78+$N$3,IF(T78&gt;0,(IF(M77-Q78-J60*(1+$N$4)&gt;0,F78+$N$3,F78)),F78))</f>
        <v>0</v>
      </c>
      <c r="I78" s="38" t="n">
        <f aca="false">MAX($J$3,IF(C78="Buy",MAX(0,VLOOKUP(G78,Trans2,3,FALSE())+I77),MAX(0,I77-MAX(0.01,ROUND(I77*$F$4,2)))))</f>
        <v>0</v>
      </c>
      <c r="J78" s="38" t="n">
        <f aca="false">MAX($J$3,IF(C78="Sell",MAX(0,VLOOKUP(H78,Trans2,3,FALSE())+J77),MAX(0,J77-MAX(0.01,ROUND(J77*$F$4,2)))))</f>
        <v>0</v>
      </c>
      <c r="K78" s="40" t="n">
        <f aca="false">MAX($J$2,J78+$J$4,I78+0.01,IF(C78="Sell",VLOOKUP(F78,Trans2,2,FALSE()),IF(C78="Buy",VLOOKUP(E78,Trans2,2,FALSE()),0))+VLOOKUP(D78,Intensity2,2,TRUE())+K77)</f>
        <v>0.81</v>
      </c>
      <c r="L78" s="39" t="n">
        <f aca="false">IF(C78="Sell",M78-K78,IF(C78="Buy",L77-I78,((L77+M77)/2-K78/2)))</f>
        <v>24.445</v>
      </c>
      <c r="M78" s="39" t="n">
        <f aca="false">IF(C78="Sell",M77+J78,IF(C78="Buy",L78+K78,((L77+M77)/2+K78/2)))</f>
        <v>25.255</v>
      </c>
      <c r="N78" s="20" t="n">
        <f aca="false">(L78+M78)/2</f>
        <v>24.85</v>
      </c>
      <c r="O78" s="20" t="str">
        <f aca="false">IF(C78="Buy",L77,IF(C78="Sell",M77,""))</f>
        <v/>
      </c>
      <c r="P78" s="41" t="n">
        <f aca="false">IF(C78="Buy",(O78*10000+R77*P77)/(R77+10000),P77)</f>
        <v>26.8383333333333</v>
      </c>
      <c r="Q78" s="41" t="n">
        <f aca="false">IF(C78="Sell",(O78*10000+S77*Q77)/(S77+10000),Q77)</f>
        <v>25.5576923076923</v>
      </c>
      <c r="R78" s="37" t="n">
        <f aca="false">IF(C78="Buy",R77+10000,R77)</f>
        <v>120000</v>
      </c>
      <c r="S78" s="37" t="n">
        <f aca="false">IF(C78="Sell",S77+10000,S77)</f>
        <v>130000</v>
      </c>
      <c r="T78" s="37" t="n">
        <f aca="false">R78-S78</f>
        <v>-10000</v>
      </c>
      <c r="U78" s="37" t="n">
        <f aca="false">S78*Q78-R78*P78</f>
        <v>101900</v>
      </c>
      <c r="V78" s="37" t="n">
        <f aca="false">T78*N78+U78</f>
        <v>-146600</v>
      </c>
    </row>
    <row r="79" customFormat="false" ht="12.75" hidden="false" customHeight="false" outlineLevel="0" collapsed="false">
      <c r="A79" s="20" t="n">
        <f aca="false">A78+1</f>
        <v>61</v>
      </c>
      <c r="B79" s="37" t="n">
        <f aca="false">model1!B79</f>
        <v>9402.60247114376</v>
      </c>
      <c r="C79" s="20" t="s">
        <v>70</v>
      </c>
      <c r="D79" s="37" t="n">
        <f aca="false">((B79-B78)+(B78-B77)+(B77-B76)+(B76-B75))/4</f>
        <v>240</v>
      </c>
      <c r="E79" s="20" t="n">
        <f aca="false">MAX(0,IF(C79="Buy",E78+1,E78-MAX(1,ROUND($F$5*E78,0))))</f>
        <v>0</v>
      </c>
      <c r="F79" s="20" t="n">
        <f aca="false">MAX(0,IF(C79="Sell",F78+1,F78-MAX(1,ROUND($F$5*F78,0))))</f>
        <v>0</v>
      </c>
      <c r="G79" s="20" t="n">
        <f aca="false">IF(T79&gt;$N$2,E79+$N$3,IF(T79&lt;0,IF(L78&gt;Q79,E79+$N$3,E79),E79))</f>
        <v>0</v>
      </c>
      <c r="H79" s="20" t="n">
        <f aca="false">IF(T79&lt;$N$2*-1,F79+$N$3,IF(T79&gt;0,(IF(M78-Q79-J61*(1+$N$4)&gt;0,F79+$N$3,F79)),F79))</f>
        <v>0</v>
      </c>
      <c r="I79" s="38" t="n">
        <f aca="false">MAX($J$3,IF(C79="Buy",MAX(0,VLOOKUP(G79,Trans2,3,FALSE())+I78),MAX(0,I78-MAX(0.01,ROUND(I78*$F$4,2)))))</f>
        <v>0</v>
      </c>
      <c r="J79" s="38" t="n">
        <f aca="false">MAX($J$3,IF(C79="Sell",MAX(0,VLOOKUP(H79,Trans2,3,FALSE())+J78),MAX(0,J78-MAX(0.01,ROUND(J78*$F$4,2)))))</f>
        <v>0</v>
      </c>
      <c r="K79" s="40" t="n">
        <f aca="false">MAX($J$2,J79+$J$4,I79+0.01,IF(C79="Sell",VLOOKUP(F79,Trans2,2,FALSE()),IF(C79="Buy",VLOOKUP(E79,Trans2,2,FALSE()),0))+VLOOKUP(D79,Intensity2,2,TRUE())+K78)</f>
        <v>0.8</v>
      </c>
      <c r="L79" s="39" t="n">
        <f aca="false">IF(C79="Sell",M79-K79,IF(C79="Buy",L78-I79,((L78+M78)/2-K79/2)))</f>
        <v>24.45</v>
      </c>
      <c r="M79" s="39" t="n">
        <f aca="false">IF(C79="Sell",M78+J79,IF(C79="Buy",L79+K79,((L78+M78)/2+K79/2)))</f>
        <v>25.25</v>
      </c>
      <c r="N79" s="20" t="n">
        <f aca="false">(L79+M79)/2</f>
        <v>24.85</v>
      </c>
      <c r="O79" s="20" t="str">
        <f aca="false">IF(C79="Buy",L78,IF(C79="Sell",M78,""))</f>
        <v/>
      </c>
      <c r="P79" s="41" t="n">
        <f aca="false">IF(C79="Buy",(O79*10000+R78*P78)/(R78+10000),P78)</f>
        <v>26.8383333333333</v>
      </c>
      <c r="Q79" s="41" t="n">
        <f aca="false">IF(C79="Sell",(O79*10000+S78*Q78)/(S78+10000),Q78)</f>
        <v>25.5576923076923</v>
      </c>
      <c r="R79" s="37" t="n">
        <f aca="false">IF(C79="Buy",R78+10000,R78)</f>
        <v>120000</v>
      </c>
      <c r="S79" s="37" t="n">
        <f aca="false">IF(C79="Sell",S78+10000,S78)</f>
        <v>130000</v>
      </c>
      <c r="T79" s="37" t="n">
        <f aca="false">R79-S79</f>
        <v>-10000</v>
      </c>
      <c r="U79" s="37" t="n">
        <f aca="false">S79*Q79-R79*P79</f>
        <v>101900</v>
      </c>
      <c r="V79" s="37" t="n">
        <f aca="false">T79*N79+U79</f>
        <v>-146600</v>
      </c>
    </row>
    <row r="80" customFormat="false" ht="12.75" hidden="false" customHeight="false" outlineLevel="0" collapsed="false">
      <c r="A80" s="20" t="n">
        <f aca="false">A79+1</f>
        <v>62</v>
      </c>
      <c r="B80" s="37" t="n">
        <f aca="false">model1!B80</f>
        <v>9642.60247114376</v>
      </c>
      <c r="C80" s="20" t="s">
        <v>70</v>
      </c>
      <c r="D80" s="37" t="n">
        <f aca="false">((B80-B79)+(B79-B78)+(B78-B77)+(B77-B76))/4</f>
        <v>240</v>
      </c>
      <c r="E80" s="20" t="n">
        <f aca="false">MAX(0,IF(C80="Buy",E79+1,E79-MAX(1,ROUND($F$5*E79,0))))</f>
        <v>0</v>
      </c>
      <c r="F80" s="20" t="n">
        <f aca="false">MAX(0,IF(C80="Sell",F79+1,F79-MAX(1,ROUND($F$5*F79,0))))</f>
        <v>0</v>
      </c>
      <c r="G80" s="20" t="n">
        <f aca="false">IF(T80&gt;$N$2,E80+$N$3,IF(T80&lt;0,IF(L79&gt;Q80,E80+$N$3,E80),E80))</f>
        <v>0</v>
      </c>
      <c r="H80" s="20" t="n">
        <f aca="false">IF(T80&lt;$N$2*-1,F80+$N$3,IF(T80&gt;0,(IF(M79-Q80-J62*(1+$N$4)&gt;0,F80+$N$3,F80)),F80))</f>
        <v>0</v>
      </c>
      <c r="I80" s="38" t="n">
        <f aca="false">MAX($J$3,IF(C80="Buy",MAX(0,VLOOKUP(G80,Trans2,3,FALSE())+I79),MAX(0,I79-MAX(0.01,ROUND(I79*$F$4,2)))))</f>
        <v>0</v>
      </c>
      <c r="J80" s="38" t="n">
        <f aca="false">MAX($J$3,IF(C80="Sell",MAX(0,VLOOKUP(H80,Trans2,3,FALSE())+J79),MAX(0,J79-MAX(0.01,ROUND(J79*$F$4,2)))))</f>
        <v>0</v>
      </c>
      <c r="K80" s="40" t="n">
        <f aca="false">MAX($J$2,J80+$J$4,I80+0.01,IF(C80="Sell",VLOOKUP(F80,Trans2,2,FALSE()),IF(C80="Buy",VLOOKUP(E80,Trans2,2,FALSE()),0))+VLOOKUP(D80,Intensity2,2,TRUE())+K79)</f>
        <v>0.79</v>
      </c>
      <c r="L80" s="39" t="n">
        <f aca="false">IF(C80="Sell",M80-K80,IF(C80="Buy",L79-I80,((L79+M79)/2-K80/2)))</f>
        <v>24.455</v>
      </c>
      <c r="M80" s="39" t="n">
        <f aca="false">IF(C80="Sell",M79+J80,IF(C80="Buy",L80+K80,((L79+M79)/2+K80/2)))</f>
        <v>25.245</v>
      </c>
      <c r="N80" s="20" t="n">
        <f aca="false">(L80+M80)/2</f>
        <v>24.85</v>
      </c>
      <c r="O80" s="20" t="str">
        <f aca="false">IF(C80="Buy",L79,IF(C80="Sell",M79,""))</f>
        <v/>
      </c>
      <c r="P80" s="41" t="n">
        <f aca="false">IF(C80="Buy",(O80*10000+R79*P79)/(R79+10000),P79)</f>
        <v>26.8383333333333</v>
      </c>
      <c r="Q80" s="41" t="n">
        <f aca="false">IF(C80="Sell",(O80*10000+S79*Q79)/(S79+10000),Q79)</f>
        <v>25.5576923076923</v>
      </c>
      <c r="R80" s="37" t="n">
        <f aca="false">IF(C80="Buy",R79+10000,R79)</f>
        <v>120000</v>
      </c>
      <c r="S80" s="37" t="n">
        <f aca="false">IF(C80="Sell",S79+10000,S79)</f>
        <v>130000</v>
      </c>
      <c r="T80" s="37" t="n">
        <f aca="false">R80-S80</f>
        <v>-10000</v>
      </c>
      <c r="U80" s="37" t="n">
        <f aca="false">S80*Q80-R80*P80</f>
        <v>101900</v>
      </c>
      <c r="V80" s="37" t="n">
        <f aca="false">T80*N80+U80</f>
        <v>-146600</v>
      </c>
    </row>
    <row r="81" customFormat="false" ht="12.75" hidden="false" customHeight="false" outlineLevel="0" collapsed="false">
      <c r="A81" s="20" t="n">
        <f aca="false">A80+1</f>
        <v>63</v>
      </c>
      <c r="B81" s="37" t="n">
        <f aca="false">model1!B81</f>
        <v>9882.60247114376</v>
      </c>
      <c r="C81" s="20" t="s">
        <v>70</v>
      </c>
      <c r="D81" s="37" t="n">
        <f aca="false">((B81-B80)+(B80-B79)+(B79-B78)+(B78-B77))/4</f>
        <v>240</v>
      </c>
      <c r="E81" s="20" t="n">
        <f aca="false">MAX(0,IF(C81="Buy",E80+1,E80-MAX(1,ROUND($F$5*E80,0))))</f>
        <v>0</v>
      </c>
      <c r="F81" s="20" t="n">
        <f aca="false">MAX(0,IF(C81="Sell",F80+1,F80-MAX(1,ROUND($F$5*F80,0))))</f>
        <v>0</v>
      </c>
      <c r="G81" s="20" t="n">
        <f aca="false">IF(T81&gt;$N$2,E81+$N$3,IF(T81&lt;0,IF(L80&gt;Q81,E81+$N$3,E81),E81))</f>
        <v>0</v>
      </c>
      <c r="H81" s="20" t="n">
        <f aca="false">IF(T81&lt;$N$2*-1,F81+$N$3,IF(T81&gt;0,(IF(M80-Q81-J63*(1+$N$4)&gt;0,F81+$N$3,F81)),F81))</f>
        <v>0</v>
      </c>
      <c r="I81" s="38" t="n">
        <f aca="false">MAX($J$3,IF(C81="Buy",MAX(0,VLOOKUP(G81,Trans2,3,FALSE())+I80),MAX(0,I80-MAX(0.01,ROUND(I80*$F$4,2)))))</f>
        <v>0</v>
      </c>
      <c r="J81" s="38" t="n">
        <f aca="false">MAX($J$3,IF(C81="Sell",MAX(0,VLOOKUP(H81,Trans2,3,FALSE())+J80),MAX(0,J80-MAX(0.01,ROUND(J80*$F$4,2)))))</f>
        <v>0</v>
      </c>
      <c r="K81" s="40" t="n">
        <f aca="false">MAX($J$2,J81+$J$4,I81+0.01,IF(C81="Sell",VLOOKUP(F81,Trans2,2,FALSE()),IF(C81="Buy",VLOOKUP(E81,Trans2,2,FALSE()),0))+VLOOKUP(D81,Intensity2,2,TRUE())+K80)</f>
        <v>0.78</v>
      </c>
      <c r="L81" s="39" t="n">
        <f aca="false">IF(C81="Sell",M81-K81,IF(C81="Buy",L80-I81,((L80+M80)/2-K81/2)))</f>
        <v>24.46</v>
      </c>
      <c r="M81" s="39" t="n">
        <f aca="false">IF(C81="Sell",M80+J81,IF(C81="Buy",L81+K81,((L80+M80)/2+K81/2)))</f>
        <v>25.24</v>
      </c>
      <c r="N81" s="20" t="n">
        <f aca="false">(L81+M81)/2</f>
        <v>24.85</v>
      </c>
      <c r="O81" s="20" t="str">
        <f aca="false">IF(C81="Buy",L80,IF(C81="Sell",M80,""))</f>
        <v/>
      </c>
      <c r="P81" s="41" t="n">
        <f aca="false">IF(C81="Buy",(O81*10000+R80*P80)/(R80+10000),P80)</f>
        <v>26.8383333333333</v>
      </c>
      <c r="Q81" s="41" t="n">
        <f aca="false">IF(C81="Sell",(O81*10000+S80*Q80)/(S80+10000),Q80)</f>
        <v>25.5576923076923</v>
      </c>
      <c r="R81" s="37" t="n">
        <f aca="false">IF(C81="Buy",R80+10000,R80)</f>
        <v>120000</v>
      </c>
      <c r="S81" s="37" t="n">
        <f aca="false">IF(C81="Sell",S80+10000,S80)</f>
        <v>130000</v>
      </c>
      <c r="T81" s="37" t="n">
        <f aca="false">R81-S81</f>
        <v>-10000</v>
      </c>
      <c r="U81" s="37" t="n">
        <f aca="false">S81*Q81-R81*P81</f>
        <v>101900</v>
      </c>
      <c r="V81" s="37" t="n">
        <f aca="false">T81*N81+U81</f>
        <v>-146600</v>
      </c>
    </row>
    <row r="82" customFormat="false" ht="12.75" hidden="false" customHeight="false" outlineLevel="0" collapsed="false">
      <c r="A82" s="20" t="n">
        <f aca="false">A81+1</f>
        <v>64</v>
      </c>
      <c r="B82" s="37" t="n">
        <f aca="false">model1!B82</f>
        <v>10122.6024711438</v>
      </c>
      <c r="C82" s="20" t="s">
        <v>70</v>
      </c>
      <c r="D82" s="37" t="n">
        <f aca="false">((B82-B81)+(B81-B80)+(B80-B79)+(B79-B78))/4</f>
        <v>240</v>
      </c>
      <c r="E82" s="20" t="n">
        <f aca="false">MAX(0,IF(C82="Buy",E81+1,E81-MAX(1,ROUND($F$5*E81,0))))</f>
        <v>0</v>
      </c>
      <c r="F82" s="20" t="n">
        <f aca="false">MAX(0,IF(C82="Sell",F81+1,F81-MAX(1,ROUND($F$5*F81,0))))</f>
        <v>0</v>
      </c>
      <c r="G82" s="20" t="n">
        <f aca="false">IF(T82&gt;$N$2,E82+$N$3,IF(T82&lt;0,IF(L81&gt;Q82,E82+$N$3,E82),E82))</f>
        <v>0</v>
      </c>
      <c r="H82" s="20" t="n">
        <f aca="false">IF(T82&lt;$N$2*-1,F82+$N$3,IF(T82&gt;0,(IF(M81-Q82-J64*(1+$N$4)&gt;0,F82+$N$3,F82)),F82))</f>
        <v>0</v>
      </c>
      <c r="I82" s="38" t="n">
        <f aca="false">MAX($J$3,IF(C82="Buy",MAX(0,VLOOKUP(G82,Trans2,3,FALSE())+I81),MAX(0,I81-MAX(0.01,ROUND(I81*$F$4,2)))))</f>
        <v>0</v>
      </c>
      <c r="J82" s="38" t="n">
        <f aca="false">MAX($J$3,IF(C82="Sell",MAX(0,VLOOKUP(H82,Trans2,3,FALSE())+J81),MAX(0,J81-MAX(0.01,ROUND(J81*$F$4,2)))))</f>
        <v>0</v>
      </c>
      <c r="K82" s="40" t="n">
        <f aca="false">MAX($J$2,J82+$J$4,I82+0.01,IF(C82="Sell",VLOOKUP(F82,Trans2,2,FALSE()),IF(C82="Buy",VLOOKUP(E82,Trans2,2,FALSE()),0))+VLOOKUP(D82,Intensity2,2,TRUE())+K81)</f>
        <v>0.77</v>
      </c>
      <c r="L82" s="39" t="n">
        <f aca="false">IF(C82="Sell",M82-K82,IF(C82="Buy",L81-I82,((L81+M81)/2-K82/2)))</f>
        <v>24.465</v>
      </c>
      <c r="M82" s="39" t="n">
        <f aca="false">IF(C82="Sell",M81+J82,IF(C82="Buy",L82+K82,((L81+M81)/2+K82/2)))</f>
        <v>25.235</v>
      </c>
      <c r="N82" s="20" t="n">
        <f aca="false">(L82+M82)/2</f>
        <v>24.85</v>
      </c>
      <c r="O82" s="20" t="str">
        <f aca="false">IF(C82="Buy",L81,IF(C82="Sell",M81,""))</f>
        <v/>
      </c>
      <c r="P82" s="41" t="n">
        <f aca="false">IF(C82="Buy",(O82*10000+R81*P81)/(R81+10000),P81)</f>
        <v>26.8383333333333</v>
      </c>
      <c r="Q82" s="41" t="n">
        <f aca="false">IF(C82="Sell",(O82*10000+S81*Q81)/(S81+10000),Q81)</f>
        <v>25.5576923076923</v>
      </c>
      <c r="R82" s="37" t="n">
        <f aca="false">IF(C82="Buy",R81+10000,R81)</f>
        <v>120000</v>
      </c>
      <c r="S82" s="37" t="n">
        <f aca="false">IF(C82="Sell",S81+10000,S81)</f>
        <v>130000</v>
      </c>
      <c r="T82" s="37" t="n">
        <f aca="false">R82-S82</f>
        <v>-10000</v>
      </c>
      <c r="U82" s="37" t="n">
        <f aca="false">S82*Q82-R82*P82</f>
        <v>101900</v>
      </c>
      <c r="V82" s="37" t="n">
        <f aca="false">T82*N82+U82</f>
        <v>-146600</v>
      </c>
    </row>
    <row r="83" customFormat="false" ht="12.75" hidden="false" customHeight="false" outlineLevel="0" collapsed="false">
      <c r="A83" s="20" t="n">
        <f aca="false">A82+1</f>
        <v>65</v>
      </c>
      <c r="B83" s="37" t="n">
        <f aca="false">model1!B83</f>
        <v>10362.6024711438</v>
      </c>
      <c r="C83" s="20" t="s">
        <v>70</v>
      </c>
      <c r="D83" s="37" t="n">
        <f aca="false">((B83-B82)+(B82-B81)+(B81-B80)+(B80-B79))/4</f>
        <v>240</v>
      </c>
      <c r="E83" s="20" t="n">
        <f aca="false">MAX(0,IF(C83="Buy",E82+1,E82-MAX(1,ROUND($F$5*E82,0))))</f>
        <v>0</v>
      </c>
      <c r="F83" s="20" t="n">
        <f aca="false">MAX(0,IF(C83="Sell",F82+1,F82-MAX(1,ROUND($F$5*F82,0))))</f>
        <v>0</v>
      </c>
      <c r="G83" s="20" t="n">
        <f aca="false">IF(T83&gt;$N$2,E83+$N$3,IF(T83&lt;0,IF(L82&gt;Q83,E83+$N$3,E83),E83))</f>
        <v>0</v>
      </c>
      <c r="H83" s="20" t="n">
        <f aca="false">IF(T83&lt;$N$2*-1,F83+$N$3,IF(T83&gt;0,(IF(M82-Q83-J65*(1+$N$4)&gt;0,F83+$N$3,F83)),F83))</f>
        <v>0</v>
      </c>
      <c r="I83" s="38" t="n">
        <f aca="false">MAX($J$3,IF(C83="Buy",MAX(0,VLOOKUP(G83,Trans2,3,FALSE())+I82),MAX(0,I82-MAX(0.01,ROUND(I82*$F$4,2)))))</f>
        <v>0</v>
      </c>
      <c r="J83" s="38" t="n">
        <f aca="false">MAX($J$3,IF(C83="Sell",MAX(0,VLOOKUP(H83,Trans2,3,FALSE())+J82),MAX(0,J82-MAX(0.01,ROUND(J82*$F$4,2)))))</f>
        <v>0</v>
      </c>
      <c r="K83" s="40" t="n">
        <f aca="false">MAX($J$2,J83+$J$4,I83+0.01,IF(C83="Sell",VLOOKUP(F83,Trans2,2,FALSE()),IF(C83="Buy",VLOOKUP(E83,Trans2,2,FALSE()),0))+VLOOKUP(D83,Intensity2,2,TRUE())+K82)</f>
        <v>0.76</v>
      </c>
      <c r="L83" s="39" t="n">
        <f aca="false">IF(C83="Sell",M83-K83,IF(C83="Buy",L82-I83,((L82+M82)/2-K83/2)))</f>
        <v>24.47</v>
      </c>
      <c r="M83" s="39" t="n">
        <f aca="false">IF(C83="Sell",M82+J83,IF(C83="Buy",L83+K83,((L82+M82)/2+K83/2)))</f>
        <v>25.23</v>
      </c>
      <c r="N83" s="20" t="n">
        <f aca="false">(L83+M83)/2</f>
        <v>24.85</v>
      </c>
      <c r="O83" s="20" t="str">
        <f aca="false">IF(C83="Buy",L82,IF(C83="Sell",M82,""))</f>
        <v/>
      </c>
      <c r="P83" s="41" t="n">
        <f aca="false">IF(C83="Buy",(O83*10000+R82*P82)/(R82+10000),P82)</f>
        <v>26.8383333333333</v>
      </c>
      <c r="Q83" s="41" t="n">
        <f aca="false">IF(C83="Sell",(O83*10000+S82*Q82)/(S82+10000),Q82)</f>
        <v>25.5576923076923</v>
      </c>
      <c r="R83" s="37" t="n">
        <f aca="false">IF(C83="Buy",R82+10000,R82)</f>
        <v>120000</v>
      </c>
      <c r="S83" s="37" t="n">
        <f aca="false">IF(C83="Sell",S82+10000,S82)</f>
        <v>130000</v>
      </c>
      <c r="T83" s="37" t="n">
        <f aca="false">R83-S83</f>
        <v>-10000</v>
      </c>
      <c r="U83" s="37" t="n">
        <f aca="false">S83*Q83-R83*P83</f>
        <v>101900</v>
      </c>
      <c r="V83" s="37" t="n">
        <f aca="false">T83*N83+U83</f>
        <v>-146600</v>
      </c>
    </row>
    <row r="84" customFormat="false" ht="12.75" hidden="false" customHeight="false" outlineLevel="0" collapsed="false">
      <c r="A84" s="20" t="n">
        <f aca="false">A83+1</f>
        <v>66</v>
      </c>
      <c r="B84" s="37" t="n">
        <f aca="false">model1!B84</f>
        <v>10602.6024711438</v>
      </c>
      <c r="C84" s="20" t="s">
        <v>70</v>
      </c>
      <c r="D84" s="37" t="n">
        <f aca="false">((B84-B83)+(B83-B82)+(B82-B81)+(B81-B80))/4</f>
        <v>240</v>
      </c>
      <c r="E84" s="20" t="n">
        <f aca="false">MAX(0,IF(C84="Buy",E83+1,E83-MAX(1,ROUND($F$5*E83,0))))</f>
        <v>0</v>
      </c>
      <c r="F84" s="20" t="n">
        <f aca="false">MAX(0,IF(C84="Sell",F83+1,F83-MAX(1,ROUND($F$5*F83,0))))</f>
        <v>0</v>
      </c>
      <c r="G84" s="20" t="n">
        <f aca="false">IF(T84&gt;$N$2,E84+$N$3,IF(T84&lt;0,IF(L83&gt;Q84,E84+$N$3,E84),E84))</f>
        <v>0</v>
      </c>
      <c r="H84" s="20" t="n">
        <f aca="false">IF(T84&lt;$N$2*-1,F84+$N$3,IF(T84&gt;0,(IF(M83-Q84-J66*(1+$N$4)&gt;0,F84+$N$3,F84)),F84))</f>
        <v>0</v>
      </c>
      <c r="I84" s="38" t="n">
        <f aca="false">MAX($J$3,IF(C84="Buy",MAX(0,VLOOKUP(G84,Trans2,3,FALSE())+I83),MAX(0,I83-MAX(0.01,ROUND(I83*$F$4,2)))))</f>
        <v>0</v>
      </c>
      <c r="J84" s="38" t="n">
        <f aca="false">MAX($J$3,IF(C84="Sell",MAX(0,VLOOKUP(H84,Trans2,3,FALSE())+J83),MAX(0,J83-MAX(0.01,ROUND(J83*$F$4,2)))))</f>
        <v>0</v>
      </c>
      <c r="K84" s="40" t="n">
        <f aca="false">MAX($J$2,J84+$J$4,I84+0.01,IF(C84="Sell",VLOOKUP(F84,Trans2,2,FALSE()),IF(C84="Buy",VLOOKUP(E84,Trans2,2,FALSE()),0))+VLOOKUP(D84,Intensity2,2,TRUE())+K83)</f>
        <v>0.75</v>
      </c>
      <c r="L84" s="39" t="n">
        <f aca="false">IF(C84="Sell",M84-K84,IF(C84="Buy",L83-I84,((L83+M83)/2-K84/2)))</f>
        <v>24.475</v>
      </c>
      <c r="M84" s="39" t="n">
        <f aca="false">IF(C84="Sell",M83+J84,IF(C84="Buy",L84+K84,((L83+M83)/2+K84/2)))</f>
        <v>25.225</v>
      </c>
      <c r="N84" s="20" t="n">
        <f aca="false">(L84+M84)/2</f>
        <v>24.85</v>
      </c>
      <c r="O84" s="20" t="str">
        <f aca="false">IF(C84="Buy",L83,IF(C84="Sell",M83,""))</f>
        <v/>
      </c>
      <c r="P84" s="41" t="n">
        <f aca="false">IF(C84="Buy",(O84*10000+R83*P83)/(R83+10000),P83)</f>
        <v>26.8383333333333</v>
      </c>
      <c r="Q84" s="41" t="n">
        <f aca="false">IF(C84="Sell",(O84*10000+S83*Q83)/(S83+10000),Q83)</f>
        <v>25.5576923076923</v>
      </c>
      <c r="R84" s="37" t="n">
        <f aca="false">IF(C84="Buy",R83+10000,R83)</f>
        <v>120000</v>
      </c>
      <c r="S84" s="37" t="n">
        <f aca="false">IF(C84="Sell",S83+10000,S83)</f>
        <v>130000</v>
      </c>
      <c r="T84" s="37" t="n">
        <f aca="false">R84-S84</f>
        <v>-10000</v>
      </c>
      <c r="U84" s="37" t="n">
        <f aca="false">S84*Q84-R84*P84</f>
        <v>101900</v>
      </c>
      <c r="V84" s="37" t="n">
        <f aca="false">T84*N84+U84</f>
        <v>-146600</v>
      </c>
    </row>
    <row r="85" customFormat="false" ht="12.75" hidden="false" customHeight="false" outlineLevel="0" collapsed="false">
      <c r="A85" s="20" t="n">
        <f aca="false">A84+1</f>
        <v>67</v>
      </c>
      <c r="B85" s="37" t="n">
        <f aca="false">model1!B85</f>
        <v>10842.6024711438</v>
      </c>
      <c r="C85" s="20" t="s">
        <v>70</v>
      </c>
      <c r="D85" s="37" t="n">
        <f aca="false">((B85-B84)+(B84-B83)+(B83-B82)+(B82-B81))/4</f>
        <v>240</v>
      </c>
      <c r="E85" s="20" t="n">
        <f aca="false">MAX(0,IF(C85="Buy",E84+1,E84-MAX(1,ROUND($F$5*E84,0))))</f>
        <v>0</v>
      </c>
      <c r="F85" s="20" t="n">
        <f aca="false">MAX(0,IF(C85="Sell",F84+1,F84-MAX(1,ROUND($F$5*F84,0))))</f>
        <v>0</v>
      </c>
      <c r="G85" s="20" t="n">
        <f aca="false">IF(T85&gt;$N$2,E85+$N$3,IF(T85&lt;0,IF(L84&gt;Q85,E85+$N$3,E85),E85))</f>
        <v>0</v>
      </c>
      <c r="H85" s="20" t="n">
        <f aca="false">IF(T85&lt;$N$2*-1,F85+$N$3,IF(T85&gt;0,(IF(M84-Q85-J67*(1+$N$4)&gt;0,F85+$N$3,F85)),F85))</f>
        <v>0</v>
      </c>
      <c r="I85" s="38" t="n">
        <f aca="false">MAX($J$3,IF(C85="Buy",MAX(0,VLOOKUP(G85,Trans2,3,FALSE())+I84),MAX(0,I84-MAX(0.01,ROUND(I84*$F$4,2)))))</f>
        <v>0</v>
      </c>
      <c r="J85" s="38" t="n">
        <f aca="false">MAX($J$3,IF(C85="Sell",MAX(0,VLOOKUP(H85,Trans2,3,FALSE())+J84),MAX(0,J84-MAX(0.01,ROUND(J84*$F$4,2)))))</f>
        <v>0</v>
      </c>
      <c r="K85" s="40" t="n">
        <f aca="false">MAX($J$2,J85+$J$4,I85+0.01,IF(C85="Sell",VLOOKUP(F85,Trans2,2,FALSE()),IF(C85="Buy",VLOOKUP(E85,Trans2,2,FALSE()),0))+VLOOKUP(D85,Intensity2,2,TRUE())+K84)</f>
        <v>0.74</v>
      </c>
      <c r="L85" s="39" t="n">
        <f aca="false">IF(C85="Sell",M85-K85,IF(C85="Buy",L84-I85,((L84+M84)/2-K85/2)))</f>
        <v>24.48</v>
      </c>
      <c r="M85" s="39" t="n">
        <f aca="false">IF(C85="Sell",M84+J85,IF(C85="Buy",L85+K85,((L84+M84)/2+K85/2)))</f>
        <v>25.22</v>
      </c>
      <c r="N85" s="20" t="n">
        <f aca="false">(L85+M85)/2</f>
        <v>24.85</v>
      </c>
      <c r="O85" s="20" t="str">
        <f aca="false">IF(C85="Buy",L84,IF(C85="Sell",M84,""))</f>
        <v/>
      </c>
      <c r="P85" s="41" t="n">
        <f aca="false">IF(C85="Buy",(O85*10000+R84*P84)/(R84+10000),P84)</f>
        <v>26.8383333333333</v>
      </c>
      <c r="Q85" s="41" t="n">
        <f aca="false">IF(C85="Sell",(O85*10000+S84*Q84)/(S84+10000),Q84)</f>
        <v>25.5576923076923</v>
      </c>
      <c r="R85" s="37" t="n">
        <f aca="false">IF(C85="Buy",R84+10000,R84)</f>
        <v>120000</v>
      </c>
      <c r="S85" s="37" t="n">
        <f aca="false">IF(C85="Sell",S84+10000,S84)</f>
        <v>130000</v>
      </c>
      <c r="T85" s="37" t="n">
        <f aca="false">R85-S85</f>
        <v>-10000</v>
      </c>
      <c r="U85" s="37" t="n">
        <f aca="false">S85*Q85-R85*P85</f>
        <v>101900</v>
      </c>
      <c r="V85" s="37" t="n">
        <f aca="false">T85*N85+U85</f>
        <v>-146600</v>
      </c>
    </row>
    <row r="86" customFormat="false" ht="12.75" hidden="false" customHeight="false" outlineLevel="0" collapsed="false">
      <c r="A86" s="20" t="n">
        <f aca="false">A85+1</f>
        <v>68</v>
      </c>
      <c r="B86" s="37" t="n">
        <f aca="false">model1!B86</f>
        <v>11082.6024711438</v>
      </c>
      <c r="C86" s="20" t="s">
        <v>70</v>
      </c>
      <c r="D86" s="37" t="n">
        <f aca="false">((B86-B85)+(B85-B84)+(B84-B83)+(B83-B82))/4</f>
        <v>240</v>
      </c>
      <c r="E86" s="20" t="n">
        <f aca="false">MAX(0,IF(C86="Buy",E85+1,E85-MAX(1,ROUND($F$5*E85,0))))</f>
        <v>0</v>
      </c>
      <c r="F86" s="20" t="n">
        <f aca="false">MAX(0,IF(C86="Sell",F85+1,F85-MAX(1,ROUND($F$5*F85,0))))</f>
        <v>0</v>
      </c>
      <c r="G86" s="20" t="n">
        <f aca="false">IF(T86&gt;$N$2,E86+$N$3,IF(T86&lt;0,IF(L85&gt;Q86,E86+$N$3,E86),E86))</f>
        <v>0</v>
      </c>
      <c r="H86" s="20" t="n">
        <f aca="false">IF(T86&lt;$N$2*-1,F86+$N$3,IF(T86&gt;0,(IF(M85-Q86-J68*(1+$N$4)&gt;0,F86+$N$3,F86)),F86))</f>
        <v>0</v>
      </c>
      <c r="I86" s="38" t="n">
        <f aca="false">MAX($J$3,IF(C86="Buy",MAX(0,VLOOKUP(G86,Trans2,3,FALSE())+I85),MAX(0,I85-MAX(0.01,ROUND(I85*$F$4,2)))))</f>
        <v>0</v>
      </c>
      <c r="J86" s="38" t="n">
        <f aca="false">MAX($J$3,IF(C86="Sell",MAX(0,VLOOKUP(H86,Trans2,3,FALSE())+J85),MAX(0,J85-MAX(0.01,ROUND(J85*$F$4,2)))))</f>
        <v>0</v>
      </c>
      <c r="K86" s="40" t="n">
        <f aca="false">MAX($J$2,J86+$J$4,I86+0.01,IF(C86="Sell",VLOOKUP(F86,Trans2,2,FALSE()),IF(C86="Buy",VLOOKUP(E86,Trans2,2,FALSE()),0))+VLOOKUP(D86,Intensity2,2,TRUE())+K85)</f>
        <v>0.73</v>
      </c>
      <c r="L86" s="39" t="n">
        <f aca="false">IF(C86="Sell",M86-K86,IF(C86="Buy",L85-I86,((L85+M85)/2-K86/2)))</f>
        <v>24.485</v>
      </c>
      <c r="M86" s="39" t="n">
        <f aca="false">IF(C86="Sell",M85+J86,IF(C86="Buy",L86+K86,((L85+M85)/2+K86/2)))</f>
        <v>25.215</v>
      </c>
      <c r="N86" s="20" t="n">
        <f aca="false">(L86+M86)/2</f>
        <v>24.85</v>
      </c>
      <c r="O86" s="20" t="str">
        <f aca="false">IF(C86="Buy",L85,IF(C86="Sell",M85,""))</f>
        <v/>
      </c>
      <c r="P86" s="41" t="n">
        <f aca="false">IF(C86="Buy",(O86*10000+R85*P85)/(R85+10000),P85)</f>
        <v>26.8383333333333</v>
      </c>
      <c r="Q86" s="41" t="n">
        <f aca="false">IF(C86="Sell",(O86*10000+S85*Q85)/(S85+10000),Q85)</f>
        <v>25.5576923076923</v>
      </c>
      <c r="R86" s="37" t="n">
        <f aca="false">IF(C86="Buy",R85+10000,R85)</f>
        <v>120000</v>
      </c>
      <c r="S86" s="37" t="n">
        <f aca="false">IF(C86="Sell",S85+10000,S85)</f>
        <v>130000</v>
      </c>
      <c r="T86" s="37" t="n">
        <f aca="false">R86-S86</f>
        <v>-10000</v>
      </c>
      <c r="U86" s="37" t="n">
        <f aca="false">S86*Q86-R86*P86</f>
        <v>101900</v>
      </c>
      <c r="V86" s="37" t="n">
        <f aca="false">T86*N86+U86</f>
        <v>-146600</v>
      </c>
    </row>
    <row r="87" customFormat="false" ht="12.75" hidden="false" customHeight="false" outlineLevel="0" collapsed="false">
      <c r="A87" s="20" t="n">
        <f aca="false">A86+1</f>
        <v>69</v>
      </c>
      <c r="B87" s="37" t="n">
        <f aca="false">model1!B87</f>
        <v>11322.6024711438</v>
      </c>
      <c r="C87" s="20" t="s">
        <v>70</v>
      </c>
      <c r="D87" s="37" t="n">
        <f aca="false">((B87-B86)+(B86-B85)+(B85-B84)+(B84-B83))/4</f>
        <v>240</v>
      </c>
      <c r="E87" s="20" t="n">
        <f aca="false">MAX(0,IF(C87="Buy",E86+1,E86-MAX(1,ROUND($F$5*E86,0))))</f>
        <v>0</v>
      </c>
      <c r="F87" s="20" t="n">
        <f aca="false">MAX(0,IF(C87="Sell",F86+1,F86-MAX(1,ROUND($F$5*F86,0))))</f>
        <v>0</v>
      </c>
      <c r="G87" s="20" t="n">
        <f aca="false">IF(T87&gt;$N$2,E87+$N$3,IF(T87&lt;0,IF(L86&gt;Q87,E87+$N$3,E87),E87))</f>
        <v>0</v>
      </c>
      <c r="H87" s="20" t="n">
        <f aca="false">IF(T87&lt;$N$2*-1,F87+$N$3,IF(T87&gt;0,(IF(M86-Q87-J69*(1+$N$4)&gt;0,F87+$N$3,F87)),F87))</f>
        <v>0</v>
      </c>
      <c r="I87" s="38" t="n">
        <f aca="false">MAX($J$3,IF(C87="Buy",MAX(0,VLOOKUP(G87,Trans2,3,FALSE())+I86),MAX(0,I86-MAX(0.01,ROUND(I86*$F$4,2)))))</f>
        <v>0</v>
      </c>
      <c r="J87" s="38" t="n">
        <f aca="false">MAX($J$3,IF(C87="Sell",MAX(0,VLOOKUP(H87,Trans2,3,FALSE())+J86),MAX(0,J86-MAX(0.01,ROUND(J86*$F$4,2)))))</f>
        <v>0</v>
      </c>
      <c r="K87" s="40" t="n">
        <f aca="false">MAX($J$2,J87+$J$4,I87+0.01,IF(C87="Sell",VLOOKUP(F87,Trans2,2,FALSE()),IF(C87="Buy",VLOOKUP(E87,Trans2,2,FALSE()),0))+VLOOKUP(D87,Intensity2,2,TRUE())+K86)</f>
        <v>0.72</v>
      </c>
      <c r="L87" s="39" t="n">
        <f aca="false">IF(C87="Sell",M87-K87,IF(C87="Buy",L86-I87,((L86+M86)/2-K87/2)))</f>
        <v>24.49</v>
      </c>
      <c r="M87" s="39" t="n">
        <f aca="false">IF(C87="Sell",M86+J87,IF(C87="Buy",L87+K87,((L86+M86)/2+K87/2)))</f>
        <v>25.21</v>
      </c>
      <c r="N87" s="20" t="n">
        <f aca="false">(L87+M87)/2</f>
        <v>24.85</v>
      </c>
      <c r="O87" s="20" t="str">
        <f aca="false">IF(C87="Buy",L86,IF(C87="Sell",M86,""))</f>
        <v/>
      </c>
      <c r="P87" s="41" t="n">
        <f aca="false">IF(C87="Buy",(O87*10000+R86*P86)/(R86+10000),P86)</f>
        <v>26.8383333333333</v>
      </c>
      <c r="Q87" s="41" t="n">
        <f aca="false">IF(C87="Sell",(O87*10000+S86*Q86)/(S86+10000),Q86)</f>
        <v>25.5576923076923</v>
      </c>
      <c r="R87" s="37" t="n">
        <f aca="false">IF(C87="Buy",R86+10000,R86)</f>
        <v>120000</v>
      </c>
      <c r="S87" s="37" t="n">
        <f aca="false">IF(C87="Sell",S86+10000,S86)</f>
        <v>130000</v>
      </c>
      <c r="T87" s="37" t="n">
        <f aca="false">R87-S87</f>
        <v>-10000</v>
      </c>
      <c r="U87" s="37" t="n">
        <f aca="false">S87*Q87-R87*P87</f>
        <v>101900</v>
      </c>
      <c r="V87" s="37" t="n">
        <f aca="false">T87*N87+U87</f>
        <v>-146600</v>
      </c>
    </row>
    <row r="88" customFormat="false" ht="12.75" hidden="false" customHeight="false" outlineLevel="0" collapsed="false">
      <c r="A88" s="20" t="n">
        <f aca="false">A87+1</f>
        <v>70</v>
      </c>
      <c r="B88" s="37" t="n">
        <f aca="false">model1!B88</f>
        <v>11562.6024711438</v>
      </c>
      <c r="C88" s="20" t="s">
        <v>70</v>
      </c>
      <c r="D88" s="37" t="n">
        <f aca="false">((B88-B87)+(B87-B86)+(B86-B85)+(B85-B84))/4</f>
        <v>240</v>
      </c>
      <c r="E88" s="20" t="n">
        <f aca="false">MAX(0,IF(C88="Buy",E87+1,E87-MAX(1,ROUND($F$5*E87,0))))</f>
        <v>0</v>
      </c>
      <c r="F88" s="20" t="n">
        <f aca="false">MAX(0,IF(C88="Sell",F87+1,F87-MAX(1,ROUND($F$5*F87,0))))</f>
        <v>0</v>
      </c>
      <c r="G88" s="20" t="n">
        <f aca="false">IF(T88&gt;$N$2,E88+$N$3,IF(T88&lt;0,IF(L87&gt;Q88,E88+$N$3,E88),E88))</f>
        <v>0</v>
      </c>
      <c r="H88" s="20" t="n">
        <f aca="false">IF(T88&lt;$N$2*-1,F88+$N$3,IF(T88&gt;0,(IF(M87-Q88-J70*(1+$N$4)&gt;0,F88+$N$3,F88)),F88))</f>
        <v>0</v>
      </c>
      <c r="I88" s="38" t="n">
        <f aca="false">MAX($J$3,IF(C88="Buy",MAX(0,VLOOKUP(G88,Trans2,3,FALSE())+I87),MAX(0,I87-MAX(0.01,ROUND(I87*$F$4,2)))))</f>
        <v>0</v>
      </c>
      <c r="J88" s="38" t="n">
        <f aca="false">MAX($J$3,IF(C88="Sell",MAX(0,VLOOKUP(H88,Trans2,3,FALSE())+J87),MAX(0,J87-MAX(0.01,ROUND(J87*$F$4,2)))))</f>
        <v>0</v>
      </c>
      <c r="K88" s="40" t="n">
        <f aca="false">MAX($J$2,J88+$J$4,I88+0.01,IF(C88="Sell",VLOOKUP(F88,Trans2,2,FALSE()),IF(C88="Buy",VLOOKUP(E88,Trans2,2,FALSE()),0))+VLOOKUP(D88,Intensity2,2,TRUE())+K87)</f>
        <v>0.71</v>
      </c>
      <c r="L88" s="39" t="n">
        <f aca="false">IF(C88="Sell",M88-K88,IF(C88="Buy",L87-I88,((L87+M87)/2-K88/2)))</f>
        <v>24.495</v>
      </c>
      <c r="M88" s="39" t="n">
        <f aca="false">IF(C88="Sell",M87+J88,IF(C88="Buy",L88+K88,((L87+M87)/2+K88/2)))</f>
        <v>25.205</v>
      </c>
      <c r="N88" s="20" t="n">
        <f aca="false">(L88+M88)/2</f>
        <v>24.85</v>
      </c>
      <c r="O88" s="20" t="str">
        <f aca="false">IF(C88="Buy",L87,IF(C88="Sell",M87,""))</f>
        <v/>
      </c>
      <c r="P88" s="41" t="n">
        <f aca="false">IF(C88="Buy",(O88*10000+R87*P87)/(R87+10000),P87)</f>
        <v>26.8383333333333</v>
      </c>
      <c r="Q88" s="41" t="n">
        <f aca="false">IF(C88="Sell",(O88*10000+S87*Q87)/(S87+10000),Q87)</f>
        <v>25.5576923076923</v>
      </c>
      <c r="R88" s="37" t="n">
        <f aca="false">IF(C88="Buy",R87+10000,R87)</f>
        <v>120000</v>
      </c>
      <c r="S88" s="37" t="n">
        <f aca="false">IF(C88="Sell",S87+10000,S87)</f>
        <v>130000</v>
      </c>
      <c r="T88" s="37" t="n">
        <f aca="false">R88-S88</f>
        <v>-10000</v>
      </c>
      <c r="U88" s="37" t="n">
        <f aca="false">S88*Q88-R88*P88</f>
        <v>101900</v>
      </c>
      <c r="V88" s="37" t="n">
        <f aca="false">T88*N88+U88</f>
        <v>-146600</v>
      </c>
    </row>
    <row r="89" customFormat="false" ht="12.75" hidden="false" customHeight="false" outlineLevel="0" collapsed="false">
      <c r="A89" s="20" t="n">
        <f aca="false">A88+1</f>
        <v>71</v>
      </c>
      <c r="B89" s="37" t="n">
        <f aca="false">model1!B89</f>
        <v>11802.6024711438</v>
      </c>
      <c r="C89" s="20" t="s">
        <v>70</v>
      </c>
      <c r="D89" s="37" t="n">
        <f aca="false">((B89-B88)+(B88-B87)+(B87-B86)+(B86-B85))/4</f>
        <v>240</v>
      </c>
      <c r="E89" s="20" t="n">
        <f aca="false">MAX(0,IF(C89="Buy",E88+1,E88-MAX(1,ROUND($F$5*E88,0))))</f>
        <v>0</v>
      </c>
      <c r="F89" s="20" t="n">
        <f aca="false">MAX(0,IF(C89="Sell",F88+1,F88-MAX(1,ROUND($F$5*F88,0))))</f>
        <v>0</v>
      </c>
      <c r="G89" s="20" t="n">
        <f aca="false">IF(T89&gt;$N$2,E89+$N$3,IF(T89&lt;0,IF(L88&gt;Q89,E89+$N$3,E89),E89))</f>
        <v>0</v>
      </c>
      <c r="H89" s="20" t="n">
        <f aca="false">IF(T89&lt;$N$2*-1,F89+$N$3,IF(T89&gt;0,(IF(M88-Q89-J71*(1+$N$4)&gt;0,F89+$N$3,F89)),F89))</f>
        <v>0</v>
      </c>
      <c r="I89" s="38" t="n">
        <f aca="false">MAX($J$3,IF(C89="Buy",MAX(0,VLOOKUP(G89,Trans2,3,FALSE())+I88),MAX(0,I88-MAX(0.01,ROUND(I88*$F$4,2)))))</f>
        <v>0</v>
      </c>
      <c r="J89" s="38" t="n">
        <f aca="false">MAX($J$3,IF(C89="Sell",MAX(0,VLOOKUP(H89,Trans2,3,FALSE())+J88),MAX(0,J88-MAX(0.01,ROUND(J88*$F$4,2)))))</f>
        <v>0</v>
      </c>
      <c r="K89" s="40" t="n">
        <f aca="false">MAX($J$2,J89+$J$4,I89+0.01,IF(C89="Sell",VLOOKUP(F89,Trans2,2,FALSE()),IF(C89="Buy",VLOOKUP(E89,Trans2,2,FALSE()),0))+VLOOKUP(D89,Intensity2,2,TRUE())+K88)</f>
        <v>0.7</v>
      </c>
      <c r="L89" s="39" t="n">
        <f aca="false">IF(C89="Sell",M89-K89,IF(C89="Buy",L88-I89,((L88+M88)/2-K89/2)))</f>
        <v>24.5</v>
      </c>
      <c r="M89" s="39" t="n">
        <f aca="false">IF(C89="Sell",M88+J89,IF(C89="Buy",L89+K89,((L88+M88)/2+K89/2)))</f>
        <v>25.2</v>
      </c>
      <c r="N89" s="20" t="n">
        <f aca="false">(L89+M89)/2</f>
        <v>24.85</v>
      </c>
      <c r="O89" s="20" t="str">
        <f aca="false">IF(C89="Buy",L88,IF(C89="Sell",M88,""))</f>
        <v/>
      </c>
      <c r="P89" s="41" t="n">
        <f aca="false">IF(C89="Buy",(O89*10000+R88*P88)/(R88+10000),P88)</f>
        <v>26.8383333333333</v>
      </c>
      <c r="Q89" s="41" t="n">
        <f aca="false">IF(C89="Sell",(O89*10000+S88*Q88)/(S88+10000),Q88)</f>
        <v>25.5576923076923</v>
      </c>
      <c r="R89" s="37" t="n">
        <f aca="false">IF(C89="Buy",R88+10000,R88)</f>
        <v>120000</v>
      </c>
      <c r="S89" s="37" t="n">
        <f aca="false">IF(C89="Sell",S88+10000,S88)</f>
        <v>130000</v>
      </c>
      <c r="T89" s="37" t="n">
        <f aca="false">R89-S89</f>
        <v>-10000</v>
      </c>
      <c r="U89" s="37" t="n">
        <f aca="false">S89*Q89-R89*P89</f>
        <v>101900</v>
      </c>
      <c r="V89" s="37" t="n">
        <f aca="false">T89*N89+U89</f>
        <v>-146600</v>
      </c>
    </row>
    <row r="90" customFormat="false" ht="12.75" hidden="false" customHeight="false" outlineLevel="0" collapsed="false">
      <c r="A90" s="20" t="n">
        <f aca="false">A89+1</f>
        <v>72</v>
      </c>
      <c r="B90" s="37" t="n">
        <f aca="false">model1!B90</f>
        <v>12042.6024711438</v>
      </c>
      <c r="C90" s="20" t="s">
        <v>70</v>
      </c>
      <c r="D90" s="37" t="n">
        <f aca="false">((B90-B89)+(B89-B88)+(B88-B87)+(B87-B86))/4</f>
        <v>240</v>
      </c>
      <c r="E90" s="20" t="n">
        <f aca="false">MAX(0,IF(C90="Buy",E89+1,E89-MAX(1,ROUND($F$5*E89,0))))</f>
        <v>0</v>
      </c>
      <c r="F90" s="20" t="n">
        <f aca="false">MAX(0,IF(C90="Sell",F89+1,F89-MAX(1,ROUND($F$5*F89,0))))</f>
        <v>0</v>
      </c>
      <c r="G90" s="20" t="n">
        <f aca="false">IF(T90&gt;$N$2,E90+$N$3,IF(T90&lt;0,IF(L89&gt;Q90,E90+$N$3,E90),E90))</f>
        <v>0</v>
      </c>
      <c r="H90" s="20" t="n">
        <f aca="false">IF(T90&lt;$N$2*-1,F90+$N$3,IF(T90&gt;0,(IF(M89-Q90-J72*(1+$N$4)&gt;0,F90+$N$3,F90)),F90))</f>
        <v>0</v>
      </c>
      <c r="I90" s="38" t="n">
        <f aca="false">MAX($J$3,IF(C90="Buy",MAX(0,VLOOKUP(G90,Trans2,3,FALSE())+I89),MAX(0,I89-MAX(0.01,ROUND(I89*$F$4,2)))))</f>
        <v>0</v>
      </c>
      <c r="J90" s="38" t="n">
        <f aca="false">MAX($J$3,IF(C90="Sell",MAX(0,VLOOKUP(H90,Trans2,3,FALSE())+J89),MAX(0,J89-MAX(0.01,ROUND(J89*$F$4,2)))))</f>
        <v>0</v>
      </c>
      <c r="K90" s="40" t="n">
        <f aca="false">MAX($J$2,J90+$J$4,I90+0.01,IF(C90="Sell",VLOOKUP(F90,Trans2,2,FALSE()),IF(C90="Buy",VLOOKUP(E90,Trans2,2,FALSE()),0))+VLOOKUP(D90,Intensity2,2,TRUE())+K89)</f>
        <v>0.69</v>
      </c>
      <c r="L90" s="39" t="n">
        <f aca="false">IF(C90="Sell",M90-K90,IF(C90="Buy",L89-I90,((L89+M89)/2-K90/2)))</f>
        <v>24.505</v>
      </c>
      <c r="M90" s="39" t="n">
        <f aca="false">IF(C90="Sell",M89+J90,IF(C90="Buy",L90+K90,((L89+M89)/2+K90/2)))</f>
        <v>25.195</v>
      </c>
      <c r="N90" s="20" t="n">
        <f aca="false">(L90+M90)/2</f>
        <v>24.85</v>
      </c>
      <c r="O90" s="20" t="str">
        <f aca="false">IF(C90="Buy",L89,IF(C90="Sell",M89,""))</f>
        <v/>
      </c>
      <c r="P90" s="41" t="n">
        <f aca="false">IF(C90="Buy",(O90*10000+R89*P89)/(R89+10000),P89)</f>
        <v>26.8383333333333</v>
      </c>
      <c r="Q90" s="41" t="n">
        <f aca="false">IF(C90="Sell",(O90*10000+S89*Q89)/(S89+10000),Q89)</f>
        <v>25.5576923076923</v>
      </c>
      <c r="R90" s="37" t="n">
        <f aca="false">IF(C90="Buy",R89+10000,R89)</f>
        <v>120000</v>
      </c>
      <c r="S90" s="37" t="n">
        <f aca="false">IF(C90="Sell",S89+10000,S89)</f>
        <v>130000</v>
      </c>
      <c r="T90" s="37" t="n">
        <f aca="false">R90-S90</f>
        <v>-10000</v>
      </c>
      <c r="U90" s="37" t="n">
        <f aca="false">S90*Q90-R90*P90</f>
        <v>101900</v>
      </c>
      <c r="V90" s="37" t="n">
        <f aca="false">T90*N90+U90</f>
        <v>-146600</v>
      </c>
    </row>
    <row r="91" customFormat="false" ht="12.75" hidden="false" customHeight="false" outlineLevel="0" collapsed="false">
      <c r="A91" s="20" t="n">
        <f aca="false">A90+1</f>
        <v>73</v>
      </c>
      <c r="B91" s="37" t="n">
        <f aca="false">model1!B91</f>
        <v>12282.6024711438</v>
      </c>
      <c r="C91" s="20" t="s">
        <v>70</v>
      </c>
      <c r="D91" s="37" t="n">
        <f aca="false">((B91-B90)+(B90-B89)+(B89-B88)+(B88-B87))/4</f>
        <v>240</v>
      </c>
      <c r="E91" s="20" t="n">
        <f aca="false">MAX(0,IF(C91="Buy",E90+1,E90-MAX(1,ROUND($F$5*E90,0))))</f>
        <v>0</v>
      </c>
      <c r="F91" s="20" t="n">
        <f aca="false">MAX(0,IF(C91="Sell",F90+1,F90-MAX(1,ROUND($F$5*F90,0))))</f>
        <v>0</v>
      </c>
      <c r="G91" s="20" t="n">
        <f aca="false">IF(T91&gt;$N$2,E91+$N$3,IF(T91&lt;0,IF(L90&gt;Q91,E91+$N$3,E91),E91))</f>
        <v>0</v>
      </c>
      <c r="H91" s="20" t="n">
        <f aca="false">IF(T91&lt;$N$2*-1,F91+$N$3,IF(T91&gt;0,(IF(M90-Q91-J73*(1+$N$4)&gt;0,F91+$N$3,F91)),F91))</f>
        <v>0</v>
      </c>
      <c r="I91" s="38" t="n">
        <f aca="false">MAX($J$3,IF(C91="Buy",MAX(0,VLOOKUP(G91,Trans2,3,FALSE())+I90),MAX(0,I90-MAX(0.01,ROUND(I90*$F$4,2)))))</f>
        <v>0</v>
      </c>
      <c r="J91" s="38" t="n">
        <f aca="false">MAX($J$3,IF(C91="Sell",MAX(0,VLOOKUP(H91,Trans2,3,FALSE())+J90),MAX(0,J90-MAX(0.01,ROUND(J90*$F$4,2)))))</f>
        <v>0</v>
      </c>
      <c r="K91" s="40" t="n">
        <f aca="false">MAX($J$2,J91+$J$4,I91+0.01,IF(C91="Sell",VLOOKUP(F91,Trans2,2,FALSE()),IF(C91="Buy",VLOOKUP(E91,Trans2,2,FALSE()),0))+VLOOKUP(D91,Intensity2,2,TRUE())+K90)</f>
        <v>0.68</v>
      </c>
      <c r="L91" s="39" t="n">
        <f aca="false">IF(C91="Sell",M91-K91,IF(C91="Buy",L90-I91,((L90+M90)/2-K91/2)))</f>
        <v>24.51</v>
      </c>
      <c r="M91" s="39" t="n">
        <f aca="false">IF(C91="Sell",M90+J91,IF(C91="Buy",L91+K91,((L90+M90)/2+K91/2)))</f>
        <v>25.19</v>
      </c>
      <c r="N91" s="20" t="n">
        <f aca="false">(L91+M91)/2</f>
        <v>24.85</v>
      </c>
      <c r="O91" s="20" t="str">
        <f aca="false">IF(C91="Buy",L90,IF(C91="Sell",M90,""))</f>
        <v/>
      </c>
      <c r="P91" s="41" t="n">
        <f aca="false">IF(C91="Buy",(O91*10000+R90*P90)/(R90+10000),P90)</f>
        <v>26.8383333333333</v>
      </c>
      <c r="Q91" s="41" t="n">
        <f aca="false">IF(C91="Sell",(O91*10000+S90*Q90)/(S90+10000),Q90)</f>
        <v>25.5576923076923</v>
      </c>
      <c r="R91" s="37" t="n">
        <f aca="false">IF(C91="Buy",R90+10000,R90)</f>
        <v>120000</v>
      </c>
      <c r="S91" s="37" t="n">
        <f aca="false">IF(C91="Sell",S90+10000,S90)</f>
        <v>130000</v>
      </c>
      <c r="T91" s="37" t="n">
        <f aca="false">R91-S91</f>
        <v>-10000</v>
      </c>
      <c r="U91" s="37" t="n">
        <f aca="false">S91*Q91-R91*P91</f>
        <v>101900</v>
      </c>
      <c r="V91" s="37" t="n">
        <f aca="false">T91*N91+U91</f>
        <v>-146600</v>
      </c>
    </row>
    <row r="92" customFormat="false" ht="12.75" hidden="false" customHeight="false" outlineLevel="0" collapsed="false">
      <c r="A92" s="20" t="n">
        <f aca="false">A91+1</f>
        <v>74</v>
      </c>
      <c r="B92" s="37" t="n">
        <f aca="false">model1!B92</f>
        <v>12522.6024711438</v>
      </c>
      <c r="C92" s="20" t="s">
        <v>70</v>
      </c>
      <c r="D92" s="37" t="n">
        <f aca="false">((B92-B91)+(B91-B90)+(B90-B89)+(B89-B88))/4</f>
        <v>240</v>
      </c>
      <c r="E92" s="20" t="n">
        <f aca="false">MAX(0,IF(C92="Buy",E91+1,E91-MAX(1,ROUND($F$5*E91,0))))</f>
        <v>0</v>
      </c>
      <c r="F92" s="20" t="n">
        <f aca="false">MAX(0,IF(C92="Sell",F91+1,F91-MAX(1,ROUND($F$5*F91,0))))</f>
        <v>0</v>
      </c>
      <c r="G92" s="20" t="n">
        <f aca="false">IF(T92&gt;$N$2,E92+$N$3,IF(T92&lt;0,IF(L91&gt;Q92,E92+$N$3,E92),E92))</f>
        <v>0</v>
      </c>
      <c r="H92" s="20" t="n">
        <f aca="false">IF(T92&lt;$N$2*-1,F92+$N$3,IF(T92&gt;0,(IF(M91-Q92-J74*(1+$N$4)&gt;0,F92+$N$3,F92)),F92))</f>
        <v>0</v>
      </c>
      <c r="I92" s="38" t="n">
        <f aca="false">MAX($J$3,IF(C92="Buy",MAX(0,VLOOKUP(G92,Trans2,3,FALSE())+I91),MAX(0,I91-MAX(0.01,ROUND(I91*$F$4,2)))))</f>
        <v>0</v>
      </c>
      <c r="J92" s="38" t="n">
        <f aca="false">MAX($J$3,IF(C92="Sell",MAX(0,VLOOKUP(H92,Trans2,3,FALSE())+J91),MAX(0,J91-MAX(0.01,ROUND(J91*$F$4,2)))))</f>
        <v>0</v>
      </c>
      <c r="K92" s="40" t="n">
        <f aca="false">MAX($J$2,J92+$J$4,I92+0.01,IF(C92="Sell",VLOOKUP(F92,Trans2,2,FALSE()),IF(C92="Buy",VLOOKUP(E92,Trans2,2,FALSE()),0))+VLOOKUP(D92,Intensity2,2,TRUE())+K91)</f>
        <v>0.67</v>
      </c>
      <c r="L92" s="39" t="n">
        <f aca="false">IF(C92="Sell",M92-K92,IF(C92="Buy",L91-I92,((L91+M91)/2-K92/2)))</f>
        <v>24.515</v>
      </c>
      <c r="M92" s="39" t="n">
        <f aca="false">IF(C92="Sell",M91+J92,IF(C92="Buy",L92+K92,((L91+M91)/2+K92/2)))</f>
        <v>25.185</v>
      </c>
      <c r="N92" s="20" t="n">
        <f aca="false">(L92+M92)/2</f>
        <v>24.85</v>
      </c>
      <c r="O92" s="20" t="str">
        <f aca="false">IF(C92="Buy",L91,IF(C92="Sell",M91,""))</f>
        <v/>
      </c>
      <c r="P92" s="41" t="n">
        <f aca="false">IF(C92="Buy",(O92*10000+R91*P91)/(R91+10000),P91)</f>
        <v>26.8383333333333</v>
      </c>
      <c r="Q92" s="41" t="n">
        <f aca="false">IF(C92="Sell",(O92*10000+S91*Q91)/(S91+10000),Q91)</f>
        <v>25.5576923076923</v>
      </c>
      <c r="R92" s="37" t="n">
        <f aca="false">IF(C92="Buy",R91+10000,R91)</f>
        <v>120000</v>
      </c>
      <c r="S92" s="37" t="n">
        <f aca="false">IF(C92="Sell",S91+10000,S91)</f>
        <v>130000</v>
      </c>
      <c r="T92" s="37" t="n">
        <f aca="false">R92-S92</f>
        <v>-10000</v>
      </c>
      <c r="U92" s="37" t="n">
        <f aca="false">S92*Q92-R92*P92</f>
        <v>101900</v>
      </c>
      <c r="V92" s="37" t="n">
        <f aca="false">T92*N92+U92</f>
        <v>-146600</v>
      </c>
    </row>
    <row r="93" customFormat="false" ht="12.75" hidden="false" customHeight="false" outlineLevel="0" collapsed="false">
      <c r="A93" s="20" t="n">
        <f aca="false">A92+1</f>
        <v>75</v>
      </c>
      <c r="B93" s="37" t="n">
        <f aca="false">model1!B93</f>
        <v>12762.6024711438</v>
      </c>
      <c r="C93" s="20" t="s">
        <v>70</v>
      </c>
      <c r="D93" s="37" t="n">
        <f aca="false">((B93-B92)+(B92-B91)+(B91-B90)+(B90-B89))/4</f>
        <v>240</v>
      </c>
      <c r="E93" s="20" t="n">
        <f aca="false">MAX(0,IF(C93="Buy",E92+1,E92-MAX(1,ROUND($F$5*E92,0))))</f>
        <v>0</v>
      </c>
      <c r="F93" s="20" t="n">
        <f aca="false">MAX(0,IF(C93="Sell",F92+1,F92-MAX(1,ROUND($F$5*F92,0))))</f>
        <v>0</v>
      </c>
      <c r="G93" s="20" t="n">
        <f aca="false">IF(T93&gt;$N$2,E93+$N$3,IF(T93&lt;0,IF(L92&gt;Q93,E93+$N$3,E93),E93))</f>
        <v>0</v>
      </c>
      <c r="H93" s="20" t="n">
        <f aca="false">IF(T93&lt;$N$2*-1,F93+$N$3,IF(T93&gt;0,(IF(M92-Q93-J75*(1+$N$4)&gt;0,F93+$N$3,F93)),F93))</f>
        <v>0</v>
      </c>
      <c r="I93" s="38" t="n">
        <f aca="false">MAX($J$3,IF(C93="Buy",MAX(0,VLOOKUP(G93,Trans2,3,FALSE())+I92),MAX(0,I92-MAX(0.01,ROUND(I92*$F$4,2)))))</f>
        <v>0</v>
      </c>
      <c r="J93" s="38" t="n">
        <f aca="false">MAX($J$3,IF(C93="Sell",MAX(0,VLOOKUP(H93,Trans2,3,FALSE())+J92),MAX(0,J92-MAX(0.01,ROUND(J92*$F$4,2)))))</f>
        <v>0</v>
      </c>
      <c r="K93" s="40" t="n">
        <f aca="false">MAX($J$2,J93+$J$4,I93+0.01,IF(C93="Sell",VLOOKUP(F93,Trans2,2,FALSE()),IF(C93="Buy",VLOOKUP(E93,Trans2,2,FALSE()),0))+VLOOKUP(D93,Intensity2,2,TRUE())+K92)</f>
        <v>0.66</v>
      </c>
      <c r="L93" s="39" t="n">
        <f aca="false">IF(C93="Sell",M93-K93,IF(C93="Buy",L92-I93,((L92+M92)/2-K93/2)))</f>
        <v>24.52</v>
      </c>
      <c r="M93" s="39" t="n">
        <f aca="false">IF(C93="Sell",M92+J93,IF(C93="Buy",L93+K93,((L92+M92)/2+K93/2)))</f>
        <v>25.18</v>
      </c>
      <c r="N93" s="20" t="n">
        <f aca="false">(L93+M93)/2</f>
        <v>24.85</v>
      </c>
      <c r="O93" s="20" t="str">
        <f aca="false">IF(C93="Buy",L92,IF(C93="Sell",M92,""))</f>
        <v/>
      </c>
      <c r="P93" s="41" t="n">
        <f aca="false">IF(C93="Buy",(O93*10000+R92*P92)/(R92+10000),P92)</f>
        <v>26.8383333333333</v>
      </c>
      <c r="Q93" s="41" t="n">
        <f aca="false">IF(C93="Sell",(O93*10000+S92*Q92)/(S92+10000),Q92)</f>
        <v>25.5576923076923</v>
      </c>
      <c r="R93" s="37" t="n">
        <f aca="false">IF(C93="Buy",R92+10000,R92)</f>
        <v>120000</v>
      </c>
      <c r="S93" s="37" t="n">
        <f aca="false">IF(C93="Sell",S92+10000,S92)</f>
        <v>130000</v>
      </c>
      <c r="T93" s="37" t="n">
        <f aca="false">R93-S93</f>
        <v>-10000</v>
      </c>
      <c r="U93" s="37" t="n">
        <f aca="false">S93*Q93-R93*P93</f>
        <v>101900</v>
      </c>
      <c r="V93" s="37" t="n">
        <f aca="false">T93*N93+U93</f>
        <v>-146600</v>
      </c>
    </row>
    <row r="94" customFormat="false" ht="12.75" hidden="false" customHeight="false" outlineLevel="0" collapsed="false">
      <c r="A94" s="20" t="n">
        <f aca="false">A93+1</f>
        <v>76</v>
      </c>
      <c r="B94" s="37" t="n">
        <f aca="false">model1!B94</f>
        <v>13002.6024711438</v>
      </c>
      <c r="C94" s="20" t="s">
        <v>70</v>
      </c>
      <c r="D94" s="37" t="n">
        <f aca="false">((B94-B93)+(B93-B92)+(B92-B91)+(B91-B90))/4</f>
        <v>240</v>
      </c>
      <c r="E94" s="20" t="n">
        <f aca="false">MAX(0,IF(C94="Buy",E93+1,E93-MAX(1,ROUND($F$5*E93,0))))</f>
        <v>0</v>
      </c>
      <c r="F94" s="20" t="n">
        <f aca="false">MAX(0,IF(C94="Sell",F93+1,F93-MAX(1,ROUND($F$5*F93,0))))</f>
        <v>0</v>
      </c>
      <c r="G94" s="20" t="n">
        <f aca="false">IF(T94&gt;$N$2,E94+$N$3,IF(T94&lt;0,IF(L93&gt;Q94,E94+$N$3,E94),E94))</f>
        <v>0</v>
      </c>
      <c r="H94" s="20" t="n">
        <f aca="false">IF(T94&lt;$N$2*-1,F94+$N$3,IF(T94&gt;0,(IF(M93-Q94-J76*(1+$N$4)&gt;0,F94+$N$3,F94)),F94))</f>
        <v>0</v>
      </c>
      <c r="I94" s="38" t="n">
        <f aca="false">MAX($J$3,IF(C94="Buy",MAX(0,VLOOKUP(G94,Trans2,3,FALSE())+I93),MAX(0,I93-MAX(0.01,ROUND(I93*$F$4,2)))))</f>
        <v>0</v>
      </c>
      <c r="J94" s="38" t="n">
        <f aca="false">MAX($J$3,IF(C94="Sell",MAX(0,VLOOKUP(H94,Trans2,3,FALSE())+J93),MAX(0,J93-MAX(0.01,ROUND(J93*$F$4,2)))))</f>
        <v>0</v>
      </c>
      <c r="K94" s="40" t="n">
        <f aca="false">MAX($J$2,J94+$J$4,I94+0.01,IF(C94="Sell",VLOOKUP(F94,Trans2,2,FALSE()),IF(C94="Buy",VLOOKUP(E94,Trans2,2,FALSE()),0))+VLOOKUP(D94,Intensity2,2,TRUE())+K93)</f>
        <v>0.65</v>
      </c>
      <c r="L94" s="39" t="n">
        <f aca="false">IF(C94="Sell",M94-K94,IF(C94="Buy",L93-I94,((L93+M93)/2-K94/2)))</f>
        <v>24.525</v>
      </c>
      <c r="M94" s="39" t="n">
        <f aca="false">IF(C94="Sell",M93+J94,IF(C94="Buy",L94+K94,((L93+M93)/2+K94/2)))</f>
        <v>25.175</v>
      </c>
      <c r="N94" s="20" t="n">
        <f aca="false">(L94+M94)/2</f>
        <v>24.85</v>
      </c>
      <c r="O94" s="20" t="str">
        <f aca="false">IF(C94="Buy",L93,IF(C94="Sell",M93,""))</f>
        <v/>
      </c>
      <c r="P94" s="41" t="n">
        <f aca="false">IF(C94="Buy",(O94*10000+R93*P93)/(R93+10000),P93)</f>
        <v>26.8383333333333</v>
      </c>
      <c r="Q94" s="41" t="n">
        <f aca="false">IF(C94="Sell",(O94*10000+S93*Q93)/(S93+10000),Q93)</f>
        <v>25.5576923076923</v>
      </c>
      <c r="R94" s="37" t="n">
        <f aca="false">IF(C94="Buy",R93+10000,R93)</f>
        <v>120000</v>
      </c>
      <c r="S94" s="37" t="n">
        <f aca="false">IF(C94="Sell",S93+10000,S93)</f>
        <v>130000</v>
      </c>
      <c r="T94" s="37" t="n">
        <f aca="false">R94-S94</f>
        <v>-10000</v>
      </c>
      <c r="U94" s="37" t="n">
        <f aca="false">S94*Q94-R94*P94</f>
        <v>101900</v>
      </c>
      <c r="V94" s="37" t="n">
        <f aca="false">T94*N94+U94</f>
        <v>-146600</v>
      </c>
    </row>
    <row r="95" customFormat="false" ht="12.75" hidden="false" customHeight="false" outlineLevel="0" collapsed="false">
      <c r="A95" s="20" t="n">
        <f aca="false">A94+1</f>
        <v>77</v>
      </c>
      <c r="B95" s="37" t="n">
        <f aca="false">model1!B95</f>
        <v>13242.6024711438</v>
      </c>
      <c r="C95" s="20" t="s">
        <v>70</v>
      </c>
      <c r="D95" s="37" t="n">
        <f aca="false">((B95-B94)+(B94-B93)+(B93-B92)+(B92-B91))/4</f>
        <v>240</v>
      </c>
      <c r="E95" s="20" t="n">
        <f aca="false">MAX(0,IF(C95="Buy",E94+1,E94-MAX(1,ROUND($F$5*E94,0))))</f>
        <v>0</v>
      </c>
      <c r="F95" s="20" t="n">
        <f aca="false">MAX(0,IF(C95="Sell",F94+1,F94-MAX(1,ROUND($F$5*F94,0))))</f>
        <v>0</v>
      </c>
      <c r="G95" s="20" t="n">
        <f aca="false">IF(T95&gt;$N$2,E95+$N$3,IF(T95&lt;0,IF(L94&gt;Q95,E95+$N$3,E95),E95))</f>
        <v>0</v>
      </c>
      <c r="H95" s="20" t="n">
        <f aca="false">IF(T95&lt;$N$2*-1,F95+$N$3,IF(T95&gt;0,(IF(M94-Q95-J77*(1+$N$4)&gt;0,F95+$N$3,F95)),F95))</f>
        <v>0</v>
      </c>
      <c r="I95" s="38" t="n">
        <f aca="false">MAX($J$3,IF(C95="Buy",MAX(0,VLOOKUP(G95,Trans2,3,FALSE())+I94),MAX(0,I94-MAX(0.01,ROUND(I94*$F$4,2)))))</f>
        <v>0</v>
      </c>
      <c r="J95" s="38" t="n">
        <f aca="false">MAX($J$3,IF(C95="Sell",MAX(0,VLOOKUP(H95,Trans2,3,FALSE())+J94),MAX(0,J94-MAX(0.01,ROUND(J94*$F$4,2)))))</f>
        <v>0</v>
      </c>
      <c r="K95" s="40" t="n">
        <f aca="false">MAX($J$2,J95+$J$4,I95+0.01,IF(C95="Sell",VLOOKUP(F95,Trans2,2,FALSE()),IF(C95="Buy",VLOOKUP(E95,Trans2,2,FALSE()),0))+VLOOKUP(D95,Intensity2,2,TRUE())+K94)</f>
        <v>0.64</v>
      </c>
      <c r="L95" s="39" t="n">
        <f aca="false">IF(C95="Sell",M95-K95,IF(C95="Buy",L94-I95,((L94+M94)/2-K95/2)))</f>
        <v>24.53</v>
      </c>
      <c r="M95" s="39" t="n">
        <f aca="false">IF(C95="Sell",M94+J95,IF(C95="Buy",L95+K95,((L94+M94)/2+K95/2)))</f>
        <v>25.17</v>
      </c>
      <c r="N95" s="20" t="n">
        <f aca="false">(L95+M95)/2</f>
        <v>24.85</v>
      </c>
      <c r="O95" s="20" t="str">
        <f aca="false">IF(C95="Buy",L94,IF(C95="Sell",M94,""))</f>
        <v/>
      </c>
      <c r="P95" s="41" t="n">
        <f aca="false">IF(C95="Buy",(O95*10000+R94*P94)/(R94+10000),P94)</f>
        <v>26.8383333333333</v>
      </c>
      <c r="Q95" s="41" t="n">
        <f aca="false">IF(C95="Sell",(O95*10000+S94*Q94)/(S94+10000),Q94)</f>
        <v>25.5576923076923</v>
      </c>
      <c r="R95" s="37" t="n">
        <f aca="false">IF(C95="Buy",R94+10000,R94)</f>
        <v>120000</v>
      </c>
      <c r="S95" s="37" t="n">
        <f aca="false">IF(C95="Sell",S94+10000,S94)</f>
        <v>130000</v>
      </c>
      <c r="T95" s="37" t="n">
        <f aca="false">R95-S95</f>
        <v>-10000</v>
      </c>
      <c r="U95" s="37" t="n">
        <f aca="false">S95*Q95-R95*P95</f>
        <v>101900</v>
      </c>
      <c r="V95" s="37" t="n">
        <f aca="false">T95*N95+U95</f>
        <v>-146600</v>
      </c>
    </row>
    <row r="96" customFormat="false" ht="12.75" hidden="false" customHeight="false" outlineLevel="0" collapsed="false">
      <c r="A96" s="20" t="n">
        <f aca="false">A95+1</f>
        <v>78</v>
      </c>
      <c r="B96" s="37" t="n">
        <f aca="false">model1!B96</f>
        <v>13482.6024711438</v>
      </c>
      <c r="C96" s="20" t="s">
        <v>70</v>
      </c>
      <c r="D96" s="37" t="n">
        <f aca="false">((B96-B95)+(B95-B94)+(B94-B93)+(B93-B92))/4</f>
        <v>240</v>
      </c>
      <c r="E96" s="20" t="n">
        <f aca="false">MAX(0,IF(C96="Buy",E95+1,E95-MAX(1,ROUND($F$5*E95,0))))</f>
        <v>0</v>
      </c>
      <c r="F96" s="20" t="n">
        <f aca="false">MAX(0,IF(C96="Sell",F95+1,F95-MAX(1,ROUND($F$5*F95,0))))</f>
        <v>0</v>
      </c>
      <c r="G96" s="20" t="n">
        <f aca="false">IF(T96&gt;$N$2,E96+$N$3,IF(T96&lt;0,IF(L95&gt;Q96,E96+$N$3,E96),E96))</f>
        <v>0</v>
      </c>
      <c r="H96" s="20" t="n">
        <f aca="false">IF(T96&lt;$N$2*-1,F96+$N$3,IF(T96&gt;0,(IF(M95-Q96-J78*(1+$N$4)&gt;0,F96+$N$3,F96)),F96))</f>
        <v>0</v>
      </c>
      <c r="I96" s="38" t="n">
        <f aca="false">MAX($J$3,IF(C96="Buy",MAX(0,VLOOKUP(G96,Trans2,3,FALSE())+I95),MAX(0,I95-MAX(0.01,ROUND(I95*$F$4,2)))))</f>
        <v>0</v>
      </c>
      <c r="J96" s="38" t="n">
        <f aca="false">MAX($J$3,IF(C96="Sell",MAX(0,VLOOKUP(H96,Trans2,3,FALSE())+J95),MAX(0,J95-MAX(0.01,ROUND(J95*$F$4,2)))))</f>
        <v>0</v>
      </c>
      <c r="K96" s="40" t="n">
        <f aca="false">MAX($J$2,J96+$J$4,I96+0.01,IF(C96="Sell",VLOOKUP(F96,Trans2,2,FALSE()),IF(C96="Buy",VLOOKUP(E96,Trans2,2,FALSE()),0))+VLOOKUP(D96,Intensity2,2,TRUE())+K95)</f>
        <v>0.63</v>
      </c>
      <c r="L96" s="39" t="n">
        <f aca="false">IF(C96="Sell",M96-K96,IF(C96="Buy",L95-I96,((L95+M95)/2-K96/2)))</f>
        <v>24.535</v>
      </c>
      <c r="M96" s="39" t="n">
        <f aca="false">IF(C96="Sell",M95+J96,IF(C96="Buy",L96+K96,((L95+M95)/2+K96/2)))</f>
        <v>25.165</v>
      </c>
      <c r="N96" s="20" t="n">
        <f aca="false">(L96+M96)/2</f>
        <v>24.85</v>
      </c>
      <c r="O96" s="20" t="str">
        <f aca="false">IF(C96="Buy",L95,IF(C96="Sell",M95,""))</f>
        <v/>
      </c>
      <c r="P96" s="41" t="n">
        <f aca="false">IF(C96="Buy",(O96*10000+R95*P95)/(R95+10000),P95)</f>
        <v>26.8383333333333</v>
      </c>
      <c r="Q96" s="41" t="n">
        <f aca="false">IF(C96="Sell",(O96*10000+S95*Q95)/(S95+10000),Q95)</f>
        <v>25.5576923076923</v>
      </c>
      <c r="R96" s="37" t="n">
        <f aca="false">IF(C96="Buy",R95+10000,R95)</f>
        <v>120000</v>
      </c>
      <c r="S96" s="37" t="n">
        <f aca="false">IF(C96="Sell",S95+10000,S95)</f>
        <v>130000</v>
      </c>
      <c r="T96" s="37" t="n">
        <f aca="false">R96-S96</f>
        <v>-10000</v>
      </c>
      <c r="U96" s="37" t="n">
        <f aca="false">S96*Q96-R96*P96</f>
        <v>101900</v>
      </c>
      <c r="V96" s="37" t="n">
        <f aca="false">T96*N96+U96</f>
        <v>-146600</v>
      </c>
    </row>
    <row r="97" customFormat="false" ht="12.75" hidden="false" customHeight="false" outlineLevel="0" collapsed="false">
      <c r="A97" s="20" t="n">
        <f aca="false">A96+1</f>
        <v>79</v>
      </c>
      <c r="B97" s="37" t="n">
        <f aca="false">model1!B97</f>
        <v>13722.6024711438</v>
      </c>
      <c r="C97" s="20" t="s">
        <v>70</v>
      </c>
      <c r="D97" s="37" t="n">
        <f aca="false">((B97-B96)+(B96-B95)+(B95-B94)+(B94-B93))/4</f>
        <v>240</v>
      </c>
      <c r="E97" s="20" t="n">
        <f aca="false">MAX(0,IF(C97="Buy",E96+1,E96-MAX(1,ROUND($F$5*E96,0))))</f>
        <v>0</v>
      </c>
      <c r="F97" s="20" t="n">
        <f aca="false">MAX(0,IF(C97="Sell",F96+1,F96-MAX(1,ROUND($F$5*F96,0))))</f>
        <v>0</v>
      </c>
      <c r="G97" s="20" t="n">
        <f aca="false">IF(T97&gt;$N$2,E97+$N$3,IF(T97&lt;0,IF(L96&gt;Q97,E97+$N$3,E97),E97))</f>
        <v>0</v>
      </c>
      <c r="H97" s="20" t="n">
        <f aca="false">IF(T97&lt;$N$2*-1,F97+$N$3,IF(T97&gt;0,(IF(M96-Q97-J79*(1+$N$4)&gt;0,F97+$N$3,F97)),F97))</f>
        <v>0</v>
      </c>
      <c r="I97" s="38" t="n">
        <f aca="false">MAX($J$3,IF(C97="Buy",MAX(0,VLOOKUP(G97,Trans2,3,FALSE())+I96),MAX(0,I96-MAX(0.01,ROUND(I96*$F$4,2)))))</f>
        <v>0</v>
      </c>
      <c r="J97" s="38" t="n">
        <f aca="false">MAX($J$3,IF(C97="Sell",MAX(0,VLOOKUP(H97,Trans2,3,FALSE())+J96),MAX(0,J96-MAX(0.01,ROUND(J96*$F$4,2)))))</f>
        <v>0</v>
      </c>
      <c r="K97" s="40" t="n">
        <f aca="false">MAX($J$2,J97+$J$4,I97+0.01,IF(C97="Sell",VLOOKUP(F97,Trans2,2,FALSE()),IF(C97="Buy",VLOOKUP(E97,Trans2,2,FALSE()),0))+VLOOKUP(D97,Intensity2,2,TRUE())+K96)</f>
        <v>0.62</v>
      </c>
      <c r="L97" s="39" t="n">
        <f aca="false">IF(C97="Sell",M97-K97,IF(C97="Buy",L96-I97,((L96+M96)/2-K97/2)))</f>
        <v>24.54</v>
      </c>
      <c r="M97" s="39" t="n">
        <f aca="false">IF(C97="Sell",M96+J97,IF(C97="Buy",L97+K97,((L96+M96)/2+K97/2)))</f>
        <v>25.16</v>
      </c>
      <c r="N97" s="20" t="n">
        <f aca="false">(L97+M97)/2</f>
        <v>24.85</v>
      </c>
      <c r="O97" s="20" t="str">
        <f aca="false">IF(C97="Buy",L96,IF(C97="Sell",M96,""))</f>
        <v/>
      </c>
      <c r="P97" s="41" t="n">
        <f aca="false">IF(C97="Buy",(O97*10000+R96*P96)/(R96+10000),P96)</f>
        <v>26.8383333333333</v>
      </c>
      <c r="Q97" s="41" t="n">
        <f aca="false">IF(C97="Sell",(O97*10000+S96*Q96)/(S96+10000),Q96)</f>
        <v>25.5576923076923</v>
      </c>
      <c r="R97" s="37" t="n">
        <f aca="false">IF(C97="Buy",R96+10000,R96)</f>
        <v>120000</v>
      </c>
      <c r="S97" s="37" t="n">
        <f aca="false">IF(C97="Sell",S96+10000,S96)</f>
        <v>130000</v>
      </c>
      <c r="T97" s="37" t="n">
        <f aca="false">R97-S97</f>
        <v>-10000</v>
      </c>
      <c r="U97" s="37" t="n">
        <f aca="false">S97*Q97-R97*P97</f>
        <v>101900</v>
      </c>
      <c r="V97" s="37" t="n">
        <f aca="false">T97*N97+U97</f>
        <v>-146600</v>
      </c>
    </row>
    <row r="98" customFormat="false" ht="12.75" hidden="false" customHeight="false" outlineLevel="0" collapsed="false">
      <c r="A98" s="20" t="n">
        <f aca="false">A97+1</f>
        <v>80</v>
      </c>
      <c r="B98" s="37" t="n">
        <f aca="false">model1!B98</f>
        <v>13962.6024711438</v>
      </c>
      <c r="C98" s="20" t="s">
        <v>70</v>
      </c>
      <c r="D98" s="37" t="n">
        <f aca="false">((B98-B97)+(B97-B96)+(B96-B95)+(B95-B94))/4</f>
        <v>240</v>
      </c>
      <c r="E98" s="20" t="n">
        <f aca="false">MAX(0,IF(C98="Buy",E97+1,E97-MAX(1,ROUND($F$5*E97,0))))</f>
        <v>0</v>
      </c>
      <c r="F98" s="20" t="n">
        <f aca="false">MAX(0,IF(C98="Sell",F97+1,F97-MAX(1,ROUND($F$5*F97,0))))</f>
        <v>0</v>
      </c>
      <c r="G98" s="20" t="n">
        <f aca="false">IF(T98&gt;$N$2,E98+$N$3,IF(T98&lt;0,IF(L97&gt;Q98,E98+$N$3,E98),E98))</f>
        <v>0</v>
      </c>
      <c r="H98" s="20" t="n">
        <f aca="false">IF(T98&lt;$N$2*-1,F98+$N$3,IF(T98&gt;0,(IF(M97-Q98-J80*(1+$N$4)&gt;0,F98+$N$3,F98)),F98))</f>
        <v>0</v>
      </c>
      <c r="I98" s="38" t="n">
        <f aca="false">MAX($J$3,IF(C98="Buy",MAX(0,VLOOKUP(G98,Trans2,3,FALSE())+I97),MAX(0,I97-MAX(0.01,ROUND(I97*$F$4,2)))))</f>
        <v>0</v>
      </c>
      <c r="J98" s="38" t="n">
        <f aca="false">MAX($J$3,IF(C98="Sell",MAX(0,VLOOKUP(H98,Trans2,3,FALSE())+J97),MAX(0,J97-MAX(0.01,ROUND(J97*$F$4,2)))))</f>
        <v>0</v>
      </c>
      <c r="K98" s="40" t="n">
        <f aca="false">MAX($J$2,J98+$J$4,I98+0.01,IF(C98="Sell",VLOOKUP(F98,Trans2,2,FALSE()),IF(C98="Buy",VLOOKUP(E98,Trans2,2,FALSE()),0))+VLOOKUP(D98,Intensity2,2,TRUE())+K97)</f>
        <v>0.61</v>
      </c>
      <c r="L98" s="39" t="n">
        <f aca="false">IF(C98="Sell",M98-K98,IF(C98="Buy",L97-I98,((L97+M97)/2-K98/2)))</f>
        <v>24.545</v>
      </c>
      <c r="M98" s="39" t="n">
        <f aca="false">IF(C98="Sell",M97+J98,IF(C98="Buy",L98+K98,((L97+M97)/2+K98/2)))</f>
        <v>25.155</v>
      </c>
      <c r="N98" s="20" t="n">
        <f aca="false">(L98+M98)/2</f>
        <v>24.85</v>
      </c>
      <c r="O98" s="20" t="str">
        <f aca="false">IF(C98="Buy",L97,IF(C98="Sell",M97,""))</f>
        <v/>
      </c>
      <c r="P98" s="41" t="n">
        <f aca="false">IF(C98="Buy",(O98*10000+R97*P97)/(R97+10000),P97)</f>
        <v>26.8383333333333</v>
      </c>
      <c r="Q98" s="41" t="n">
        <f aca="false">IF(C98="Sell",(O98*10000+S97*Q97)/(S97+10000),Q97)</f>
        <v>25.5576923076923</v>
      </c>
      <c r="R98" s="37" t="n">
        <f aca="false">IF(C98="Buy",R97+10000,R97)</f>
        <v>120000</v>
      </c>
      <c r="S98" s="37" t="n">
        <f aca="false">IF(C98="Sell",S97+10000,S97)</f>
        <v>130000</v>
      </c>
      <c r="T98" s="37" t="n">
        <f aca="false">R98-S98</f>
        <v>-10000</v>
      </c>
      <c r="U98" s="37" t="n">
        <f aca="false">S98*Q98-R98*P98</f>
        <v>101900</v>
      </c>
      <c r="V98" s="37" t="n">
        <f aca="false">T98*N98+U98</f>
        <v>-146600</v>
      </c>
    </row>
    <row r="99" customFormat="false" ht="12.75" hidden="false" customHeight="false" outlineLevel="0" collapsed="false">
      <c r="A99" s="20" t="n">
        <f aca="false">A98+1</f>
        <v>81</v>
      </c>
      <c r="B99" s="37" t="n">
        <f aca="false">model1!B99</f>
        <v>14202.6024711438</v>
      </c>
      <c r="C99" s="20" t="s">
        <v>70</v>
      </c>
      <c r="D99" s="37" t="n">
        <f aca="false">((B99-B98)+(B98-B97)+(B97-B96)+(B96-B95))/4</f>
        <v>240</v>
      </c>
      <c r="E99" s="20" t="n">
        <f aca="false">MAX(0,IF(C99="Buy",E98+1,E98-MAX(1,ROUND($F$5*E98,0))))</f>
        <v>0</v>
      </c>
      <c r="F99" s="20" t="n">
        <f aca="false">MAX(0,IF(C99="Sell",F98+1,F98-MAX(1,ROUND($F$5*F98,0))))</f>
        <v>0</v>
      </c>
      <c r="G99" s="20" t="n">
        <f aca="false">IF(T99&gt;$N$2,E99+$N$3,IF(T99&lt;0,IF(L98&gt;Q99,E99+$N$3,E99),E99))</f>
        <v>0</v>
      </c>
      <c r="H99" s="20" t="n">
        <f aca="false">IF(T99&lt;$N$2*-1,F99+$N$3,IF(T99&gt;0,(IF(M98-Q99-J81*(1+$N$4)&gt;0,F99+$N$3,F99)),F99))</f>
        <v>0</v>
      </c>
      <c r="I99" s="38" t="n">
        <f aca="false">MAX($J$3,IF(C99="Buy",MAX(0,VLOOKUP(G99,Trans2,3,FALSE())+I98),MAX(0,I98-MAX(0.01,ROUND(I98*$F$4,2)))))</f>
        <v>0</v>
      </c>
      <c r="J99" s="38" t="n">
        <f aca="false">MAX($J$3,IF(C99="Sell",MAX(0,VLOOKUP(H99,Trans2,3,FALSE())+J98),MAX(0,J98-MAX(0.01,ROUND(J98*$F$4,2)))))</f>
        <v>0</v>
      </c>
      <c r="K99" s="40" t="n">
        <f aca="false">MAX($J$2,J99+$J$4,I99+0.01,IF(C99="Sell",VLOOKUP(F99,Trans2,2,FALSE()),IF(C99="Buy",VLOOKUP(E99,Trans2,2,FALSE()),0))+VLOOKUP(D99,Intensity2,2,TRUE())+K98)</f>
        <v>0.6</v>
      </c>
      <c r="L99" s="39" t="n">
        <f aca="false">IF(C99="Sell",M99-K99,IF(C99="Buy",L98-I99,((L98+M98)/2-K99/2)))</f>
        <v>24.55</v>
      </c>
      <c r="M99" s="39" t="n">
        <f aca="false">IF(C99="Sell",M98+J99,IF(C99="Buy",L99+K99,((L98+M98)/2+K99/2)))</f>
        <v>25.15</v>
      </c>
      <c r="N99" s="20" t="n">
        <f aca="false">(L99+M99)/2</f>
        <v>24.85</v>
      </c>
      <c r="O99" s="20" t="str">
        <f aca="false">IF(C99="Buy",L98,IF(C99="Sell",M98,""))</f>
        <v/>
      </c>
      <c r="P99" s="41" t="n">
        <f aca="false">IF(C99="Buy",(O99*10000+R98*P98)/(R98+10000),P98)</f>
        <v>26.8383333333333</v>
      </c>
      <c r="Q99" s="41" t="n">
        <f aca="false">IF(C99="Sell",(O99*10000+S98*Q98)/(S98+10000),Q98)</f>
        <v>25.5576923076923</v>
      </c>
      <c r="R99" s="37" t="n">
        <f aca="false">IF(C99="Buy",R98+10000,R98)</f>
        <v>120000</v>
      </c>
      <c r="S99" s="37" t="n">
        <f aca="false">IF(C99="Sell",S98+10000,S98)</f>
        <v>130000</v>
      </c>
      <c r="T99" s="37" t="n">
        <f aca="false">R99-S99</f>
        <v>-10000</v>
      </c>
      <c r="U99" s="37" t="n">
        <f aca="false">S99*Q99-R99*P99</f>
        <v>101900</v>
      </c>
      <c r="V99" s="37" t="n">
        <f aca="false">T99*N99+U99</f>
        <v>-146600</v>
      </c>
    </row>
    <row r="100" customFormat="false" ht="12.75" hidden="false" customHeight="false" outlineLevel="0" collapsed="false">
      <c r="A100" s="20" t="n">
        <f aca="false">A99+1</f>
        <v>82</v>
      </c>
      <c r="B100" s="37" t="n">
        <f aca="false">model1!B100</f>
        <v>14442.6024711438</v>
      </c>
      <c r="C100" s="20" t="s">
        <v>70</v>
      </c>
      <c r="D100" s="37" t="n">
        <f aca="false">((B100-B99)+(B99-B98)+(B98-B97)+(B97-B96))/4</f>
        <v>240</v>
      </c>
      <c r="E100" s="20" t="n">
        <f aca="false">MAX(0,IF(C100="Buy",E99+1,E99-MAX(1,ROUND($F$5*E99,0))))</f>
        <v>0</v>
      </c>
      <c r="F100" s="20" t="n">
        <f aca="false">MAX(0,IF(C100="Sell",F99+1,F99-MAX(1,ROUND($F$5*F99,0))))</f>
        <v>0</v>
      </c>
      <c r="G100" s="20" t="n">
        <f aca="false">IF(T100&gt;$N$2,E100+$N$3,IF(T100&lt;0,IF(L99&gt;Q100,E100+$N$3,E100),E100))</f>
        <v>0</v>
      </c>
      <c r="H100" s="20" t="n">
        <f aca="false">IF(T100&lt;$N$2*-1,F100+$N$3,IF(T100&gt;0,(IF(M99-Q100-J82*(1+$N$4)&gt;0,F100+$N$3,F100)),F100))</f>
        <v>0</v>
      </c>
      <c r="I100" s="38" t="n">
        <f aca="false">MAX($J$3,IF(C100="Buy",MAX(0,VLOOKUP(G100,Trans2,3,FALSE())+I99),MAX(0,I99-MAX(0.01,ROUND(I99*$F$4,2)))))</f>
        <v>0</v>
      </c>
      <c r="J100" s="38" t="n">
        <f aca="false">MAX($J$3,IF(C100="Sell",MAX(0,VLOOKUP(H100,Trans2,3,FALSE())+J99),MAX(0,J99-MAX(0.01,ROUND(J99*$F$4,2)))))</f>
        <v>0</v>
      </c>
      <c r="K100" s="40" t="n">
        <f aca="false">MAX($J$2,J100+$J$4,I100+0.01,IF(C100="Sell",VLOOKUP(F100,Trans2,2,FALSE()),IF(C100="Buy",VLOOKUP(E100,Trans2,2,FALSE()),0))+VLOOKUP(D100,Intensity2,2,TRUE())+K99)</f>
        <v>0.59</v>
      </c>
      <c r="L100" s="39" t="n">
        <f aca="false">IF(C100="Sell",M100-K100,IF(C100="Buy",L99-I100,((L99+M99)/2-K100/2)))</f>
        <v>24.555</v>
      </c>
      <c r="M100" s="39" t="n">
        <f aca="false">IF(C100="Sell",M99+J100,IF(C100="Buy",L100+K100,((L99+M99)/2+K100/2)))</f>
        <v>25.145</v>
      </c>
      <c r="N100" s="20" t="n">
        <f aca="false">(L100+M100)/2</f>
        <v>24.85</v>
      </c>
      <c r="O100" s="20" t="str">
        <f aca="false">IF(C100="Buy",L99,IF(C100="Sell",M99,""))</f>
        <v/>
      </c>
      <c r="P100" s="41" t="n">
        <f aca="false">IF(C100="Buy",(O100*10000+R99*P99)/(R99+10000),P99)</f>
        <v>26.8383333333333</v>
      </c>
      <c r="Q100" s="41" t="n">
        <f aca="false">IF(C100="Sell",(O100*10000+S99*Q99)/(S99+10000),Q99)</f>
        <v>25.5576923076923</v>
      </c>
      <c r="R100" s="37" t="n">
        <f aca="false">IF(C100="Buy",R99+10000,R99)</f>
        <v>120000</v>
      </c>
      <c r="S100" s="37" t="n">
        <f aca="false">IF(C100="Sell",S99+10000,S99)</f>
        <v>130000</v>
      </c>
      <c r="T100" s="37" t="n">
        <f aca="false">R100-S100</f>
        <v>-10000</v>
      </c>
      <c r="U100" s="37" t="n">
        <f aca="false">S100*Q100-R100*P100</f>
        <v>101900</v>
      </c>
      <c r="V100" s="37" t="n">
        <f aca="false">T100*N100+U100</f>
        <v>-146600</v>
      </c>
    </row>
    <row r="101" customFormat="false" ht="12.75" hidden="false" customHeight="false" outlineLevel="0" collapsed="false">
      <c r="A101" s="20" t="n">
        <f aca="false">A100+1</f>
        <v>83</v>
      </c>
      <c r="B101" s="37" t="n">
        <f aca="false">model1!B101</f>
        <v>14682.6024711438</v>
      </c>
      <c r="C101" s="20" t="s">
        <v>70</v>
      </c>
      <c r="D101" s="37" t="n">
        <f aca="false">((B101-B100)+(B100-B99)+(B99-B98)+(B98-B97))/4</f>
        <v>240</v>
      </c>
      <c r="E101" s="20" t="n">
        <f aca="false">MAX(0,IF(C101="Buy",E100+1,E100-MAX(1,ROUND($F$5*E100,0))))</f>
        <v>0</v>
      </c>
      <c r="F101" s="20" t="n">
        <f aca="false">MAX(0,IF(C101="Sell",F100+1,F100-MAX(1,ROUND($F$5*F100,0))))</f>
        <v>0</v>
      </c>
      <c r="G101" s="20" t="n">
        <f aca="false">IF(T101&gt;$N$2,E101+$N$3,IF(T101&lt;0,IF(L100&gt;Q101,E101+$N$3,E101),E101))</f>
        <v>0</v>
      </c>
      <c r="H101" s="20" t="n">
        <f aca="false">IF(T101&lt;$N$2*-1,F101+$N$3,IF(T101&gt;0,(IF(M100-Q101-J83*(1+$N$4)&gt;0,F101+$N$3,F101)),F101))</f>
        <v>0</v>
      </c>
      <c r="I101" s="38" t="n">
        <f aca="false">MAX($J$3,IF(C101="Buy",MAX(0,VLOOKUP(G101,Trans2,3,FALSE())+I100),MAX(0,I100-MAX(0.01,ROUND(I100*$F$4,2)))))</f>
        <v>0</v>
      </c>
      <c r="J101" s="38" t="n">
        <f aca="false">MAX($J$3,IF(C101="Sell",MAX(0,VLOOKUP(H101,Trans2,3,FALSE())+J100),MAX(0,J100-MAX(0.01,ROUND(J100*$F$4,2)))))</f>
        <v>0</v>
      </c>
      <c r="K101" s="40" t="n">
        <f aca="false">MAX($J$2,J101+$J$4,I101+0.01,IF(C101="Sell",VLOOKUP(F101,Trans2,2,FALSE()),IF(C101="Buy",VLOOKUP(E101,Trans2,2,FALSE()),0))+VLOOKUP(D101,Intensity2,2,TRUE())+K100)</f>
        <v>0.58</v>
      </c>
      <c r="L101" s="39" t="n">
        <f aca="false">IF(C101="Sell",M101-K101,IF(C101="Buy",L100-I101,((L100+M100)/2-K101/2)))</f>
        <v>24.56</v>
      </c>
      <c r="M101" s="39" t="n">
        <f aca="false">IF(C101="Sell",M100+J101,IF(C101="Buy",L101+K101,((L100+M100)/2+K101/2)))</f>
        <v>25.14</v>
      </c>
      <c r="N101" s="20" t="n">
        <f aca="false">(L101+M101)/2</f>
        <v>24.85</v>
      </c>
      <c r="O101" s="20" t="str">
        <f aca="false">IF(C101="Buy",L100,IF(C101="Sell",M100,""))</f>
        <v/>
      </c>
      <c r="P101" s="41" t="n">
        <f aca="false">IF(C101="Buy",(O101*10000+R100*P100)/(R100+10000),P100)</f>
        <v>26.8383333333333</v>
      </c>
      <c r="Q101" s="41" t="n">
        <f aca="false">IF(C101="Sell",(O101*10000+S100*Q100)/(S100+10000),Q100)</f>
        <v>25.5576923076923</v>
      </c>
      <c r="R101" s="37" t="n">
        <f aca="false">IF(C101="Buy",R100+10000,R100)</f>
        <v>120000</v>
      </c>
      <c r="S101" s="37" t="n">
        <f aca="false">IF(C101="Sell",S100+10000,S100)</f>
        <v>130000</v>
      </c>
      <c r="T101" s="37" t="n">
        <f aca="false">R101-S101</f>
        <v>-10000</v>
      </c>
      <c r="U101" s="37" t="n">
        <f aca="false">S101*Q101-R101*P101</f>
        <v>101900</v>
      </c>
      <c r="V101" s="37" t="n">
        <f aca="false">T101*N101+U101</f>
        <v>-146600</v>
      </c>
    </row>
    <row r="102" customFormat="false" ht="12.75" hidden="false" customHeight="false" outlineLevel="0" collapsed="false">
      <c r="A102" s="20" t="n">
        <f aca="false">A101+1</f>
        <v>84</v>
      </c>
      <c r="B102" s="37" t="n">
        <f aca="false">model1!B102</f>
        <v>14922.6024711438</v>
      </c>
      <c r="C102" s="20" t="s">
        <v>70</v>
      </c>
      <c r="D102" s="37" t="n">
        <f aca="false">((B102-B101)+(B101-B100)+(B100-B99)+(B99-B98))/4</f>
        <v>240</v>
      </c>
      <c r="E102" s="20" t="n">
        <f aca="false">MAX(0,IF(C102="Buy",E101+1,E101-MAX(1,ROUND($F$5*E101,0))))</f>
        <v>0</v>
      </c>
      <c r="F102" s="20" t="n">
        <f aca="false">MAX(0,IF(C102="Sell",F101+1,F101-MAX(1,ROUND($F$5*F101,0))))</f>
        <v>0</v>
      </c>
      <c r="G102" s="20" t="n">
        <f aca="false">IF(T102&gt;$N$2,E102+$N$3,IF(T102&lt;0,IF(L101&gt;Q102,E102+$N$3,E102),E102))</f>
        <v>0</v>
      </c>
      <c r="H102" s="20" t="n">
        <f aca="false">IF(T102&lt;$N$2*-1,F102+$N$3,IF(T102&gt;0,(IF(M101-Q102-J84*(1+$N$4)&gt;0,F102+$N$3,F102)),F102))</f>
        <v>0</v>
      </c>
      <c r="I102" s="38" t="n">
        <f aca="false">MAX($J$3,IF(C102="Buy",MAX(0,VLOOKUP(G102,Trans2,3,FALSE())+I101),MAX(0,I101-MAX(0.01,ROUND(I101*$F$4,2)))))</f>
        <v>0</v>
      </c>
      <c r="J102" s="38" t="n">
        <f aca="false">MAX($J$3,IF(C102="Sell",MAX(0,VLOOKUP(H102,Trans2,3,FALSE())+J101),MAX(0,J101-MAX(0.01,ROUND(J101*$F$4,2)))))</f>
        <v>0</v>
      </c>
      <c r="K102" s="40" t="n">
        <f aca="false">MAX($J$2,J102+$J$4,I102+0.01,IF(C102="Sell",VLOOKUP(F102,Trans2,2,FALSE()),IF(C102="Buy",VLOOKUP(E102,Trans2,2,FALSE()),0))+VLOOKUP(D102,Intensity2,2,TRUE())+K101)</f>
        <v>0.57</v>
      </c>
      <c r="L102" s="39" t="n">
        <f aca="false">IF(C102="Sell",M102-K102,IF(C102="Buy",L101-I102,((L101+M101)/2-K102/2)))</f>
        <v>24.565</v>
      </c>
      <c r="M102" s="39" t="n">
        <f aca="false">IF(C102="Sell",M101+J102,IF(C102="Buy",L102+K102,((L101+M101)/2+K102/2)))</f>
        <v>25.135</v>
      </c>
      <c r="N102" s="20" t="n">
        <f aca="false">(L102+M102)/2</f>
        <v>24.85</v>
      </c>
      <c r="O102" s="20" t="str">
        <f aca="false">IF(C102="Buy",L101,IF(C102="Sell",M101,""))</f>
        <v/>
      </c>
      <c r="P102" s="41" t="n">
        <f aca="false">IF(C102="Buy",(O102*10000+R101*P101)/(R101+10000),P101)</f>
        <v>26.8383333333333</v>
      </c>
      <c r="Q102" s="41" t="n">
        <f aca="false">IF(C102="Sell",(O102*10000+S101*Q101)/(S101+10000),Q101)</f>
        <v>25.5576923076923</v>
      </c>
      <c r="R102" s="37" t="n">
        <f aca="false">IF(C102="Buy",R101+10000,R101)</f>
        <v>120000</v>
      </c>
      <c r="S102" s="37" t="n">
        <f aca="false">IF(C102="Sell",S101+10000,S101)</f>
        <v>130000</v>
      </c>
      <c r="T102" s="37" t="n">
        <f aca="false">R102-S102</f>
        <v>-10000</v>
      </c>
      <c r="U102" s="37" t="n">
        <f aca="false">S102*Q102-R102*P102</f>
        <v>101900</v>
      </c>
      <c r="V102" s="37" t="n">
        <f aca="false">T102*N102+U102</f>
        <v>-146600</v>
      </c>
    </row>
    <row r="103" customFormat="false" ht="12.75" hidden="false" customHeight="false" outlineLevel="0" collapsed="false">
      <c r="A103" s="20" t="n">
        <f aca="false">A102+1</f>
        <v>85</v>
      </c>
      <c r="B103" s="37" t="n">
        <f aca="false">model1!B103</f>
        <v>15162.6024711438</v>
      </c>
      <c r="C103" s="20" t="s">
        <v>70</v>
      </c>
      <c r="D103" s="37" t="n">
        <f aca="false">((B103-B102)+(B102-B101)+(B101-B100)+(B100-B99))/4</f>
        <v>240</v>
      </c>
      <c r="E103" s="20" t="n">
        <f aca="false">MAX(0,IF(C103="Buy",E102+1,E102-MAX(1,ROUND($F$5*E102,0))))</f>
        <v>0</v>
      </c>
      <c r="F103" s="20" t="n">
        <f aca="false">MAX(0,IF(C103="Sell",F102+1,F102-MAX(1,ROUND($F$5*F102,0))))</f>
        <v>0</v>
      </c>
      <c r="G103" s="20" t="n">
        <f aca="false">IF(T103&gt;$N$2,E103+$N$3,IF(T103&lt;0,IF(L102&gt;Q103,E103+$N$3,E103),E103))</f>
        <v>0</v>
      </c>
      <c r="H103" s="20" t="n">
        <f aca="false">IF(T103&lt;$N$2*-1,F103+$N$3,IF(T103&gt;0,(IF(M102-Q103-J85*(1+$N$4)&gt;0,F103+$N$3,F103)),F103))</f>
        <v>0</v>
      </c>
      <c r="I103" s="38" t="n">
        <f aca="false">MAX($J$3,IF(C103="Buy",MAX(0,VLOOKUP(G103,Trans2,3,FALSE())+I102),MAX(0,I102-MAX(0.01,ROUND(I102*$F$4,2)))))</f>
        <v>0</v>
      </c>
      <c r="J103" s="38" t="n">
        <f aca="false">MAX($J$3,IF(C103="Sell",MAX(0,VLOOKUP(H103,Trans2,3,FALSE())+J102),MAX(0,J102-MAX(0.01,ROUND(J102*$F$4,2)))))</f>
        <v>0</v>
      </c>
      <c r="K103" s="40" t="n">
        <f aca="false">MAX($J$2,J103+$J$4,I103+0.01,IF(C103="Sell",VLOOKUP(F103,Trans2,2,FALSE()),IF(C103="Buy",VLOOKUP(E103,Trans2,2,FALSE()),0))+VLOOKUP(D103,Intensity2,2,TRUE())+K102)</f>
        <v>0.56</v>
      </c>
      <c r="L103" s="39" t="n">
        <f aca="false">IF(C103="Sell",M103-K103,IF(C103="Buy",L102-I103,((L102+M102)/2-K103/2)))</f>
        <v>24.57</v>
      </c>
      <c r="M103" s="39" t="n">
        <f aca="false">IF(C103="Sell",M102+J103,IF(C103="Buy",L103+K103,((L102+M102)/2+K103/2)))</f>
        <v>25.13</v>
      </c>
      <c r="N103" s="20" t="n">
        <f aca="false">(L103+M103)/2</f>
        <v>24.85</v>
      </c>
      <c r="O103" s="20" t="str">
        <f aca="false">IF(C103="Buy",L102,IF(C103="Sell",M102,""))</f>
        <v/>
      </c>
      <c r="P103" s="41" t="n">
        <f aca="false">IF(C103="Buy",(O103*10000+R102*P102)/(R102+10000),P102)</f>
        <v>26.8383333333333</v>
      </c>
      <c r="Q103" s="41" t="n">
        <f aca="false">IF(C103="Sell",(O103*10000+S102*Q102)/(S102+10000),Q102)</f>
        <v>25.5576923076923</v>
      </c>
      <c r="R103" s="37" t="n">
        <f aca="false">IF(C103="Buy",R102+10000,R102)</f>
        <v>120000</v>
      </c>
      <c r="S103" s="37" t="n">
        <f aca="false">IF(C103="Sell",S102+10000,S102)</f>
        <v>130000</v>
      </c>
      <c r="T103" s="37" t="n">
        <f aca="false">R103-S103</f>
        <v>-10000</v>
      </c>
      <c r="U103" s="37" t="n">
        <f aca="false">S103*Q103-R103*P103</f>
        <v>101900</v>
      </c>
      <c r="V103" s="37" t="n">
        <f aca="false">T103*N103+U103</f>
        <v>-146600</v>
      </c>
    </row>
    <row r="104" customFormat="false" ht="12.75" hidden="false" customHeight="false" outlineLevel="0" collapsed="false">
      <c r="A104" s="20" t="n">
        <f aca="false">A103+1</f>
        <v>86</v>
      </c>
      <c r="B104" s="37" t="n">
        <f aca="false">model1!B104</f>
        <v>15402.6024711438</v>
      </c>
      <c r="C104" s="20" t="s">
        <v>70</v>
      </c>
      <c r="D104" s="37" t="n">
        <f aca="false">((B104-B103)+(B103-B102)+(B102-B101)+(B101-B100))/4</f>
        <v>240</v>
      </c>
      <c r="E104" s="20" t="n">
        <f aca="false">MAX(0,IF(C104="Buy",E103+1,E103-MAX(1,ROUND($F$5*E103,0))))</f>
        <v>0</v>
      </c>
      <c r="F104" s="20" t="n">
        <f aca="false">MAX(0,IF(C104="Sell",F103+1,F103-MAX(1,ROUND($F$5*F103,0))))</f>
        <v>0</v>
      </c>
      <c r="G104" s="20" t="n">
        <f aca="false">IF(T104&gt;$N$2,E104+$N$3,IF(T104&lt;0,IF(L103&gt;Q104,E104+$N$3,E104),E104))</f>
        <v>0</v>
      </c>
      <c r="H104" s="20" t="n">
        <f aca="false">IF(T104&lt;$N$2*-1,F104+$N$3,IF(T104&gt;0,(IF(M103-Q104-J86*(1+$N$4)&gt;0,F104+$N$3,F104)),F104))</f>
        <v>0</v>
      </c>
      <c r="I104" s="38" t="n">
        <f aca="false">MAX($J$3,IF(C104="Buy",MAX(0,VLOOKUP(G104,Trans2,3,FALSE())+I103),MAX(0,I103-MAX(0.01,ROUND(I103*$F$4,2)))))</f>
        <v>0</v>
      </c>
      <c r="J104" s="38" t="n">
        <f aca="false">MAX($J$3,IF(C104="Sell",MAX(0,VLOOKUP(H104,Trans2,3,FALSE())+J103),MAX(0,J103-MAX(0.01,ROUND(J103*$F$4,2)))))</f>
        <v>0</v>
      </c>
      <c r="K104" s="40" t="n">
        <f aca="false">MAX($J$2,J104+$J$4,I104+0.01,IF(C104="Sell",VLOOKUP(F104,Trans2,2,FALSE()),IF(C104="Buy",VLOOKUP(E104,Trans2,2,FALSE()),0))+VLOOKUP(D104,Intensity2,2,TRUE())+K103)</f>
        <v>0.55</v>
      </c>
      <c r="L104" s="39" t="n">
        <f aca="false">IF(C104="Sell",M104-K104,IF(C104="Buy",L103-I104,((L103+M103)/2-K104/2)))</f>
        <v>24.575</v>
      </c>
      <c r="M104" s="39" t="n">
        <f aca="false">IF(C104="Sell",M103+J104,IF(C104="Buy",L104+K104,((L103+M103)/2+K104/2)))</f>
        <v>25.125</v>
      </c>
      <c r="N104" s="20" t="n">
        <f aca="false">(L104+M104)/2</f>
        <v>24.85</v>
      </c>
      <c r="O104" s="20" t="str">
        <f aca="false">IF(C104="Buy",L103,IF(C104="Sell",M103,""))</f>
        <v/>
      </c>
      <c r="P104" s="41" t="n">
        <f aca="false">IF(C104="Buy",(O104*10000+R103*P103)/(R103+10000),P103)</f>
        <v>26.8383333333333</v>
      </c>
      <c r="Q104" s="41" t="n">
        <f aca="false">IF(C104="Sell",(O104*10000+S103*Q103)/(S103+10000),Q103)</f>
        <v>25.5576923076923</v>
      </c>
      <c r="R104" s="37" t="n">
        <f aca="false">IF(C104="Buy",R103+10000,R103)</f>
        <v>120000</v>
      </c>
      <c r="S104" s="37" t="n">
        <f aca="false">IF(C104="Sell",S103+10000,S103)</f>
        <v>130000</v>
      </c>
      <c r="T104" s="37" t="n">
        <f aca="false">R104-S104</f>
        <v>-10000</v>
      </c>
      <c r="U104" s="37" t="n">
        <f aca="false">S104*Q104-R104*P104</f>
        <v>101900</v>
      </c>
      <c r="V104" s="37" t="n">
        <f aca="false">T104*N104+U104</f>
        <v>-146600</v>
      </c>
    </row>
    <row r="105" customFormat="false" ht="12.75" hidden="false" customHeight="false" outlineLevel="0" collapsed="false">
      <c r="A105" s="20" t="n">
        <f aca="false">A104+1</f>
        <v>87</v>
      </c>
      <c r="B105" s="37" t="n">
        <f aca="false">model1!B105</f>
        <v>15642.6024711438</v>
      </c>
      <c r="C105" s="20" t="s">
        <v>70</v>
      </c>
      <c r="D105" s="37" t="n">
        <f aca="false">((B105-B104)+(B104-B103)+(B103-B102)+(B102-B101))/4</f>
        <v>240</v>
      </c>
      <c r="E105" s="20" t="n">
        <f aca="false">MAX(0,IF(C105="Buy",E104+1,E104-MAX(1,ROUND($F$5*E104,0))))</f>
        <v>0</v>
      </c>
      <c r="F105" s="20" t="n">
        <f aca="false">MAX(0,IF(C105="Sell",F104+1,F104-MAX(1,ROUND($F$5*F104,0))))</f>
        <v>0</v>
      </c>
      <c r="G105" s="20" t="n">
        <f aca="false">IF(T105&gt;$N$2,E105+$N$3,IF(T105&lt;0,IF(L104&gt;Q105,E105+$N$3,E105),E105))</f>
        <v>0</v>
      </c>
      <c r="H105" s="20" t="n">
        <f aca="false">IF(T105&lt;$N$2*-1,F105+$N$3,IF(T105&gt;0,(IF(M104-Q105-J87*(1+$N$4)&gt;0,F105+$N$3,F105)),F105))</f>
        <v>0</v>
      </c>
      <c r="I105" s="38" t="n">
        <f aca="false">MAX($J$3,IF(C105="Buy",MAX(0,VLOOKUP(G105,Trans2,3,FALSE())+I104),MAX(0,I104-MAX(0.01,ROUND(I104*$F$4,2)))))</f>
        <v>0</v>
      </c>
      <c r="J105" s="38" t="n">
        <f aca="false">MAX($J$3,IF(C105="Sell",MAX(0,VLOOKUP(H105,Trans2,3,FALSE())+J104),MAX(0,J104-MAX(0.01,ROUND(J104*$F$4,2)))))</f>
        <v>0</v>
      </c>
      <c r="K105" s="40" t="n">
        <f aca="false">MAX($J$2,J105+$J$4,I105+0.01,IF(C105="Sell",VLOOKUP(F105,Trans2,2,FALSE()),IF(C105="Buy",VLOOKUP(E105,Trans2,2,FALSE()),0))+VLOOKUP(D105,Intensity2,2,TRUE())+K104)</f>
        <v>0.54</v>
      </c>
      <c r="L105" s="39" t="n">
        <f aca="false">IF(C105="Sell",M105-K105,IF(C105="Buy",L104-I105,((L104+M104)/2-K105/2)))</f>
        <v>24.58</v>
      </c>
      <c r="M105" s="39" t="n">
        <f aca="false">IF(C105="Sell",M104+J105,IF(C105="Buy",L105+K105,((L104+M104)/2+K105/2)))</f>
        <v>25.12</v>
      </c>
      <c r="N105" s="20" t="n">
        <f aca="false">(L105+M105)/2</f>
        <v>24.85</v>
      </c>
      <c r="O105" s="20" t="str">
        <f aca="false">IF(C105="Buy",L104,IF(C105="Sell",M104,""))</f>
        <v/>
      </c>
      <c r="P105" s="41" t="n">
        <f aca="false">IF(C105="Buy",(O105*10000+R104*P104)/(R104+10000),P104)</f>
        <v>26.8383333333333</v>
      </c>
      <c r="Q105" s="41" t="n">
        <f aca="false">IF(C105="Sell",(O105*10000+S104*Q104)/(S104+10000),Q104)</f>
        <v>25.5576923076923</v>
      </c>
      <c r="R105" s="37" t="n">
        <f aca="false">IF(C105="Buy",R104+10000,R104)</f>
        <v>120000</v>
      </c>
      <c r="S105" s="37" t="n">
        <f aca="false">IF(C105="Sell",S104+10000,S104)</f>
        <v>130000</v>
      </c>
      <c r="T105" s="37" t="n">
        <f aca="false">R105-S105</f>
        <v>-10000</v>
      </c>
      <c r="U105" s="37" t="n">
        <f aca="false">S105*Q105-R105*P105</f>
        <v>101900</v>
      </c>
      <c r="V105" s="37" t="n">
        <f aca="false">T105*N105+U105</f>
        <v>-146600</v>
      </c>
    </row>
    <row r="106" customFormat="false" ht="12.75" hidden="false" customHeight="false" outlineLevel="0" collapsed="false">
      <c r="A106" s="20" t="n">
        <f aca="false">A105+1</f>
        <v>88</v>
      </c>
      <c r="B106" s="37" t="n">
        <f aca="false">model1!B106</f>
        <v>15882.6024711438</v>
      </c>
      <c r="C106" s="20" t="s">
        <v>70</v>
      </c>
      <c r="D106" s="37" t="n">
        <f aca="false">((B106-B105)+(B105-B104)+(B104-B103)+(B103-B102))/4</f>
        <v>240</v>
      </c>
      <c r="E106" s="20" t="n">
        <f aca="false">MAX(0,IF(C106="Buy",E105+1,E105-MAX(1,ROUND($F$5*E105,0))))</f>
        <v>0</v>
      </c>
      <c r="F106" s="20" t="n">
        <f aca="false">MAX(0,IF(C106="Sell",F105+1,F105-MAX(1,ROUND($F$5*F105,0))))</f>
        <v>0</v>
      </c>
      <c r="G106" s="20" t="n">
        <f aca="false">IF(T106&gt;$N$2,E106+$N$3,IF(T106&lt;0,IF(L105&gt;Q106,E106+$N$3,E106),E106))</f>
        <v>0</v>
      </c>
      <c r="H106" s="20" t="n">
        <f aca="false">IF(T106&lt;$N$2*-1,F106+$N$3,IF(T106&gt;0,(IF(M105-Q106-J88*(1+$N$4)&gt;0,F106+$N$3,F106)),F106))</f>
        <v>0</v>
      </c>
      <c r="I106" s="38" t="n">
        <f aca="false">MAX($J$3,IF(C106="Buy",MAX(0,VLOOKUP(G106,Trans2,3,FALSE())+I105),MAX(0,I105-MAX(0.01,ROUND(I105*$F$4,2)))))</f>
        <v>0</v>
      </c>
      <c r="J106" s="38" t="n">
        <f aca="false">MAX($J$3,IF(C106="Sell",MAX(0,VLOOKUP(H106,Trans2,3,FALSE())+J105),MAX(0,J105-MAX(0.01,ROUND(J105*$F$4,2)))))</f>
        <v>0</v>
      </c>
      <c r="K106" s="40" t="n">
        <f aca="false">MAX($J$2,J106+$J$4,I106+0.01,IF(C106="Sell",VLOOKUP(F106,Trans2,2,FALSE()),IF(C106="Buy",VLOOKUP(E106,Trans2,2,FALSE()),0))+VLOOKUP(D106,Intensity2,2,TRUE())+K105)</f>
        <v>0.53</v>
      </c>
      <c r="L106" s="39" t="n">
        <f aca="false">IF(C106="Sell",M106-K106,IF(C106="Buy",L105-I106,((L105+M105)/2-K106/2)))</f>
        <v>24.585</v>
      </c>
      <c r="M106" s="39" t="n">
        <f aca="false">IF(C106="Sell",M105+J106,IF(C106="Buy",L106+K106,((L105+M105)/2+K106/2)))</f>
        <v>25.115</v>
      </c>
      <c r="N106" s="20" t="n">
        <f aca="false">(L106+M106)/2</f>
        <v>24.85</v>
      </c>
      <c r="O106" s="20" t="str">
        <f aca="false">IF(C106="Buy",L105,IF(C106="Sell",M105,""))</f>
        <v/>
      </c>
      <c r="P106" s="41" t="n">
        <f aca="false">IF(C106="Buy",(O106*10000+R105*P105)/(R105+10000),P105)</f>
        <v>26.8383333333333</v>
      </c>
      <c r="Q106" s="41" t="n">
        <f aca="false">IF(C106="Sell",(O106*10000+S105*Q105)/(S105+10000),Q105)</f>
        <v>25.5576923076923</v>
      </c>
      <c r="R106" s="37" t="n">
        <f aca="false">IF(C106="Buy",R105+10000,R105)</f>
        <v>120000</v>
      </c>
      <c r="S106" s="37" t="n">
        <f aca="false">IF(C106="Sell",S105+10000,S105)</f>
        <v>130000</v>
      </c>
      <c r="T106" s="37" t="n">
        <f aca="false">R106-S106</f>
        <v>-10000</v>
      </c>
      <c r="U106" s="37" t="n">
        <f aca="false">S106*Q106-R106*P106</f>
        <v>101900</v>
      </c>
      <c r="V106" s="37" t="n">
        <f aca="false">T106*N106+U106</f>
        <v>-146600</v>
      </c>
    </row>
    <row r="107" customFormat="false" ht="12.75" hidden="false" customHeight="false" outlineLevel="0" collapsed="false">
      <c r="A107" s="20" t="n">
        <f aca="false">A106+1</f>
        <v>89</v>
      </c>
      <c r="B107" s="37" t="n">
        <f aca="false">model1!B107</f>
        <v>16122.6024711438</v>
      </c>
      <c r="C107" s="20" t="s">
        <v>70</v>
      </c>
      <c r="D107" s="37" t="n">
        <f aca="false">((B107-B106)+(B106-B105)+(B105-B104)+(B104-B103))/4</f>
        <v>240</v>
      </c>
      <c r="E107" s="20" t="n">
        <f aca="false">MAX(0,IF(C107="Buy",E106+1,E106-MAX(1,ROUND($F$5*E106,0))))</f>
        <v>0</v>
      </c>
      <c r="F107" s="20" t="n">
        <f aca="false">MAX(0,IF(C107="Sell",F106+1,F106-MAX(1,ROUND($F$5*F106,0))))</f>
        <v>0</v>
      </c>
      <c r="G107" s="20" t="n">
        <f aca="false">IF(T107&gt;$N$2,E107+$N$3,IF(T107&lt;0,IF(L106&gt;Q107,E107+$N$3,E107),E107))</f>
        <v>0</v>
      </c>
      <c r="H107" s="20" t="n">
        <f aca="false">IF(T107&lt;$N$2*-1,F107+$N$3,IF(T107&gt;0,(IF(M106-Q107-J89*(1+$N$4)&gt;0,F107+$N$3,F107)),F107))</f>
        <v>0</v>
      </c>
      <c r="I107" s="38" t="n">
        <f aca="false">MAX($J$3,IF(C107="Buy",MAX(0,VLOOKUP(G107,Trans2,3,FALSE())+I106),MAX(0,I106-MAX(0.01,ROUND(I106*$F$4,2)))))</f>
        <v>0</v>
      </c>
      <c r="J107" s="38" t="n">
        <f aca="false">MAX($J$3,IF(C107="Sell",MAX(0,VLOOKUP(H107,Trans2,3,FALSE())+J106),MAX(0,J106-MAX(0.01,ROUND(J106*$F$4,2)))))</f>
        <v>0</v>
      </c>
      <c r="K107" s="40" t="n">
        <f aca="false">MAX($J$2,J107+$J$4,I107+0.01,IF(C107="Sell",VLOOKUP(F107,Trans2,2,FALSE()),IF(C107="Buy",VLOOKUP(E107,Trans2,2,FALSE()),0))+VLOOKUP(D107,Intensity2,2,TRUE())+K106)</f>
        <v>0.52</v>
      </c>
      <c r="L107" s="39" t="n">
        <f aca="false">IF(C107="Sell",M107-K107,IF(C107="Buy",L106-I107,((L106+M106)/2-K107/2)))</f>
        <v>24.59</v>
      </c>
      <c r="M107" s="39" t="n">
        <f aca="false">IF(C107="Sell",M106+J107,IF(C107="Buy",L107+K107,((L106+M106)/2+K107/2)))</f>
        <v>25.11</v>
      </c>
      <c r="N107" s="20" t="n">
        <f aca="false">(L107+M107)/2</f>
        <v>24.85</v>
      </c>
      <c r="O107" s="20" t="str">
        <f aca="false">IF(C107="Buy",L106,IF(C107="Sell",M106,""))</f>
        <v/>
      </c>
      <c r="P107" s="41" t="n">
        <f aca="false">IF(C107="Buy",(O107*10000+R106*P106)/(R106+10000),P106)</f>
        <v>26.8383333333333</v>
      </c>
      <c r="Q107" s="41" t="n">
        <f aca="false">IF(C107="Sell",(O107*10000+S106*Q106)/(S106+10000),Q106)</f>
        <v>25.5576923076923</v>
      </c>
      <c r="R107" s="37" t="n">
        <f aca="false">IF(C107="Buy",R106+10000,R106)</f>
        <v>120000</v>
      </c>
      <c r="S107" s="37" t="n">
        <f aca="false">IF(C107="Sell",S106+10000,S106)</f>
        <v>130000</v>
      </c>
      <c r="T107" s="37" t="n">
        <f aca="false">R107-S107</f>
        <v>-10000</v>
      </c>
      <c r="U107" s="37" t="n">
        <f aca="false">S107*Q107-R107*P107</f>
        <v>101900</v>
      </c>
      <c r="V107" s="37" t="n">
        <f aca="false">T107*N107+U107</f>
        <v>-146600</v>
      </c>
    </row>
    <row r="108" customFormat="false" ht="12.75" hidden="false" customHeight="false" outlineLevel="0" collapsed="false">
      <c r="A108" s="20" t="n">
        <f aca="false">A107+1</f>
        <v>90</v>
      </c>
      <c r="B108" s="37" t="n">
        <f aca="false">model1!B108</f>
        <v>16362.6024711438</v>
      </c>
      <c r="C108" s="20" t="s">
        <v>70</v>
      </c>
      <c r="D108" s="37" t="n">
        <f aca="false">((B108-B107)+(B107-B106)+(B106-B105)+(B105-B104))/4</f>
        <v>240</v>
      </c>
      <c r="E108" s="20" t="n">
        <f aca="false">MAX(0,IF(C108="Buy",E107+1,E107-MAX(1,ROUND($F$5*E107,0))))</f>
        <v>0</v>
      </c>
      <c r="F108" s="20" t="n">
        <f aca="false">MAX(0,IF(C108="Sell",F107+1,F107-MAX(1,ROUND($F$5*F107,0))))</f>
        <v>0</v>
      </c>
      <c r="G108" s="20" t="n">
        <f aca="false">IF(T108&gt;$N$2,E108+$N$3,IF(T108&lt;0,IF(L107&gt;Q108,E108+$N$3,E108),E108))</f>
        <v>0</v>
      </c>
      <c r="H108" s="20" t="n">
        <f aca="false">IF(T108&lt;$N$2*-1,F108+$N$3,IF(T108&gt;0,(IF(M107-Q108-J90*(1+$N$4)&gt;0,F108+$N$3,F108)),F108))</f>
        <v>0</v>
      </c>
      <c r="I108" s="38" t="n">
        <f aca="false">MAX($J$3,IF(C108="Buy",MAX(0,VLOOKUP(G108,Trans2,3,FALSE())+I107),MAX(0,I107-MAX(0.01,ROUND(I107*$F$4,2)))))</f>
        <v>0</v>
      </c>
      <c r="J108" s="38" t="n">
        <f aca="false">MAX($J$3,IF(C108="Sell",MAX(0,VLOOKUP(H108,Trans2,3,FALSE())+J107),MAX(0,J107-MAX(0.01,ROUND(J107*$F$4,2)))))</f>
        <v>0</v>
      </c>
      <c r="K108" s="40" t="n">
        <f aca="false">MAX($J$2,J108+$J$4,I108+0.01,IF(C108="Sell",VLOOKUP(F108,Trans2,2,FALSE()),IF(C108="Buy",VLOOKUP(E108,Trans2,2,FALSE()),0))+VLOOKUP(D108,Intensity2,2,TRUE())+K107)</f>
        <v>0.51</v>
      </c>
      <c r="L108" s="39" t="n">
        <f aca="false">IF(C108="Sell",M108-K108,IF(C108="Buy",L107-I108,((L107+M107)/2-K108/2)))</f>
        <v>24.595</v>
      </c>
      <c r="M108" s="39" t="n">
        <f aca="false">IF(C108="Sell",M107+J108,IF(C108="Buy",L108+K108,((L107+M107)/2+K108/2)))</f>
        <v>25.105</v>
      </c>
      <c r="N108" s="20" t="n">
        <f aca="false">(L108+M108)/2</f>
        <v>24.85</v>
      </c>
      <c r="O108" s="20" t="str">
        <f aca="false">IF(C108="Buy",L107,IF(C108="Sell",M107,""))</f>
        <v/>
      </c>
      <c r="P108" s="41" t="n">
        <f aca="false">IF(C108="Buy",(O108*10000+R107*P107)/(R107+10000),P107)</f>
        <v>26.8383333333333</v>
      </c>
      <c r="Q108" s="41" t="n">
        <f aca="false">IF(C108="Sell",(O108*10000+S107*Q107)/(S107+10000),Q107)</f>
        <v>25.5576923076923</v>
      </c>
      <c r="R108" s="37" t="n">
        <f aca="false">IF(C108="Buy",R107+10000,R107)</f>
        <v>120000</v>
      </c>
      <c r="S108" s="37" t="n">
        <f aca="false">IF(C108="Sell",S107+10000,S107)</f>
        <v>130000</v>
      </c>
      <c r="T108" s="37" t="n">
        <f aca="false">R108-S108</f>
        <v>-10000</v>
      </c>
      <c r="U108" s="37" t="n">
        <f aca="false">S108*Q108-R108*P108</f>
        <v>101900</v>
      </c>
      <c r="V108" s="37" t="n">
        <f aca="false">T108*N108+U108</f>
        <v>-146600</v>
      </c>
    </row>
    <row r="109" customFormat="false" ht="12.75" hidden="false" customHeight="false" outlineLevel="0" collapsed="false">
      <c r="A109" s="20" t="n">
        <f aca="false">A108+1</f>
        <v>91</v>
      </c>
      <c r="B109" s="37" t="n">
        <f aca="false">model1!B109</f>
        <v>16602.6024711438</v>
      </c>
      <c r="C109" s="20" t="s">
        <v>70</v>
      </c>
      <c r="D109" s="37" t="n">
        <f aca="false">((B109-B108)+(B108-B107)+(B107-B106)+(B106-B105))/4</f>
        <v>240</v>
      </c>
      <c r="E109" s="20" t="n">
        <f aca="false">MAX(0,IF(C109="Buy",E108+1,E108-MAX(1,ROUND($F$5*E108,0))))</f>
        <v>0</v>
      </c>
      <c r="F109" s="20" t="n">
        <f aca="false">MAX(0,IF(C109="Sell",F108+1,F108-MAX(1,ROUND($F$5*F108,0))))</f>
        <v>0</v>
      </c>
      <c r="G109" s="20" t="n">
        <f aca="false">IF(T109&gt;$N$2,E109+$N$3,IF(T109&lt;0,IF(L108&gt;Q109,E109+$N$3,E109),E109))</f>
        <v>0</v>
      </c>
      <c r="H109" s="20" t="n">
        <f aca="false">IF(T109&lt;$N$2*-1,F109+$N$3,IF(T109&gt;0,(IF(M108-Q109-J91*(1+$N$4)&gt;0,F109+$N$3,F109)),F109))</f>
        <v>0</v>
      </c>
      <c r="I109" s="38" t="n">
        <f aca="false">MAX($J$3,IF(C109="Buy",MAX(0,VLOOKUP(G109,Trans2,3,FALSE())+I108),MAX(0,I108-MAX(0.01,ROUND(I108*$F$4,2)))))</f>
        <v>0</v>
      </c>
      <c r="J109" s="38" t="n">
        <f aca="false">MAX($J$3,IF(C109="Sell",MAX(0,VLOOKUP(H109,Trans2,3,FALSE())+J108),MAX(0,J108-MAX(0.01,ROUND(J108*$F$4,2)))))</f>
        <v>0</v>
      </c>
      <c r="K109" s="40" t="n">
        <f aca="false">MAX($J$2,J109+$J$4,I109+0.01,IF(C109="Sell",VLOOKUP(F109,Trans2,2,FALSE()),IF(C109="Buy",VLOOKUP(E109,Trans2,2,FALSE()),0))+VLOOKUP(D109,Intensity2,2,TRUE())+K108)</f>
        <v>0.5</v>
      </c>
      <c r="L109" s="39" t="n">
        <f aca="false">IF(C109="Sell",M109-K109,IF(C109="Buy",L108-I109,((L108+M108)/2-K109/2)))</f>
        <v>24.6</v>
      </c>
      <c r="M109" s="39" t="n">
        <f aca="false">IF(C109="Sell",M108+J109,IF(C109="Buy",L109+K109,((L108+M108)/2+K109/2)))</f>
        <v>25.1</v>
      </c>
      <c r="N109" s="20" t="n">
        <f aca="false">(L109+M109)/2</f>
        <v>24.85</v>
      </c>
      <c r="O109" s="20" t="str">
        <f aca="false">IF(C109="Buy",L108,IF(C109="Sell",M108,""))</f>
        <v/>
      </c>
      <c r="P109" s="41" t="n">
        <f aca="false">IF(C109="Buy",(O109*10000+R108*P108)/(R108+10000),P108)</f>
        <v>26.8383333333333</v>
      </c>
      <c r="Q109" s="41" t="n">
        <f aca="false">IF(C109="Sell",(O109*10000+S108*Q108)/(S108+10000),Q108)</f>
        <v>25.5576923076923</v>
      </c>
      <c r="R109" s="37" t="n">
        <f aca="false">IF(C109="Buy",R108+10000,R108)</f>
        <v>120000</v>
      </c>
      <c r="S109" s="37" t="n">
        <f aca="false">IF(C109="Sell",S108+10000,S108)</f>
        <v>130000</v>
      </c>
      <c r="T109" s="37" t="n">
        <f aca="false">R109-S109</f>
        <v>-10000</v>
      </c>
      <c r="U109" s="37" t="n">
        <f aca="false">S109*Q109-R109*P109</f>
        <v>101900</v>
      </c>
      <c r="V109" s="37" t="n">
        <f aca="false">T109*N109+U109</f>
        <v>-146600</v>
      </c>
    </row>
    <row r="110" customFormat="false" ht="12.75" hidden="false" customHeight="false" outlineLevel="0" collapsed="false">
      <c r="A110" s="20" t="n">
        <f aca="false">A109+1</f>
        <v>92</v>
      </c>
      <c r="B110" s="37" t="n">
        <f aca="false">model1!B110</f>
        <v>16842.6024711438</v>
      </c>
      <c r="C110" s="20" t="s">
        <v>70</v>
      </c>
      <c r="D110" s="37" t="n">
        <f aca="false">((B110-B109)+(B109-B108)+(B108-B107)+(B107-B106))/4</f>
        <v>240</v>
      </c>
      <c r="E110" s="20" t="n">
        <f aca="false">MAX(0,IF(C110="Buy",E109+1,E109-MAX(1,ROUND($F$5*E109,0))))</f>
        <v>0</v>
      </c>
      <c r="F110" s="20" t="n">
        <f aca="false">MAX(0,IF(C110="Sell",F109+1,F109-MAX(1,ROUND($F$5*F109,0))))</f>
        <v>0</v>
      </c>
      <c r="G110" s="20" t="n">
        <f aca="false">IF(T110&gt;$N$2,E110+$N$3,IF(T110&lt;0,IF(L109&gt;Q110,E110+$N$3,E110),E110))</f>
        <v>0</v>
      </c>
      <c r="H110" s="20" t="n">
        <f aca="false">IF(T110&lt;$N$2*-1,F110+$N$3,IF(T110&gt;0,(IF(M109-Q110-J92*(1+$N$4)&gt;0,F110+$N$3,F110)),F110))</f>
        <v>0</v>
      </c>
      <c r="I110" s="38" t="n">
        <f aca="false">MAX($J$3,IF(C110="Buy",MAX(0,VLOOKUP(G110,Trans2,3,FALSE())+I109),MAX(0,I109-MAX(0.01,ROUND(I109*$F$4,2)))))</f>
        <v>0</v>
      </c>
      <c r="J110" s="38" t="n">
        <f aca="false">MAX($J$3,IF(C110="Sell",MAX(0,VLOOKUP(H110,Trans2,3,FALSE())+J109),MAX(0,J109-MAX(0.01,ROUND(J109*$F$4,2)))))</f>
        <v>0</v>
      </c>
      <c r="K110" s="40" t="n">
        <f aca="false">MAX($J$2,J110+$J$4,I110+0.01,IF(C110="Sell",VLOOKUP(F110,Trans2,2,FALSE()),IF(C110="Buy",VLOOKUP(E110,Trans2,2,FALSE()),0))+VLOOKUP(D110,Intensity2,2,TRUE())+K109)</f>
        <v>0.49</v>
      </c>
      <c r="L110" s="39" t="n">
        <f aca="false">IF(C110="Sell",M110-K110,IF(C110="Buy",L109-I110,((L109+M109)/2-K110/2)))</f>
        <v>24.605</v>
      </c>
      <c r="M110" s="39" t="n">
        <f aca="false">IF(C110="Sell",M109+J110,IF(C110="Buy",L110+K110,((L109+M109)/2+K110/2)))</f>
        <v>25.095</v>
      </c>
      <c r="N110" s="20" t="n">
        <f aca="false">(L110+M110)/2</f>
        <v>24.85</v>
      </c>
      <c r="O110" s="20" t="str">
        <f aca="false">IF(C110="Buy",L109,IF(C110="Sell",M109,""))</f>
        <v/>
      </c>
      <c r="P110" s="41" t="n">
        <f aca="false">IF(C110="Buy",(O110*10000+R109*P109)/(R109+10000),P109)</f>
        <v>26.8383333333333</v>
      </c>
      <c r="Q110" s="41" t="n">
        <f aca="false">IF(C110="Sell",(O110*10000+S109*Q109)/(S109+10000),Q109)</f>
        <v>25.5576923076923</v>
      </c>
      <c r="R110" s="37" t="n">
        <f aca="false">IF(C110="Buy",R109+10000,R109)</f>
        <v>120000</v>
      </c>
      <c r="S110" s="37" t="n">
        <f aca="false">IF(C110="Sell",S109+10000,S109)</f>
        <v>130000</v>
      </c>
      <c r="T110" s="37" t="n">
        <f aca="false">R110-S110</f>
        <v>-10000</v>
      </c>
      <c r="U110" s="37" t="n">
        <f aca="false">S110*Q110-R110*P110</f>
        <v>101900</v>
      </c>
      <c r="V110" s="37" t="n">
        <f aca="false">T110*N110+U110</f>
        <v>-146600</v>
      </c>
    </row>
    <row r="111" customFormat="false" ht="12.75" hidden="false" customHeight="false" outlineLevel="0" collapsed="false">
      <c r="A111" s="20" t="n">
        <f aca="false">A110+1</f>
        <v>93</v>
      </c>
      <c r="B111" s="37" t="n">
        <f aca="false">model1!B111</f>
        <v>17082.6024711438</v>
      </c>
      <c r="C111" s="20" t="s">
        <v>70</v>
      </c>
      <c r="D111" s="37" t="n">
        <f aca="false">((B111-B110)+(B110-B109)+(B109-B108)+(B108-B107))/4</f>
        <v>240</v>
      </c>
      <c r="E111" s="20" t="n">
        <f aca="false">MAX(0,IF(C111="Buy",E110+1,E110-MAX(1,ROUND($F$5*E110,0))))</f>
        <v>0</v>
      </c>
      <c r="F111" s="20" t="n">
        <f aca="false">MAX(0,IF(C111="Sell",F110+1,F110-MAX(1,ROUND($F$5*F110,0))))</f>
        <v>0</v>
      </c>
      <c r="G111" s="20" t="n">
        <f aca="false">IF(T111&gt;$N$2,E111+$N$3,IF(T111&lt;0,IF(L110&gt;Q111,E111+$N$3,E111),E111))</f>
        <v>0</v>
      </c>
      <c r="H111" s="20" t="n">
        <f aca="false">IF(T111&lt;$N$2*-1,F111+$N$3,IF(T111&gt;0,(IF(M110-Q111-J93*(1+$N$4)&gt;0,F111+$N$3,F111)),F111))</f>
        <v>0</v>
      </c>
      <c r="I111" s="38" t="n">
        <f aca="false">MAX($J$3,IF(C111="Buy",MAX(0,VLOOKUP(G111,Trans2,3,FALSE())+I110),MAX(0,I110-MAX(0.01,ROUND(I110*$F$4,2)))))</f>
        <v>0</v>
      </c>
      <c r="J111" s="38" t="n">
        <f aca="false">MAX($J$3,IF(C111="Sell",MAX(0,VLOOKUP(H111,Trans2,3,FALSE())+J110),MAX(0,J110-MAX(0.01,ROUND(J110*$F$4,2)))))</f>
        <v>0</v>
      </c>
      <c r="K111" s="40" t="n">
        <f aca="false">MAX($J$2,J111+$J$4,I111+0.01,IF(C111="Sell",VLOOKUP(F111,Trans2,2,FALSE()),IF(C111="Buy",VLOOKUP(E111,Trans2,2,FALSE()),0))+VLOOKUP(D111,Intensity2,2,TRUE())+K110)</f>
        <v>0.48</v>
      </c>
      <c r="L111" s="39" t="n">
        <f aca="false">IF(C111="Sell",M111-K111,IF(C111="Buy",L110-I111,((L110+M110)/2-K111/2)))</f>
        <v>24.61</v>
      </c>
      <c r="M111" s="39" t="n">
        <f aca="false">IF(C111="Sell",M110+J111,IF(C111="Buy",L111+K111,((L110+M110)/2+K111/2)))</f>
        <v>25.09</v>
      </c>
      <c r="N111" s="20" t="n">
        <f aca="false">(L111+M111)/2</f>
        <v>24.85</v>
      </c>
      <c r="O111" s="20" t="str">
        <f aca="false">IF(C111="Buy",L110,IF(C111="Sell",M110,""))</f>
        <v/>
      </c>
      <c r="P111" s="41" t="n">
        <f aca="false">IF(C111="Buy",(O111*10000+R110*P110)/(R110+10000),P110)</f>
        <v>26.8383333333333</v>
      </c>
      <c r="Q111" s="41" t="n">
        <f aca="false">IF(C111="Sell",(O111*10000+S110*Q110)/(S110+10000),Q110)</f>
        <v>25.5576923076923</v>
      </c>
      <c r="R111" s="37" t="n">
        <f aca="false">IF(C111="Buy",R110+10000,R110)</f>
        <v>120000</v>
      </c>
      <c r="S111" s="37" t="n">
        <f aca="false">IF(C111="Sell",S110+10000,S110)</f>
        <v>130000</v>
      </c>
      <c r="T111" s="37" t="n">
        <f aca="false">R111-S111</f>
        <v>-10000</v>
      </c>
      <c r="U111" s="37" t="n">
        <f aca="false">S111*Q111-R111*P111</f>
        <v>101900</v>
      </c>
      <c r="V111" s="37" t="n">
        <f aca="false">T111*N111+U111</f>
        <v>-146600</v>
      </c>
    </row>
    <row r="112" customFormat="false" ht="12.75" hidden="false" customHeight="false" outlineLevel="0" collapsed="false">
      <c r="A112" s="20" t="n">
        <f aca="false">A111+1</f>
        <v>94</v>
      </c>
      <c r="B112" s="37" t="n">
        <f aca="false">model1!B112</f>
        <v>17322.6024711438</v>
      </c>
      <c r="C112" s="20" t="s">
        <v>70</v>
      </c>
      <c r="D112" s="37" t="n">
        <f aca="false">((B112-B111)+(B111-B110)+(B110-B109)+(B109-B108))/4</f>
        <v>240</v>
      </c>
      <c r="E112" s="20" t="n">
        <f aca="false">MAX(0,IF(C112="Buy",E111+1,E111-MAX(1,ROUND($F$5*E111,0))))</f>
        <v>0</v>
      </c>
      <c r="F112" s="20" t="n">
        <f aca="false">MAX(0,IF(C112="Sell",F111+1,F111-MAX(1,ROUND($F$5*F111,0))))</f>
        <v>0</v>
      </c>
      <c r="G112" s="20" t="n">
        <f aca="false">IF(T112&gt;$N$2,E112+$N$3,IF(T112&lt;0,IF(L111&gt;Q112,E112+$N$3,E112),E112))</f>
        <v>0</v>
      </c>
      <c r="H112" s="20" t="n">
        <f aca="false">IF(T112&lt;$N$2*-1,F112+$N$3,IF(T112&gt;0,(IF(M111-Q112-J94*(1+$N$4)&gt;0,F112+$N$3,F112)),F112))</f>
        <v>0</v>
      </c>
      <c r="I112" s="38" t="n">
        <f aca="false">MAX($J$3,IF(C112="Buy",MAX(0,VLOOKUP(G112,Trans2,3,FALSE())+I111),MAX(0,I111-MAX(0.01,ROUND(I111*$F$4,2)))))</f>
        <v>0</v>
      </c>
      <c r="J112" s="38" t="n">
        <f aca="false">MAX($J$3,IF(C112="Sell",MAX(0,VLOOKUP(H112,Trans2,3,FALSE())+J111),MAX(0,J111-MAX(0.01,ROUND(J111*$F$4,2)))))</f>
        <v>0</v>
      </c>
      <c r="K112" s="40" t="n">
        <f aca="false">MAX($J$2,J112+$J$4,I112+0.01,IF(C112="Sell",VLOOKUP(F112,Trans2,2,FALSE()),IF(C112="Buy",VLOOKUP(E112,Trans2,2,FALSE()),0))+VLOOKUP(D112,Intensity2,2,TRUE())+K111)</f>
        <v>0.47</v>
      </c>
      <c r="L112" s="39" t="n">
        <f aca="false">IF(C112="Sell",M112-K112,IF(C112="Buy",L111-I112,((L111+M111)/2-K112/2)))</f>
        <v>24.615</v>
      </c>
      <c r="M112" s="39" t="n">
        <f aca="false">IF(C112="Sell",M111+J112,IF(C112="Buy",L112+K112,((L111+M111)/2+K112/2)))</f>
        <v>25.085</v>
      </c>
      <c r="N112" s="20" t="n">
        <f aca="false">(L112+M112)/2</f>
        <v>24.85</v>
      </c>
      <c r="O112" s="20" t="str">
        <f aca="false">IF(C112="Buy",L111,IF(C112="Sell",M111,""))</f>
        <v/>
      </c>
      <c r="P112" s="41" t="n">
        <f aca="false">IF(C112="Buy",(O112*10000+R111*P111)/(R111+10000),P111)</f>
        <v>26.8383333333333</v>
      </c>
      <c r="Q112" s="41" t="n">
        <f aca="false">IF(C112="Sell",(O112*10000+S111*Q111)/(S111+10000),Q111)</f>
        <v>25.5576923076923</v>
      </c>
      <c r="R112" s="37" t="n">
        <f aca="false">IF(C112="Buy",R111+10000,R111)</f>
        <v>120000</v>
      </c>
      <c r="S112" s="37" t="n">
        <f aca="false">IF(C112="Sell",S111+10000,S111)</f>
        <v>130000</v>
      </c>
      <c r="T112" s="37" t="n">
        <f aca="false">R112-S112</f>
        <v>-10000</v>
      </c>
      <c r="U112" s="37" t="n">
        <f aca="false">S112*Q112-R112*P112</f>
        <v>101900</v>
      </c>
      <c r="V112" s="37" t="n">
        <f aca="false">T112*N112+U112</f>
        <v>-146600</v>
      </c>
    </row>
    <row r="113" customFormat="false" ht="12.75" hidden="false" customHeight="false" outlineLevel="0" collapsed="false">
      <c r="A113" s="20" t="n">
        <f aca="false">A112+1</f>
        <v>95</v>
      </c>
      <c r="B113" s="37" t="n">
        <f aca="false">model1!B113</f>
        <v>17562.6024711438</v>
      </c>
      <c r="C113" s="20" t="s">
        <v>70</v>
      </c>
      <c r="D113" s="37" t="n">
        <f aca="false">((B113-B112)+(B112-B111)+(B111-B110)+(B110-B109))/4</f>
        <v>240</v>
      </c>
      <c r="E113" s="20" t="n">
        <f aca="false">MAX(0,IF(C113="Buy",E112+1,E112-MAX(1,ROUND($F$5*E112,0))))</f>
        <v>0</v>
      </c>
      <c r="F113" s="20" t="n">
        <f aca="false">MAX(0,IF(C113="Sell",F112+1,F112-MAX(1,ROUND($F$5*F112,0))))</f>
        <v>0</v>
      </c>
      <c r="G113" s="20" t="n">
        <f aca="false">IF(T113&gt;$N$2,E113+$N$3,IF(T113&lt;0,IF(L112&gt;Q113,E113+$N$3,E113),E113))</f>
        <v>0</v>
      </c>
      <c r="H113" s="20" t="n">
        <f aca="false">IF(T113&lt;$N$2*-1,F113+$N$3,IF(T113&gt;0,(IF(M112-Q113-J95*(1+$N$4)&gt;0,F113+$N$3,F113)),F113))</f>
        <v>0</v>
      </c>
      <c r="I113" s="38" t="n">
        <f aca="false">MAX($J$3,IF(C113="Buy",MAX(0,VLOOKUP(G113,Trans2,3,FALSE())+I112),MAX(0,I112-MAX(0.01,ROUND(I112*$F$4,2)))))</f>
        <v>0</v>
      </c>
      <c r="J113" s="38" t="n">
        <f aca="false">MAX($J$3,IF(C113="Sell",MAX(0,VLOOKUP(H113,Trans2,3,FALSE())+J112),MAX(0,J112-MAX(0.01,ROUND(J112*$F$4,2)))))</f>
        <v>0</v>
      </c>
      <c r="K113" s="40" t="n">
        <f aca="false">MAX($J$2,J113+$J$4,I113+0.01,IF(C113="Sell",VLOOKUP(F113,Trans2,2,FALSE()),IF(C113="Buy",VLOOKUP(E113,Trans2,2,FALSE()),0))+VLOOKUP(D113,Intensity2,2,TRUE())+K112)</f>
        <v>0.46</v>
      </c>
      <c r="L113" s="39" t="n">
        <f aca="false">IF(C113="Sell",M113-K113,IF(C113="Buy",L112-I113,((L112+M112)/2-K113/2)))</f>
        <v>24.62</v>
      </c>
      <c r="M113" s="39" t="n">
        <f aca="false">IF(C113="Sell",M112+J113,IF(C113="Buy",L113+K113,((L112+M112)/2+K113/2)))</f>
        <v>25.08</v>
      </c>
      <c r="N113" s="20" t="n">
        <f aca="false">(L113+M113)/2</f>
        <v>24.85</v>
      </c>
      <c r="O113" s="20" t="str">
        <f aca="false">IF(C113="Buy",L112,IF(C113="Sell",M112,""))</f>
        <v/>
      </c>
      <c r="P113" s="41" t="n">
        <f aca="false">IF(C113="Buy",(O113*10000+R112*P112)/(R112+10000),P112)</f>
        <v>26.8383333333333</v>
      </c>
      <c r="Q113" s="41" t="n">
        <f aca="false">IF(C113="Sell",(O113*10000+S112*Q112)/(S112+10000),Q112)</f>
        <v>25.5576923076923</v>
      </c>
      <c r="R113" s="37" t="n">
        <f aca="false">IF(C113="Buy",R112+10000,R112)</f>
        <v>120000</v>
      </c>
      <c r="S113" s="37" t="n">
        <f aca="false">IF(C113="Sell",S112+10000,S112)</f>
        <v>130000</v>
      </c>
      <c r="T113" s="37" t="n">
        <f aca="false">R113-S113</f>
        <v>-10000</v>
      </c>
      <c r="U113" s="37" t="n">
        <f aca="false">S113*Q113-R113*P113</f>
        <v>101900</v>
      </c>
      <c r="V113" s="37" t="n">
        <f aca="false">T113*N113+U113</f>
        <v>-146600</v>
      </c>
    </row>
    <row r="114" customFormat="false" ht="12.75" hidden="false" customHeight="false" outlineLevel="0" collapsed="false">
      <c r="A114" s="20" t="n">
        <f aca="false">A113+1</f>
        <v>96</v>
      </c>
      <c r="B114" s="37" t="n">
        <f aca="false">model1!B114</f>
        <v>17802.6024711438</v>
      </c>
      <c r="C114" s="20" t="s">
        <v>70</v>
      </c>
      <c r="D114" s="37" t="n">
        <f aca="false">((B114-B113)+(B113-B112)+(B112-B111)+(B111-B110))/4</f>
        <v>240</v>
      </c>
      <c r="E114" s="20" t="n">
        <f aca="false">MAX(0,IF(C114="Buy",E113+1,E113-MAX(1,ROUND($F$5*E113,0))))</f>
        <v>0</v>
      </c>
      <c r="F114" s="20" t="n">
        <f aca="false">MAX(0,IF(C114="Sell",F113+1,F113-MAX(1,ROUND($F$5*F113,0))))</f>
        <v>0</v>
      </c>
      <c r="G114" s="20" t="n">
        <f aca="false">IF(T114&gt;$N$2,E114+$N$3,IF(T114&lt;0,IF(L113&gt;Q114,E114+$N$3,E114),E114))</f>
        <v>0</v>
      </c>
      <c r="H114" s="20" t="n">
        <f aca="false">IF(T114&lt;$N$2*-1,F114+$N$3,IF(T114&gt;0,(IF(M113-Q114-J96*(1+$N$4)&gt;0,F114+$N$3,F114)),F114))</f>
        <v>0</v>
      </c>
      <c r="I114" s="38" t="n">
        <f aca="false">MAX($J$3,IF(C114="Buy",MAX(0,VLOOKUP(G114,Trans2,3,FALSE())+I113),MAX(0,I113-MAX(0.01,ROUND(I113*$F$4,2)))))</f>
        <v>0</v>
      </c>
      <c r="J114" s="38" t="n">
        <f aca="false">MAX($J$3,IF(C114="Sell",MAX(0,VLOOKUP(H114,Trans2,3,FALSE())+J113),MAX(0,J113-MAX(0.01,ROUND(J113*$F$4,2)))))</f>
        <v>0</v>
      </c>
      <c r="K114" s="40" t="n">
        <f aca="false">MAX($J$2,J114+$J$4,I114+0.01,IF(C114="Sell",VLOOKUP(F114,Trans2,2,FALSE()),IF(C114="Buy",VLOOKUP(E114,Trans2,2,FALSE()),0))+VLOOKUP(D114,Intensity2,2,TRUE())+K113)</f>
        <v>0.45</v>
      </c>
      <c r="L114" s="39" t="n">
        <f aca="false">IF(C114="Sell",M114-K114,IF(C114="Buy",L113-I114,((L113+M113)/2-K114/2)))</f>
        <v>24.625</v>
      </c>
      <c r="M114" s="39" t="n">
        <f aca="false">IF(C114="Sell",M113+J114,IF(C114="Buy",L114+K114,((L113+M113)/2+K114/2)))</f>
        <v>25.075</v>
      </c>
      <c r="N114" s="20" t="n">
        <f aca="false">(L114+M114)/2</f>
        <v>24.85</v>
      </c>
      <c r="O114" s="20" t="str">
        <f aca="false">IF(C114="Buy",L113,IF(C114="Sell",M113,""))</f>
        <v/>
      </c>
      <c r="P114" s="41" t="n">
        <f aca="false">IF(C114="Buy",(O114*10000+R113*P113)/(R113+10000),P113)</f>
        <v>26.8383333333333</v>
      </c>
      <c r="Q114" s="41" t="n">
        <f aca="false">IF(C114="Sell",(O114*10000+S113*Q113)/(S113+10000),Q113)</f>
        <v>25.5576923076923</v>
      </c>
      <c r="R114" s="37" t="n">
        <f aca="false">IF(C114="Buy",R113+10000,R113)</f>
        <v>120000</v>
      </c>
      <c r="S114" s="37" t="n">
        <f aca="false">IF(C114="Sell",S113+10000,S113)</f>
        <v>130000</v>
      </c>
      <c r="T114" s="37" t="n">
        <f aca="false">R114-S114</f>
        <v>-10000</v>
      </c>
      <c r="U114" s="37" t="n">
        <f aca="false">S114*Q114-R114*P114</f>
        <v>101900</v>
      </c>
      <c r="V114" s="37" t="n">
        <f aca="false">T114*N114+U114</f>
        <v>-146600</v>
      </c>
    </row>
    <row r="115" customFormat="false" ht="12.75" hidden="false" customHeight="false" outlineLevel="0" collapsed="false">
      <c r="A115" s="20" t="n">
        <f aca="false">A114+1</f>
        <v>97</v>
      </c>
      <c r="B115" s="37" t="n">
        <f aca="false">model1!B115</f>
        <v>18042.6024711438</v>
      </c>
      <c r="C115" s="20" t="s">
        <v>70</v>
      </c>
      <c r="D115" s="37" t="n">
        <f aca="false">((B115-B114)+(B114-B113)+(B113-B112)+(B112-B111))/4</f>
        <v>240</v>
      </c>
      <c r="E115" s="20" t="n">
        <f aca="false">MAX(0,IF(C115="Buy",E114+1,E114-MAX(1,ROUND($F$5*E114,0))))</f>
        <v>0</v>
      </c>
      <c r="F115" s="20" t="n">
        <f aca="false">MAX(0,IF(C115="Sell",F114+1,F114-MAX(1,ROUND($F$5*F114,0))))</f>
        <v>0</v>
      </c>
      <c r="G115" s="20" t="n">
        <f aca="false">IF(T115&gt;$N$2,E115+$N$3,IF(T115&lt;0,IF(L114&gt;Q115,E115+$N$3,E115),E115))</f>
        <v>0</v>
      </c>
      <c r="H115" s="20" t="n">
        <f aca="false">IF(T115&lt;$N$2*-1,F115+$N$3,IF(T115&gt;0,(IF(M114-Q115-J97*(1+$N$4)&gt;0,F115+$N$3,F115)),F115))</f>
        <v>0</v>
      </c>
      <c r="I115" s="38" t="n">
        <f aca="false">MAX($J$3,IF(C115="Buy",MAX(0,VLOOKUP(G115,Trans2,3,FALSE())+I114),MAX(0,I114-MAX(0.01,ROUND(I114*$F$4,2)))))</f>
        <v>0</v>
      </c>
      <c r="J115" s="38" t="n">
        <f aca="false">MAX($J$3,IF(C115="Sell",MAX(0,VLOOKUP(H115,Trans2,3,FALSE())+J114),MAX(0,J114-MAX(0.01,ROUND(J114*$F$4,2)))))</f>
        <v>0</v>
      </c>
      <c r="K115" s="40" t="n">
        <f aca="false">MAX($J$2,J115+$J$4,I115+0.01,IF(C115="Sell",VLOOKUP(F115,Trans2,2,FALSE()),IF(C115="Buy",VLOOKUP(E115,Trans2,2,FALSE()),0))+VLOOKUP(D115,Intensity2,2,TRUE())+K114)</f>
        <v>0.44</v>
      </c>
      <c r="L115" s="39" t="n">
        <f aca="false">IF(C115="Sell",M115-K115,IF(C115="Buy",L114-I115,((L114+M114)/2-K115/2)))</f>
        <v>24.63</v>
      </c>
      <c r="M115" s="39" t="n">
        <f aca="false">IF(C115="Sell",M114+J115,IF(C115="Buy",L115+K115,((L114+M114)/2+K115/2)))</f>
        <v>25.07</v>
      </c>
      <c r="N115" s="20" t="n">
        <f aca="false">(L115+M115)/2</f>
        <v>24.85</v>
      </c>
      <c r="O115" s="20" t="str">
        <f aca="false">IF(C115="Buy",L114,IF(C115="Sell",M114,""))</f>
        <v/>
      </c>
      <c r="P115" s="41" t="n">
        <f aca="false">IF(C115="Buy",(O115*10000+R114*P114)/(R114+10000),P114)</f>
        <v>26.8383333333333</v>
      </c>
      <c r="Q115" s="41" t="n">
        <f aca="false">IF(C115="Sell",(O115*10000+S114*Q114)/(S114+10000),Q114)</f>
        <v>25.5576923076923</v>
      </c>
      <c r="R115" s="37" t="n">
        <f aca="false">IF(C115="Buy",R114+10000,R114)</f>
        <v>120000</v>
      </c>
      <c r="S115" s="37" t="n">
        <f aca="false">IF(C115="Sell",S114+10000,S114)</f>
        <v>130000</v>
      </c>
      <c r="T115" s="37" t="n">
        <f aca="false">R115-S115</f>
        <v>-10000</v>
      </c>
      <c r="U115" s="37" t="n">
        <f aca="false">S115*Q115-R115*P115</f>
        <v>101900</v>
      </c>
      <c r="V115" s="37" t="n">
        <f aca="false">T115*N115+U115</f>
        <v>-146600</v>
      </c>
    </row>
    <row r="116" customFormat="false" ht="12.75" hidden="false" customHeight="false" outlineLevel="0" collapsed="false">
      <c r="A116" s="20" t="n">
        <f aca="false">A115+1</f>
        <v>98</v>
      </c>
      <c r="B116" s="37" t="n">
        <f aca="false">model1!B116</f>
        <v>18282.6024711438</v>
      </c>
      <c r="C116" s="20" t="s">
        <v>70</v>
      </c>
      <c r="D116" s="37" t="n">
        <f aca="false">((B116-B115)+(B115-B114)+(B114-B113)+(B113-B112))/4</f>
        <v>240</v>
      </c>
      <c r="E116" s="20" t="n">
        <f aca="false">MAX(0,IF(C116="Buy",E115+1,E115-MAX(1,ROUND($F$5*E115,0))))</f>
        <v>0</v>
      </c>
      <c r="F116" s="20" t="n">
        <f aca="false">MAX(0,IF(C116="Sell",F115+1,F115-MAX(1,ROUND($F$5*F115,0))))</f>
        <v>0</v>
      </c>
      <c r="G116" s="20" t="n">
        <f aca="false">IF(T116&gt;$N$2,E116+$N$3,IF(T116&lt;0,IF(L115&gt;Q116,E116+$N$3,E116),E116))</f>
        <v>0</v>
      </c>
      <c r="H116" s="20" t="n">
        <f aca="false">IF(T116&lt;$N$2*-1,F116+$N$3,IF(T116&gt;0,(IF(M115-Q116-J98*(1+$N$4)&gt;0,F116+$N$3,F116)),F116))</f>
        <v>0</v>
      </c>
      <c r="I116" s="38" t="n">
        <f aca="false">MAX($J$3,IF(C116="Buy",MAX(0,VLOOKUP(G116,Trans2,3,FALSE())+I115),MAX(0,I115-MAX(0.01,ROUND(I115*$F$4,2)))))</f>
        <v>0</v>
      </c>
      <c r="J116" s="38" t="n">
        <f aca="false">MAX($J$3,IF(C116="Sell",MAX(0,VLOOKUP(H116,Trans2,3,FALSE())+J115),MAX(0,J115-MAX(0.01,ROUND(J115*$F$4,2)))))</f>
        <v>0</v>
      </c>
      <c r="K116" s="40" t="n">
        <f aca="false">MAX($J$2,J116+$J$4,I116+0.01,IF(C116="Sell",VLOOKUP(F116,Trans2,2,FALSE()),IF(C116="Buy",VLOOKUP(E116,Trans2,2,FALSE()),0))+VLOOKUP(D116,Intensity2,2,TRUE())+K115)</f>
        <v>0.43</v>
      </c>
      <c r="L116" s="39" t="n">
        <f aca="false">IF(C116="Sell",M116-K116,IF(C116="Buy",L115-I116,((L115+M115)/2-K116/2)))</f>
        <v>24.635</v>
      </c>
      <c r="M116" s="39" t="n">
        <f aca="false">IF(C116="Sell",M115+J116,IF(C116="Buy",L116+K116,((L115+M115)/2+K116/2)))</f>
        <v>25.065</v>
      </c>
      <c r="N116" s="20" t="n">
        <f aca="false">(L116+M116)/2</f>
        <v>24.85</v>
      </c>
      <c r="O116" s="20" t="str">
        <f aca="false">IF(C116="Buy",L115,IF(C116="Sell",M115,""))</f>
        <v/>
      </c>
      <c r="P116" s="41" t="n">
        <f aca="false">IF(C116="Buy",(O116*10000+R115*P115)/(R115+10000),P115)</f>
        <v>26.8383333333333</v>
      </c>
      <c r="Q116" s="41" t="n">
        <f aca="false">IF(C116="Sell",(O116*10000+S115*Q115)/(S115+10000),Q115)</f>
        <v>25.5576923076923</v>
      </c>
      <c r="R116" s="37" t="n">
        <f aca="false">IF(C116="Buy",R115+10000,R115)</f>
        <v>120000</v>
      </c>
      <c r="S116" s="37" t="n">
        <f aca="false">IF(C116="Sell",S115+10000,S115)</f>
        <v>130000</v>
      </c>
      <c r="T116" s="37" t="n">
        <f aca="false">R116-S116</f>
        <v>-10000</v>
      </c>
      <c r="U116" s="37" t="n">
        <f aca="false">S116*Q116-R116*P116</f>
        <v>101900</v>
      </c>
      <c r="V116" s="37" t="n">
        <f aca="false">T116*N116+U116</f>
        <v>-146600</v>
      </c>
    </row>
    <row r="117" customFormat="false" ht="12.75" hidden="false" customHeight="false" outlineLevel="0" collapsed="false">
      <c r="A117" s="20" t="n">
        <f aca="false">A116+1</f>
        <v>99</v>
      </c>
      <c r="B117" s="37" t="n">
        <f aca="false">model1!B117</f>
        <v>18522.6024711438</v>
      </c>
      <c r="C117" s="20" t="s">
        <v>70</v>
      </c>
      <c r="D117" s="37" t="n">
        <f aca="false">((B117-B116)+(B116-B115)+(B115-B114)+(B114-B113))/4</f>
        <v>240</v>
      </c>
      <c r="E117" s="20" t="n">
        <f aca="false">MAX(0,IF(C117="Buy",E116+1,E116-MAX(1,ROUND($F$5*E116,0))))</f>
        <v>0</v>
      </c>
      <c r="F117" s="20" t="n">
        <f aca="false">MAX(0,IF(C117="Sell",F116+1,F116-MAX(1,ROUND($F$5*F116,0))))</f>
        <v>0</v>
      </c>
      <c r="G117" s="20" t="n">
        <f aca="false">IF(T117&gt;$N$2,E117+$N$3,IF(T117&lt;0,IF(L116&gt;Q117,E117+$N$3,E117),E117))</f>
        <v>0</v>
      </c>
      <c r="H117" s="20" t="n">
        <f aca="false">IF(T117&lt;$N$2*-1,F117+$N$3,IF(T117&gt;0,(IF(M116-Q117-J99*(1+$N$4)&gt;0,F117+$N$3,F117)),F117))</f>
        <v>0</v>
      </c>
      <c r="I117" s="38" t="n">
        <f aca="false">MAX($J$3,IF(C117="Buy",MAX(0,VLOOKUP(G117,Trans2,3,FALSE())+I116),MAX(0,I116-MAX(0.01,ROUND(I116*$F$4,2)))))</f>
        <v>0</v>
      </c>
      <c r="J117" s="38" t="n">
        <f aca="false">MAX($J$3,IF(C117="Sell",MAX(0,VLOOKUP(H117,Trans2,3,FALSE())+J116),MAX(0,J116-MAX(0.01,ROUND(J116*$F$4,2)))))</f>
        <v>0</v>
      </c>
      <c r="K117" s="40" t="n">
        <f aca="false">MAX($J$2,J117+$J$4,I117+0.01,IF(C117="Sell",VLOOKUP(F117,Trans2,2,FALSE()),IF(C117="Buy",VLOOKUP(E117,Trans2,2,FALSE()),0))+VLOOKUP(D117,Intensity2,2,TRUE())+K116)</f>
        <v>0.42</v>
      </c>
      <c r="L117" s="39" t="n">
        <f aca="false">IF(C117="Sell",M117-K117,IF(C117="Buy",L116-I117,((L116+M116)/2-K117/2)))</f>
        <v>24.64</v>
      </c>
      <c r="M117" s="39" t="n">
        <f aca="false">IF(C117="Sell",M116+J117,IF(C117="Buy",L117+K117,((L116+M116)/2+K117/2)))</f>
        <v>25.06</v>
      </c>
      <c r="N117" s="20" t="n">
        <f aca="false">(L117+M117)/2</f>
        <v>24.85</v>
      </c>
      <c r="O117" s="20" t="str">
        <f aca="false">IF(C117="Buy",L116,IF(C117="Sell",M116,""))</f>
        <v/>
      </c>
      <c r="P117" s="41" t="n">
        <f aca="false">IF(C117="Buy",(O117*10000+R116*P116)/(R116+10000),P116)</f>
        <v>26.8383333333333</v>
      </c>
      <c r="Q117" s="41" t="n">
        <f aca="false">IF(C117="Sell",(O117*10000+S116*Q116)/(S116+10000),Q116)</f>
        <v>25.5576923076923</v>
      </c>
      <c r="R117" s="37" t="n">
        <f aca="false">IF(C117="Buy",R116+10000,R116)</f>
        <v>120000</v>
      </c>
      <c r="S117" s="37" t="n">
        <f aca="false">IF(C117="Sell",S116+10000,S116)</f>
        <v>130000</v>
      </c>
      <c r="T117" s="37" t="n">
        <f aca="false">R117-S117</f>
        <v>-10000</v>
      </c>
      <c r="U117" s="37" t="n">
        <f aca="false">S117*Q117-R117*P117</f>
        <v>101900</v>
      </c>
      <c r="V117" s="37" t="n">
        <f aca="false">T117*N117+U117</f>
        <v>-146600</v>
      </c>
    </row>
    <row r="118" customFormat="false" ht="12.75" hidden="false" customHeight="false" outlineLevel="0" collapsed="false">
      <c r="A118" s="20" t="n">
        <f aca="false">A117+1</f>
        <v>100</v>
      </c>
      <c r="B118" s="37" t="n">
        <f aca="false">model1!B118</f>
        <v>18762.6024711438</v>
      </c>
      <c r="C118" s="20" t="s">
        <v>70</v>
      </c>
      <c r="D118" s="37" t="n">
        <f aca="false">((B118-B117)+(B117-B116)+(B116-B115)+(B115-B114))/4</f>
        <v>240</v>
      </c>
      <c r="E118" s="20" t="n">
        <f aca="false">MAX(0,IF(C118="Buy",E117+1,E117-MAX(1,ROUND($F$5*E117,0))))</f>
        <v>0</v>
      </c>
      <c r="F118" s="20" t="n">
        <f aca="false">MAX(0,IF(C118="Sell",F117+1,F117-MAX(1,ROUND($F$5*F117,0))))</f>
        <v>0</v>
      </c>
      <c r="G118" s="20" t="n">
        <f aca="false">IF(T118&gt;$N$2,E118+$N$3,IF(T118&lt;0,IF(L117&gt;Q118,E118+$N$3,E118),E118))</f>
        <v>0</v>
      </c>
      <c r="H118" s="20" t="n">
        <f aca="false">IF(T118&lt;$N$2*-1,F118+$N$3,IF(T118&gt;0,(IF(M117-Q118-J100*(1+$N$4)&gt;0,F118+$N$3,F118)),F118))</f>
        <v>0</v>
      </c>
      <c r="I118" s="38" t="n">
        <f aca="false">MAX($J$3,IF(C118="Buy",MAX(0,VLOOKUP(G118,Trans2,3,FALSE())+I117),MAX(0,I117-MAX(0.01,ROUND(I117*$F$4,2)))))</f>
        <v>0</v>
      </c>
      <c r="J118" s="38" t="n">
        <f aca="false">MAX($J$3,IF(C118="Sell",MAX(0,VLOOKUP(H118,Trans2,3,FALSE())+J117),MAX(0,J117-MAX(0.01,ROUND(J117*$F$4,2)))))</f>
        <v>0</v>
      </c>
      <c r="K118" s="40" t="n">
        <f aca="false">MAX($J$2,J118+$J$4,I118+0.01,IF(C118="Sell",VLOOKUP(F118,Trans2,2,FALSE()),IF(C118="Buy",VLOOKUP(E118,Trans2,2,FALSE()),0))+VLOOKUP(D118,Intensity2,2,TRUE())+K117)</f>
        <v>0.41</v>
      </c>
      <c r="L118" s="39" t="n">
        <f aca="false">IF(C118="Sell",M118-K118,IF(C118="Buy",L117-I118,((L117+M117)/2-K118/2)))</f>
        <v>24.645</v>
      </c>
      <c r="M118" s="39" t="n">
        <f aca="false">IF(C118="Sell",M117+J118,IF(C118="Buy",L118+K118,((L117+M117)/2+K118/2)))</f>
        <v>25.055</v>
      </c>
      <c r="N118" s="20" t="n">
        <f aca="false">(L118+M118)/2</f>
        <v>24.85</v>
      </c>
      <c r="O118" s="20" t="str">
        <f aca="false">IF(C118="Buy",L117,IF(C118="Sell",M117,""))</f>
        <v/>
      </c>
      <c r="P118" s="41" t="n">
        <f aca="false">IF(C118="Buy",(O118*10000+R117*P117)/(R117+10000),P117)</f>
        <v>26.8383333333333</v>
      </c>
      <c r="Q118" s="41" t="n">
        <f aca="false">IF(C118="Sell",(O118*10000+S117*Q117)/(S117+10000),Q117)</f>
        <v>25.5576923076923</v>
      </c>
      <c r="R118" s="37" t="n">
        <f aca="false">IF(C118="Buy",R117+10000,R117)</f>
        <v>120000</v>
      </c>
      <c r="S118" s="37" t="n">
        <f aca="false">IF(C118="Sell",S117+10000,S117)</f>
        <v>130000</v>
      </c>
      <c r="T118" s="37" t="n">
        <f aca="false">R118-S118</f>
        <v>-10000</v>
      </c>
      <c r="U118" s="37" t="n">
        <f aca="false">S118*Q118-R118*P118</f>
        <v>101900</v>
      </c>
      <c r="V118" s="37" t="n">
        <f aca="false">T118*N118+U118</f>
        <v>-146600</v>
      </c>
    </row>
    <row r="119" customFormat="false" ht="12.75" hidden="false" customHeight="false" outlineLevel="0" collapsed="false">
      <c r="A119" s="20" t="n">
        <f aca="false">A118+1</f>
        <v>101</v>
      </c>
      <c r="B119" s="37" t="n">
        <f aca="false">model1!B119</f>
        <v>19002.6024711438</v>
      </c>
      <c r="C119" s="20" t="s">
        <v>70</v>
      </c>
      <c r="D119" s="37" t="n">
        <f aca="false">((B119-B118)+(B118-B117)+(B117-B116)+(B116-B115))/4</f>
        <v>240</v>
      </c>
      <c r="E119" s="20" t="n">
        <f aca="false">MAX(0,IF(C119="Buy",E118+1,E118-MAX(1,ROUND($F$5*E118,0))))</f>
        <v>0</v>
      </c>
      <c r="F119" s="20" t="n">
        <f aca="false">MAX(0,IF(C119="Sell",F118+1,F118-MAX(1,ROUND($F$5*F118,0))))</f>
        <v>0</v>
      </c>
      <c r="G119" s="20" t="n">
        <f aca="false">IF(T119&gt;$N$2,E119+$N$3,IF(T119&lt;0,IF(L118&gt;Q119,E119+$N$3,E119),E119))</f>
        <v>0</v>
      </c>
      <c r="H119" s="20" t="n">
        <f aca="false">IF(T119&lt;$N$2*-1,F119+$N$3,IF(T119&gt;0,(IF(M118-Q119-J101*(1+$N$4)&gt;0,F119+$N$3,F119)),F119))</f>
        <v>0</v>
      </c>
      <c r="I119" s="38" t="n">
        <f aca="false">MAX($J$3,IF(C119="Buy",MAX(0,VLOOKUP(G119,Trans2,3,FALSE())+I118),MAX(0,I118-MAX(0.01,ROUND(I118*$F$4,2)))))</f>
        <v>0</v>
      </c>
      <c r="J119" s="38" t="n">
        <f aca="false">MAX($J$3,IF(C119="Sell",MAX(0,VLOOKUP(H119,Trans2,3,FALSE())+J118),MAX(0,J118-MAX(0.01,ROUND(J118*$F$4,2)))))</f>
        <v>0</v>
      </c>
      <c r="K119" s="40" t="n">
        <f aca="false">MAX($J$2,J119+$J$4,I119+0.01,IF(C119="Sell",VLOOKUP(F119,Trans2,2,FALSE()),IF(C119="Buy",VLOOKUP(E119,Trans2,2,FALSE()),0))+VLOOKUP(D119,Intensity2,2,TRUE())+K118)</f>
        <v>0.4</v>
      </c>
      <c r="L119" s="39" t="n">
        <f aca="false">IF(C119="Sell",M119-K119,IF(C119="Buy",L118-I119,((L118+M118)/2-K119/2)))</f>
        <v>24.65</v>
      </c>
      <c r="M119" s="39" t="n">
        <f aca="false">IF(C119="Sell",M118+J119,IF(C119="Buy",L119+K119,((L118+M118)/2+K119/2)))</f>
        <v>25.05</v>
      </c>
      <c r="N119" s="20" t="n">
        <f aca="false">(L119+M119)/2</f>
        <v>24.85</v>
      </c>
      <c r="O119" s="20" t="str">
        <f aca="false">IF(C119="Buy",L118,IF(C119="Sell",M118,""))</f>
        <v/>
      </c>
      <c r="P119" s="41" t="n">
        <f aca="false">IF(C119="Buy",(O119*10000+R118*P118)/(R118+10000),P118)</f>
        <v>26.8383333333333</v>
      </c>
      <c r="Q119" s="41" t="n">
        <f aca="false">IF(C119="Sell",(O119*10000+S118*Q118)/(S118+10000),Q118)</f>
        <v>25.5576923076923</v>
      </c>
      <c r="R119" s="37" t="n">
        <f aca="false">IF(C119="Buy",R118+10000,R118)</f>
        <v>120000</v>
      </c>
      <c r="S119" s="37" t="n">
        <f aca="false">IF(C119="Sell",S118+10000,S118)</f>
        <v>130000</v>
      </c>
      <c r="T119" s="37" t="n">
        <f aca="false">R119-S119</f>
        <v>-10000</v>
      </c>
      <c r="U119" s="37" t="n">
        <f aca="false">S119*Q119-R119*P119</f>
        <v>101900</v>
      </c>
      <c r="V119" s="37" t="n">
        <f aca="false">T119*N119+U119</f>
        <v>-146600</v>
      </c>
    </row>
    <row r="120" customFormat="false" ht="12.75" hidden="false" customHeight="false" outlineLevel="0" collapsed="false">
      <c r="A120" s="20" t="n">
        <f aca="false">A119+1</f>
        <v>102</v>
      </c>
      <c r="B120" s="37" t="n">
        <f aca="false">model1!B120</f>
        <v>19242.6024711438</v>
      </c>
      <c r="C120" s="20" t="s">
        <v>70</v>
      </c>
      <c r="D120" s="37" t="n">
        <f aca="false">((B120-B119)+(B119-B118)+(B118-B117)+(B117-B116))/4</f>
        <v>240</v>
      </c>
      <c r="E120" s="20" t="n">
        <f aca="false">MAX(0,IF(C120="Buy",E119+1,E119-MAX(1,ROUND($F$5*E119,0))))</f>
        <v>0</v>
      </c>
      <c r="F120" s="20" t="n">
        <f aca="false">MAX(0,IF(C120="Sell",F119+1,F119-MAX(1,ROUND($F$5*F119,0))))</f>
        <v>0</v>
      </c>
      <c r="G120" s="20" t="n">
        <f aca="false">IF(T120&gt;$N$2,E120+$N$3,IF(T120&lt;0,IF(L119&gt;Q120,E120+$N$3,E120),E120))</f>
        <v>0</v>
      </c>
      <c r="H120" s="20" t="n">
        <f aca="false">IF(T120&lt;$N$2*-1,F120+$N$3,IF(T120&gt;0,(IF(M119-Q120-J102*(1+$N$4)&gt;0,F120+$N$3,F120)),F120))</f>
        <v>0</v>
      </c>
      <c r="I120" s="38" t="n">
        <f aca="false">MAX($J$3,IF(C120="Buy",MAX(0,VLOOKUP(G120,Trans2,3,FALSE())+I119),MAX(0,I119-MAX(0.01,ROUND(I119*$F$4,2)))))</f>
        <v>0</v>
      </c>
      <c r="J120" s="38" t="n">
        <f aca="false">MAX($J$3,IF(C120="Sell",MAX(0,VLOOKUP(H120,Trans2,3,FALSE())+J119),MAX(0,J119-MAX(0.01,ROUND(J119*$F$4,2)))))</f>
        <v>0</v>
      </c>
      <c r="K120" s="40" t="n">
        <f aca="false">MAX($J$2,J120+$J$4,I120+0.01,IF(C120="Sell",VLOOKUP(F120,Trans2,2,FALSE()),IF(C120="Buy",VLOOKUP(E120,Trans2,2,FALSE()),0))+VLOOKUP(D120,Intensity2,2,TRUE())+K119)</f>
        <v>0.39</v>
      </c>
      <c r="L120" s="39" t="n">
        <f aca="false">IF(C120="Sell",M120-K120,IF(C120="Buy",L119-I120,((L119+M119)/2-K120/2)))</f>
        <v>24.655</v>
      </c>
      <c r="M120" s="39" t="n">
        <f aca="false">IF(C120="Sell",M119+J120,IF(C120="Buy",L120+K120,((L119+M119)/2+K120/2)))</f>
        <v>25.045</v>
      </c>
      <c r="N120" s="20" t="n">
        <f aca="false">(L120+M120)/2</f>
        <v>24.85</v>
      </c>
      <c r="O120" s="20" t="str">
        <f aca="false">IF(C120="Buy",L119,IF(C120="Sell",M119,""))</f>
        <v/>
      </c>
      <c r="P120" s="41" t="n">
        <f aca="false">IF(C120="Buy",(O120*10000+R119*P119)/(R119+10000),P119)</f>
        <v>26.8383333333333</v>
      </c>
      <c r="Q120" s="41" t="n">
        <f aca="false">IF(C120="Sell",(O120*10000+S119*Q119)/(S119+10000),Q119)</f>
        <v>25.5576923076923</v>
      </c>
      <c r="R120" s="37" t="n">
        <f aca="false">IF(C120="Buy",R119+10000,R119)</f>
        <v>120000</v>
      </c>
      <c r="S120" s="37" t="n">
        <f aca="false">IF(C120="Sell",S119+10000,S119)</f>
        <v>130000</v>
      </c>
      <c r="T120" s="37" t="n">
        <f aca="false">R120-S120</f>
        <v>-10000</v>
      </c>
      <c r="U120" s="37" t="n">
        <f aca="false">S120*Q120-R120*P120</f>
        <v>101900</v>
      </c>
      <c r="V120" s="37" t="n">
        <f aca="false">T120*N120+U120</f>
        <v>-146600</v>
      </c>
    </row>
    <row r="121" customFormat="false" ht="12.75" hidden="false" customHeight="false" outlineLevel="0" collapsed="false">
      <c r="A121" s="20" t="n">
        <f aca="false">A120+1</f>
        <v>103</v>
      </c>
      <c r="B121" s="37" t="n">
        <f aca="false">model1!B121</f>
        <v>19482.6024711438</v>
      </c>
      <c r="C121" s="20" t="s">
        <v>70</v>
      </c>
      <c r="D121" s="37" t="n">
        <f aca="false">((B121-B120)+(B120-B119)+(B119-B118)+(B118-B117))/4</f>
        <v>240</v>
      </c>
      <c r="E121" s="20" t="n">
        <f aca="false">MAX(0,IF(C121="Buy",E120+1,E120-MAX(1,ROUND($F$5*E120,0))))</f>
        <v>0</v>
      </c>
      <c r="F121" s="20" t="n">
        <f aca="false">MAX(0,IF(C121="Sell",F120+1,F120-MAX(1,ROUND($F$5*F120,0))))</f>
        <v>0</v>
      </c>
      <c r="G121" s="20" t="n">
        <f aca="false">IF(T121&gt;$N$2,E121+$N$3,IF(T121&lt;0,IF(L120&gt;Q121,E121+$N$3,E121),E121))</f>
        <v>0</v>
      </c>
      <c r="H121" s="20" t="n">
        <f aca="false">IF(T121&lt;$N$2*-1,F121+$N$3,IF(T121&gt;0,(IF(M120-Q121-J103*(1+$N$4)&gt;0,F121+$N$3,F121)),F121))</f>
        <v>0</v>
      </c>
      <c r="I121" s="38" t="n">
        <f aca="false">MAX($J$3,IF(C121="Buy",MAX(0,VLOOKUP(G121,Trans2,3,FALSE())+I120),MAX(0,I120-MAX(0.01,ROUND(I120*$F$4,2)))))</f>
        <v>0</v>
      </c>
      <c r="J121" s="38" t="n">
        <f aca="false">MAX($J$3,IF(C121="Sell",MAX(0,VLOOKUP(H121,Trans2,3,FALSE())+J120),MAX(0,J120-MAX(0.01,ROUND(J120*$F$4,2)))))</f>
        <v>0</v>
      </c>
      <c r="K121" s="40" t="n">
        <f aca="false">MAX($J$2,J121+$J$4,I121+0.01,IF(C121="Sell",VLOOKUP(F121,Trans2,2,FALSE()),IF(C121="Buy",VLOOKUP(E121,Trans2,2,FALSE()),0))+VLOOKUP(D121,Intensity2,2,TRUE())+K120)</f>
        <v>0.38</v>
      </c>
      <c r="L121" s="39" t="n">
        <f aca="false">IF(C121="Sell",M121-K121,IF(C121="Buy",L120-I121,((L120+M120)/2-K121/2)))</f>
        <v>24.66</v>
      </c>
      <c r="M121" s="39" t="n">
        <f aca="false">IF(C121="Sell",M120+J121,IF(C121="Buy",L121+K121,((L120+M120)/2+K121/2)))</f>
        <v>25.04</v>
      </c>
      <c r="N121" s="20" t="n">
        <f aca="false">(L121+M121)/2</f>
        <v>24.85</v>
      </c>
      <c r="O121" s="20" t="str">
        <f aca="false">IF(C121="Buy",L120,IF(C121="Sell",M120,""))</f>
        <v/>
      </c>
      <c r="P121" s="41" t="n">
        <f aca="false">IF(C121="Buy",(O121*10000+R120*P120)/(R120+10000),P120)</f>
        <v>26.8383333333333</v>
      </c>
      <c r="Q121" s="41" t="n">
        <f aca="false">IF(C121="Sell",(O121*10000+S120*Q120)/(S120+10000),Q120)</f>
        <v>25.5576923076923</v>
      </c>
      <c r="R121" s="37" t="n">
        <f aca="false">IF(C121="Buy",R120+10000,R120)</f>
        <v>120000</v>
      </c>
      <c r="S121" s="37" t="n">
        <f aca="false">IF(C121="Sell",S120+10000,S120)</f>
        <v>130000</v>
      </c>
      <c r="T121" s="37" t="n">
        <f aca="false">R121-S121</f>
        <v>-10000</v>
      </c>
      <c r="U121" s="37" t="n">
        <f aca="false">S121*Q121-R121*P121</f>
        <v>101900</v>
      </c>
      <c r="V121" s="37" t="n">
        <f aca="false">T121*N121+U121</f>
        <v>-146600</v>
      </c>
    </row>
    <row r="122" customFormat="false" ht="12.75" hidden="false" customHeight="false" outlineLevel="0" collapsed="false">
      <c r="A122" s="20" t="n">
        <f aca="false">A121+1</f>
        <v>104</v>
      </c>
      <c r="B122" s="37" t="n">
        <f aca="false">model1!B122</f>
        <v>19722.6024711438</v>
      </c>
      <c r="C122" s="20" t="s">
        <v>70</v>
      </c>
      <c r="D122" s="37" t="n">
        <f aca="false">((B122-B121)+(B121-B120)+(B120-B119)+(B119-B118))/4</f>
        <v>240</v>
      </c>
      <c r="E122" s="20" t="n">
        <f aca="false">MAX(0,IF(C122="Buy",E121+1,E121-MAX(1,ROUND($F$5*E121,0))))</f>
        <v>0</v>
      </c>
      <c r="F122" s="20" t="n">
        <f aca="false">MAX(0,IF(C122="Sell",F121+1,F121-MAX(1,ROUND($F$5*F121,0))))</f>
        <v>0</v>
      </c>
      <c r="G122" s="20" t="n">
        <f aca="false">IF(T122&gt;$N$2,E122+$N$3,IF(T122&lt;0,IF(L121&gt;Q122,E122+$N$3,E122),E122))</f>
        <v>0</v>
      </c>
      <c r="H122" s="20" t="n">
        <f aca="false">IF(T122&lt;$N$2*-1,F122+$N$3,IF(T122&gt;0,(IF(M121-Q122-J104*(1+$N$4)&gt;0,F122+$N$3,F122)),F122))</f>
        <v>0</v>
      </c>
      <c r="I122" s="38" t="n">
        <f aca="false">MAX($J$3,IF(C122="Buy",MAX(0,VLOOKUP(G122,Trans2,3,FALSE())+I121),MAX(0,I121-MAX(0.01,ROUND(I121*$F$4,2)))))</f>
        <v>0</v>
      </c>
      <c r="J122" s="38" t="n">
        <f aca="false">MAX($J$3,IF(C122="Sell",MAX(0,VLOOKUP(H122,Trans2,3,FALSE())+J121),MAX(0,J121-MAX(0.01,ROUND(J121*$F$4,2)))))</f>
        <v>0</v>
      </c>
      <c r="K122" s="40" t="n">
        <f aca="false">MAX($J$2,J122+$J$4,I122+0.01,IF(C122="Sell",VLOOKUP(F122,Trans2,2,FALSE()),IF(C122="Buy",VLOOKUP(E122,Trans2,2,FALSE()),0))+VLOOKUP(D122,Intensity2,2,TRUE())+K121)</f>
        <v>0.37</v>
      </c>
      <c r="L122" s="39" t="n">
        <f aca="false">IF(C122="Sell",M122-K122,IF(C122="Buy",L121-I122,((L121+M121)/2-K122/2)))</f>
        <v>24.665</v>
      </c>
      <c r="M122" s="39" t="n">
        <f aca="false">IF(C122="Sell",M121+J122,IF(C122="Buy",L122+K122,((L121+M121)/2+K122/2)))</f>
        <v>25.035</v>
      </c>
      <c r="N122" s="20" t="n">
        <f aca="false">(L122+M122)/2</f>
        <v>24.85</v>
      </c>
      <c r="O122" s="20" t="str">
        <f aca="false">IF(C122="Buy",L121,IF(C122="Sell",M121,""))</f>
        <v/>
      </c>
      <c r="P122" s="41" t="n">
        <f aca="false">IF(C122="Buy",(O122*10000+R121*P121)/(R121+10000),P121)</f>
        <v>26.8383333333333</v>
      </c>
      <c r="Q122" s="41" t="n">
        <f aca="false">IF(C122="Sell",(O122*10000+S121*Q121)/(S121+10000),Q121)</f>
        <v>25.5576923076923</v>
      </c>
      <c r="R122" s="37" t="n">
        <f aca="false">IF(C122="Buy",R121+10000,R121)</f>
        <v>120000</v>
      </c>
      <c r="S122" s="37" t="n">
        <f aca="false">IF(C122="Sell",S121+10000,S121)</f>
        <v>130000</v>
      </c>
      <c r="T122" s="37" t="n">
        <f aca="false">R122-S122</f>
        <v>-10000</v>
      </c>
      <c r="U122" s="37" t="n">
        <f aca="false">S122*Q122-R122*P122</f>
        <v>101900</v>
      </c>
      <c r="V122" s="37" t="n">
        <f aca="false">T122*N122+U122</f>
        <v>-146600</v>
      </c>
    </row>
    <row r="123" customFormat="false" ht="12.75" hidden="false" customHeight="false" outlineLevel="0" collapsed="false">
      <c r="A123" s="20" t="n">
        <f aca="false">A122+1</f>
        <v>105</v>
      </c>
      <c r="B123" s="37" t="n">
        <f aca="false">model1!B123</f>
        <v>19962.6024711438</v>
      </c>
      <c r="C123" s="20" t="s">
        <v>70</v>
      </c>
      <c r="D123" s="37" t="n">
        <f aca="false">((B123-B122)+(B122-B121)+(B121-B120)+(B120-B119))/4</f>
        <v>240</v>
      </c>
      <c r="E123" s="20" t="n">
        <f aca="false">MAX(0,IF(C123="Buy",E122+1,E122-MAX(1,ROUND($F$5*E122,0))))</f>
        <v>0</v>
      </c>
      <c r="F123" s="20" t="n">
        <f aca="false">MAX(0,IF(C123="Sell",F122+1,F122-MAX(1,ROUND($F$5*F122,0))))</f>
        <v>0</v>
      </c>
      <c r="G123" s="20" t="n">
        <f aca="false">IF(T123&gt;$N$2,E123+$N$3,IF(T123&lt;0,IF(L122&gt;Q123,E123+$N$3,E123),E123))</f>
        <v>0</v>
      </c>
      <c r="H123" s="20" t="n">
        <f aca="false">IF(T123&lt;$N$2*-1,F123+$N$3,IF(T123&gt;0,(IF(M122-Q123-J105*(1+$N$4)&gt;0,F123+$N$3,F123)),F123))</f>
        <v>0</v>
      </c>
      <c r="I123" s="38" t="n">
        <f aca="false">MAX($J$3,IF(C123="Buy",MAX(0,VLOOKUP(G123,Trans2,3,FALSE())+I122),MAX(0,I122-MAX(0.01,ROUND(I122*$F$4,2)))))</f>
        <v>0</v>
      </c>
      <c r="J123" s="38" t="n">
        <f aca="false">MAX($J$3,IF(C123="Sell",MAX(0,VLOOKUP(H123,Trans2,3,FALSE())+J122),MAX(0,J122-MAX(0.01,ROUND(J122*$F$4,2)))))</f>
        <v>0</v>
      </c>
      <c r="K123" s="40" t="n">
        <f aca="false">MAX($J$2,J123+$J$4,I123+0.01,IF(C123="Sell",VLOOKUP(F123,Trans2,2,FALSE()),IF(C123="Buy",VLOOKUP(E123,Trans2,2,FALSE()),0))+VLOOKUP(D123,Intensity2,2,TRUE())+K122)</f>
        <v>0.36</v>
      </c>
      <c r="L123" s="39" t="n">
        <f aca="false">IF(C123="Sell",M123-K123,IF(C123="Buy",L122-I123,((L122+M122)/2-K123/2)))</f>
        <v>24.67</v>
      </c>
      <c r="M123" s="39" t="n">
        <f aca="false">IF(C123="Sell",M122+J123,IF(C123="Buy",L123+K123,((L122+M122)/2+K123/2)))</f>
        <v>25.03</v>
      </c>
      <c r="N123" s="20" t="n">
        <f aca="false">(L123+M123)/2</f>
        <v>24.85</v>
      </c>
      <c r="O123" s="20" t="str">
        <f aca="false">IF(C123="Buy",L122,IF(C123="Sell",M122,""))</f>
        <v/>
      </c>
      <c r="P123" s="41" t="n">
        <f aca="false">IF(C123="Buy",(O123*10000+R122*P122)/(R122+10000),P122)</f>
        <v>26.8383333333333</v>
      </c>
      <c r="Q123" s="41" t="n">
        <f aca="false">IF(C123="Sell",(O123*10000+S122*Q122)/(S122+10000),Q122)</f>
        <v>25.5576923076923</v>
      </c>
      <c r="R123" s="37" t="n">
        <f aca="false">IF(C123="Buy",R122+10000,R122)</f>
        <v>120000</v>
      </c>
      <c r="S123" s="37" t="n">
        <f aca="false">IF(C123="Sell",S122+10000,S122)</f>
        <v>130000</v>
      </c>
      <c r="T123" s="37" t="n">
        <f aca="false">R123-S123</f>
        <v>-10000</v>
      </c>
      <c r="U123" s="37" t="n">
        <f aca="false">S123*Q123-R123*P123</f>
        <v>101900</v>
      </c>
      <c r="V123" s="37" t="n">
        <f aca="false">T123*N123+U123</f>
        <v>-146600</v>
      </c>
    </row>
    <row r="124" customFormat="false" ht="12.75" hidden="false" customHeight="false" outlineLevel="0" collapsed="false">
      <c r="A124" s="20" t="n">
        <f aca="false">A123+1</f>
        <v>106</v>
      </c>
      <c r="B124" s="37" t="n">
        <f aca="false">model1!B124</f>
        <v>20202.6024711438</v>
      </c>
      <c r="C124" s="20" t="s">
        <v>70</v>
      </c>
      <c r="D124" s="37" t="n">
        <f aca="false">((B124-B123)+(B123-B122)+(B122-B121)+(B121-B120))/4</f>
        <v>240</v>
      </c>
      <c r="E124" s="20" t="n">
        <f aca="false">MAX(0,IF(C124="Buy",E123+1,E123-MAX(1,ROUND($F$5*E123,0))))</f>
        <v>0</v>
      </c>
      <c r="F124" s="20" t="n">
        <f aca="false">MAX(0,IF(C124="Sell",F123+1,F123-MAX(1,ROUND($F$5*F123,0))))</f>
        <v>0</v>
      </c>
      <c r="G124" s="20" t="n">
        <f aca="false">IF(T124&gt;$N$2,E124+$N$3,IF(T124&lt;0,IF(L123&gt;Q124,E124+$N$3,E124),E124))</f>
        <v>0</v>
      </c>
      <c r="H124" s="20" t="n">
        <f aca="false">IF(T124&lt;$N$2*-1,F124+$N$3,IF(T124&gt;0,(IF(M123-Q124-J106*(1+$N$4)&gt;0,F124+$N$3,F124)),F124))</f>
        <v>0</v>
      </c>
      <c r="I124" s="38" t="n">
        <f aca="false">MAX($J$3,IF(C124="Buy",MAX(0,VLOOKUP(G124,Trans2,3,FALSE())+I123),MAX(0,I123-MAX(0.01,ROUND(I123*$F$4,2)))))</f>
        <v>0</v>
      </c>
      <c r="J124" s="38" t="n">
        <f aca="false">MAX($J$3,IF(C124="Sell",MAX(0,VLOOKUP(H124,Trans2,3,FALSE())+J123),MAX(0,J123-MAX(0.01,ROUND(J123*$F$4,2)))))</f>
        <v>0</v>
      </c>
      <c r="K124" s="40" t="n">
        <f aca="false">MAX($J$2,J124+$J$4,I124+0.01,IF(C124="Sell",VLOOKUP(F124,Trans2,2,FALSE()),IF(C124="Buy",VLOOKUP(E124,Trans2,2,FALSE()),0))+VLOOKUP(D124,Intensity2,2,TRUE())+K123)</f>
        <v>0.35</v>
      </c>
      <c r="L124" s="39" t="n">
        <f aca="false">IF(C124="Sell",M124-K124,IF(C124="Buy",L123-I124,((L123+M123)/2-K124/2)))</f>
        <v>24.675</v>
      </c>
      <c r="M124" s="39" t="n">
        <f aca="false">IF(C124="Sell",M123+J124,IF(C124="Buy",L124+K124,((L123+M123)/2+K124/2)))</f>
        <v>25.025</v>
      </c>
      <c r="N124" s="20" t="n">
        <f aca="false">(L124+M124)/2</f>
        <v>24.85</v>
      </c>
      <c r="O124" s="20" t="str">
        <f aca="false">IF(C124="Buy",L123,IF(C124="Sell",M123,""))</f>
        <v/>
      </c>
      <c r="P124" s="41" t="n">
        <f aca="false">IF(C124="Buy",(O124*10000+R123*P123)/(R123+10000),P123)</f>
        <v>26.8383333333333</v>
      </c>
      <c r="Q124" s="41" t="n">
        <f aca="false">IF(C124="Sell",(O124*10000+S123*Q123)/(S123+10000),Q123)</f>
        <v>25.5576923076923</v>
      </c>
      <c r="R124" s="37" t="n">
        <f aca="false">IF(C124="Buy",R123+10000,R123)</f>
        <v>120000</v>
      </c>
      <c r="S124" s="37" t="n">
        <f aca="false">IF(C124="Sell",S123+10000,S123)</f>
        <v>130000</v>
      </c>
      <c r="T124" s="37" t="n">
        <f aca="false">R124-S124</f>
        <v>-10000</v>
      </c>
      <c r="U124" s="37" t="n">
        <f aca="false">S124*Q124-R124*P124</f>
        <v>101900</v>
      </c>
      <c r="V124" s="37" t="n">
        <f aca="false">T124*N124+U124</f>
        <v>-146600</v>
      </c>
    </row>
    <row r="125" customFormat="false" ht="12.75" hidden="false" customHeight="false" outlineLevel="0" collapsed="false">
      <c r="A125" s="20" t="n">
        <f aca="false">A124+1</f>
        <v>107</v>
      </c>
      <c r="B125" s="37" t="n">
        <f aca="false">model1!B125</f>
        <v>20442.6024711438</v>
      </c>
      <c r="C125" s="20" t="s">
        <v>70</v>
      </c>
      <c r="D125" s="37" t="n">
        <f aca="false">((B125-B124)+(B124-B123)+(B123-B122)+(B122-B121))/4</f>
        <v>240</v>
      </c>
      <c r="E125" s="20" t="n">
        <f aca="false">MAX(0,IF(C125="Buy",E124+1,E124-MAX(1,ROUND($F$5*E124,0))))</f>
        <v>0</v>
      </c>
      <c r="F125" s="20" t="n">
        <f aca="false">MAX(0,IF(C125="Sell",F124+1,F124-MAX(1,ROUND($F$5*F124,0))))</f>
        <v>0</v>
      </c>
      <c r="G125" s="20" t="n">
        <f aca="false">IF(T125&gt;$N$2,E125+$N$3,IF(T125&lt;0,IF(L124&gt;Q125,E125+$N$3,E125),E125))</f>
        <v>0</v>
      </c>
      <c r="H125" s="20" t="n">
        <f aca="false">IF(T125&lt;$N$2*-1,F125+$N$3,IF(T125&gt;0,(IF(M124-Q125-J107*(1+$N$4)&gt;0,F125+$N$3,F125)),F125))</f>
        <v>0</v>
      </c>
      <c r="I125" s="38" t="n">
        <f aca="false">MAX($J$3,IF(C125="Buy",MAX(0,VLOOKUP(G125,Trans2,3,FALSE())+I124),MAX(0,I124-MAX(0.01,ROUND(I124*$F$4,2)))))</f>
        <v>0</v>
      </c>
      <c r="J125" s="38" t="n">
        <f aca="false">MAX($J$3,IF(C125="Sell",MAX(0,VLOOKUP(H125,Trans2,3,FALSE())+J124),MAX(0,J124-MAX(0.01,ROUND(J124*$F$4,2)))))</f>
        <v>0</v>
      </c>
      <c r="K125" s="40" t="n">
        <f aca="false">MAX($J$2,J125+$J$4,I125+0.01,IF(C125="Sell",VLOOKUP(F125,Trans2,2,FALSE()),IF(C125="Buy",VLOOKUP(E125,Trans2,2,FALSE()),0))+VLOOKUP(D125,Intensity2,2,TRUE())+K124)</f>
        <v>0.34</v>
      </c>
      <c r="L125" s="39" t="n">
        <f aca="false">IF(C125="Sell",M125-K125,IF(C125="Buy",L124-I125,((L124+M124)/2-K125/2)))</f>
        <v>24.68</v>
      </c>
      <c r="M125" s="39" t="n">
        <f aca="false">IF(C125="Sell",M124+J125,IF(C125="Buy",L125+K125,((L124+M124)/2+K125/2)))</f>
        <v>25.02</v>
      </c>
      <c r="N125" s="20" t="n">
        <f aca="false">(L125+M125)/2</f>
        <v>24.85</v>
      </c>
      <c r="O125" s="20" t="str">
        <f aca="false">IF(C125="Buy",L124,IF(C125="Sell",M124,""))</f>
        <v/>
      </c>
      <c r="P125" s="41" t="n">
        <f aca="false">IF(C125="Buy",(O125*10000+R124*P124)/(R124+10000),P124)</f>
        <v>26.8383333333333</v>
      </c>
      <c r="Q125" s="41" t="n">
        <f aca="false">IF(C125="Sell",(O125*10000+S124*Q124)/(S124+10000),Q124)</f>
        <v>25.5576923076923</v>
      </c>
      <c r="R125" s="37" t="n">
        <f aca="false">IF(C125="Buy",R124+10000,R124)</f>
        <v>120000</v>
      </c>
      <c r="S125" s="37" t="n">
        <f aca="false">IF(C125="Sell",S124+10000,S124)</f>
        <v>130000</v>
      </c>
      <c r="T125" s="37" t="n">
        <f aca="false">R125-S125</f>
        <v>-10000</v>
      </c>
      <c r="U125" s="37" t="n">
        <f aca="false">S125*Q125-R125*P125</f>
        <v>101900</v>
      </c>
      <c r="V125" s="37" t="n">
        <f aca="false">T125*N125+U125</f>
        <v>-146600</v>
      </c>
    </row>
    <row r="126" customFormat="false" ht="12.75" hidden="false" customHeight="false" outlineLevel="0" collapsed="false">
      <c r="A126" s="20" t="n">
        <f aca="false">A125+1</f>
        <v>108</v>
      </c>
      <c r="B126" s="37" t="n">
        <f aca="false">model1!B126</f>
        <v>20682.6024711438</v>
      </c>
      <c r="C126" s="20" t="s">
        <v>70</v>
      </c>
      <c r="D126" s="37" t="n">
        <f aca="false">((B126-B125)+(B125-B124)+(B124-B123)+(B123-B122))/4</f>
        <v>240</v>
      </c>
      <c r="E126" s="20" t="n">
        <f aca="false">MAX(0,IF(C126="Buy",E125+1,E125-MAX(1,ROUND($F$5*E125,0))))</f>
        <v>0</v>
      </c>
      <c r="F126" s="20" t="n">
        <f aca="false">MAX(0,IF(C126="Sell",F125+1,F125-MAX(1,ROUND($F$5*F125,0))))</f>
        <v>0</v>
      </c>
      <c r="G126" s="20" t="n">
        <f aca="false">IF(T126&gt;$N$2,E126+$N$3,IF(T126&lt;0,IF(L125&gt;Q126,E126+$N$3,E126),E126))</f>
        <v>0</v>
      </c>
      <c r="H126" s="20" t="n">
        <f aca="false">IF(T126&lt;$N$2*-1,F126+$N$3,IF(T126&gt;0,(IF(M125-Q126-J108*(1+$N$4)&gt;0,F126+$N$3,F126)),F126))</f>
        <v>0</v>
      </c>
      <c r="I126" s="38" t="n">
        <f aca="false">MAX($J$3,IF(C126="Buy",MAX(0,VLOOKUP(G126,Trans2,3,FALSE())+I125),MAX(0,I125-MAX(0.01,ROUND(I125*$F$4,2)))))</f>
        <v>0</v>
      </c>
      <c r="J126" s="38" t="n">
        <f aca="false">MAX($J$3,IF(C126="Sell",MAX(0,VLOOKUP(H126,Trans2,3,FALSE())+J125),MAX(0,J125-MAX(0.01,ROUND(J125*$F$4,2)))))</f>
        <v>0</v>
      </c>
      <c r="K126" s="40" t="n">
        <f aca="false">MAX($J$2,J126+$J$4,I126+0.01,IF(C126="Sell",VLOOKUP(F126,Trans2,2,FALSE()),IF(C126="Buy",VLOOKUP(E126,Trans2,2,FALSE()),0))+VLOOKUP(D126,Intensity2,2,TRUE())+K125)</f>
        <v>0.33</v>
      </c>
      <c r="L126" s="39" t="n">
        <f aca="false">IF(C126="Sell",M126-K126,IF(C126="Buy",L125-I126,((L125+M125)/2-K126/2)))</f>
        <v>24.685</v>
      </c>
      <c r="M126" s="39" t="n">
        <f aca="false">IF(C126="Sell",M125+J126,IF(C126="Buy",L126+K126,((L125+M125)/2+K126/2)))</f>
        <v>25.015</v>
      </c>
      <c r="N126" s="20" t="n">
        <f aca="false">(L126+M126)/2</f>
        <v>24.85</v>
      </c>
      <c r="O126" s="20" t="str">
        <f aca="false">IF(C126="Buy",L125,IF(C126="Sell",M125,""))</f>
        <v/>
      </c>
      <c r="P126" s="41" t="n">
        <f aca="false">IF(C126="Buy",(O126*10000+R125*P125)/(R125+10000),P125)</f>
        <v>26.8383333333333</v>
      </c>
      <c r="Q126" s="41" t="n">
        <f aca="false">IF(C126="Sell",(O126*10000+S125*Q125)/(S125+10000),Q125)</f>
        <v>25.5576923076923</v>
      </c>
      <c r="R126" s="37" t="n">
        <f aca="false">IF(C126="Buy",R125+10000,R125)</f>
        <v>120000</v>
      </c>
      <c r="S126" s="37" t="n">
        <f aca="false">IF(C126="Sell",S125+10000,S125)</f>
        <v>130000</v>
      </c>
      <c r="T126" s="37" t="n">
        <f aca="false">R126-S126</f>
        <v>-10000</v>
      </c>
      <c r="U126" s="37" t="n">
        <f aca="false">S126*Q126-R126*P126</f>
        <v>101900</v>
      </c>
      <c r="V126" s="37" t="n">
        <f aca="false">T126*N126+U126</f>
        <v>-146600</v>
      </c>
    </row>
    <row r="127" customFormat="false" ht="12.75" hidden="false" customHeight="false" outlineLevel="0" collapsed="false">
      <c r="A127" s="20" t="n">
        <f aca="false">A126+1</f>
        <v>109</v>
      </c>
      <c r="B127" s="37" t="n">
        <f aca="false">model1!B127</f>
        <v>20922.6024711438</v>
      </c>
      <c r="C127" s="20" t="s">
        <v>70</v>
      </c>
      <c r="D127" s="37" t="n">
        <f aca="false">((B127-B126)+(B126-B125)+(B125-B124)+(B124-B123))/4</f>
        <v>240</v>
      </c>
      <c r="E127" s="20" t="n">
        <f aca="false">MAX(0,IF(C127="Buy",E126+1,E126-MAX(1,ROUND($F$5*E126,0))))</f>
        <v>0</v>
      </c>
      <c r="F127" s="20" t="n">
        <f aca="false">MAX(0,IF(C127="Sell",F126+1,F126-MAX(1,ROUND($F$5*F126,0))))</f>
        <v>0</v>
      </c>
      <c r="G127" s="20" t="n">
        <f aca="false">IF(T127&gt;$N$2,E127+$N$3,IF(T127&lt;0,IF(L126&gt;Q127,E127+$N$3,E127),E127))</f>
        <v>0</v>
      </c>
      <c r="H127" s="20" t="n">
        <f aca="false">IF(T127&lt;$N$2*-1,F127+$N$3,IF(T127&gt;0,(IF(M126-Q127-J109*(1+$N$4)&gt;0,F127+$N$3,F127)),F127))</f>
        <v>0</v>
      </c>
      <c r="I127" s="38" t="n">
        <f aca="false">MAX($J$3,IF(C127="Buy",MAX(0,VLOOKUP(G127,Trans2,3,FALSE())+I126),MAX(0,I126-MAX(0.01,ROUND(I126*$F$4,2)))))</f>
        <v>0</v>
      </c>
      <c r="J127" s="38" t="n">
        <f aca="false">MAX($J$3,IF(C127="Sell",MAX(0,VLOOKUP(H127,Trans2,3,FALSE())+J126),MAX(0,J126-MAX(0.01,ROUND(J126*$F$4,2)))))</f>
        <v>0</v>
      </c>
      <c r="K127" s="40" t="n">
        <f aca="false">MAX($J$2,J127+$J$4,I127+0.01,IF(C127="Sell",VLOOKUP(F127,Trans2,2,FALSE()),IF(C127="Buy",VLOOKUP(E127,Trans2,2,FALSE()),0))+VLOOKUP(D127,Intensity2,2,TRUE())+K126)</f>
        <v>0.32</v>
      </c>
      <c r="L127" s="39" t="n">
        <f aca="false">IF(C127="Sell",M127-K127,IF(C127="Buy",L126-I127,((L126+M126)/2-K127/2)))</f>
        <v>24.69</v>
      </c>
      <c r="M127" s="39" t="n">
        <f aca="false">IF(C127="Sell",M126+J127,IF(C127="Buy",L127+K127,((L126+M126)/2+K127/2)))</f>
        <v>25.01</v>
      </c>
      <c r="N127" s="20" t="n">
        <f aca="false">(L127+M127)/2</f>
        <v>24.85</v>
      </c>
      <c r="O127" s="20" t="str">
        <f aca="false">IF(C127="Buy",L126,IF(C127="Sell",M126,""))</f>
        <v/>
      </c>
      <c r="P127" s="41" t="n">
        <f aca="false">IF(C127="Buy",(O127*10000+R126*P126)/(R126+10000),P126)</f>
        <v>26.8383333333333</v>
      </c>
      <c r="Q127" s="41" t="n">
        <f aca="false">IF(C127="Sell",(O127*10000+S126*Q126)/(S126+10000),Q126)</f>
        <v>25.5576923076923</v>
      </c>
      <c r="R127" s="37" t="n">
        <f aca="false">IF(C127="Buy",R126+10000,R126)</f>
        <v>120000</v>
      </c>
      <c r="S127" s="37" t="n">
        <f aca="false">IF(C127="Sell",S126+10000,S126)</f>
        <v>130000</v>
      </c>
      <c r="T127" s="37" t="n">
        <f aca="false">R127-S127</f>
        <v>-10000</v>
      </c>
      <c r="U127" s="37" t="n">
        <f aca="false">S127*Q127-R127*P127</f>
        <v>101900</v>
      </c>
      <c r="V127" s="37" t="n">
        <f aca="false">T127*N127+U127</f>
        <v>-146600</v>
      </c>
    </row>
    <row r="128" customFormat="false" ht="12.75" hidden="false" customHeight="false" outlineLevel="0" collapsed="false">
      <c r="A128" s="20" t="n">
        <f aca="false">A127+1</f>
        <v>110</v>
      </c>
      <c r="B128" s="37" t="n">
        <f aca="false">model1!B128</f>
        <v>21162.6024711438</v>
      </c>
      <c r="C128" s="20" t="s">
        <v>70</v>
      </c>
      <c r="D128" s="37" t="n">
        <f aca="false">((B128-B127)+(B127-B126)+(B126-B125)+(B125-B124))/4</f>
        <v>240</v>
      </c>
      <c r="E128" s="20" t="n">
        <f aca="false">MAX(0,IF(C128="Buy",E127+1,E127-MAX(1,ROUND($F$5*E127,0))))</f>
        <v>0</v>
      </c>
      <c r="F128" s="20" t="n">
        <f aca="false">MAX(0,IF(C128="Sell",F127+1,F127-MAX(1,ROUND($F$5*F127,0))))</f>
        <v>0</v>
      </c>
      <c r="G128" s="20" t="n">
        <f aca="false">IF(T128&gt;$N$2,E128+$N$3,IF(T128&lt;0,IF(L127&gt;Q128,E128+$N$3,E128),E128))</f>
        <v>0</v>
      </c>
      <c r="H128" s="20" t="n">
        <f aca="false">IF(T128&lt;$N$2*-1,F128+$N$3,IF(T128&gt;0,(IF(M127-Q128-J110*(1+$N$4)&gt;0,F128+$N$3,F128)),F128))</f>
        <v>0</v>
      </c>
      <c r="I128" s="38" t="n">
        <f aca="false">MAX($J$3,IF(C128="Buy",MAX(0,VLOOKUP(G128,Trans2,3,FALSE())+I127),MAX(0,I127-MAX(0.01,ROUND(I127*$F$4,2)))))</f>
        <v>0</v>
      </c>
      <c r="J128" s="38" t="n">
        <f aca="false">MAX($J$3,IF(C128="Sell",MAX(0,VLOOKUP(H128,Trans2,3,FALSE())+J127),MAX(0,J127-MAX(0.01,ROUND(J127*$F$4,2)))))</f>
        <v>0</v>
      </c>
      <c r="K128" s="40" t="n">
        <f aca="false">MAX($J$2,J128+$J$4,I128+0.01,IF(C128="Sell",VLOOKUP(F128,Trans2,2,FALSE()),IF(C128="Buy",VLOOKUP(E128,Trans2,2,FALSE()),0))+VLOOKUP(D128,Intensity2,2,TRUE())+K127)</f>
        <v>0.31</v>
      </c>
      <c r="L128" s="39" t="n">
        <f aca="false">IF(C128="Sell",M128-K128,IF(C128="Buy",L127-I128,((L127+M127)/2-K128/2)))</f>
        <v>24.695</v>
      </c>
      <c r="M128" s="39" t="n">
        <f aca="false">IF(C128="Sell",M127+J128,IF(C128="Buy",L128+K128,((L127+M127)/2+K128/2)))</f>
        <v>25.005</v>
      </c>
      <c r="N128" s="20" t="n">
        <f aca="false">(L128+M128)/2</f>
        <v>24.85</v>
      </c>
      <c r="O128" s="20" t="str">
        <f aca="false">IF(C128="Buy",L127,IF(C128="Sell",M127,""))</f>
        <v/>
      </c>
      <c r="P128" s="41" t="n">
        <f aca="false">IF(C128="Buy",(O128*10000+R127*P127)/(R127+10000),P127)</f>
        <v>26.8383333333333</v>
      </c>
      <c r="Q128" s="41" t="n">
        <f aca="false">IF(C128="Sell",(O128*10000+S127*Q127)/(S127+10000),Q127)</f>
        <v>25.5576923076923</v>
      </c>
      <c r="R128" s="37" t="n">
        <f aca="false">IF(C128="Buy",R127+10000,R127)</f>
        <v>120000</v>
      </c>
      <c r="S128" s="37" t="n">
        <f aca="false">IF(C128="Sell",S127+10000,S127)</f>
        <v>130000</v>
      </c>
      <c r="T128" s="37" t="n">
        <f aca="false">R128-S128</f>
        <v>-10000</v>
      </c>
      <c r="U128" s="37" t="n">
        <f aca="false">S128*Q128-R128*P128</f>
        <v>101900</v>
      </c>
      <c r="V128" s="37" t="n">
        <f aca="false">T128*N128+U128</f>
        <v>-146600</v>
      </c>
    </row>
    <row r="129" customFormat="false" ht="12.75" hidden="false" customHeight="false" outlineLevel="0" collapsed="false">
      <c r="A129" s="20" t="n">
        <f aca="false">A128+1</f>
        <v>111</v>
      </c>
      <c r="B129" s="37" t="n">
        <f aca="false">model1!B129</f>
        <v>21402.6024711438</v>
      </c>
      <c r="C129" s="20" t="s">
        <v>70</v>
      </c>
      <c r="D129" s="37" t="n">
        <f aca="false">((B129-B128)+(B128-B127)+(B127-B126)+(B126-B125))/4</f>
        <v>240</v>
      </c>
      <c r="E129" s="20" t="n">
        <f aca="false">MAX(0,IF(C129="Buy",E128+1,E128-MAX(1,ROUND($F$5*E128,0))))</f>
        <v>0</v>
      </c>
      <c r="F129" s="20" t="n">
        <f aca="false">MAX(0,IF(C129="Sell",F128+1,F128-MAX(1,ROUND($F$5*F128,0))))</f>
        <v>0</v>
      </c>
      <c r="G129" s="20" t="n">
        <f aca="false">IF(T129&gt;$N$2,E129+$N$3,IF(T129&lt;0,IF(L128&gt;Q129,E129+$N$3,E129),E129))</f>
        <v>0</v>
      </c>
      <c r="H129" s="20" t="n">
        <f aca="false">IF(T129&lt;$N$2*-1,F129+$N$3,IF(T129&gt;0,(IF(M128-Q129-J111*(1+$N$4)&gt;0,F129+$N$3,F129)),F129))</f>
        <v>0</v>
      </c>
      <c r="I129" s="38" t="n">
        <f aca="false">MAX($J$3,IF(C129="Buy",MAX(0,VLOOKUP(G129,Trans2,3,FALSE())+I128),MAX(0,I128-MAX(0.01,ROUND(I128*$F$4,2)))))</f>
        <v>0</v>
      </c>
      <c r="J129" s="38" t="n">
        <f aca="false">MAX($J$3,IF(C129="Sell",MAX(0,VLOOKUP(H129,Trans2,3,FALSE())+J128),MAX(0,J128-MAX(0.01,ROUND(J128*$F$4,2)))))</f>
        <v>0</v>
      </c>
      <c r="K129" s="40" t="n">
        <f aca="false">MAX($J$2,J129+$J$4,I129+0.01,IF(C129="Sell",VLOOKUP(F129,Trans2,2,FALSE()),IF(C129="Buy",VLOOKUP(E129,Trans2,2,FALSE()),0))+VLOOKUP(D129,Intensity2,2,TRUE())+K128)</f>
        <v>0.3</v>
      </c>
      <c r="L129" s="39" t="n">
        <f aca="false">IF(C129="Sell",M129-K129,IF(C129="Buy",L128-I129,((L128+M128)/2-K129/2)))</f>
        <v>24.7</v>
      </c>
      <c r="M129" s="39" t="n">
        <f aca="false">IF(C129="Sell",M128+J129,IF(C129="Buy",L129+K129,((L128+M128)/2+K129/2)))</f>
        <v>25</v>
      </c>
      <c r="N129" s="20" t="n">
        <f aca="false">(L129+M129)/2</f>
        <v>24.85</v>
      </c>
      <c r="O129" s="20" t="str">
        <f aca="false">IF(C129="Buy",L128,IF(C129="Sell",M128,""))</f>
        <v/>
      </c>
      <c r="P129" s="41" t="n">
        <f aca="false">IF(C129="Buy",(O129*10000+R128*P128)/(R128+10000),P128)</f>
        <v>26.8383333333333</v>
      </c>
      <c r="Q129" s="41" t="n">
        <f aca="false">IF(C129="Sell",(O129*10000+S128*Q128)/(S128+10000),Q128)</f>
        <v>25.5576923076923</v>
      </c>
      <c r="R129" s="37" t="n">
        <f aca="false">IF(C129="Buy",R128+10000,R128)</f>
        <v>120000</v>
      </c>
      <c r="S129" s="37" t="n">
        <f aca="false">IF(C129="Sell",S128+10000,S128)</f>
        <v>130000</v>
      </c>
      <c r="T129" s="37" t="n">
        <f aca="false">R129-S129</f>
        <v>-10000</v>
      </c>
      <c r="U129" s="37" t="n">
        <f aca="false">S129*Q129-R129*P129</f>
        <v>101900</v>
      </c>
      <c r="V129" s="37" t="n">
        <f aca="false">T129*N129+U129</f>
        <v>-146600</v>
      </c>
    </row>
    <row r="130" customFormat="false" ht="12.75" hidden="false" customHeight="false" outlineLevel="0" collapsed="false">
      <c r="A130" s="20" t="n">
        <f aca="false">A129+1</f>
        <v>112</v>
      </c>
      <c r="B130" s="37" t="n">
        <f aca="false">model1!B130</f>
        <v>21642.6024711438</v>
      </c>
      <c r="C130" s="20" t="s">
        <v>70</v>
      </c>
      <c r="D130" s="37" t="n">
        <f aca="false">((B130-B129)+(B129-B128)+(B128-B127)+(B127-B126))/4</f>
        <v>240</v>
      </c>
      <c r="E130" s="20" t="n">
        <f aca="false">MAX(0,IF(C130="Buy",E129+1,E129-MAX(1,ROUND($F$5*E129,0))))</f>
        <v>0</v>
      </c>
      <c r="F130" s="20" t="n">
        <f aca="false">MAX(0,IF(C130="Sell",F129+1,F129-MAX(1,ROUND($F$5*F129,0))))</f>
        <v>0</v>
      </c>
      <c r="G130" s="20" t="n">
        <f aca="false">IF(T130&gt;$N$2,E130+$N$3,IF(T130&lt;0,IF(L129&gt;Q130,E130+$N$3,E130),E130))</f>
        <v>0</v>
      </c>
      <c r="H130" s="20" t="n">
        <f aca="false">IF(T130&lt;$N$2*-1,F130+$N$3,IF(T130&gt;0,(IF(M129-Q130-J112*(1+$N$4)&gt;0,F130+$N$3,F130)),F130))</f>
        <v>0</v>
      </c>
      <c r="I130" s="38" t="n">
        <f aca="false">MAX($J$3,IF(C130="Buy",MAX(0,VLOOKUP(G130,Trans2,3,FALSE())+I129),MAX(0,I129-MAX(0.01,ROUND(I129*$F$4,2)))))</f>
        <v>0</v>
      </c>
      <c r="J130" s="38" t="n">
        <f aca="false">MAX($J$3,IF(C130="Sell",MAX(0,VLOOKUP(H130,Trans2,3,FALSE())+J129),MAX(0,J129-MAX(0.01,ROUND(J129*$F$4,2)))))</f>
        <v>0</v>
      </c>
      <c r="K130" s="40" t="n">
        <f aca="false">MAX($J$2,J130+$J$4,I130+0.01,IF(C130="Sell",VLOOKUP(F130,Trans2,2,FALSE()),IF(C130="Buy",VLOOKUP(E130,Trans2,2,FALSE()),0))+VLOOKUP(D130,Intensity2,2,TRUE())+K129)</f>
        <v>0.29</v>
      </c>
      <c r="L130" s="39" t="n">
        <f aca="false">IF(C130="Sell",M130-K130,IF(C130="Buy",L129-I130,((L129+M129)/2-K130/2)))</f>
        <v>24.705</v>
      </c>
      <c r="M130" s="39" t="n">
        <f aca="false">IF(C130="Sell",M129+J130,IF(C130="Buy",L130+K130,((L129+M129)/2+K130/2)))</f>
        <v>24.995</v>
      </c>
      <c r="N130" s="20" t="n">
        <f aca="false">(L130+M130)/2</f>
        <v>24.85</v>
      </c>
      <c r="O130" s="20" t="str">
        <f aca="false">IF(C130="Buy",L129,IF(C130="Sell",M129,""))</f>
        <v/>
      </c>
      <c r="P130" s="41" t="n">
        <f aca="false">IF(C130="Buy",(O130*10000+R129*P129)/(R129+10000),P129)</f>
        <v>26.8383333333333</v>
      </c>
      <c r="Q130" s="41" t="n">
        <f aca="false">IF(C130="Sell",(O130*10000+S129*Q129)/(S129+10000),Q129)</f>
        <v>25.5576923076923</v>
      </c>
      <c r="R130" s="37" t="n">
        <f aca="false">IF(C130="Buy",R129+10000,R129)</f>
        <v>120000</v>
      </c>
      <c r="S130" s="37" t="n">
        <f aca="false">IF(C130="Sell",S129+10000,S129)</f>
        <v>130000</v>
      </c>
      <c r="T130" s="37" t="n">
        <f aca="false">R130-S130</f>
        <v>-10000</v>
      </c>
      <c r="U130" s="37" t="n">
        <f aca="false">S130*Q130-R130*P130</f>
        <v>101900</v>
      </c>
      <c r="V130" s="37" t="n">
        <f aca="false">T130*N130+U130</f>
        <v>-146600</v>
      </c>
    </row>
    <row r="131" customFormat="false" ht="12.75" hidden="false" customHeight="false" outlineLevel="0" collapsed="false">
      <c r="A131" s="20" t="n">
        <f aca="false">A130+1</f>
        <v>113</v>
      </c>
      <c r="B131" s="37" t="n">
        <f aca="false">model1!B131</f>
        <v>21882.6024711438</v>
      </c>
      <c r="C131" s="20" t="s">
        <v>70</v>
      </c>
      <c r="D131" s="37" t="n">
        <f aca="false">((B131-B130)+(B130-B129)+(B129-B128)+(B128-B127))/4</f>
        <v>240</v>
      </c>
      <c r="E131" s="20" t="n">
        <f aca="false">MAX(0,IF(C131="Buy",E130+1,E130-MAX(1,ROUND($F$5*E130,0))))</f>
        <v>0</v>
      </c>
      <c r="F131" s="20" t="n">
        <f aca="false">MAX(0,IF(C131="Sell",F130+1,F130-MAX(1,ROUND($F$5*F130,0))))</f>
        <v>0</v>
      </c>
      <c r="G131" s="20" t="n">
        <f aca="false">IF(T131&gt;$N$2,E131+$N$3,IF(T131&lt;0,IF(L130&gt;Q131,E131+$N$3,E131),E131))</f>
        <v>0</v>
      </c>
      <c r="H131" s="20" t="n">
        <f aca="false">IF(T131&lt;$N$2*-1,F131+$N$3,IF(T131&gt;0,(IF(M130-Q131-J113*(1+$N$4)&gt;0,F131+$N$3,F131)),F131))</f>
        <v>0</v>
      </c>
      <c r="I131" s="38" t="n">
        <f aca="false">MAX($J$3,IF(C131="Buy",MAX(0,VLOOKUP(G131,Trans2,3,FALSE())+I130),MAX(0,I130-MAX(0.01,ROUND(I130*$F$4,2)))))</f>
        <v>0</v>
      </c>
      <c r="J131" s="38" t="n">
        <f aca="false">MAX($J$3,IF(C131="Sell",MAX(0,VLOOKUP(H131,Trans2,3,FALSE())+J130),MAX(0,J130-MAX(0.01,ROUND(J130*$F$4,2)))))</f>
        <v>0</v>
      </c>
      <c r="K131" s="40" t="n">
        <f aca="false">MAX($J$2,J131+$J$4,I131+0.01,IF(C131="Sell",VLOOKUP(F131,Trans2,2,FALSE()),IF(C131="Buy",VLOOKUP(E131,Trans2,2,FALSE()),0))+VLOOKUP(D131,Intensity2,2,TRUE())+K130)</f>
        <v>0.28</v>
      </c>
      <c r="L131" s="39" t="n">
        <f aca="false">IF(C131="Sell",M131-K131,IF(C131="Buy",L130-I131,((L130+M130)/2-K131/2)))</f>
        <v>24.71</v>
      </c>
      <c r="M131" s="39" t="n">
        <f aca="false">IF(C131="Sell",M130+J131,IF(C131="Buy",L131+K131,((L130+M130)/2+K131/2)))</f>
        <v>24.99</v>
      </c>
      <c r="N131" s="20" t="n">
        <f aca="false">(L131+M131)/2</f>
        <v>24.85</v>
      </c>
      <c r="O131" s="20" t="str">
        <f aca="false">IF(C131="Buy",L130,IF(C131="Sell",M130,""))</f>
        <v/>
      </c>
      <c r="P131" s="41" t="n">
        <f aca="false">IF(C131="Buy",(O131*10000+R130*P130)/(R130+10000),P130)</f>
        <v>26.8383333333333</v>
      </c>
      <c r="Q131" s="41" t="n">
        <f aca="false">IF(C131="Sell",(O131*10000+S130*Q130)/(S130+10000),Q130)</f>
        <v>25.5576923076923</v>
      </c>
      <c r="R131" s="37" t="n">
        <f aca="false">IF(C131="Buy",R130+10000,R130)</f>
        <v>120000</v>
      </c>
      <c r="S131" s="37" t="n">
        <f aca="false">IF(C131="Sell",S130+10000,S130)</f>
        <v>130000</v>
      </c>
      <c r="T131" s="37" t="n">
        <f aca="false">R131-S131</f>
        <v>-10000</v>
      </c>
      <c r="U131" s="37" t="n">
        <f aca="false">S131*Q131-R131*P131</f>
        <v>101900</v>
      </c>
      <c r="V131" s="37" t="n">
        <f aca="false">T131*N131+U131</f>
        <v>-146600</v>
      </c>
    </row>
    <row r="132" customFormat="false" ht="12.75" hidden="false" customHeight="false" outlineLevel="0" collapsed="false">
      <c r="A132" s="20" t="n">
        <f aca="false">A131+1</f>
        <v>114</v>
      </c>
      <c r="B132" s="37" t="n">
        <f aca="false">model1!B132</f>
        <v>22122.6024711438</v>
      </c>
      <c r="C132" s="20" t="s">
        <v>70</v>
      </c>
      <c r="D132" s="37" t="n">
        <f aca="false">((B132-B131)+(B131-B130)+(B130-B129)+(B129-B128))/4</f>
        <v>240</v>
      </c>
      <c r="E132" s="20" t="n">
        <f aca="false">MAX(0,IF(C132="Buy",E131+1,E131-MAX(1,ROUND($F$5*E131,0))))</f>
        <v>0</v>
      </c>
      <c r="F132" s="20" t="n">
        <f aca="false">MAX(0,IF(C132="Sell",F131+1,F131-MAX(1,ROUND($F$5*F131,0))))</f>
        <v>0</v>
      </c>
      <c r="G132" s="20" t="n">
        <f aca="false">IF(T132&gt;$N$2,E132+$N$3,IF(T132&lt;0,IF(L131&gt;Q132,E132+$N$3,E132),E132))</f>
        <v>0</v>
      </c>
      <c r="H132" s="20" t="n">
        <f aca="false">IF(T132&lt;$N$2*-1,F132+$N$3,IF(T132&gt;0,(IF(M131-Q132-J114*(1+$N$4)&gt;0,F132+$N$3,F132)),F132))</f>
        <v>0</v>
      </c>
      <c r="I132" s="38" t="n">
        <f aca="false">MAX($J$3,IF(C132="Buy",MAX(0,VLOOKUP(G132,Trans2,3,FALSE())+I131),MAX(0,I131-MAX(0.01,ROUND(I131*$F$4,2)))))</f>
        <v>0</v>
      </c>
      <c r="J132" s="38" t="n">
        <f aca="false">MAX($J$3,IF(C132="Sell",MAX(0,VLOOKUP(H132,Trans2,3,FALSE())+J131),MAX(0,J131-MAX(0.01,ROUND(J131*$F$4,2)))))</f>
        <v>0</v>
      </c>
      <c r="K132" s="40" t="n">
        <f aca="false">MAX($J$2,J132+$J$4,I132+0.01,IF(C132="Sell",VLOOKUP(F132,Trans2,2,FALSE()),IF(C132="Buy",VLOOKUP(E132,Trans2,2,FALSE()),0))+VLOOKUP(D132,Intensity2,2,TRUE())+K131)</f>
        <v>0.27</v>
      </c>
      <c r="L132" s="39" t="n">
        <f aca="false">IF(C132="Sell",M132-K132,IF(C132="Buy",L131-I132,((L131+M131)/2-K132/2)))</f>
        <v>24.715</v>
      </c>
      <c r="M132" s="39" t="n">
        <f aca="false">IF(C132="Sell",M131+J132,IF(C132="Buy",L132+K132,((L131+M131)/2+K132/2)))</f>
        <v>24.985</v>
      </c>
      <c r="N132" s="20" t="n">
        <f aca="false">(L132+M132)/2</f>
        <v>24.85</v>
      </c>
      <c r="O132" s="20" t="str">
        <f aca="false">IF(C132="Buy",L131,IF(C132="Sell",M131,""))</f>
        <v/>
      </c>
      <c r="P132" s="41" t="n">
        <f aca="false">IF(C132="Buy",(O132*10000+R131*P131)/(R131+10000),P131)</f>
        <v>26.8383333333333</v>
      </c>
      <c r="Q132" s="41" t="n">
        <f aca="false">IF(C132="Sell",(O132*10000+S131*Q131)/(S131+10000),Q131)</f>
        <v>25.5576923076923</v>
      </c>
      <c r="R132" s="37" t="n">
        <f aca="false">IF(C132="Buy",R131+10000,R131)</f>
        <v>120000</v>
      </c>
      <c r="S132" s="37" t="n">
        <f aca="false">IF(C132="Sell",S131+10000,S131)</f>
        <v>130000</v>
      </c>
      <c r="T132" s="37" t="n">
        <f aca="false">R132-S132</f>
        <v>-10000</v>
      </c>
      <c r="U132" s="37" t="n">
        <f aca="false">S132*Q132-R132*P132</f>
        <v>101900</v>
      </c>
      <c r="V132" s="37" t="n">
        <f aca="false">T132*N132+U132</f>
        <v>-146600</v>
      </c>
    </row>
    <row r="133" customFormat="false" ht="12.75" hidden="false" customHeight="false" outlineLevel="0" collapsed="false">
      <c r="A133" s="20" t="n">
        <f aca="false">A132+1</f>
        <v>115</v>
      </c>
      <c r="B133" s="37" t="n">
        <f aca="false">model1!B133</f>
        <v>22362.6024711438</v>
      </c>
      <c r="C133" s="20" t="s">
        <v>70</v>
      </c>
      <c r="D133" s="37" t="n">
        <f aca="false">((B133-B132)+(B132-B131)+(B131-B130)+(B130-B129))/4</f>
        <v>240</v>
      </c>
      <c r="E133" s="20" t="n">
        <f aca="false">MAX(0,IF(C133="Buy",E132+1,E132-MAX(1,ROUND($F$5*E132,0))))</f>
        <v>0</v>
      </c>
      <c r="F133" s="20" t="n">
        <f aca="false">MAX(0,IF(C133="Sell",F132+1,F132-MAX(1,ROUND($F$5*F132,0))))</f>
        <v>0</v>
      </c>
      <c r="G133" s="20" t="n">
        <f aca="false">IF(T133&gt;$N$2,E133+$N$3,IF(T133&lt;0,IF(L132&gt;Q133,E133+$N$3,E133),E133))</f>
        <v>0</v>
      </c>
      <c r="H133" s="20" t="n">
        <f aca="false">IF(T133&lt;$N$2*-1,F133+$N$3,IF(T133&gt;0,(IF(M132-Q133-J115*(1+$N$4)&gt;0,F133+$N$3,F133)),F133))</f>
        <v>0</v>
      </c>
      <c r="I133" s="38" t="n">
        <f aca="false">MAX($J$3,IF(C133="Buy",MAX(0,VLOOKUP(G133,Trans2,3,FALSE())+I132),MAX(0,I132-MAX(0.01,ROUND(I132*$F$4,2)))))</f>
        <v>0</v>
      </c>
      <c r="J133" s="38" t="n">
        <f aca="false">MAX($J$3,IF(C133="Sell",MAX(0,VLOOKUP(H133,Trans2,3,FALSE())+J132),MAX(0,J132-MAX(0.01,ROUND(J132*$F$4,2)))))</f>
        <v>0</v>
      </c>
      <c r="K133" s="40" t="n">
        <f aca="false">MAX($J$2,J133+$J$4,I133+0.01,IF(C133="Sell",VLOOKUP(F133,Trans2,2,FALSE()),IF(C133="Buy",VLOOKUP(E133,Trans2,2,FALSE()),0))+VLOOKUP(D133,Intensity2,2,TRUE())+K132)</f>
        <v>0.26</v>
      </c>
      <c r="L133" s="39" t="n">
        <f aca="false">IF(C133="Sell",M133-K133,IF(C133="Buy",L132-I133,((L132+M132)/2-K133/2)))</f>
        <v>24.72</v>
      </c>
      <c r="M133" s="39" t="n">
        <f aca="false">IF(C133="Sell",M132+J133,IF(C133="Buy",L133+K133,((L132+M132)/2+K133/2)))</f>
        <v>24.98</v>
      </c>
      <c r="N133" s="20" t="n">
        <f aca="false">(L133+M133)/2</f>
        <v>24.85</v>
      </c>
      <c r="O133" s="20" t="str">
        <f aca="false">IF(C133="Buy",L132,IF(C133="Sell",M132,""))</f>
        <v/>
      </c>
      <c r="P133" s="41" t="n">
        <f aca="false">IF(C133="Buy",(O133*10000+R132*P132)/(R132+10000),P132)</f>
        <v>26.8383333333333</v>
      </c>
      <c r="Q133" s="41" t="n">
        <f aca="false">IF(C133="Sell",(O133*10000+S132*Q132)/(S132+10000),Q132)</f>
        <v>25.5576923076923</v>
      </c>
      <c r="R133" s="37" t="n">
        <f aca="false">IF(C133="Buy",R132+10000,R132)</f>
        <v>120000</v>
      </c>
      <c r="S133" s="37" t="n">
        <f aca="false">IF(C133="Sell",S132+10000,S132)</f>
        <v>130000</v>
      </c>
      <c r="T133" s="37" t="n">
        <f aca="false">R133-S133</f>
        <v>-10000</v>
      </c>
      <c r="U133" s="37" t="n">
        <f aca="false">S133*Q133-R133*P133</f>
        <v>101900</v>
      </c>
      <c r="V133" s="37" t="n">
        <f aca="false">T133*N133+U133</f>
        <v>-146600</v>
      </c>
    </row>
    <row r="134" customFormat="false" ht="12.75" hidden="false" customHeight="false" outlineLevel="0" collapsed="false">
      <c r="A134" s="20" t="n">
        <f aca="false">A133+1</f>
        <v>116</v>
      </c>
      <c r="B134" s="37" t="n">
        <f aca="false">model1!B134</f>
        <v>22602.6024711438</v>
      </c>
      <c r="C134" s="20" t="s">
        <v>70</v>
      </c>
      <c r="D134" s="37" t="n">
        <f aca="false">((B134-B133)+(B133-B132)+(B132-B131)+(B131-B130))/4</f>
        <v>240</v>
      </c>
      <c r="E134" s="20" t="n">
        <f aca="false">MAX(0,IF(C134="Buy",E133+1,E133-MAX(1,ROUND($F$5*E133,0))))</f>
        <v>0</v>
      </c>
      <c r="F134" s="20" t="n">
        <f aca="false">MAX(0,IF(C134="Sell",F133+1,F133-MAX(1,ROUND($F$5*F133,0))))</f>
        <v>0</v>
      </c>
      <c r="G134" s="20" t="n">
        <f aca="false">IF(T134&gt;$N$2,E134+$N$3,IF(T134&lt;0,IF(L133&gt;Q134,E134+$N$3,E134),E134))</f>
        <v>0</v>
      </c>
      <c r="H134" s="20" t="n">
        <f aca="false">IF(T134&lt;$N$2*-1,F134+$N$3,IF(T134&gt;0,(IF(M133-Q134-J116*(1+$N$4)&gt;0,F134+$N$3,F134)),F134))</f>
        <v>0</v>
      </c>
      <c r="I134" s="38" t="n">
        <f aca="false">MAX($J$3,IF(C134="Buy",MAX(0,VLOOKUP(G134,Trans2,3,FALSE())+I133),MAX(0,I133-MAX(0.01,ROUND(I133*$F$4,2)))))</f>
        <v>0</v>
      </c>
      <c r="J134" s="38" t="n">
        <f aca="false">MAX($J$3,IF(C134="Sell",MAX(0,VLOOKUP(H134,Trans2,3,FALSE())+J133),MAX(0,J133-MAX(0.01,ROUND(J133*$F$4,2)))))</f>
        <v>0</v>
      </c>
      <c r="K134" s="40" t="n">
        <f aca="false">MAX($J$2,J134+$J$4,I134+0.01,IF(C134="Sell",VLOOKUP(F134,Trans2,2,FALSE()),IF(C134="Buy",VLOOKUP(E134,Trans2,2,FALSE()),0))+VLOOKUP(D134,Intensity2,2,TRUE())+K133)</f>
        <v>0.25</v>
      </c>
      <c r="L134" s="39" t="n">
        <f aca="false">IF(C134="Sell",M134-K134,IF(C134="Buy",L133-I134,((L133+M133)/2-K134/2)))</f>
        <v>24.725</v>
      </c>
      <c r="M134" s="39" t="n">
        <f aca="false">IF(C134="Sell",M133+J134,IF(C134="Buy",L134+K134,((L133+M133)/2+K134/2)))</f>
        <v>24.975</v>
      </c>
      <c r="N134" s="20" t="n">
        <f aca="false">(L134+M134)/2</f>
        <v>24.85</v>
      </c>
      <c r="O134" s="20" t="str">
        <f aca="false">IF(C134="Buy",L133,IF(C134="Sell",M133,""))</f>
        <v/>
      </c>
      <c r="P134" s="41" t="n">
        <f aca="false">IF(C134="Buy",(O134*10000+R133*P133)/(R133+10000),P133)</f>
        <v>26.8383333333333</v>
      </c>
      <c r="Q134" s="41" t="n">
        <f aca="false">IF(C134="Sell",(O134*10000+S133*Q133)/(S133+10000),Q133)</f>
        <v>25.5576923076923</v>
      </c>
      <c r="R134" s="37" t="n">
        <f aca="false">IF(C134="Buy",R133+10000,R133)</f>
        <v>120000</v>
      </c>
      <c r="S134" s="37" t="n">
        <f aca="false">IF(C134="Sell",S133+10000,S133)</f>
        <v>130000</v>
      </c>
      <c r="T134" s="37" t="n">
        <f aca="false">R134-S134</f>
        <v>-10000</v>
      </c>
      <c r="U134" s="37" t="n">
        <f aca="false">S134*Q134-R134*P134</f>
        <v>101900</v>
      </c>
      <c r="V134" s="37" t="n">
        <f aca="false">T134*N134+U134</f>
        <v>-146600</v>
      </c>
    </row>
    <row r="135" customFormat="false" ht="12.75" hidden="false" customHeight="false" outlineLevel="0" collapsed="false">
      <c r="A135" s="20" t="n">
        <f aca="false">A134+1</f>
        <v>117</v>
      </c>
      <c r="B135" s="37" t="n">
        <f aca="false">model1!B135</f>
        <v>22842.6024711438</v>
      </c>
      <c r="C135" s="20" t="s">
        <v>70</v>
      </c>
      <c r="D135" s="37" t="n">
        <f aca="false">((B135-B134)+(B134-B133)+(B133-B132)+(B132-B131))/4</f>
        <v>240</v>
      </c>
      <c r="E135" s="20" t="n">
        <f aca="false">MAX(0,IF(C135="Buy",E134+1,E134-MAX(1,ROUND($F$5*E134,0))))</f>
        <v>0</v>
      </c>
      <c r="F135" s="20" t="n">
        <f aca="false">MAX(0,IF(C135="Sell",F134+1,F134-MAX(1,ROUND($F$5*F134,0))))</f>
        <v>0</v>
      </c>
      <c r="G135" s="20" t="n">
        <f aca="false">IF(T135&gt;$N$2,E135+$N$3,IF(T135&lt;0,IF(L134&gt;Q135,E135+$N$3,E135),E135))</f>
        <v>0</v>
      </c>
      <c r="H135" s="20" t="n">
        <f aca="false">IF(T135&lt;$N$2*-1,F135+$N$3,IF(T135&gt;0,(IF(M134-Q135-J117*(1+$N$4)&gt;0,F135+$N$3,F135)),F135))</f>
        <v>0</v>
      </c>
      <c r="I135" s="38" t="n">
        <f aca="false">MAX($J$3,IF(C135="Buy",MAX(0,VLOOKUP(G135,Trans2,3,FALSE())+I134),MAX(0,I134-MAX(0.01,ROUND(I134*$F$4,2)))))</f>
        <v>0</v>
      </c>
      <c r="J135" s="38" t="n">
        <f aca="false">MAX($J$3,IF(C135="Sell",MAX(0,VLOOKUP(H135,Trans2,3,FALSE())+J134),MAX(0,J134-MAX(0.01,ROUND(J134*$F$4,2)))))</f>
        <v>0</v>
      </c>
      <c r="K135" s="40" t="n">
        <f aca="false">MAX($J$2,J135+$J$4,I135+0.01,IF(C135="Sell",VLOOKUP(F135,Trans2,2,FALSE()),IF(C135="Buy",VLOOKUP(E135,Trans2,2,FALSE()),0))+VLOOKUP(D135,Intensity2,2,TRUE())+K134)</f>
        <v>0.24</v>
      </c>
      <c r="L135" s="39" t="n">
        <f aca="false">IF(C135="Sell",M135-K135,IF(C135="Buy",L134-I135,((L134+M134)/2-K135/2)))</f>
        <v>24.73</v>
      </c>
      <c r="M135" s="39" t="n">
        <f aca="false">IF(C135="Sell",M134+J135,IF(C135="Buy",L135+K135,((L134+M134)/2+K135/2)))</f>
        <v>24.97</v>
      </c>
      <c r="N135" s="20" t="n">
        <f aca="false">(L135+M135)/2</f>
        <v>24.85</v>
      </c>
      <c r="O135" s="20" t="str">
        <f aca="false">IF(C135="Buy",L134,IF(C135="Sell",M134,""))</f>
        <v/>
      </c>
      <c r="P135" s="41" t="n">
        <f aca="false">IF(C135="Buy",(O135*10000+R134*P134)/(R134+10000),P134)</f>
        <v>26.8383333333333</v>
      </c>
      <c r="Q135" s="41" t="n">
        <f aca="false">IF(C135="Sell",(O135*10000+S134*Q134)/(S134+10000),Q134)</f>
        <v>25.5576923076923</v>
      </c>
      <c r="R135" s="37" t="n">
        <f aca="false">IF(C135="Buy",R134+10000,R134)</f>
        <v>120000</v>
      </c>
      <c r="S135" s="37" t="n">
        <f aca="false">IF(C135="Sell",S134+10000,S134)</f>
        <v>130000</v>
      </c>
      <c r="T135" s="37" t="n">
        <f aca="false">R135-S135</f>
        <v>-10000</v>
      </c>
      <c r="U135" s="37" t="n">
        <f aca="false">S135*Q135-R135*P135</f>
        <v>101900</v>
      </c>
      <c r="V135" s="37" t="n">
        <f aca="false">T135*N135+U135</f>
        <v>-146600</v>
      </c>
    </row>
    <row r="136" customFormat="false" ht="12.75" hidden="false" customHeight="false" outlineLevel="0" collapsed="false">
      <c r="A136" s="20" t="n">
        <f aca="false">A135+1</f>
        <v>118</v>
      </c>
      <c r="B136" s="37" t="n">
        <f aca="false">model1!B136</f>
        <v>23082.6024711438</v>
      </c>
      <c r="C136" s="20" t="s">
        <v>70</v>
      </c>
      <c r="D136" s="37" t="n">
        <f aca="false">((B136-B135)+(B135-B134)+(B134-B133)+(B133-B132))/4</f>
        <v>240</v>
      </c>
      <c r="E136" s="20" t="n">
        <f aca="false">MAX(0,IF(C136="Buy",E135+1,E135-MAX(1,ROUND($F$5*E135,0))))</f>
        <v>0</v>
      </c>
      <c r="F136" s="20" t="n">
        <f aca="false">MAX(0,IF(C136="Sell",F135+1,F135-MAX(1,ROUND($F$5*F135,0))))</f>
        <v>0</v>
      </c>
      <c r="G136" s="20" t="n">
        <f aca="false">IF(T136&gt;$N$2,E136+$N$3,IF(T136&lt;0,IF(L135&gt;Q136,E136+$N$3,E136),E136))</f>
        <v>0</v>
      </c>
      <c r="H136" s="20" t="n">
        <f aca="false">IF(T136&lt;$N$2*-1,F136+$N$3,IF(T136&gt;0,(IF(M135-Q136-J118*(1+$N$4)&gt;0,F136+$N$3,F136)),F136))</f>
        <v>0</v>
      </c>
      <c r="I136" s="38" t="n">
        <f aca="false">MAX($J$3,IF(C136="Buy",MAX(0,VLOOKUP(G136,Trans2,3,FALSE())+I135),MAX(0,I135-MAX(0.01,ROUND(I135*$F$4,2)))))</f>
        <v>0</v>
      </c>
      <c r="J136" s="38" t="n">
        <f aca="false">MAX($J$3,IF(C136="Sell",MAX(0,VLOOKUP(H136,Trans2,3,FALSE())+J135),MAX(0,J135-MAX(0.01,ROUND(J135*$F$4,2)))))</f>
        <v>0</v>
      </c>
      <c r="K136" s="40" t="n">
        <f aca="false">MAX($J$2,J136+$J$4,I136+0.01,IF(C136="Sell",VLOOKUP(F136,Trans2,2,FALSE()),IF(C136="Buy",VLOOKUP(E136,Trans2,2,FALSE()),0))+VLOOKUP(D136,Intensity2,2,TRUE())+K135)</f>
        <v>0.23</v>
      </c>
      <c r="L136" s="39" t="n">
        <f aca="false">IF(C136="Sell",M136-K136,IF(C136="Buy",L135-I136,((L135+M135)/2-K136/2)))</f>
        <v>24.735</v>
      </c>
      <c r="M136" s="39" t="n">
        <f aca="false">IF(C136="Sell",M135+J136,IF(C136="Buy",L136+K136,((L135+M135)/2+K136/2)))</f>
        <v>24.965</v>
      </c>
      <c r="N136" s="20" t="n">
        <f aca="false">(L136+M136)/2</f>
        <v>24.85</v>
      </c>
      <c r="O136" s="20" t="str">
        <f aca="false">IF(C136="Buy",L135,IF(C136="Sell",M135,""))</f>
        <v/>
      </c>
      <c r="P136" s="41" t="n">
        <f aca="false">IF(C136="Buy",(O136*10000+R135*P135)/(R135+10000),P135)</f>
        <v>26.8383333333333</v>
      </c>
      <c r="Q136" s="41" t="n">
        <f aca="false">IF(C136="Sell",(O136*10000+S135*Q135)/(S135+10000),Q135)</f>
        <v>25.5576923076923</v>
      </c>
      <c r="R136" s="37" t="n">
        <f aca="false">IF(C136="Buy",R135+10000,R135)</f>
        <v>120000</v>
      </c>
      <c r="S136" s="37" t="n">
        <f aca="false">IF(C136="Sell",S135+10000,S135)</f>
        <v>130000</v>
      </c>
      <c r="T136" s="37" t="n">
        <f aca="false">R136-S136</f>
        <v>-10000</v>
      </c>
      <c r="U136" s="37" t="n">
        <f aca="false">S136*Q136-R136*P136</f>
        <v>101900</v>
      </c>
      <c r="V136" s="37" t="n">
        <f aca="false">T136*N136+U136</f>
        <v>-146600</v>
      </c>
    </row>
    <row r="137" customFormat="false" ht="12.75" hidden="false" customHeight="false" outlineLevel="0" collapsed="false">
      <c r="A137" s="20" t="n">
        <f aca="false">A136+1</f>
        <v>119</v>
      </c>
      <c r="B137" s="37" t="n">
        <f aca="false">model1!B137</f>
        <v>23322.6024711438</v>
      </c>
      <c r="C137" s="20" t="s">
        <v>70</v>
      </c>
      <c r="D137" s="37" t="n">
        <f aca="false">((B137-B136)+(B136-B135)+(B135-B134)+(B134-B133))/4</f>
        <v>240</v>
      </c>
      <c r="E137" s="20" t="n">
        <f aca="false">MAX(0,IF(C137="Buy",E136+1,E136-MAX(1,ROUND($F$5*E136,0))))</f>
        <v>0</v>
      </c>
      <c r="F137" s="20" t="n">
        <f aca="false">MAX(0,IF(C137="Sell",F136+1,F136-MAX(1,ROUND($F$5*F136,0))))</f>
        <v>0</v>
      </c>
      <c r="G137" s="20" t="n">
        <f aca="false">IF(T137&gt;$N$2,E137+$N$3,IF(T137&lt;0,IF(L136&gt;Q137,E137+$N$3,E137),E137))</f>
        <v>0</v>
      </c>
      <c r="H137" s="20" t="n">
        <f aca="false">IF(T137&lt;$N$2*-1,F137+$N$3,IF(T137&gt;0,(IF(M136-Q137-J119*(1+$N$4)&gt;0,F137+$N$3,F137)),F137))</f>
        <v>0</v>
      </c>
      <c r="I137" s="38" t="n">
        <f aca="false">MAX($J$3,IF(C137="Buy",MAX(0,VLOOKUP(G137,Trans2,3,FALSE())+I136),MAX(0,I136-MAX(0.01,ROUND(I136*$F$4,2)))))</f>
        <v>0</v>
      </c>
      <c r="J137" s="38" t="n">
        <f aca="false">MAX($J$3,IF(C137="Sell",MAX(0,VLOOKUP(H137,Trans2,3,FALSE())+J136),MAX(0,J136-MAX(0.01,ROUND(J136*$F$4,2)))))</f>
        <v>0</v>
      </c>
      <c r="K137" s="40" t="n">
        <f aca="false">MAX($J$2,J137+$J$4,I137+0.01,IF(C137="Sell",VLOOKUP(F137,Trans2,2,FALSE()),IF(C137="Buy",VLOOKUP(E137,Trans2,2,FALSE()),0))+VLOOKUP(D137,Intensity2,2,TRUE())+K136)</f>
        <v>0.22</v>
      </c>
      <c r="L137" s="39" t="n">
        <f aca="false">IF(C137="Sell",M137-K137,IF(C137="Buy",L136-I137,((L136+M136)/2-K137/2)))</f>
        <v>24.74</v>
      </c>
      <c r="M137" s="39" t="n">
        <f aca="false">IF(C137="Sell",M136+J137,IF(C137="Buy",L137+K137,((L136+M136)/2+K137/2)))</f>
        <v>24.96</v>
      </c>
      <c r="N137" s="20" t="n">
        <f aca="false">(L137+M137)/2</f>
        <v>24.85</v>
      </c>
      <c r="O137" s="20" t="str">
        <f aca="false">IF(C137="Buy",L136,IF(C137="Sell",M136,""))</f>
        <v/>
      </c>
      <c r="P137" s="41" t="n">
        <f aca="false">IF(C137="Buy",(O137*10000+R136*P136)/(R136+10000),P136)</f>
        <v>26.8383333333333</v>
      </c>
      <c r="Q137" s="41" t="n">
        <f aca="false">IF(C137="Sell",(O137*10000+S136*Q136)/(S136+10000),Q136)</f>
        <v>25.5576923076923</v>
      </c>
      <c r="R137" s="37" t="n">
        <f aca="false">IF(C137="Buy",R136+10000,R136)</f>
        <v>120000</v>
      </c>
      <c r="S137" s="37" t="n">
        <f aca="false">IF(C137="Sell",S136+10000,S136)</f>
        <v>130000</v>
      </c>
      <c r="T137" s="37" t="n">
        <f aca="false">R137-S137</f>
        <v>-10000</v>
      </c>
      <c r="U137" s="37" t="n">
        <f aca="false">S137*Q137-R137*P137</f>
        <v>101900</v>
      </c>
      <c r="V137" s="37" t="n">
        <f aca="false">T137*N137+U137</f>
        <v>-146600</v>
      </c>
    </row>
    <row r="138" customFormat="false" ht="12.75" hidden="false" customHeight="false" outlineLevel="0" collapsed="false">
      <c r="A138" s="20" t="n">
        <f aca="false">A137+1</f>
        <v>120</v>
      </c>
      <c r="B138" s="37" t="n">
        <f aca="false">model1!B138</f>
        <v>23562.6024711438</v>
      </c>
      <c r="C138" s="20" t="s">
        <v>70</v>
      </c>
      <c r="D138" s="37" t="n">
        <f aca="false">((B138-B137)+(B137-B136)+(B136-B135)+(B135-B134))/4</f>
        <v>240</v>
      </c>
      <c r="E138" s="20" t="n">
        <f aca="false">MAX(0,IF(C138="Buy",E137+1,E137-MAX(1,ROUND($F$5*E137,0))))</f>
        <v>0</v>
      </c>
      <c r="F138" s="20" t="n">
        <f aca="false">MAX(0,IF(C138="Sell",F137+1,F137-MAX(1,ROUND($F$5*F137,0))))</f>
        <v>0</v>
      </c>
      <c r="G138" s="20" t="n">
        <f aca="false">IF(T138&gt;$N$2,E138+$N$3,IF(T138&lt;0,IF(L137&gt;Q138,E138+$N$3,E138),E138))</f>
        <v>0</v>
      </c>
      <c r="H138" s="20" t="n">
        <f aca="false">IF(T138&lt;$N$2*-1,F138+$N$3,IF(T138&gt;0,(IF(M137-Q138-J120*(1+$N$4)&gt;0,F138+$N$3,F138)),F138))</f>
        <v>0</v>
      </c>
      <c r="I138" s="38" t="n">
        <f aca="false">MAX($J$3,IF(C138="Buy",MAX(0,VLOOKUP(G138,Trans2,3,FALSE())+I137),MAX(0,I137-MAX(0.01,ROUND(I137*$F$4,2)))))</f>
        <v>0</v>
      </c>
      <c r="J138" s="38" t="n">
        <f aca="false">MAX($J$3,IF(C138="Sell",MAX(0,VLOOKUP(H138,Trans2,3,FALSE())+J137),MAX(0,J137-MAX(0.01,ROUND(J137*$F$4,2)))))</f>
        <v>0</v>
      </c>
      <c r="K138" s="40" t="n">
        <f aca="false">MAX($J$2,J138+$J$4,I138+0.01,IF(C138="Sell",VLOOKUP(F138,Trans2,2,FALSE()),IF(C138="Buy",VLOOKUP(E138,Trans2,2,FALSE()),0))+VLOOKUP(D138,Intensity2,2,TRUE())+K137)</f>
        <v>0.21</v>
      </c>
      <c r="L138" s="39" t="n">
        <f aca="false">IF(C138="Sell",M138-K138,IF(C138="Buy",L137-I138,((L137+M137)/2-K138/2)))</f>
        <v>24.745</v>
      </c>
      <c r="M138" s="39" t="n">
        <f aca="false">IF(C138="Sell",M137+J138,IF(C138="Buy",L138+K138,((L137+M137)/2+K138/2)))</f>
        <v>24.955</v>
      </c>
      <c r="N138" s="20" t="n">
        <f aca="false">(L138+M138)/2</f>
        <v>24.85</v>
      </c>
      <c r="O138" s="20" t="str">
        <f aca="false">IF(C138="Buy",L137,IF(C138="Sell",M137,""))</f>
        <v/>
      </c>
      <c r="P138" s="41" t="n">
        <f aca="false">IF(C138="Buy",(O138*10000+R137*P137)/(R137+10000),P137)</f>
        <v>26.8383333333333</v>
      </c>
      <c r="Q138" s="41" t="n">
        <f aca="false">IF(C138="Sell",(O138*10000+S137*Q137)/(S137+10000),Q137)</f>
        <v>25.5576923076923</v>
      </c>
      <c r="R138" s="37" t="n">
        <f aca="false">IF(C138="Buy",R137+10000,R137)</f>
        <v>120000</v>
      </c>
      <c r="S138" s="37" t="n">
        <f aca="false">IF(C138="Sell",S137+10000,S137)</f>
        <v>130000</v>
      </c>
      <c r="T138" s="37" t="n">
        <f aca="false">R138-S138</f>
        <v>-10000</v>
      </c>
      <c r="U138" s="37" t="n">
        <f aca="false">S138*Q138-R138*P138</f>
        <v>101900</v>
      </c>
      <c r="V138" s="37" t="n">
        <f aca="false">T138*N138+U138</f>
        <v>-146600</v>
      </c>
    </row>
    <row r="139" customFormat="false" ht="12.75" hidden="false" customHeight="false" outlineLevel="0" collapsed="false">
      <c r="A139" s="20" t="n">
        <f aca="false">A138+1</f>
        <v>121</v>
      </c>
      <c r="B139" s="37" t="n">
        <f aca="false">model1!B139</f>
        <v>23802.6024711438</v>
      </c>
      <c r="C139" s="20" t="s">
        <v>70</v>
      </c>
      <c r="D139" s="37" t="n">
        <f aca="false">((B139-B138)+(B138-B137)+(B137-B136)+(B136-B135))/4</f>
        <v>240</v>
      </c>
      <c r="E139" s="20" t="n">
        <f aca="false">MAX(0,IF(C139="Buy",E138+1,E138-MAX(1,ROUND($F$5*E138,0))))</f>
        <v>0</v>
      </c>
      <c r="F139" s="20" t="n">
        <f aca="false">MAX(0,IF(C139="Sell",F138+1,F138-MAX(1,ROUND($F$5*F138,0))))</f>
        <v>0</v>
      </c>
      <c r="G139" s="20" t="n">
        <f aca="false">IF(T139&gt;$N$2,E139+$N$3,IF(T139&lt;0,IF(L138&gt;Q139,E139+$N$3,E139),E139))</f>
        <v>0</v>
      </c>
      <c r="H139" s="20" t="n">
        <f aca="false">IF(T139&lt;$N$2*-1,F139+$N$3,IF(T139&gt;0,(IF(M138-Q139-J121*(1+$N$4)&gt;0,F139+$N$3,F139)),F139))</f>
        <v>0</v>
      </c>
      <c r="I139" s="38" t="n">
        <f aca="false">MAX($J$3,IF(C139="Buy",MAX(0,VLOOKUP(G139,Trans2,3,FALSE())+I138),MAX(0,I138-MAX(0.01,ROUND(I138*$F$4,2)))))</f>
        <v>0</v>
      </c>
      <c r="J139" s="38" t="n">
        <f aca="false">MAX($J$3,IF(C139="Sell",MAX(0,VLOOKUP(H139,Trans2,3,FALSE())+J138),MAX(0,J138-MAX(0.01,ROUND(J138*$F$4,2)))))</f>
        <v>0</v>
      </c>
      <c r="K139" s="40" t="n">
        <f aca="false">MAX($J$2,J139+$J$4,I139+0.01,IF(C139="Sell",VLOOKUP(F139,Trans2,2,FALSE()),IF(C139="Buy",VLOOKUP(E139,Trans2,2,FALSE()),0))+VLOOKUP(D139,Intensity2,2,TRUE())+K138)</f>
        <v>0.2</v>
      </c>
      <c r="L139" s="39" t="n">
        <f aca="false">IF(C139="Sell",M139-K139,IF(C139="Buy",L138-I139,((L138+M138)/2-K139/2)))</f>
        <v>24.75</v>
      </c>
      <c r="M139" s="39" t="n">
        <f aca="false">IF(C139="Sell",M138+J139,IF(C139="Buy",L139+K139,((L138+M138)/2+K139/2)))</f>
        <v>24.95</v>
      </c>
      <c r="N139" s="20" t="n">
        <f aca="false">(L139+M139)/2</f>
        <v>24.85</v>
      </c>
      <c r="O139" s="20" t="str">
        <f aca="false">IF(C139="Buy",L138,IF(C139="Sell",M138,""))</f>
        <v/>
      </c>
      <c r="P139" s="41" t="n">
        <f aca="false">IF(C139="Buy",(O139*10000+R138*P138)/(R138+10000),P138)</f>
        <v>26.8383333333333</v>
      </c>
      <c r="Q139" s="41" t="n">
        <f aca="false">IF(C139="Sell",(O139*10000+S138*Q138)/(S138+10000),Q138)</f>
        <v>25.5576923076923</v>
      </c>
      <c r="R139" s="37" t="n">
        <f aca="false">IF(C139="Buy",R138+10000,R138)</f>
        <v>120000</v>
      </c>
      <c r="S139" s="37" t="n">
        <f aca="false">IF(C139="Sell",S138+10000,S138)</f>
        <v>130000</v>
      </c>
      <c r="T139" s="37" t="n">
        <f aca="false">R139-S139</f>
        <v>-10000</v>
      </c>
      <c r="U139" s="37" t="n">
        <f aca="false">S139*Q139-R139*P139</f>
        <v>101900</v>
      </c>
      <c r="V139" s="37" t="n">
        <f aca="false">T139*N139+U139</f>
        <v>-146600</v>
      </c>
    </row>
    <row r="140" customFormat="false" ht="12.75" hidden="false" customHeight="false" outlineLevel="0" collapsed="false">
      <c r="A140" s="20" t="n">
        <f aca="false">A139+1</f>
        <v>122</v>
      </c>
      <c r="B140" s="37" t="n">
        <f aca="false">model1!B140</f>
        <v>24042.6024711438</v>
      </c>
      <c r="C140" s="20" t="s">
        <v>70</v>
      </c>
      <c r="D140" s="37" t="n">
        <f aca="false">((B140-B139)+(B139-B138)+(B138-B137)+(B137-B136))/4</f>
        <v>240</v>
      </c>
      <c r="E140" s="20" t="n">
        <f aca="false">MAX(0,IF(C140="Buy",E139+1,E139-MAX(1,ROUND($F$5*E139,0))))</f>
        <v>0</v>
      </c>
      <c r="F140" s="20" t="n">
        <f aca="false">MAX(0,IF(C140="Sell",F139+1,F139-MAX(1,ROUND($F$5*F139,0))))</f>
        <v>0</v>
      </c>
      <c r="G140" s="20" t="n">
        <f aca="false">IF(T140&gt;$N$2,E140+$N$3,IF(T140&lt;0,IF(L139&gt;Q140,E140+$N$3,E140),E140))</f>
        <v>0</v>
      </c>
      <c r="H140" s="20" t="n">
        <f aca="false">IF(T140&lt;$N$2*-1,F140+$N$3,IF(T140&gt;0,(IF(M139-Q140-J122*(1+$N$4)&gt;0,F140+$N$3,F140)),F140))</f>
        <v>0</v>
      </c>
      <c r="I140" s="38" t="n">
        <f aca="false">MAX($J$3,IF(C140="Buy",MAX(0,VLOOKUP(G140,Trans2,3,FALSE())+I139),MAX(0,I139-MAX(0.01,ROUND(I139*$F$4,2)))))</f>
        <v>0</v>
      </c>
      <c r="J140" s="38" t="n">
        <f aca="false">MAX($J$3,IF(C140="Sell",MAX(0,VLOOKUP(H140,Trans2,3,FALSE())+J139),MAX(0,J139-MAX(0.01,ROUND(J139*$F$4,2)))))</f>
        <v>0</v>
      </c>
      <c r="K140" s="40" t="n">
        <f aca="false">MAX($J$2,J140+$J$4,I140+0.01,IF(C140="Sell",VLOOKUP(F140,Trans2,2,FALSE()),IF(C140="Buy",VLOOKUP(E140,Trans2,2,FALSE()),0))+VLOOKUP(D140,Intensity2,2,TRUE())+K139)</f>
        <v>0.19</v>
      </c>
      <c r="L140" s="39" t="n">
        <f aca="false">IF(C140="Sell",M140-K140,IF(C140="Buy",L139-I140,((L139+M139)/2-K140/2)))</f>
        <v>24.755</v>
      </c>
      <c r="M140" s="39" t="n">
        <f aca="false">IF(C140="Sell",M139+J140,IF(C140="Buy",L140+K140,((L139+M139)/2+K140/2)))</f>
        <v>24.945</v>
      </c>
      <c r="N140" s="20" t="n">
        <f aca="false">(L140+M140)/2</f>
        <v>24.85</v>
      </c>
      <c r="O140" s="20" t="str">
        <f aca="false">IF(C140="Buy",L139,IF(C140="Sell",M139,""))</f>
        <v/>
      </c>
      <c r="P140" s="41" t="n">
        <f aca="false">IF(C140="Buy",(O140*10000+R139*P139)/(R139+10000),P139)</f>
        <v>26.8383333333333</v>
      </c>
      <c r="Q140" s="41" t="n">
        <f aca="false">IF(C140="Sell",(O140*10000+S139*Q139)/(S139+10000),Q139)</f>
        <v>25.5576923076923</v>
      </c>
      <c r="R140" s="37" t="n">
        <f aca="false">IF(C140="Buy",R139+10000,R139)</f>
        <v>120000</v>
      </c>
      <c r="S140" s="37" t="n">
        <f aca="false">IF(C140="Sell",S139+10000,S139)</f>
        <v>130000</v>
      </c>
      <c r="T140" s="37" t="n">
        <f aca="false">R140-S140</f>
        <v>-10000</v>
      </c>
      <c r="U140" s="37" t="n">
        <f aca="false">S140*Q140-R140*P140</f>
        <v>101900</v>
      </c>
      <c r="V140" s="37" t="n">
        <f aca="false">T140*N140+U140</f>
        <v>-146600</v>
      </c>
    </row>
    <row r="141" customFormat="false" ht="12.75" hidden="false" customHeight="false" outlineLevel="0" collapsed="false">
      <c r="A141" s="20" t="n">
        <f aca="false">A140+1</f>
        <v>123</v>
      </c>
      <c r="B141" s="37" t="n">
        <f aca="false">model1!B141</f>
        <v>24282.6024711438</v>
      </c>
      <c r="C141" s="20" t="s">
        <v>70</v>
      </c>
      <c r="D141" s="37" t="n">
        <f aca="false">((B141-B140)+(B140-B139)+(B139-B138)+(B138-B137))/4</f>
        <v>240</v>
      </c>
      <c r="E141" s="20" t="n">
        <f aca="false">MAX(0,IF(C141="Buy",E140+1,E140-MAX(1,ROUND($F$5*E140,0))))</f>
        <v>0</v>
      </c>
      <c r="F141" s="20" t="n">
        <f aca="false">MAX(0,IF(C141="Sell",F140+1,F140-MAX(1,ROUND($F$5*F140,0))))</f>
        <v>0</v>
      </c>
      <c r="G141" s="20" t="n">
        <f aca="false">IF(T141&gt;$N$2,E141+$N$3,IF(T141&lt;0,IF(L140&gt;Q141,E141+$N$3,E141),E141))</f>
        <v>0</v>
      </c>
      <c r="H141" s="20" t="n">
        <f aca="false">IF(T141&lt;$N$2*-1,F141+$N$3,IF(T141&gt;0,(IF(M140-Q141-J123*(1+$N$4)&gt;0,F141+$N$3,F141)),F141))</f>
        <v>0</v>
      </c>
      <c r="I141" s="38" t="n">
        <f aca="false">MAX($J$3,IF(C141="Buy",MAX(0,VLOOKUP(G141,Trans2,3,FALSE())+I140),MAX(0,I140-MAX(0.01,ROUND(I140*$F$4,2)))))</f>
        <v>0</v>
      </c>
      <c r="J141" s="38" t="n">
        <f aca="false">MAX($J$3,IF(C141="Sell",MAX(0,VLOOKUP(H141,Trans2,3,FALSE())+J140),MAX(0,J140-MAX(0.01,ROUND(J140*$F$4,2)))))</f>
        <v>0</v>
      </c>
      <c r="K141" s="40" t="n">
        <f aca="false">MAX($J$2,J141+$J$4,I141+0.01,IF(C141="Sell",VLOOKUP(F141,Trans2,2,FALSE()),IF(C141="Buy",VLOOKUP(E141,Trans2,2,FALSE()),0))+VLOOKUP(D141,Intensity2,2,TRUE())+K140)</f>
        <v>0.18</v>
      </c>
      <c r="L141" s="39" t="n">
        <f aca="false">IF(C141="Sell",M141-K141,IF(C141="Buy",L140-I141,((L140+M140)/2-K141/2)))</f>
        <v>24.76</v>
      </c>
      <c r="M141" s="39" t="n">
        <f aca="false">IF(C141="Sell",M140+J141,IF(C141="Buy",L141+K141,((L140+M140)/2+K141/2)))</f>
        <v>24.94</v>
      </c>
      <c r="N141" s="20" t="n">
        <f aca="false">(L141+M141)/2</f>
        <v>24.85</v>
      </c>
      <c r="O141" s="20" t="str">
        <f aca="false">IF(C141="Buy",L140,IF(C141="Sell",M140,""))</f>
        <v/>
      </c>
      <c r="P141" s="41" t="n">
        <f aca="false">IF(C141="Buy",(O141*10000+R140*P140)/(R140+10000),P140)</f>
        <v>26.8383333333333</v>
      </c>
      <c r="Q141" s="41" t="n">
        <f aca="false">IF(C141="Sell",(O141*10000+S140*Q140)/(S140+10000),Q140)</f>
        <v>25.5576923076923</v>
      </c>
      <c r="R141" s="37" t="n">
        <f aca="false">IF(C141="Buy",R140+10000,R140)</f>
        <v>120000</v>
      </c>
      <c r="S141" s="37" t="n">
        <f aca="false">IF(C141="Sell",S140+10000,S140)</f>
        <v>130000</v>
      </c>
      <c r="T141" s="37" t="n">
        <f aca="false">R141-S141</f>
        <v>-10000</v>
      </c>
      <c r="U141" s="37" t="n">
        <f aca="false">S141*Q141-R141*P141</f>
        <v>101900</v>
      </c>
      <c r="V141" s="37" t="n">
        <f aca="false">T141*N141+U141</f>
        <v>-146600</v>
      </c>
    </row>
    <row r="142" customFormat="false" ht="12.75" hidden="false" customHeight="false" outlineLevel="0" collapsed="false">
      <c r="A142" s="20" t="n">
        <f aca="false">A141+1</f>
        <v>124</v>
      </c>
      <c r="B142" s="37" t="n">
        <f aca="false">model1!B142</f>
        <v>24522.6024711438</v>
      </c>
      <c r="C142" s="20" t="s">
        <v>70</v>
      </c>
      <c r="D142" s="37" t="n">
        <f aca="false">((B142-B141)+(B141-B140)+(B140-B139)+(B139-B138))/4</f>
        <v>240</v>
      </c>
      <c r="E142" s="20" t="n">
        <f aca="false">MAX(0,IF(C142="Buy",E141+1,E141-MAX(1,ROUND($F$5*E141,0))))</f>
        <v>0</v>
      </c>
      <c r="F142" s="20" t="n">
        <f aca="false">MAX(0,IF(C142="Sell",F141+1,F141-MAX(1,ROUND($F$5*F141,0))))</f>
        <v>0</v>
      </c>
      <c r="G142" s="20" t="n">
        <f aca="false">IF(T142&gt;$N$2,E142+$N$3,IF(T142&lt;0,IF(L141&gt;Q142,E142+$N$3,E142),E142))</f>
        <v>0</v>
      </c>
      <c r="H142" s="20" t="n">
        <f aca="false">IF(T142&lt;$N$2*-1,F142+$N$3,IF(T142&gt;0,(IF(M141-Q142-J124*(1+$N$4)&gt;0,F142+$N$3,F142)),F142))</f>
        <v>0</v>
      </c>
      <c r="I142" s="38" t="n">
        <f aca="false">MAX($J$3,IF(C142="Buy",MAX(0,VLOOKUP(G142,Trans2,3,FALSE())+I141),MAX(0,I141-MAX(0.01,ROUND(I141*$F$4,2)))))</f>
        <v>0</v>
      </c>
      <c r="J142" s="38" t="n">
        <f aca="false">MAX($J$3,IF(C142="Sell",MAX(0,VLOOKUP(H142,Trans2,3,FALSE())+J141),MAX(0,J141-MAX(0.01,ROUND(J141*$F$4,2)))))</f>
        <v>0</v>
      </c>
      <c r="K142" s="40" t="n">
        <f aca="false">MAX($J$2,J142+$J$4,I142+0.01,IF(C142="Sell",VLOOKUP(F142,Trans2,2,FALSE()),IF(C142="Buy",VLOOKUP(E142,Trans2,2,FALSE()),0))+VLOOKUP(D142,Intensity2,2,TRUE())+K141)</f>
        <v>0.169999999999999</v>
      </c>
      <c r="L142" s="39" t="n">
        <f aca="false">IF(C142="Sell",M142-K142,IF(C142="Buy",L141-I142,((L141+M141)/2-K142/2)))</f>
        <v>24.765</v>
      </c>
      <c r="M142" s="39" t="n">
        <f aca="false">IF(C142="Sell",M141+J142,IF(C142="Buy",L142+K142,((L141+M141)/2+K142/2)))</f>
        <v>24.935</v>
      </c>
      <c r="N142" s="20" t="n">
        <f aca="false">(L142+M142)/2</f>
        <v>24.85</v>
      </c>
      <c r="O142" s="20" t="str">
        <f aca="false">IF(C142="Buy",L141,IF(C142="Sell",M141,""))</f>
        <v/>
      </c>
      <c r="P142" s="41" t="n">
        <f aca="false">IF(C142="Buy",(O142*10000+R141*P141)/(R141+10000),P141)</f>
        <v>26.8383333333333</v>
      </c>
      <c r="Q142" s="41" t="n">
        <f aca="false">IF(C142="Sell",(O142*10000+S141*Q141)/(S141+10000),Q141)</f>
        <v>25.5576923076923</v>
      </c>
      <c r="R142" s="37" t="n">
        <f aca="false">IF(C142="Buy",R141+10000,R141)</f>
        <v>120000</v>
      </c>
      <c r="S142" s="37" t="n">
        <f aca="false">IF(C142="Sell",S141+10000,S141)</f>
        <v>130000</v>
      </c>
      <c r="T142" s="37" t="n">
        <f aca="false">R142-S142</f>
        <v>-10000</v>
      </c>
      <c r="U142" s="37" t="n">
        <f aca="false">S142*Q142-R142*P142</f>
        <v>101900</v>
      </c>
      <c r="V142" s="37" t="n">
        <f aca="false">T142*N142+U142</f>
        <v>-146600</v>
      </c>
    </row>
    <row r="143" customFormat="false" ht="12.75" hidden="false" customHeight="false" outlineLevel="0" collapsed="false">
      <c r="A143" s="20" t="n">
        <f aca="false">A142+1</f>
        <v>125</v>
      </c>
      <c r="B143" s="37" t="n">
        <f aca="false">model1!B143</f>
        <v>24762.6024711438</v>
      </c>
      <c r="C143" s="20" t="s">
        <v>70</v>
      </c>
      <c r="D143" s="37" t="n">
        <f aca="false">((B143-B142)+(B142-B141)+(B141-B140)+(B140-B139))/4</f>
        <v>240</v>
      </c>
      <c r="E143" s="20" t="n">
        <f aca="false">MAX(0,IF(C143="Buy",E142+1,E142-MAX(1,ROUND($F$5*E142,0))))</f>
        <v>0</v>
      </c>
      <c r="F143" s="20" t="n">
        <f aca="false">MAX(0,IF(C143="Sell",F142+1,F142-MAX(1,ROUND($F$5*F142,0))))</f>
        <v>0</v>
      </c>
      <c r="G143" s="20" t="n">
        <f aca="false">IF(T143&gt;$N$2,E143+$N$3,IF(T143&lt;0,IF(L142&gt;Q143,E143+$N$3,E143),E143))</f>
        <v>0</v>
      </c>
      <c r="H143" s="20" t="n">
        <f aca="false">IF(T143&lt;$N$2*-1,F143+$N$3,IF(T143&gt;0,(IF(M142-Q143-J125*(1+$N$4)&gt;0,F143+$N$3,F143)),F143))</f>
        <v>0</v>
      </c>
      <c r="I143" s="38" t="n">
        <f aca="false">MAX($J$3,IF(C143="Buy",MAX(0,VLOOKUP(G143,Trans2,3,FALSE())+I142),MAX(0,I142-MAX(0.01,ROUND(I142*$F$4,2)))))</f>
        <v>0</v>
      </c>
      <c r="J143" s="38" t="n">
        <f aca="false">MAX($J$3,IF(C143="Sell",MAX(0,VLOOKUP(H143,Trans2,3,FALSE())+J142),MAX(0,J142-MAX(0.01,ROUND(J142*$F$4,2)))))</f>
        <v>0</v>
      </c>
      <c r="K143" s="40" t="n">
        <f aca="false">MAX($J$2,J143+$J$4,I143+0.01,IF(C143="Sell",VLOOKUP(F143,Trans2,2,FALSE()),IF(C143="Buy",VLOOKUP(E143,Trans2,2,FALSE()),0))+VLOOKUP(D143,Intensity2,2,TRUE())+K142)</f>
        <v>0.159999999999999</v>
      </c>
      <c r="L143" s="39" t="n">
        <f aca="false">IF(C143="Sell",M143-K143,IF(C143="Buy",L142-I143,((L142+M142)/2-K143/2)))</f>
        <v>24.77</v>
      </c>
      <c r="M143" s="39" t="n">
        <f aca="false">IF(C143="Sell",M142+J143,IF(C143="Buy",L143+K143,((L142+M142)/2+K143/2)))</f>
        <v>24.93</v>
      </c>
      <c r="N143" s="20" t="n">
        <f aca="false">(L143+M143)/2</f>
        <v>24.85</v>
      </c>
      <c r="O143" s="20" t="str">
        <f aca="false">IF(C143="Buy",L142,IF(C143="Sell",M142,""))</f>
        <v/>
      </c>
      <c r="P143" s="41" t="n">
        <f aca="false">IF(C143="Buy",(O143*10000+R142*P142)/(R142+10000),P142)</f>
        <v>26.8383333333333</v>
      </c>
      <c r="Q143" s="41" t="n">
        <f aca="false">IF(C143="Sell",(O143*10000+S142*Q142)/(S142+10000),Q142)</f>
        <v>25.5576923076923</v>
      </c>
      <c r="R143" s="37" t="n">
        <f aca="false">IF(C143="Buy",R142+10000,R142)</f>
        <v>120000</v>
      </c>
      <c r="S143" s="37" t="n">
        <f aca="false">IF(C143="Sell",S142+10000,S142)</f>
        <v>130000</v>
      </c>
      <c r="T143" s="37" t="n">
        <f aca="false">R143-S143</f>
        <v>-10000</v>
      </c>
      <c r="U143" s="37" t="n">
        <f aca="false">S143*Q143-R143*P143</f>
        <v>101900</v>
      </c>
      <c r="V143" s="37" t="n">
        <f aca="false">T143*N143+U143</f>
        <v>-146600</v>
      </c>
    </row>
    <row r="144" customFormat="false" ht="12.75" hidden="false" customHeight="false" outlineLevel="0" collapsed="false">
      <c r="A144" s="20" t="n">
        <f aca="false">A143+1</f>
        <v>126</v>
      </c>
      <c r="B144" s="37" t="n">
        <f aca="false">model1!B144</f>
        <v>25002.6024711438</v>
      </c>
      <c r="C144" s="20" t="s">
        <v>70</v>
      </c>
      <c r="D144" s="37" t="n">
        <f aca="false">((B144-B143)+(B143-B142)+(B142-B141)+(B141-B140))/4</f>
        <v>240</v>
      </c>
      <c r="E144" s="20" t="n">
        <f aca="false">MAX(0,IF(C144="Buy",E143+1,E143-MAX(1,ROUND($F$5*E143,0))))</f>
        <v>0</v>
      </c>
      <c r="F144" s="20" t="n">
        <f aca="false">MAX(0,IF(C144="Sell",F143+1,F143-MAX(1,ROUND($F$5*F143,0))))</f>
        <v>0</v>
      </c>
      <c r="G144" s="20" t="n">
        <f aca="false">IF(T144&gt;$N$2,E144+$N$3,IF(T144&lt;0,IF(L143&gt;Q144,E144+$N$3,E144),E144))</f>
        <v>0</v>
      </c>
      <c r="H144" s="20" t="n">
        <f aca="false">IF(T144&lt;$N$2*-1,F144+$N$3,IF(T144&gt;0,(IF(M143-Q144-J126*(1+$N$4)&gt;0,F144+$N$3,F144)),F144))</f>
        <v>0</v>
      </c>
      <c r="I144" s="38" t="n">
        <f aca="false">MAX($J$3,IF(C144="Buy",MAX(0,VLOOKUP(G144,Trans2,3,FALSE())+I143),MAX(0,I143-MAX(0.01,ROUND(I143*$F$4,2)))))</f>
        <v>0</v>
      </c>
      <c r="J144" s="38" t="n">
        <f aca="false">MAX($J$3,IF(C144="Sell",MAX(0,VLOOKUP(H144,Trans2,3,FALSE())+J143),MAX(0,J143-MAX(0.01,ROUND(J143*$F$4,2)))))</f>
        <v>0</v>
      </c>
      <c r="K144" s="40" t="n">
        <f aca="false">MAX($J$2,J144+$J$4,I144+0.01,IF(C144="Sell",VLOOKUP(F144,Trans2,2,FALSE()),IF(C144="Buy",VLOOKUP(E144,Trans2,2,FALSE()),0))+VLOOKUP(D144,Intensity2,2,TRUE())+K143)</f>
        <v>0.149999999999999</v>
      </c>
      <c r="L144" s="39" t="n">
        <f aca="false">IF(C144="Sell",M144-K144,IF(C144="Buy",L143-I144,((L143+M143)/2-K144/2)))</f>
        <v>24.775</v>
      </c>
      <c r="M144" s="39" t="n">
        <f aca="false">IF(C144="Sell",M143+J144,IF(C144="Buy",L144+K144,((L143+M143)/2+K144/2)))</f>
        <v>24.925</v>
      </c>
      <c r="N144" s="20" t="n">
        <f aca="false">(L144+M144)/2</f>
        <v>24.85</v>
      </c>
      <c r="O144" s="20" t="str">
        <f aca="false">IF(C144="Buy",L143,IF(C144="Sell",M143,""))</f>
        <v/>
      </c>
      <c r="P144" s="41" t="n">
        <f aca="false">IF(C144="Buy",(O144*10000+R143*P143)/(R143+10000),P143)</f>
        <v>26.8383333333333</v>
      </c>
      <c r="Q144" s="41" t="n">
        <f aca="false">IF(C144="Sell",(O144*10000+S143*Q143)/(S143+10000),Q143)</f>
        <v>25.5576923076923</v>
      </c>
      <c r="R144" s="37" t="n">
        <f aca="false">IF(C144="Buy",R143+10000,R143)</f>
        <v>120000</v>
      </c>
      <c r="S144" s="37" t="n">
        <f aca="false">IF(C144="Sell",S143+10000,S143)</f>
        <v>130000</v>
      </c>
      <c r="T144" s="37" t="n">
        <f aca="false">R144-S144</f>
        <v>-10000</v>
      </c>
      <c r="U144" s="37" t="n">
        <f aca="false">S144*Q144-R144*P144</f>
        <v>101900</v>
      </c>
      <c r="V144" s="37" t="n">
        <f aca="false">T144*N144+U144</f>
        <v>-146600</v>
      </c>
    </row>
    <row r="145" customFormat="false" ht="12.75" hidden="false" customHeight="false" outlineLevel="0" collapsed="false">
      <c r="A145" s="20" t="n">
        <f aca="false">A144+1</f>
        <v>127</v>
      </c>
      <c r="B145" s="37" t="n">
        <f aca="false">model1!B145</f>
        <v>25242.6024711438</v>
      </c>
      <c r="C145" s="20" t="s">
        <v>70</v>
      </c>
      <c r="D145" s="37" t="n">
        <f aca="false">((B145-B144)+(B144-B143)+(B143-B142)+(B142-B141))/4</f>
        <v>240</v>
      </c>
      <c r="E145" s="20" t="n">
        <f aca="false">MAX(0,IF(C145="Buy",E144+1,E144-MAX(1,ROUND($F$5*E144,0))))</f>
        <v>0</v>
      </c>
      <c r="F145" s="20" t="n">
        <f aca="false">MAX(0,IF(C145="Sell",F144+1,F144-MAX(1,ROUND($F$5*F144,0))))</f>
        <v>0</v>
      </c>
      <c r="G145" s="20" t="n">
        <f aca="false">IF(T145&gt;$N$2,E145+$N$3,IF(T145&lt;0,IF(L144&gt;Q145,E145+$N$3,E145),E145))</f>
        <v>0</v>
      </c>
      <c r="H145" s="20" t="n">
        <f aca="false">IF(T145&lt;$N$2*-1,F145+$N$3,IF(T145&gt;0,(IF(M144-Q145-J127*(1+$N$4)&gt;0,F145+$N$3,F145)),F145))</f>
        <v>0</v>
      </c>
      <c r="I145" s="38" t="n">
        <f aca="false">MAX($J$3,IF(C145="Buy",MAX(0,VLOOKUP(G145,Trans2,3,FALSE())+I144),MAX(0,I144-MAX(0.01,ROUND(I144*$F$4,2)))))</f>
        <v>0</v>
      </c>
      <c r="J145" s="38" t="n">
        <f aca="false">MAX($J$3,IF(C145="Sell",MAX(0,VLOOKUP(H145,Trans2,3,FALSE())+J144),MAX(0,J144-MAX(0.01,ROUND(J144*$F$4,2)))))</f>
        <v>0</v>
      </c>
      <c r="K145" s="40" t="n">
        <f aca="false">MAX($J$2,J145+$J$4,I145+0.01,IF(C145="Sell",VLOOKUP(F145,Trans2,2,FALSE()),IF(C145="Buy",VLOOKUP(E145,Trans2,2,FALSE()),0))+VLOOKUP(D145,Intensity2,2,TRUE())+K144)</f>
        <v>0.139999999999999</v>
      </c>
      <c r="L145" s="39" t="n">
        <f aca="false">IF(C145="Sell",M145-K145,IF(C145="Buy",L144-I145,((L144+M144)/2-K145/2)))</f>
        <v>24.78</v>
      </c>
      <c r="M145" s="39" t="n">
        <f aca="false">IF(C145="Sell",M144+J145,IF(C145="Buy",L145+K145,((L144+M144)/2+K145/2)))</f>
        <v>24.92</v>
      </c>
      <c r="N145" s="20" t="n">
        <f aca="false">(L145+M145)/2</f>
        <v>24.85</v>
      </c>
      <c r="O145" s="20" t="str">
        <f aca="false">IF(C145="Buy",L144,IF(C145="Sell",M144,""))</f>
        <v/>
      </c>
      <c r="P145" s="41" t="n">
        <f aca="false">IF(C145="Buy",(O145*10000+R144*P144)/(R144+10000),P144)</f>
        <v>26.8383333333333</v>
      </c>
      <c r="Q145" s="41" t="n">
        <f aca="false">IF(C145="Sell",(O145*10000+S144*Q144)/(S144+10000),Q144)</f>
        <v>25.5576923076923</v>
      </c>
      <c r="R145" s="37" t="n">
        <f aca="false">IF(C145="Buy",R144+10000,R144)</f>
        <v>120000</v>
      </c>
      <c r="S145" s="37" t="n">
        <f aca="false">IF(C145="Sell",S144+10000,S144)</f>
        <v>130000</v>
      </c>
      <c r="T145" s="37" t="n">
        <f aca="false">R145-S145</f>
        <v>-10000</v>
      </c>
      <c r="U145" s="37" t="n">
        <f aca="false">S145*Q145-R145*P145</f>
        <v>101900</v>
      </c>
      <c r="V145" s="37" t="n">
        <f aca="false">T145*N145+U145</f>
        <v>-146600</v>
      </c>
    </row>
    <row r="146" customFormat="false" ht="12.75" hidden="false" customHeight="false" outlineLevel="0" collapsed="false">
      <c r="A146" s="20" t="n">
        <f aca="false">A145+1</f>
        <v>128</v>
      </c>
      <c r="B146" s="37" t="n">
        <f aca="false">model1!B146</f>
        <v>25482.6024711438</v>
      </c>
      <c r="C146" s="20" t="s">
        <v>70</v>
      </c>
      <c r="D146" s="37" t="n">
        <f aca="false">((B146-B145)+(B145-B144)+(B144-B143)+(B143-B142))/4</f>
        <v>240</v>
      </c>
      <c r="E146" s="20" t="n">
        <f aca="false">MAX(0,IF(C146="Buy",E145+1,E145-MAX(1,ROUND($F$5*E145,0))))</f>
        <v>0</v>
      </c>
      <c r="F146" s="20" t="n">
        <f aca="false">MAX(0,IF(C146="Sell",F145+1,F145-MAX(1,ROUND($F$5*F145,0))))</f>
        <v>0</v>
      </c>
      <c r="G146" s="20" t="n">
        <f aca="false">IF(T146&gt;$N$2,E146+$N$3,IF(T146&lt;0,IF(L145&gt;Q146,E146+$N$3,E146),E146))</f>
        <v>0</v>
      </c>
      <c r="H146" s="20" t="n">
        <f aca="false">IF(T146&lt;$N$2*-1,F146+$N$3,IF(T146&gt;0,(IF(M145-Q146-J128*(1+$N$4)&gt;0,F146+$N$3,F146)),F146))</f>
        <v>0</v>
      </c>
      <c r="I146" s="38" t="n">
        <f aca="false">MAX($J$3,IF(C146="Buy",MAX(0,VLOOKUP(G146,Trans2,3,FALSE())+I145),MAX(0,I145-MAX(0.01,ROUND(I145*$F$4,2)))))</f>
        <v>0</v>
      </c>
      <c r="J146" s="38" t="n">
        <f aca="false">MAX($J$3,IF(C146="Sell",MAX(0,VLOOKUP(H146,Trans2,3,FALSE())+J145),MAX(0,J145-MAX(0.01,ROUND(J145*$F$4,2)))))</f>
        <v>0</v>
      </c>
      <c r="K146" s="40" t="n">
        <f aca="false">MAX($J$2,J146+$J$4,I146+0.01,IF(C146="Sell",VLOOKUP(F146,Trans2,2,FALSE()),IF(C146="Buy",VLOOKUP(E146,Trans2,2,FALSE()),0))+VLOOKUP(D146,Intensity2,2,TRUE())+K145)</f>
        <v>0.129999999999999</v>
      </c>
      <c r="L146" s="39" t="n">
        <f aca="false">IF(C146="Sell",M146-K146,IF(C146="Buy",L145-I146,((L145+M145)/2-K146/2)))</f>
        <v>24.785</v>
      </c>
      <c r="M146" s="39" t="n">
        <f aca="false">IF(C146="Sell",M145+J146,IF(C146="Buy",L146+K146,((L145+M145)/2+K146/2)))</f>
        <v>24.915</v>
      </c>
      <c r="N146" s="20" t="n">
        <f aca="false">(L146+M146)/2</f>
        <v>24.85</v>
      </c>
      <c r="O146" s="20" t="str">
        <f aca="false">IF(C146="Buy",L145,IF(C146="Sell",M145,""))</f>
        <v/>
      </c>
      <c r="P146" s="41" t="n">
        <f aca="false">IF(C146="Buy",(O146*10000+R145*P145)/(R145+10000),P145)</f>
        <v>26.8383333333333</v>
      </c>
      <c r="Q146" s="41" t="n">
        <f aca="false">IF(C146="Sell",(O146*10000+S145*Q145)/(S145+10000),Q145)</f>
        <v>25.5576923076923</v>
      </c>
      <c r="R146" s="37" t="n">
        <f aca="false">IF(C146="Buy",R145+10000,R145)</f>
        <v>120000</v>
      </c>
      <c r="S146" s="37" t="n">
        <f aca="false">IF(C146="Sell",S145+10000,S145)</f>
        <v>130000</v>
      </c>
      <c r="T146" s="37" t="n">
        <f aca="false">R146-S146</f>
        <v>-10000</v>
      </c>
      <c r="U146" s="37" t="n">
        <f aca="false">S146*Q146-R146*P146</f>
        <v>101900</v>
      </c>
      <c r="V146" s="37" t="n">
        <f aca="false">T146*N146+U146</f>
        <v>-146600</v>
      </c>
    </row>
    <row r="147" customFormat="false" ht="12.75" hidden="false" customHeight="false" outlineLevel="0" collapsed="false">
      <c r="A147" s="20" t="n">
        <f aca="false">A146+1</f>
        <v>129</v>
      </c>
      <c r="B147" s="37" t="n">
        <f aca="false">model1!B147</f>
        <v>25722.6024711438</v>
      </c>
      <c r="C147" s="20" t="s">
        <v>70</v>
      </c>
      <c r="D147" s="37" t="n">
        <f aca="false">((B147-B146)+(B146-B145)+(B145-B144)+(B144-B143))/4</f>
        <v>240</v>
      </c>
      <c r="E147" s="20" t="n">
        <f aca="false">MAX(0,IF(C147="Buy",E146+1,E146-MAX(1,ROUND($F$5*E146,0))))</f>
        <v>0</v>
      </c>
      <c r="F147" s="20" t="n">
        <f aca="false">MAX(0,IF(C147="Sell",F146+1,F146-MAX(1,ROUND($F$5*F146,0))))</f>
        <v>0</v>
      </c>
      <c r="G147" s="20" t="n">
        <f aca="false">IF(T147&gt;$N$2,E147+$N$3,IF(T147&lt;0,IF(L146&gt;Q147,E147+$N$3,E147),E147))</f>
        <v>0</v>
      </c>
      <c r="H147" s="20" t="n">
        <f aca="false">IF(T147&lt;$N$2*-1,F147+$N$3,IF(T147&gt;0,(IF(M146-Q147-J129*(1+$N$4)&gt;0,F147+$N$3,F147)),F147))</f>
        <v>0</v>
      </c>
      <c r="I147" s="38" t="n">
        <f aca="false">MAX($J$3,IF(C147="Buy",MAX(0,VLOOKUP(G147,Trans2,3,FALSE())+I146),MAX(0,I146-MAX(0.01,ROUND(I146*$F$4,2)))))</f>
        <v>0</v>
      </c>
      <c r="J147" s="38" t="n">
        <f aca="false">MAX($J$3,IF(C147="Sell",MAX(0,VLOOKUP(H147,Trans2,3,FALSE())+J146),MAX(0,J146-MAX(0.01,ROUND(J146*$F$4,2)))))</f>
        <v>0</v>
      </c>
      <c r="K147" s="40" t="n">
        <f aca="false">MAX($J$2,J147+$J$4,I147+0.01,IF(C147="Sell",VLOOKUP(F147,Trans2,2,FALSE()),IF(C147="Buy",VLOOKUP(E147,Trans2,2,FALSE()),0))+VLOOKUP(D147,Intensity2,2,TRUE())+K146)</f>
        <v>0.119999999999999</v>
      </c>
      <c r="L147" s="39" t="n">
        <f aca="false">IF(C147="Sell",M147-K147,IF(C147="Buy",L146-I147,((L146+M146)/2-K147/2)))</f>
        <v>24.79</v>
      </c>
      <c r="M147" s="39" t="n">
        <f aca="false">IF(C147="Sell",M146+J147,IF(C147="Buy",L147+K147,((L146+M146)/2+K147/2)))</f>
        <v>24.91</v>
      </c>
      <c r="N147" s="20" t="n">
        <f aca="false">(L147+M147)/2</f>
        <v>24.85</v>
      </c>
      <c r="O147" s="20" t="str">
        <f aca="false">IF(C147="Buy",L146,IF(C147="Sell",M146,""))</f>
        <v/>
      </c>
      <c r="P147" s="41" t="n">
        <f aca="false">IF(C147="Buy",(O147*10000+R146*P146)/(R146+10000),P146)</f>
        <v>26.8383333333333</v>
      </c>
      <c r="Q147" s="41" t="n">
        <f aca="false">IF(C147="Sell",(O147*10000+S146*Q146)/(S146+10000),Q146)</f>
        <v>25.5576923076923</v>
      </c>
      <c r="R147" s="37" t="n">
        <f aca="false">IF(C147="Buy",R146+10000,R146)</f>
        <v>120000</v>
      </c>
      <c r="S147" s="37" t="n">
        <f aca="false">IF(C147="Sell",S146+10000,S146)</f>
        <v>130000</v>
      </c>
      <c r="T147" s="37" t="n">
        <f aca="false">R147-S147</f>
        <v>-10000</v>
      </c>
      <c r="U147" s="37" t="n">
        <f aca="false">S147*Q147-R147*P147</f>
        <v>101900</v>
      </c>
      <c r="V147" s="37" t="n">
        <f aca="false">T147*N147+U147</f>
        <v>-146600</v>
      </c>
    </row>
    <row r="148" customFormat="false" ht="12.75" hidden="false" customHeight="false" outlineLevel="0" collapsed="false">
      <c r="A148" s="20" t="n">
        <f aca="false">A147+1</f>
        <v>130</v>
      </c>
      <c r="B148" s="37" t="n">
        <f aca="false">model1!B148</f>
        <v>25962.6024711438</v>
      </c>
      <c r="C148" s="20" t="s">
        <v>70</v>
      </c>
      <c r="D148" s="37" t="n">
        <f aca="false">((B148-B147)+(B147-B146)+(B146-B145)+(B145-B144))/4</f>
        <v>240</v>
      </c>
      <c r="E148" s="20" t="n">
        <f aca="false">MAX(0,IF(C148="Buy",E147+1,E147-MAX(1,ROUND($F$5*E147,0))))</f>
        <v>0</v>
      </c>
      <c r="F148" s="20" t="n">
        <f aca="false">MAX(0,IF(C148="Sell",F147+1,F147-MAX(1,ROUND($F$5*F147,0))))</f>
        <v>0</v>
      </c>
      <c r="G148" s="20" t="n">
        <f aca="false">IF(T148&gt;$N$2,E148+$N$3,IF(T148&lt;0,IF(L147&gt;Q148,E148+$N$3,E148),E148))</f>
        <v>0</v>
      </c>
      <c r="H148" s="20" t="n">
        <f aca="false">IF(T148&lt;$N$2*-1,F148+$N$3,IF(T148&gt;0,(IF(M147-Q148-J130*(1+$N$4)&gt;0,F148+$N$3,F148)),F148))</f>
        <v>0</v>
      </c>
      <c r="I148" s="38" t="n">
        <f aca="false">MAX($J$3,IF(C148="Buy",MAX(0,VLOOKUP(G148,Trans2,3,FALSE())+I147),MAX(0,I147-MAX(0.01,ROUND(I147*$F$4,2)))))</f>
        <v>0</v>
      </c>
      <c r="J148" s="38" t="n">
        <f aca="false">MAX($J$3,IF(C148="Sell",MAX(0,VLOOKUP(H148,Trans2,3,FALSE())+J147),MAX(0,J147-MAX(0.01,ROUND(J147*$F$4,2)))))</f>
        <v>0</v>
      </c>
      <c r="K148" s="40" t="n">
        <f aca="false">MAX($J$2,J148+$J$4,I148+0.01,IF(C148="Sell",VLOOKUP(F148,Trans2,2,FALSE()),IF(C148="Buy",VLOOKUP(E148,Trans2,2,FALSE()),0))+VLOOKUP(D148,Intensity2,2,TRUE())+K147)</f>
        <v>0.109999999999999</v>
      </c>
      <c r="L148" s="39" t="n">
        <f aca="false">IF(C148="Sell",M148-K148,IF(C148="Buy",L147-I148,((L147+M147)/2-K148/2)))</f>
        <v>24.795</v>
      </c>
      <c r="M148" s="39" t="n">
        <f aca="false">IF(C148="Sell",M147+J148,IF(C148="Buy",L148+K148,((L147+M147)/2+K148/2)))</f>
        <v>24.905</v>
      </c>
      <c r="N148" s="20" t="n">
        <f aca="false">(L148+M148)/2</f>
        <v>24.85</v>
      </c>
      <c r="O148" s="20" t="str">
        <f aca="false">IF(C148="Buy",L147,IF(C148="Sell",M147,""))</f>
        <v/>
      </c>
      <c r="P148" s="41" t="n">
        <f aca="false">IF(C148="Buy",(O148*10000+R147*P147)/(R147+10000),P147)</f>
        <v>26.8383333333333</v>
      </c>
      <c r="Q148" s="41" t="n">
        <f aca="false">IF(C148="Sell",(O148*10000+S147*Q147)/(S147+10000),Q147)</f>
        <v>25.5576923076923</v>
      </c>
      <c r="R148" s="37" t="n">
        <f aca="false">IF(C148="Buy",R147+10000,R147)</f>
        <v>120000</v>
      </c>
      <c r="S148" s="37" t="n">
        <f aca="false">IF(C148="Sell",S147+10000,S147)</f>
        <v>130000</v>
      </c>
      <c r="T148" s="37" t="n">
        <f aca="false">R148-S148</f>
        <v>-10000</v>
      </c>
      <c r="U148" s="37" t="n">
        <f aca="false">S148*Q148-R148*P148</f>
        <v>101900</v>
      </c>
      <c r="V148" s="37" t="n">
        <f aca="false">T148*N148+U148</f>
        <v>-146600</v>
      </c>
    </row>
    <row r="149" customFormat="false" ht="12.75" hidden="false" customHeight="false" outlineLevel="0" collapsed="false">
      <c r="A149" s="20" t="n">
        <f aca="false">A148+1</f>
        <v>131</v>
      </c>
      <c r="B149" s="37" t="n">
        <f aca="false">model1!B149</f>
        <v>26202.6024711438</v>
      </c>
      <c r="C149" s="20" t="s">
        <v>70</v>
      </c>
      <c r="D149" s="37" t="n">
        <f aca="false">((B149-B148)+(B148-B147)+(B147-B146)+(B146-B145))/4</f>
        <v>240</v>
      </c>
      <c r="E149" s="20" t="n">
        <f aca="false">MAX(0,IF(C149="Buy",E148+1,E148-MAX(1,ROUND($F$5*E148,0))))</f>
        <v>0</v>
      </c>
      <c r="F149" s="20" t="n">
        <f aca="false">MAX(0,IF(C149="Sell",F148+1,F148-MAX(1,ROUND($F$5*F148,0))))</f>
        <v>0</v>
      </c>
      <c r="G149" s="20" t="n">
        <f aca="false">IF(T149&gt;$N$2,E149+$N$3,IF(T149&lt;0,IF(L148&gt;Q149,E149+$N$3,E149),E149))</f>
        <v>0</v>
      </c>
      <c r="H149" s="20" t="n">
        <f aca="false">IF(T149&lt;$N$2*-1,F149+$N$3,IF(T149&gt;0,(IF(M148-Q149-J131*(1+$N$4)&gt;0,F149+$N$3,F149)),F149))</f>
        <v>0</v>
      </c>
      <c r="I149" s="38" t="n">
        <f aca="false">MAX($J$3,IF(C149="Buy",MAX(0,VLOOKUP(G149,Trans2,3,FALSE())+I148),MAX(0,I148-MAX(0.01,ROUND(I148*$F$4,2)))))</f>
        <v>0</v>
      </c>
      <c r="J149" s="38" t="n">
        <f aca="false">MAX($J$3,IF(C149="Sell",MAX(0,VLOOKUP(H149,Trans2,3,FALSE())+J148),MAX(0,J148-MAX(0.01,ROUND(J148*$F$4,2)))))</f>
        <v>0</v>
      </c>
      <c r="K149" s="40" t="n">
        <f aca="false">MAX($J$2,J149+$J$4,I149+0.01,IF(C149="Sell",VLOOKUP(F149,Trans2,2,FALSE()),IF(C149="Buy",VLOOKUP(E149,Trans2,2,FALSE()),0))+VLOOKUP(D149,Intensity2,2,TRUE())+K148)</f>
        <v>0.0999999999999995</v>
      </c>
      <c r="L149" s="39" t="n">
        <f aca="false">IF(C149="Sell",M149-K149,IF(C149="Buy",L148-I149,((L148+M148)/2-K149/2)))</f>
        <v>24.8</v>
      </c>
      <c r="M149" s="39" t="n">
        <f aca="false">IF(C149="Sell",M148+J149,IF(C149="Buy",L149+K149,((L148+M148)/2+K149/2)))</f>
        <v>24.9</v>
      </c>
      <c r="N149" s="20" t="n">
        <f aca="false">(L149+M149)/2</f>
        <v>24.85</v>
      </c>
      <c r="O149" s="20" t="str">
        <f aca="false">IF(C149="Buy",L148,IF(C149="Sell",M148,""))</f>
        <v/>
      </c>
      <c r="P149" s="41" t="n">
        <f aca="false">IF(C149="Buy",(O149*10000+R148*P148)/(R148+10000),P148)</f>
        <v>26.8383333333333</v>
      </c>
      <c r="Q149" s="41" t="n">
        <f aca="false">IF(C149="Sell",(O149*10000+S148*Q148)/(S148+10000),Q148)</f>
        <v>25.5576923076923</v>
      </c>
      <c r="R149" s="37" t="n">
        <f aca="false">IF(C149="Buy",R148+10000,R148)</f>
        <v>120000</v>
      </c>
      <c r="S149" s="37" t="n">
        <f aca="false">IF(C149="Sell",S148+10000,S148)</f>
        <v>130000</v>
      </c>
      <c r="T149" s="37" t="n">
        <f aca="false">R149-S149</f>
        <v>-10000</v>
      </c>
      <c r="U149" s="37" t="n">
        <f aca="false">S149*Q149-R149*P149</f>
        <v>101900</v>
      </c>
      <c r="V149" s="37" t="n">
        <f aca="false">T149*N149+U149</f>
        <v>-146600</v>
      </c>
    </row>
    <row r="150" customFormat="false" ht="12.75" hidden="false" customHeight="false" outlineLevel="0" collapsed="false">
      <c r="A150" s="20" t="n">
        <f aca="false">A149+1</f>
        <v>132</v>
      </c>
      <c r="B150" s="37" t="n">
        <f aca="false">model1!B150</f>
        <v>26442.6024711438</v>
      </c>
      <c r="C150" s="20" t="s">
        <v>70</v>
      </c>
      <c r="D150" s="37" t="n">
        <f aca="false">((B150-B149)+(B149-B148)+(B148-B147)+(B147-B146))/4</f>
        <v>240</v>
      </c>
      <c r="E150" s="20" t="n">
        <f aca="false">MAX(0,IF(C150="Buy",E149+1,E149-MAX(1,ROUND($F$5*E149,0))))</f>
        <v>0</v>
      </c>
      <c r="F150" s="20" t="n">
        <f aca="false">MAX(0,IF(C150="Sell",F149+1,F149-MAX(1,ROUND($F$5*F149,0))))</f>
        <v>0</v>
      </c>
      <c r="G150" s="20" t="n">
        <f aca="false">IF(T150&gt;$N$2,E150+$N$3,IF(T150&lt;0,IF(L149&gt;Q150,E150+$N$3,E150),E150))</f>
        <v>0</v>
      </c>
      <c r="H150" s="20" t="n">
        <f aca="false">IF(T150&lt;$N$2*-1,F150+$N$3,IF(T150&gt;0,(IF(M149-Q150-J132*(1+$N$4)&gt;0,F150+$N$3,F150)),F150))</f>
        <v>0</v>
      </c>
      <c r="I150" s="38" t="n">
        <f aca="false">MAX($J$3,IF(C150="Buy",MAX(0,VLOOKUP(G150,Trans2,3,FALSE())+I149),MAX(0,I149-MAX(0.01,ROUND(I149*$F$4,2)))))</f>
        <v>0</v>
      </c>
      <c r="J150" s="38" t="n">
        <f aca="false">MAX($J$3,IF(C150="Sell",MAX(0,VLOOKUP(H150,Trans2,3,FALSE())+J149),MAX(0,J149-MAX(0.01,ROUND(J149*$F$4,2)))))</f>
        <v>0</v>
      </c>
      <c r="K150" s="40" t="n">
        <f aca="false">MAX($J$2,J150+$J$4,I150+0.01,IF(C150="Sell",VLOOKUP(F150,Trans2,2,FALSE()),IF(C150="Buy",VLOOKUP(E150,Trans2,2,FALSE()),0))+VLOOKUP(D150,Intensity2,2,TRUE())+K149)</f>
        <v>0.0899999999999995</v>
      </c>
      <c r="L150" s="39" t="n">
        <f aca="false">IF(C150="Sell",M150-K150,IF(C150="Buy",L149-I150,((L149+M149)/2-K150/2)))</f>
        <v>24.805</v>
      </c>
      <c r="M150" s="39" t="n">
        <f aca="false">IF(C150="Sell",M149+J150,IF(C150="Buy",L150+K150,((L149+M149)/2+K150/2)))</f>
        <v>24.895</v>
      </c>
      <c r="N150" s="20" t="n">
        <f aca="false">(L150+M150)/2</f>
        <v>24.85</v>
      </c>
      <c r="O150" s="20" t="str">
        <f aca="false">IF(C150="Buy",L149,IF(C150="Sell",M149,""))</f>
        <v/>
      </c>
      <c r="P150" s="41" t="n">
        <f aca="false">IF(C150="Buy",(O150*10000+R149*P149)/(R149+10000),P149)</f>
        <v>26.8383333333333</v>
      </c>
      <c r="Q150" s="41" t="n">
        <f aca="false">IF(C150="Sell",(O150*10000+S149*Q149)/(S149+10000),Q149)</f>
        <v>25.5576923076923</v>
      </c>
      <c r="R150" s="37" t="n">
        <f aca="false">IF(C150="Buy",R149+10000,R149)</f>
        <v>120000</v>
      </c>
      <c r="S150" s="37" t="n">
        <f aca="false">IF(C150="Sell",S149+10000,S149)</f>
        <v>130000</v>
      </c>
      <c r="T150" s="37" t="n">
        <f aca="false">R150-S150</f>
        <v>-10000</v>
      </c>
      <c r="U150" s="37" t="n">
        <f aca="false">S150*Q150-R150*P150</f>
        <v>101900</v>
      </c>
      <c r="V150" s="37" t="n">
        <f aca="false">T150*N150+U150</f>
        <v>-146600</v>
      </c>
    </row>
    <row r="151" customFormat="false" ht="12.75" hidden="false" customHeight="false" outlineLevel="0" collapsed="false">
      <c r="A151" s="20" t="n">
        <f aca="false">A150+1</f>
        <v>133</v>
      </c>
      <c r="B151" s="37" t="n">
        <f aca="false">model1!B151</f>
        <v>26682.6024711438</v>
      </c>
      <c r="C151" s="20" t="s">
        <v>70</v>
      </c>
      <c r="D151" s="37" t="n">
        <f aca="false">((B151-B150)+(B150-B149)+(B149-B148)+(B148-B147))/4</f>
        <v>240</v>
      </c>
      <c r="E151" s="20" t="n">
        <f aca="false">MAX(0,IF(C151="Buy",E150+1,E150-MAX(1,ROUND($F$5*E150,0))))</f>
        <v>0</v>
      </c>
      <c r="F151" s="20" t="n">
        <f aca="false">MAX(0,IF(C151="Sell",F150+1,F150-MAX(1,ROUND($F$5*F150,0))))</f>
        <v>0</v>
      </c>
      <c r="G151" s="20" t="n">
        <f aca="false">IF(T151&gt;$N$2,E151+$N$3,IF(T151&lt;0,IF(L150&gt;Q151,E151+$N$3,E151),E151))</f>
        <v>0</v>
      </c>
      <c r="H151" s="20" t="n">
        <f aca="false">IF(T151&lt;$N$2*-1,F151+$N$3,IF(T151&gt;0,(IF(M150-Q151-J133*(1+$N$4)&gt;0,F151+$N$3,F151)),F151))</f>
        <v>0</v>
      </c>
      <c r="I151" s="38" t="n">
        <f aca="false">MAX($J$3,IF(C151="Buy",MAX(0,VLOOKUP(G151,Trans2,3,FALSE())+I150),MAX(0,I150-MAX(0.01,ROUND(I150*$F$4,2)))))</f>
        <v>0</v>
      </c>
      <c r="J151" s="38" t="n">
        <f aca="false">MAX($J$3,IF(C151="Sell",MAX(0,VLOOKUP(H151,Trans2,3,FALSE())+J150),MAX(0,J150-MAX(0.01,ROUND(J150*$F$4,2)))))</f>
        <v>0</v>
      </c>
      <c r="K151" s="40" t="n">
        <f aca="false">MAX($J$2,J151+$J$4,I151+0.01,IF(C151="Sell",VLOOKUP(F151,Trans2,2,FALSE()),IF(C151="Buy",VLOOKUP(E151,Trans2,2,FALSE()),0))+VLOOKUP(D151,Intensity2,2,TRUE())+K150)</f>
        <v>0.0799999999999995</v>
      </c>
      <c r="L151" s="39" t="n">
        <f aca="false">IF(C151="Sell",M151-K151,IF(C151="Buy",L150-I151,((L150+M150)/2-K151/2)))</f>
        <v>24.81</v>
      </c>
      <c r="M151" s="39" t="n">
        <f aca="false">IF(C151="Sell",M150+J151,IF(C151="Buy",L151+K151,((L150+M150)/2+K151/2)))</f>
        <v>24.89</v>
      </c>
      <c r="N151" s="20" t="n">
        <f aca="false">(L151+M151)/2</f>
        <v>24.85</v>
      </c>
      <c r="O151" s="20" t="str">
        <f aca="false">IF(C151="Buy",L150,IF(C151="Sell",M150,""))</f>
        <v/>
      </c>
      <c r="P151" s="41" t="n">
        <f aca="false">IF(C151="Buy",(O151*10000+R150*P150)/(R150+10000),P150)</f>
        <v>26.8383333333333</v>
      </c>
      <c r="Q151" s="41" t="n">
        <f aca="false">IF(C151="Sell",(O151*10000+S150*Q150)/(S150+10000),Q150)</f>
        <v>25.5576923076923</v>
      </c>
      <c r="R151" s="37" t="n">
        <f aca="false">IF(C151="Buy",R150+10000,R150)</f>
        <v>120000</v>
      </c>
      <c r="S151" s="37" t="n">
        <f aca="false">IF(C151="Sell",S150+10000,S150)</f>
        <v>130000</v>
      </c>
      <c r="T151" s="37" t="n">
        <f aca="false">R151-S151</f>
        <v>-10000</v>
      </c>
      <c r="U151" s="37" t="n">
        <f aca="false">S151*Q151-R151*P151</f>
        <v>101900</v>
      </c>
      <c r="V151" s="37" t="n">
        <f aca="false">T151*N151+U151</f>
        <v>-146600</v>
      </c>
    </row>
    <row r="152" customFormat="false" ht="12.75" hidden="false" customHeight="false" outlineLevel="0" collapsed="false">
      <c r="A152" s="20" t="n">
        <f aca="false">A151+1</f>
        <v>134</v>
      </c>
      <c r="B152" s="37" t="n">
        <f aca="false">model1!B152</f>
        <v>26922.6024711438</v>
      </c>
      <c r="C152" s="20" t="s">
        <v>70</v>
      </c>
      <c r="D152" s="37" t="n">
        <f aca="false">((B152-B151)+(B151-B150)+(B150-B149)+(B149-B148))/4</f>
        <v>240</v>
      </c>
      <c r="E152" s="20" t="n">
        <f aca="false">MAX(0,IF(C152="Buy",E151+1,E151-MAX(1,ROUND($F$5*E151,0))))</f>
        <v>0</v>
      </c>
      <c r="F152" s="20" t="n">
        <f aca="false">MAX(0,IF(C152="Sell",F151+1,F151-MAX(1,ROUND($F$5*F151,0))))</f>
        <v>0</v>
      </c>
      <c r="G152" s="20" t="n">
        <f aca="false">IF(T152&gt;$N$2,E152+$N$3,IF(T152&lt;0,IF(L151&gt;Q152,E152+$N$3,E152),E152))</f>
        <v>0</v>
      </c>
      <c r="H152" s="20" t="n">
        <f aca="false">IF(T152&lt;$N$2*-1,F152+$N$3,IF(T152&gt;0,(IF(M151-Q152-J134*(1+$N$4)&gt;0,F152+$N$3,F152)),F152))</f>
        <v>0</v>
      </c>
      <c r="I152" s="38" t="n">
        <f aca="false">MAX($J$3,IF(C152="Buy",MAX(0,VLOOKUP(G152,Trans2,3,FALSE())+I151),MAX(0,I151-MAX(0.01,ROUND(I151*$F$4,2)))))</f>
        <v>0</v>
      </c>
      <c r="J152" s="38" t="n">
        <f aca="false">MAX($J$3,IF(C152="Sell",MAX(0,VLOOKUP(H152,Trans2,3,FALSE())+J151),MAX(0,J151-MAX(0.01,ROUND(J151*$F$4,2)))))</f>
        <v>0</v>
      </c>
      <c r="K152" s="40" t="n">
        <f aca="false">MAX($J$2,J152+$J$4,I152+0.01,IF(C152="Sell",VLOOKUP(F152,Trans2,2,FALSE()),IF(C152="Buy",VLOOKUP(E152,Trans2,2,FALSE()),0))+VLOOKUP(D152,Intensity2,2,TRUE())+K151)</f>
        <v>0.0699999999999995</v>
      </c>
      <c r="L152" s="39" t="n">
        <f aca="false">IF(C152="Sell",M152-K152,IF(C152="Buy",L151-I152,((L151+M151)/2-K152/2)))</f>
        <v>24.815</v>
      </c>
      <c r="M152" s="39" t="n">
        <f aca="false">IF(C152="Sell",M151+J152,IF(C152="Buy",L152+K152,((L151+M151)/2+K152/2)))</f>
        <v>24.885</v>
      </c>
      <c r="N152" s="20" t="n">
        <f aca="false">(L152+M152)/2</f>
        <v>24.85</v>
      </c>
      <c r="O152" s="20" t="str">
        <f aca="false">IF(C152="Buy",L151,IF(C152="Sell",M151,""))</f>
        <v/>
      </c>
      <c r="P152" s="41" t="n">
        <f aca="false">IF(C152="Buy",(O152*10000+R151*P151)/(R151+10000),P151)</f>
        <v>26.8383333333333</v>
      </c>
      <c r="Q152" s="41" t="n">
        <f aca="false">IF(C152="Sell",(O152*10000+S151*Q151)/(S151+10000),Q151)</f>
        <v>25.5576923076923</v>
      </c>
      <c r="R152" s="37" t="n">
        <f aca="false">IF(C152="Buy",R151+10000,R151)</f>
        <v>120000</v>
      </c>
      <c r="S152" s="37" t="n">
        <f aca="false">IF(C152="Sell",S151+10000,S151)</f>
        <v>130000</v>
      </c>
      <c r="T152" s="37" t="n">
        <f aca="false">R152-S152</f>
        <v>-10000</v>
      </c>
      <c r="U152" s="37" t="n">
        <f aca="false">S152*Q152-R152*P152</f>
        <v>101900</v>
      </c>
      <c r="V152" s="37" t="n">
        <f aca="false">T152*N152+U152</f>
        <v>-146600</v>
      </c>
    </row>
    <row r="153" customFormat="false" ht="12.75" hidden="false" customHeight="false" outlineLevel="0" collapsed="false">
      <c r="A153" s="20" t="n">
        <f aca="false">A152+1</f>
        <v>135</v>
      </c>
      <c r="B153" s="37" t="n">
        <f aca="false">model1!B153</f>
        <v>27162.6024711438</v>
      </c>
      <c r="C153" s="20" t="s">
        <v>70</v>
      </c>
      <c r="D153" s="37" t="n">
        <f aca="false">((B153-B152)+(B152-B151)+(B151-B150)+(B150-B149))/4</f>
        <v>240</v>
      </c>
      <c r="E153" s="20" t="n">
        <f aca="false">MAX(0,IF(C153="Buy",E152+1,E152-MAX(1,ROUND($F$5*E152,0))))</f>
        <v>0</v>
      </c>
      <c r="F153" s="20" t="n">
        <f aca="false">MAX(0,IF(C153="Sell",F152+1,F152-MAX(1,ROUND($F$5*F152,0))))</f>
        <v>0</v>
      </c>
      <c r="G153" s="20" t="n">
        <f aca="false">IF(T153&gt;$N$2,E153+$N$3,IF(T153&lt;0,IF(L152&gt;Q153,E153+$N$3,E153),E153))</f>
        <v>0</v>
      </c>
      <c r="H153" s="20" t="n">
        <f aca="false">IF(T153&lt;$N$2*-1,F153+$N$3,IF(T153&gt;0,(IF(M152-Q153-J135*(1+$N$4)&gt;0,F153+$N$3,F153)),F153))</f>
        <v>0</v>
      </c>
      <c r="I153" s="38" t="n">
        <f aca="false">MAX($J$3,IF(C153="Buy",MAX(0,VLOOKUP(G153,Trans2,3,FALSE())+I152),MAX(0,I152-MAX(0.01,ROUND(I152*$F$4,2)))))</f>
        <v>0</v>
      </c>
      <c r="J153" s="38" t="n">
        <f aca="false">MAX($J$3,IF(C153="Sell",MAX(0,VLOOKUP(H153,Trans2,3,FALSE())+J152),MAX(0,J152-MAX(0.01,ROUND(J152*$F$4,2)))))</f>
        <v>0</v>
      </c>
      <c r="K153" s="40" t="n">
        <f aca="false">MAX($J$2,J153+$J$4,I153+0.01,IF(C153="Sell",VLOOKUP(F153,Trans2,2,FALSE()),IF(C153="Buy",VLOOKUP(E153,Trans2,2,FALSE()),0))+VLOOKUP(D153,Intensity2,2,TRUE())+K152)</f>
        <v>0.0599999999999995</v>
      </c>
      <c r="L153" s="39" t="n">
        <f aca="false">IF(C153="Sell",M153-K153,IF(C153="Buy",L152-I153,((L152+M152)/2-K153/2)))</f>
        <v>24.82</v>
      </c>
      <c r="M153" s="39" t="n">
        <f aca="false">IF(C153="Sell",M152+J153,IF(C153="Buy",L153+K153,((L152+M152)/2+K153/2)))</f>
        <v>24.88</v>
      </c>
      <c r="N153" s="20" t="n">
        <f aca="false">(L153+M153)/2</f>
        <v>24.85</v>
      </c>
      <c r="O153" s="20" t="str">
        <f aca="false">IF(C153="Buy",L152,IF(C153="Sell",M152,""))</f>
        <v/>
      </c>
      <c r="P153" s="41" t="n">
        <f aca="false">IF(C153="Buy",(O153*10000+R152*P152)/(R152+10000),P152)</f>
        <v>26.8383333333333</v>
      </c>
      <c r="Q153" s="41" t="n">
        <f aca="false">IF(C153="Sell",(O153*10000+S152*Q152)/(S152+10000),Q152)</f>
        <v>25.5576923076923</v>
      </c>
      <c r="R153" s="37" t="n">
        <f aca="false">IF(C153="Buy",R152+10000,R152)</f>
        <v>120000</v>
      </c>
      <c r="S153" s="37" t="n">
        <f aca="false">IF(C153="Sell",S152+10000,S152)</f>
        <v>130000</v>
      </c>
      <c r="T153" s="37" t="n">
        <f aca="false">R153-S153</f>
        <v>-10000</v>
      </c>
      <c r="U153" s="37" t="n">
        <f aca="false">S153*Q153-R153*P153</f>
        <v>101900</v>
      </c>
      <c r="V153" s="37" t="n">
        <f aca="false">T153*N153+U153</f>
        <v>-146600</v>
      </c>
    </row>
    <row r="154" customFormat="false" ht="12.75" hidden="false" customHeight="false" outlineLevel="0" collapsed="false">
      <c r="A154" s="20" t="n">
        <f aca="false">A153+1</f>
        <v>136</v>
      </c>
      <c r="B154" s="37" t="n">
        <f aca="false">model1!B154</f>
        <v>27402.6024711438</v>
      </c>
      <c r="C154" s="20" t="s">
        <v>70</v>
      </c>
      <c r="D154" s="37" t="n">
        <f aca="false">((B154-B153)+(B153-B152)+(B152-B151)+(B151-B150))/4</f>
        <v>240</v>
      </c>
      <c r="E154" s="20" t="n">
        <f aca="false">MAX(0,IF(C154="Buy",E153+1,E153-MAX(1,ROUND($F$5*E153,0))))</f>
        <v>0</v>
      </c>
      <c r="F154" s="20" t="n">
        <f aca="false">MAX(0,IF(C154="Sell",F153+1,F153-MAX(1,ROUND($F$5*F153,0))))</f>
        <v>0</v>
      </c>
      <c r="G154" s="20" t="n">
        <f aca="false">IF(T154&gt;$N$2,E154+$N$3,IF(T154&lt;0,IF(L153&gt;Q154,E154+$N$3,E154),E154))</f>
        <v>0</v>
      </c>
      <c r="H154" s="20" t="n">
        <f aca="false">IF(T154&lt;$N$2*-1,F154+$N$3,IF(T154&gt;0,(IF(M153-Q154-J136*(1+$N$4)&gt;0,F154+$N$3,F154)),F154))</f>
        <v>0</v>
      </c>
      <c r="I154" s="38" t="n">
        <f aca="false">MAX($J$3,IF(C154="Buy",MAX(0,VLOOKUP(G154,Trans2,3,FALSE())+I153),MAX(0,I153-MAX(0.01,ROUND(I153*$F$4,2)))))</f>
        <v>0</v>
      </c>
      <c r="J154" s="38" t="n">
        <f aca="false">MAX($J$3,IF(C154="Sell",MAX(0,VLOOKUP(H154,Trans2,3,FALSE())+J153),MAX(0,J153-MAX(0.01,ROUND(J153*$F$4,2)))))</f>
        <v>0</v>
      </c>
      <c r="K154" s="40" t="n">
        <f aca="false">MAX($J$2,J154+$J$4,I154+0.01,IF(C154="Sell",VLOOKUP(F154,Trans2,2,FALSE()),IF(C154="Buy",VLOOKUP(E154,Trans2,2,FALSE()),0))+VLOOKUP(D154,Intensity2,2,TRUE())+K153)</f>
        <v>0.0499999999999995</v>
      </c>
      <c r="L154" s="39" t="n">
        <f aca="false">IF(C154="Sell",M154-K154,IF(C154="Buy",L153-I154,((L153+M153)/2-K154/2)))</f>
        <v>24.825</v>
      </c>
      <c r="M154" s="39" t="n">
        <f aca="false">IF(C154="Sell",M153+J154,IF(C154="Buy",L154+K154,((L153+M153)/2+K154/2)))</f>
        <v>24.875</v>
      </c>
      <c r="N154" s="20" t="n">
        <f aca="false">(L154+M154)/2</f>
        <v>24.85</v>
      </c>
      <c r="O154" s="20" t="str">
        <f aca="false">IF(C154="Buy",L153,IF(C154="Sell",M153,""))</f>
        <v/>
      </c>
      <c r="P154" s="41" t="n">
        <f aca="false">IF(C154="Buy",(O154*10000+R153*P153)/(R153+10000),P153)</f>
        <v>26.8383333333333</v>
      </c>
      <c r="Q154" s="41" t="n">
        <f aca="false">IF(C154="Sell",(O154*10000+S153*Q153)/(S153+10000),Q153)</f>
        <v>25.5576923076923</v>
      </c>
      <c r="R154" s="37" t="n">
        <f aca="false">IF(C154="Buy",R153+10000,R153)</f>
        <v>120000</v>
      </c>
      <c r="S154" s="37" t="n">
        <f aca="false">IF(C154="Sell",S153+10000,S153)</f>
        <v>130000</v>
      </c>
      <c r="T154" s="37" t="n">
        <f aca="false">R154-S154</f>
        <v>-10000</v>
      </c>
      <c r="U154" s="37" t="n">
        <f aca="false">S154*Q154-R154*P154</f>
        <v>101900</v>
      </c>
      <c r="V154" s="37" t="n">
        <f aca="false">T154*N154+U154</f>
        <v>-146600</v>
      </c>
    </row>
    <row r="155" customFormat="false" ht="12.75" hidden="false" customHeight="false" outlineLevel="0" collapsed="false">
      <c r="A155" s="20" t="n">
        <f aca="false">A154+1</f>
        <v>137</v>
      </c>
      <c r="B155" s="37" t="n">
        <f aca="false">model1!B155</f>
        <v>27642.6024711438</v>
      </c>
      <c r="C155" s="20" t="s">
        <v>70</v>
      </c>
      <c r="D155" s="37" t="n">
        <f aca="false">((B155-B154)+(B154-B153)+(B153-B152)+(B152-B151))/4</f>
        <v>240</v>
      </c>
      <c r="E155" s="20" t="n">
        <f aca="false">MAX(0,IF(C155="Buy",E154+1,E154-MAX(1,ROUND($F$5*E154,0))))</f>
        <v>0</v>
      </c>
      <c r="F155" s="20" t="n">
        <f aca="false">MAX(0,IF(C155="Sell",F154+1,F154-MAX(1,ROUND($F$5*F154,0))))</f>
        <v>0</v>
      </c>
      <c r="G155" s="20" t="n">
        <f aca="false">IF(T155&gt;$N$2,E155+$N$3,IF(T155&lt;0,IF(L154&gt;Q155,E155+$N$3,E155),E155))</f>
        <v>0</v>
      </c>
      <c r="H155" s="20" t="n">
        <f aca="false">IF(T155&lt;$N$2*-1,F155+$N$3,IF(T155&gt;0,(IF(M154-Q155-J137*(1+$N$4)&gt;0,F155+$N$3,F155)),F155))</f>
        <v>0</v>
      </c>
      <c r="I155" s="38" t="n">
        <f aca="false">MAX($J$3,IF(C155="Buy",MAX(0,VLOOKUP(G155,Trans2,3,FALSE())+I154),MAX(0,I154-MAX(0.01,ROUND(I154*$F$4,2)))))</f>
        <v>0</v>
      </c>
      <c r="J155" s="38" t="n">
        <f aca="false">MAX($J$3,IF(C155="Sell",MAX(0,VLOOKUP(H155,Trans2,3,FALSE())+J154),MAX(0,J154-MAX(0.01,ROUND(J154*$F$4,2)))))</f>
        <v>0</v>
      </c>
      <c r="K155" s="40" t="n">
        <f aca="false">MAX($J$2,J155+$J$4,I155+0.01,IF(C155="Sell",VLOOKUP(F155,Trans2,2,FALSE()),IF(C155="Buy",VLOOKUP(E155,Trans2,2,FALSE()),0))+VLOOKUP(D155,Intensity2,2,TRUE())+K154)</f>
        <v>0.04</v>
      </c>
      <c r="L155" s="39" t="n">
        <f aca="false">IF(C155="Sell",M155-K155,IF(C155="Buy",L154-I155,((L154+M154)/2-K155/2)))</f>
        <v>24.83</v>
      </c>
      <c r="M155" s="39" t="n">
        <f aca="false">IF(C155="Sell",M154+J155,IF(C155="Buy",L155+K155,((L154+M154)/2+K155/2)))</f>
        <v>24.87</v>
      </c>
      <c r="N155" s="20" t="n">
        <f aca="false">(L155+M155)/2</f>
        <v>24.85</v>
      </c>
      <c r="O155" s="20" t="str">
        <f aca="false">IF(C155="Buy",L154,IF(C155="Sell",M154,""))</f>
        <v/>
      </c>
      <c r="P155" s="41" t="n">
        <f aca="false">IF(C155="Buy",(O155*10000+R154*P154)/(R154+10000),P154)</f>
        <v>26.8383333333333</v>
      </c>
      <c r="Q155" s="41" t="n">
        <f aca="false">IF(C155="Sell",(O155*10000+S154*Q154)/(S154+10000),Q154)</f>
        <v>25.5576923076923</v>
      </c>
      <c r="R155" s="37" t="n">
        <f aca="false">IF(C155="Buy",R154+10000,R154)</f>
        <v>120000</v>
      </c>
      <c r="S155" s="37" t="n">
        <f aca="false">IF(C155="Sell",S154+10000,S154)</f>
        <v>130000</v>
      </c>
      <c r="T155" s="37" t="n">
        <f aca="false">R155-S155</f>
        <v>-10000</v>
      </c>
      <c r="U155" s="37" t="n">
        <f aca="false">S155*Q155-R155*P155</f>
        <v>101900</v>
      </c>
      <c r="V155" s="37" t="n">
        <f aca="false">T155*N155+U155</f>
        <v>-146600</v>
      </c>
    </row>
    <row r="156" customFormat="false" ht="12.75" hidden="false" customHeight="false" outlineLevel="0" collapsed="false">
      <c r="A156" s="20" t="n">
        <f aca="false">A155+1</f>
        <v>138</v>
      </c>
      <c r="B156" s="37" t="n">
        <f aca="false">model1!B156</f>
        <v>27882.6024711438</v>
      </c>
      <c r="C156" s="20" t="s">
        <v>70</v>
      </c>
      <c r="D156" s="37" t="n">
        <f aca="false">((B156-B155)+(B155-B154)+(B154-B153)+(B153-B152))/4</f>
        <v>240</v>
      </c>
      <c r="E156" s="20" t="n">
        <f aca="false">MAX(0,IF(C156="Buy",E155+1,E155-MAX(1,ROUND($F$5*E155,0))))</f>
        <v>0</v>
      </c>
      <c r="F156" s="20" t="n">
        <f aca="false">MAX(0,IF(C156="Sell",F155+1,F155-MAX(1,ROUND($F$5*F155,0))))</f>
        <v>0</v>
      </c>
      <c r="G156" s="20" t="n">
        <f aca="false">IF(T156&gt;$N$2,E156+$N$3,IF(T156&lt;0,IF(L155&gt;Q156,E156+$N$3,E156),E156))</f>
        <v>0</v>
      </c>
      <c r="H156" s="20" t="n">
        <f aca="false">IF(T156&lt;$N$2*-1,F156+$N$3,IF(T156&gt;0,(IF(M155-Q156-J138*(1+$N$4)&gt;0,F156+$N$3,F156)),F156))</f>
        <v>0</v>
      </c>
      <c r="I156" s="38" t="n">
        <f aca="false">MAX($J$3,IF(C156="Buy",MAX(0,VLOOKUP(G156,Trans2,3,FALSE())+I155),MAX(0,I155-MAX(0.01,ROUND(I155*$F$4,2)))))</f>
        <v>0</v>
      </c>
      <c r="J156" s="38" t="n">
        <f aca="false">MAX($J$3,IF(C156="Sell",MAX(0,VLOOKUP(H156,Trans2,3,FALSE())+J155),MAX(0,J155-MAX(0.01,ROUND(J155*$F$4,2)))))</f>
        <v>0</v>
      </c>
      <c r="K156" s="40" t="n">
        <f aca="false">MAX($J$2,J156+$J$4,I156+0.01,IF(C156="Sell",VLOOKUP(F156,Trans2,2,FALSE()),IF(C156="Buy",VLOOKUP(E156,Trans2,2,FALSE()),0))+VLOOKUP(D156,Intensity2,2,TRUE())+K155)</f>
        <v>0.04</v>
      </c>
      <c r="L156" s="39" t="n">
        <f aca="false">IF(C156="Sell",M156-K156,IF(C156="Buy",L155-I156,((L155+M155)/2-K156/2)))</f>
        <v>24.83</v>
      </c>
      <c r="M156" s="39" t="n">
        <f aca="false">IF(C156="Sell",M155+J156,IF(C156="Buy",L156+K156,((L155+M155)/2+K156/2)))</f>
        <v>24.87</v>
      </c>
      <c r="N156" s="20" t="n">
        <f aca="false">(L156+M156)/2</f>
        <v>24.85</v>
      </c>
      <c r="O156" s="20" t="str">
        <f aca="false">IF(C156="Buy",L155,IF(C156="Sell",M155,""))</f>
        <v/>
      </c>
      <c r="P156" s="41" t="n">
        <f aca="false">IF(C156="Buy",(O156*10000+R155*P155)/(R155+10000),P155)</f>
        <v>26.8383333333333</v>
      </c>
      <c r="Q156" s="41" t="n">
        <f aca="false">IF(C156="Sell",(O156*10000+S155*Q155)/(S155+10000),Q155)</f>
        <v>25.5576923076923</v>
      </c>
      <c r="R156" s="37" t="n">
        <f aca="false">IF(C156="Buy",R155+10000,R155)</f>
        <v>120000</v>
      </c>
      <c r="S156" s="37" t="n">
        <f aca="false">IF(C156="Sell",S155+10000,S155)</f>
        <v>130000</v>
      </c>
      <c r="T156" s="37" t="n">
        <f aca="false">R156-S156</f>
        <v>-10000</v>
      </c>
      <c r="U156" s="37" t="n">
        <f aca="false">S156*Q156-R156*P156</f>
        <v>101900</v>
      </c>
      <c r="V156" s="37" t="n">
        <f aca="false">T156*N156+U156</f>
        <v>-146600</v>
      </c>
    </row>
    <row r="157" customFormat="false" ht="12.75" hidden="false" customHeight="false" outlineLevel="0" collapsed="false">
      <c r="A157" s="20" t="n">
        <f aca="false">A156+1</f>
        <v>139</v>
      </c>
      <c r="B157" s="37" t="n">
        <f aca="false">model1!B157</f>
        <v>28122.6024711438</v>
      </c>
      <c r="C157" s="20" t="s">
        <v>70</v>
      </c>
      <c r="D157" s="37" t="n">
        <f aca="false">((B157-B156)+(B156-B155)+(B155-B154)+(B154-B153))/4</f>
        <v>240</v>
      </c>
      <c r="E157" s="20" t="n">
        <f aca="false">MAX(0,IF(C157="Buy",E156+1,E156-MAX(1,ROUND($F$5*E156,0))))</f>
        <v>0</v>
      </c>
      <c r="F157" s="20" t="n">
        <f aca="false">MAX(0,IF(C157="Sell",F156+1,F156-MAX(1,ROUND($F$5*F156,0))))</f>
        <v>0</v>
      </c>
      <c r="G157" s="20" t="n">
        <f aca="false">IF(T157&gt;$N$2,E157+$N$3,IF(T157&lt;0,IF(L156&gt;Q157,E157+$N$3,E157),E157))</f>
        <v>0</v>
      </c>
      <c r="H157" s="20" t="n">
        <f aca="false">IF(T157&lt;$N$2*-1,F157+$N$3,IF(T157&gt;0,(IF(M156-Q157-J139*(1+$N$4)&gt;0,F157+$N$3,F157)),F157))</f>
        <v>0</v>
      </c>
      <c r="I157" s="38" t="n">
        <f aca="false">MAX($J$3,IF(C157="Buy",MAX(0,VLOOKUP(G157,Trans2,3,FALSE())+I156),MAX(0,I156-MAX(0.01,ROUND(I156*$F$4,2)))))</f>
        <v>0</v>
      </c>
      <c r="J157" s="38" t="n">
        <f aca="false">MAX($J$3,IF(C157="Sell",MAX(0,VLOOKUP(H157,Trans2,3,FALSE())+J156),MAX(0,J156-MAX(0.01,ROUND(J156*$F$4,2)))))</f>
        <v>0</v>
      </c>
      <c r="K157" s="40" t="n">
        <f aca="false">MAX($J$2,J157+$J$4,I157+0.01,IF(C157="Sell",VLOOKUP(F157,Trans2,2,FALSE()),IF(C157="Buy",VLOOKUP(E157,Trans2,2,FALSE()),0))+VLOOKUP(D157,Intensity2,2,TRUE())+K156)</f>
        <v>0.04</v>
      </c>
      <c r="L157" s="39" t="n">
        <f aca="false">IF(C157="Sell",M157-K157,IF(C157="Buy",L156-I157,((L156+M156)/2-K157/2)))</f>
        <v>24.83</v>
      </c>
      <c r="M157" s="39" t="n">
        <f aca="false">IF(C157="Sell",M156+J157,IF(C157="Buy",L157+K157,((L156+M156)/2+K157/2)))</f>
        <v>24.87</v>
      </c>
      <c r="N157" s="20" t="n">
        <f aca="false">(L157+M157)/2</f>
        <v>24.85</v>
      </c>
      <c r="O157" s="20" t="str">
        <f aca="false">IF(C157="Buy",L156,IF(C157="Sell",M156,""))</f>
        <v/>
      </c>
      <c r="P157" s="41" t="n">
        <f aca="false">IF(C157="Buy",(O157*10000+R156*P156)/(R156+10000),P156)</f>
        <v>26.8383333333333</v>
      </c>
      <c r="Q157" s="41" t="n">
        <f aca="false">IF(C157="Sell",(O157*10000+S156*Q156)/(S156+10000),Q156)</f>
        <v>25.5576923076923</v>
      </c>
      <c r="R157" s="37" t="n">
        <f aca="false">IF(C157="Buy",R156+10000,R156)</f>
        <v>120000</v>
      </c>
      <c r="S157" s="37" t="n">
        <f aca="false">IF(C157="Sell",S156+10000,S156)</f>
        <v>130000</v>
      </c>
      <c r="T157" s="37" t="n">
        <f aca="false">R157-S157</f>
        <v>-10000</v>
      </c>
      <c r="U157" s="37" t="n">
        <f aca="false">S157*Q157-R157*P157</f>
        <v>101900</v>
      </c>
      <c r="V157" s="37" t="n">
        <f aca="false">T157*N157+U157</f>
        <v>-146600</v>
      </c>
    </row>
    <row r="158" customFormat="false" ht="12.75" hidden="false" customHeight="false" outlineLevel="0" collapsed="false">
      <c r="A158" s="20" t="n">
        <f aca="false">A157+1</f>
        <v>140</v>
      </c>
      <c r="B158" s="37" t="n">
        <f aca="false">model1!B158</f>
        <v>28362.6024711438</v>
      </c>
      <c r="C158" s="20" t="s">
        <v>70</v>
      </c>
      <c r="D158" s="37" t="n">
        <f aca="false">((B158-B157)+(B157-B156)+(B156-B155)+(B155-B154))/4</f>
        <v>240</v>
      </c>
      <c r="E158" s="20" t="n">
        <f aca="false">MAX(0,IF(C158="Buy",E157+1,E157-MAX(1,ROUND($F$5*E157,0))))</f>
        <v>0</v>
      </c>
      <c r="F158" s="20" t="n">
        <f aca="false">MAX(0,IF(C158="Sell",F157+1,F157-MAX(1,ROUND($F$5*F157,0))))</f>
        <v>0</v>
      </c>
      <c r="G158" s="20" t="n">
        <f aca="false">IF(T158&gt;$N$2,E158+$N$3,IF(T158&lt;0,IF(L157&gt;Q158,E158+$N$3,E158),E158))</f>
        <v>0</v>
      </c>
      <c r="H158" s="20" t="n">
        <f aca="false">IF(T158&lt;$N$2*-1,F158+$N$3,IF(T158&gt;0,(IF(M157-Q158-J140*(1+$N$4)&gt;0,F158+$N$3,F158)),F158))</f>
        <v>0</v>
      </c>
      <c r="I158" s="38" t="n">
        <f aca="false">MAX($J$3,IF(C158="Buy",MAX(0,VLOOKUP(G158,Trans2,3,FALSE())+I157),MAX(0,I157-MAX(0.01,ROUND(I157*$F$4,2)))))</f>
        <v>0</v>
      </c>
      <c r="J158" s="38" t="n">
        <f aca="false">MAX($J$3,IF(C158="Sell",MAX(0,VLOOKUP(H158,Trans2,3,FALSE())+J157),MAX(0,J157-MAX(0.01,ROUND(J157*$F$4,2)))))</f>
        <v>0</v>
      </c>
      <c r="K158" s="40" t="n">
        <f aca="false">MAX($J$2,J158+$J$4,I158+0.01,IF(C158="Sell",VLOOKUP(F158,Trans2,2,FALSE()),IF(C158="Buy",VLOOKUP(E158,Trans2,2,FALSE()),0))+VLOOKUP(D158,Intensity2,2,TRUE())+K157)</f>
        <v>0.04</v>
      </c>
      <c r="L158" s="39" t="n">
        <f aca="false">IF(C158="Sell",M158-K158,IF(C158="Buy",L157-I158,((L157+M157)/2-K158/2)))</f>
        <v>24.83</v>
      </c>
      <c r="M158" s="39" t="n">
        <f aca="false">IF(C158="Sell",M157+J158,IF(C158="Buy",L158+K158,((L157+M157)/2+K158/2)))</f>
        <v>24.87</v>
      </c>
      <c r="N158" s="20" t="n">
        <f aca="false">(L158+M158)/2</f>
        <v>24.85</v>
      </c>
      <c r="O158" s="20" t="str">
        <f aca="false">IF(C158="Buy",L157,IF(C158="Sell",M157,""))</f>
        <v/>
      </c>
      <c r="P158" s="41" t="n">
        <f aca="false">IF(C158="Buy",(O158*10000+R157*P157)/(R157+10000),P157)</f>
        <v>26.8383333333333</v>
      </c>
      <c r="Q158" s="41" t="n">
        <f aca="false">IF(C158="Sell",(O158*10000+S157*Q157)/(S157+10000),Q157)</f>
        <v>25.5576923076923</v>
      </c>
      <c r="R158" s="37" t="n">
        <f aca="false">IF(C158="Buy",R157+10000,R157)</f>
        <v>120000</v>
      </c>
      <c r="S158" s="37" t="n">
        <f aca="false">IF(C158="Sell",S157+10000,S157)</f>
        <v>130000</v>
      </c>
      <c r="T158" s="37" t="n">
        <f aca="false">R158-S158</f>
        <v>-10000</v>
      </c>
      <c r="U158" s="37" t="n">
        <f aca="false">S158*Q158-R158*P158</f>
        <v>101900</v>
      </c>
      <c r="V158" s="37" t="n">
        <f aca="false">T158*N158+U158</f>
        <v>-146600</v>
      </c>
    </row>
    <row r="159" customFormat="false" ht="12.75" hidden="false" customHeight="false" outlineLevel="0" collapsed="false">
      <c r="A159" s="20" t="n">
        <f aca="false">A158+1</f>
        <v>141</v>
      </c>
      <c r="B159" s="37" t="n">
        <f aca="false">model1!B159</f>
        <v>28602.6024711438</v>
      </c>
      <c r="C159" s="20" t="s">
        <v>70</v>
      </c>
      <c r="D159" s="37" t="n">
        <f aca="false">((B159-B158)+(B158-B157)+(B157-B156)+(B156-B155))/4</f>
        <v>240</v>
      </c>
      <c r="E159" s="20" t="n">
        <f aca="false">MAX(0,IF(C159="Buy",E158+1,E158-MAX(1,ROUND($F$5*E158,0))))</f>
        <v>0</v>
      </c>
      <c r="F159" s="20" t="n">
        <f aca="false">MAX(0,IF(C159="Sell",F158+1,F158-MAX(1,ROUND($F$5*F158,0))))</f>
        <v>0</v>
      </c>
      <c r="G159" s="20" t="n">
        <f aca="false">IF(T159&gt;$N$2,E159+$N$3,IF(T159&lt;0,IF(L158&gt;Q159,E159+$N$3,E159),E159))</f>
        <v>0</v>
      </c>
      <c r="H159" s="20" t="n">
        <f aca="false">IF(T159&lt;$N$2*-1,F159+$N$3,IF(T159&gt;0,(IF(M158-Q159-J141*(1+$N$4)&gt;0,F159+$N$3,F159)),F159))</f>
        <v>0</v>
      </c>
      <c r="I159" s="38" t="n">
        <f aca="false">MAX($J$3,IF(C159="Buy",MAX(0,VLOOKUP(G159,Trans2,3,FALSE())+I158),MAX(0,I158-MAX(0.01,ROUND(I158*$F$4,2)))))</f>
        <v>0</v>
      </c>
      <c r="J159" s="38" t="n">
        <f aca="false">MAX($J$3,IF(C159="Sell",MAX(0,VLOOKUP(H159,Trans2,3,FALSE())+J158),MAX(0,J158-MAX(0.01,ROUND(J158*$F$4,2)))))</f>
        <v>0</v>
      </c>
      <c r="K159" s="40" t="n">
        <f aca="false">MAX($J$2,J159+$J$4,I159+0.01,IF(C159="Sell",VLOOKUP(F159,Trans2,2,FALSE()),IF(C159="Buy",VLOOKUP(E159,Trans2,2,FALSE()),0))+VLOOKUP(D159,Intensity2,2,TRUE())+K158)</f>
        <v>0.04</v>
      </c>
      <c r="L159" s="39" t="n">
        <f aca="false">IF(C159="Sell",M159-K159,IF(C159="Buy",L158-I159,((L158+M158)/2-K159/2)))</f>
        <v>24.83</v>
      </c>
      <c r="M159" s="39" t="n">
        <f aca="false">IF(C159="Sell",M158+J159,IF(C159="Buy",L159+K159,((L158+M158)/2+K159/2)))</f>
        <v>24.87</v>
      </c>
      <c r="N159" s="20" t="n">
        <f aca="false">(L159+M159)/2</f>
        <v>24.85</v>
      </c>
      <c r="O159" s="20" t="str">
        <f aca="false">IF(C159="Buy",L158,IF(C159="Sell",M158,""))</f>
        <v/>
      </c>
      <c r="P159" s="41" t="n">
        <f aca="false">IF(C159="Buy",(O159*10000+R158*P158)/(R158+10000),P158)</f>
        <v>26.8383333333333</v>
      </c>
      <c r="Q159" s="41" t="n">
        <f aca="false">IF(C159="Sell",(O159*10000+S158*Q158)/(S158+10000),Q158)</f>
        <v>25.5576923076923</v>
      </c>
      <c r="R159" s="37" t="n">
        <f aca="false">IF(C159="Buy",R158+10000,R158)</f>
        <v>120000</v>
      </c>
      <c r="S159" s="37" t="n">
        <f aca="false">IF(C159="Sell",S158+10000,S158)</f>
        <v>130000</v>
      </c>
      <c r="T159" s="37" t="n">
        <f aca="false">R159-S159</f>
        <v>-10000</v>
      </c>
      <c r="U159" s="37" t="n">
        <f aca="false">S159*Q159-R159*P159</f>
        <v>101900</v>
      </c>
      <c r="V159" s="37" t="n">
        <f aca="false">T159*N159+U159</f>
        <v>-146600</v>
      </c>
    </row>
    <row r="160" customFormat="false" ht="12.75" hidden="false" customHeight="false" outlineLevel="0" collapsed="false">
      <c r="A160" s="20" t="n">
        <f aca="false">A159+1</f>
        <v>142</v>
      </c>
      <c r="B160" s="37" t="n">
        <f aca="false">model1!B160</f>
        <v>28842.6024711438</v>
      </c>
      <c r="C160" s="20" t="s">
        <v>70</v>
      </c>
      <c r="D160" s="37" t="n">
        <f aca="false">((B160-B159)+(B159-B158)+(B158-B157)+(B157-B156))/4</f>
        <v>240</v>
      </c>
      <c r="E160" s="20" t="n">
        <f aca="false">MAX(0,IF(C160="Buy",E159+1,E159-MAX(1,ROUND($F$5*E159,0))))</f>
        <v>0</v>
      </c>
      <c r="F160" s="20" t="n">
        <f aca="false">MAX(0,IF(C160="Sell",F159+1,F159-MAX(1,ROUND($F$5*F159,0))))</f>
        <v>0</v>
      </c>
      <c r="G160" s="20" t="n">
        <f aca="false">IF(T160&gt;$N$2,E160+$N$3,IF(T160&lt;0,IF(L159&gt;Q160,E160+$N$3,E160),E160))</f>
        <v>0</v>
      </c>
      <c r="H160" s="20" t="n">
        <f aca="false">IF(T160&lt;$N$2*-1,F160+$N$3,IF(T160&gt;0,(IF(M159-Q160-J142*(1+$N$4)&gt;0,F160+$N$3,F160)),F160))</f>
        <v>0</v>
      </c>
      <c r="I160" s="38" t="n">
        <f aca="false">MAX($J$3,IF(C160="Buy",MAX(0,VLOOKUP(G160,Trans2,3,FALSE())+I159),MAX(0,I159-MAX(0.01,ROUND(I159*$F$4,2)))))</f>
        <v>0</v>
      </c>
      <c r="J160" s="38" t="n">
        <f aca="false">MAX($J$3,IF(C160="Sell",MAX(0,VLOOKUP(H160,Trans2,3,FALSE())+J159),MAX(0,J159-MAX(0.01,ROUND(J159*$F$4,2)))))</f>
        <v>0</v>
      </c>
      <c r="K160" s="40" t="n">
        <f aca="false">MAX($J$2,J160+$J$4,I160+0.01,IF(C160="Sell",VLOOKUP(F160,Trans2,2,FALSE()),IF(C160="Buy",VLOOKUP(E160,Trans2,2,FALSE()),0))+VLOOKUP(D160,Intensity2,2,TRUE())+K159)</f>
        <v>0.04</v>
      </c>
      <c r="L160" s="39" t="n">
        <f aca="false">IF(C160="Sell",M160-K160,IF(C160="Buy",L159-I160,((L159+M159)/2-K160/2)))</f>
        <v>24.83</v>
      </c>
      <c r="M160" s="39" t="n">
        <f aca="false">IF(C160="Sell",M159+J160,IF(C160="Buy",L160+K160,((L159+M159)/2+K160/2)))</f>
        <v>24.87</v>
      </c>
      <c r="N160" s="20" t="n">
        <f aca="false">(L160+M160)/2</f>
        <v>24.85</v>
      </c>
      <c r="O160" s="20" t="str">
        <f aca="false">IF(C160="Buy",L159,IF(C160="Sell",M159,""))</f>
        <v/>
      </c>
      <c r="P160" s="41" t="n">
        <f aca="false">IF(C160="Buy",(O160*10000+R159*P159)/(R159+10000),P159)</f>
        <v>26.8383333333333</v>
      </c>
      <c r="Q160" s="41" t="n">
        <f aca="false">IF(C160="Sell",(O160*10000+S159*Q159)/(S159+10000),Q159)</f>
        <v>25.5576923076923</v>
      </c>
      <c r="R160" s="37" t="n">
        <f aca="false">IF(C160="Buy",R159+10000,R159)</f>
        <v>120000</v>
      </c>
      <c r="S160" s="37" t="n">
        <f aca="false">IF(C160="Sell",S159+10000,S159)</f>
        <v>130000</v>
      </c>
      <c r="T160" s="37" t="n">
        <f aca="false">R160-S160</f>
        <v>-10000</v>
      </c>
      <c r="U160" s="37" t="n">
        <f aca="false">S160*Q160-R160*P160</f>
        <v>101900</v>
      </c>
      <c r="V160" s="37" t="n">
        <f aca="false">T160*N160+U160</f>
        <v>-146600</v>
      </c>
    </row>
    <row r="161" customFormat="false" ht="12.75" hidden="false" customHeight="false" outlineLevel="0" collapsed="false">
      <c r="A161" s="20" t="n">
        <f aca="false">A160+1</f>
        <v>143</v>
      </c>
      <c r="B161" s="37" t="n">
        <f aca="false">model1!B161</f>
        <v>29082.6024711438</v>
      </c>
      <c r="C161" s="20" t="s">
        <v>70</v>
      </c>
      <c r="D161" s="37" t="n">
        <f aca="false">((B161-B160)+(B160-B159)+(B159-B158)+(B158-B157))/4</f>
        <v>240</v>
      </c>
      <c r="E161" s="20" t="n">
        <f aca="false">MAX(0,IF(C161="Buy",E160+1,E160-MAX(1,ROUND($F$5*E160,0))))</f>
        <v>0</v>
      </c>
      <c r="F161" s="20" t="n">
        <f aca="false">MAX(0,IF(C161="Sell",F160+1,F160-MAX(1,ROUND($F$5*F160,0))))</f>
        <v>0</v>
      </c>
      <c r="G161" s="20" t="n">
        <f aca="false">IF(T161&gt;$N$2,E161+$N$3,IF(T161&lt;0,IF(L160&gt;Q161,E161+$N$3,E161),E161))</f>
        <v>0</v>
      </c>
      <c r="H161" s="20" t="n">
        <f aca="false">IF(T161&lt;$N$2*-1,F161+$N$3,IF(T161&gt;0,(IF(M160-Q161-J143*(1+$N$4)&gt;0,F161+$N$3,F161)),F161))</f>
        <v>0</v>
      </c>
      <c r="I161" s="38" t="n">
        <f aca="false">MAX($J$3,IF(C161="Buy",MAX(0,VLOOKUP(G161,Trans2,3,FALSE())+I160),MAX(0,I160-MAX(0.01,ROUND(I160*$F$4,2)))))</f>
        <v>0</v>
      </c>
      <c r="J161" s="38" t="n">
        <f aca="false">MAX($J$3,IF(C161="Sell",MAX(0,VLOOKUP(H161,Trans2,3,FALSE())+J160),MAX(0,J160-MAX(0.01,ROUND(J160*$F$4,2)))))</f>
        <v>0</v>
      </c>
      <c r="K161" s="40" t="n">
        <f aca="false">MAX($J$2,J161+$J$4,I161+0.01,IF(C161="Sell",VLOOKUP(F161,Trans2,2,FALSE()),IF(C161="Buy",VLOOKUP(E161,Trans2,2,FALSE()),0))+VLOOKUP(D161,Intensity2,2,TRUE())+K160)</f>
        <v>0.04</v>
      </c>
      <c r="L161" s="39" t="n">
        <f aca="false">IF(C161="Sell",M161-K161,IF(C161="Buy",L160-I161,((L160+M160)/2-K161/2)))</f>
        <v>24.83</v>
      </c>
      <c r="M161" s="39" t="n">
        <f aca="false">IF(C161="Sell",M160+J161,IF(C161="Buy",L161+K161,((L160+M160)/2+K161/2)))</f>
        <v>24.87</v>
      </c>
      <c r="N161" s="20" t="n">
        <f aca="false">(L161+M161)/2</f>
        <v>24.85</v>
      </c>
      <c r="O161" s="20" t="str">
        <f aca="false">IF(C161="Buy",L160,IF(C161="Sell",M160,""))</f>
        <v/>
      </c>
      <c r="P161" s="41" t="n">
        <f aca="false">IF(C161="Buy",(O161*10000+R160*P160)/(R160+10000),P160)</f>
        <v>26.8383333333333</v>
      </c>
      <c r="Q161" s="41" t="n">
        <f aca="false">IF(C161="Sell",(O161*10000+S160*Q160)/(S160+10000),Q160)</f>
        <v>25.5576923076923</v>
      </c>
      <c r="R161" s="37" t="n">
        <f aca="false">IF(C161="Buy",R160+10000,R160)</f>
        <v>120000</v>
      </c>
      <c r="S161" s="37" t="n">
        <f aca="false">IF(C161="Sell",S160+10000,S160)</f>
        <v>130000</v>
      </c>
      <c r="T161" s="37" t="n">
        <f aca="false">R161-S161</f>
        <v>-10000</v>
      </c>
      <c r="U161" s="37" t="n">
        <f aca="false">S161*Q161-R161*P161</f>
        <v>101900</v>
      </c>
      <c r="V161" s="37" t="n">
        <f aca="false">T161*N161+U161</f>
        <v>-146600</v>
      </c>
    </row>
    <row r="162" customFormat="false" ht="12.75" hidden="false" customHeight="false" outlineLevel="0" collapsed="false">
      <c r="A162" s="20" t="n">
        <f aca="false">A161+1</f>
        <v>144</v>
      </c>
      <c r="B162" s="37" t="n">
        <f aca="false">model1!B162</f>
        <v>29322.6024711438</v>
      </c>
      <c r="C162" s="20" t="s">
        <v>70</v>
      </c>
      <c r="D162" s="37" t="n">
        <f aca="false">((B162-B161)+(B161-B160)+(B160-B159)+(B159-B158))/4</f>
        <v>240</v>
      </c>
      <c r="E162" s="20" t="n">
        <f aca="false">MAX(0,IF(C162="Buy",E161+1,E161-MAX(1,ROUND($F$5*E161,0))))</f>
        <v>0</v>
      </c>
      <c r="F162" s="20" t="n">
        <f aca="false">MAX(0,IF(C162="Sell",F161+1,F161-MAX(1,ROUND($F$5*F161,0))))</f>
        <v>0</v>
      </c>
      <c r="G162" s="20" t="n">
        <f aca="false">IF(T162&gt;$N$2,E162+$N$3,IF(T162&lt;0,IF(L161&gt;Q162,E162+$N$3,E162),E162))</f>
        <v>0</v>
      </c>
      <c r="H162" s="20" t="n">
        <f aca="false">IF(T162&lt;$N$2*-1,F162+$N$3,IF(T162&gt;0,(IF(M161-Q162-J144*(1+$N$4)&gt;0,F162+$N$3,F162)),F162))</f>
        <v>0</v>
      </c>
      <c r="I162" s="38" t="n">
        <f aca="false">MAX($J$3,IF(C162="Buy",MAX(0,VLOOKUP(G162,Trans2,3,FALSE())+I161),MAX(0,I161-MAX(0.01,ROUND(I161*$F$4,2)))))</f>
        <v>0</v>
      </c>
      <c r="J162" s="38" t="n">
        <f aca="false">MAX($J$3,IF(C162="Sell",MAX(0,VLOOKUP(H162,Trans2,3,FALSE())+J161),MAX(0,J161-MAX(0.01,ROUND(J161*$F$4,2)))))</f>
        <v>0</v>
      </c>
      <c r="K162" s="40" t="n">
        <f aca="false">MAX($J$2,J162+$J$4,I162+0.01,IF(C162="Sell",VLOOKUP(F162,Trans2,2,FALSE()),IF(C162="Buy",VLOOKUP(E162,Trans2,2,FALSE()),0))+VLOOKUP(D162,Intensity2,2,TRUE())+K161)</f>
        <v>0.04</v>
      </c>
      <c r="L162" s="39" t="n">
        <f aca="false">IF(C162="Sell",M162-K162,IF(C162="Buy",L161-I162,((L161+M161)/2-K162/2)))</f>
        <v>24.83</v>
      </c>
      <c r="M162" s="39" t="n">
        <f aca="false">IF(C162="Sell",M161+J162,IF(C162="Buy",L162+K162,((L161+M161)/2+K162/2)))</f>
        <v>24.87</v>
      </c>
      <c r="N162" s="20" t="n">
        <f aca="false">(L162+M162)/2</f>
        <v>24.85</v>
      </c>
      <c r="O162" s="20" t="str">
        <f aca="false">IF(C162="Buy",L161,IF(C162="Sell",M161,""))</f>
        <v/>
      </c>
      <c r="P162" s="41" t="n">
        <f aca="false">IF(C162="Buy",(O162*10000+R161*P161)/(R161+10000),P161)</f>
        <v>26.8383333333333</v>
      </c>
      <c r="Q162" s="41" t="n">
        <f aca="false">IF(C162="Sell",(O162*10000+S161*Q161)/(S161+10000),Q161)</f>
        <v>25.5576923076923</v>
      </c>
      <c r="R162" s="37" t="n">
        <f aca="false">IF(C162="Buy",R161+10000,R161)</f>
        <v>120000</v>
      </c>
      <c r="S162" s="37" t="n">
        <f aca="false">IF(C162="Sell",S161+10000,S161)</f>
        <v>130000</v>
      </c>
      <c r="T162" s="37" t="n">
        <f aca="false">R162-S162</f>
        <v>-10000</v>
      </c>
      <c r="U162" s="37" t="n">
        <f aca="false">S162*Q162-R162*P162</f>
        <v>101900</v>
      </c>
      <c r="V162" s="37" t="n">
        <f aca="false">T162*N162+U162</f>
        <v>-146600</v>
      </c>
    </row>
    <row r="163" customFormat="false" ht="12.75" hidden="false" customHeight="false" outlineLevel="0" collapsed="false">
      <c r="A163" s="20" t="n">
        <f aca="false">A162+1</f>
        <v>145</v>
      </c>
      <c r="B163" s="37" t="n">
        <f aca="false">model1!B163</f>
        <v>29562.6024711438</v>
      </c>
      <c r="C163" s="20" t="s">
        <v>70</v>
      </c>
      <c r="D163" s="37" t="n">
        <f aca="false">((B163-B162)+(B162-B161)+(B161-B160)+(B160-B159))/4</f>
        <v>240</v>
      </c>
      <c r="E163" s="20" t="n">
        <f aca="false">MAX(0,IF(C163="Buy",E162+1,E162-MAX(1,ROUND($F$5*E162,0))))</f>
        <v>0</v>
      </c>
      <c r="F163" s="20" t="n">
        <f aca="false">MAX(0,IF(C163="Sell",F162+1,F162-MAX(1,ROUND($F$5*F162,0))))</f>
        <v>0</v>
      </c>
      <c r="G163" s="20" t="n">
        <f aca="false">IF(T163&gt;$N$2,E163+$N$3,IF(T163&lt;0,IF(L162&gt;Q163,E163+$N$3,E163),E163))</f>
        <v>0</v>
      </c>
      <c r="H163" s="20" t="n">
        <f aca="false">IF(T163&lt;$N$2*-1,F163+$N$3,IF(T163&gt;0,(IF(M162-Q163-J145*(1+$N$4)&gt;0,F163+$N$3,F163)),F163))</f>
        <v>0</v>
      </c>
      <c r="I163" s="38" t="n">
        <f aca="false">MAX($J$3,IF(C163="Buy",MAX(0,VLOOKUP(G163,Trans2,3,FALSE())+I162),MAX(0,I162-MAX(0.01,ROUND(I162*$F$4,2)))))</f>
        <v>0</v>
      </c>
      <c r="J163" s="38" t="n">
        <f aca="false">MAX($J$3,IF(C163="Sell",MAX(0,VLOOKUP(H163,Trans2,3,FALSE())+J162),MAX(0,J162-MAX(0.01,ROUND(J162*$F$4,2)))))</f>
        <v>0</v>
      </c>
      <c r="K163" s="40" t="n">
        <f aca="false">MAX($J$2,J163+$J$4,I163+0.01,IF(C163="Sell",VLOOKUP(F163,Trans2,2,FALSE()),IF(C163="Buy",VLOOKUP(E163,Trans2,2,FALSE()),0))+VLOOKUP(D163,Intensity2,2,TRUE())+K162)</f>
        <v>0.04</v>
      </c>
      <c r="L163" s="39" t="n">
        <f aca="false">IF(C163="Sell",M163-K163,IF(C163="Buy",L162-I163,((L162+M162)/2-K163/2)))</f>
        <v>24.83</v>
      </c>
      <c r="M163" s="39" t="n">
        <f aca="false">IF(C163="Sell",M162+J163,IF(C163="Buy",L163+K163,((L162+M162)/2+K163/2)))</f>
        <v>24.87</v>
      </c>
      <c r="N163" s="20" t="n">
        <f aca="false">(L163+M163)/2</f>
        <v>24.85</v>
      </c>
      <c r="O163" s="20" t="str">
        <f aca="false">IF(C163="Buy",L162,IF(C163="Sell",M162,""))</f>
        <v/>
      </c>
      <c r="P163" s="41" t="n">
        <f aca="false">IF(C163="Buy",(O163*10000+R162*P162)/(R162+10000),P162)</f>
        <v>26.8383333333333</v>
      </c>
      <c r="Q163" s="41" t="n">
        <f aca="false">IF(C163="Sell",(O163*10000+S162*Q162)/(S162+10000),Q162)</f>
        <v>25.5576923076923</v>
      </c>
      <c r="R163" s="37" t="n">
        <f aca="false">IF(C163="Buy",R162+10000,R162)</f>
        <v>120000</v>
      </c>
      <c r="S163" s="37" t="n">
        <f aca="false">IF(C163="Sell",S162+10000,S162)</f>
        <v>130000</v>
      </c>
      <c r="T163" s="37" t="n">
        <f aca="false">R163-S163</f>
        <v>-10000</v>
      </c>
      <c r="U163" s="37" t="n">
        <f aca="false">S163*Q163-R163*P163</f>
        <v>101900</v>
      </c>
      <c r="V163" s="37" t="n">
        <f aca="false">T163*N163+U163</f>
        <v>-146600</v>
      </c>
    </row>
    <row r="164" customFormat="false" ht="12.75" hidden="false" customHeight="false" outlineLevel="0" collapsed="false">
      <c r="A164" s="20" t="n">
        <f aca="false">A163+1</f>
        <v>146</v>
      </c>
      <c r="B164" s="37" t="n">
        <f aca="false">model1!B164</f>
        <v>29802.6024711438</v>
      </c>
      <c r="C164" s="20" t="s">
        <v>70</v>
      </c>
      <c r="D164" s="37" t="n">
        <f aca="false">((B164-B163)+(B163-B162)+(B162-B161)+(B161-B160))/4</f>
        <v>240</v>
      </c>
      <c r="E164" s="20" t="n">
        <f aca="false">MAX(0,IF(C164="Buy",E163+1,E163-MAX(1,ROUND($F$5*E163,0))))</f>
        <v>0</v>
      </c>
      <c r="F164" s="20" t="n">
        <f aca="false">MAX(0,IF(C164="Sell",F163+1,F163-MAX(1,ROUND($F$5*F163,0))))</f>
        <v>0</v>
      </c>
      <c r="G164" s="20" t="n">
        <f aca="false">IF(T164&gt;$N$2,E164+$N$3,IF(T164&lt;0,IF(L163&gt;Q164,E164+$N$3,E164),E164))</f>
        <v>0</v>
      </c>
      <c r="H164" s="20" t="n">
        <f aca="false">IF(T164&lt;$N$2*-1,F164+$N$3,IF(T164&gt;0,(IF(M163-Q164-J146*(1+$N$4)&gt;0,F164+$N$3,F164)),F164))</f>
        <v>0</v>
      </c>
      <c r="I164" s="38" t="n">
        <f aca="false">MAX($J$3,IF(C164="Buy",MAX(0,VLOOKUP(G164,Trans2,3,FALSE())+I163),MAX(0,I163-MAX(0.01,ROUND(I163*$F$4,2)))))</f>
        <v>0</v>
      </c>
      <c r="J164" s="38" t="n">
        <f aca="false">MAX($J$3,IF(C164="Sell",MAX(0,VLOOKUP(H164,Trans2,3,FALSE())+J163),MAX(0,J163-MAX(0.01,ROUND(J163*$F$4,2)))))</f>
        <v>0</v>
      </c>
      <c r="K164" s="40" t="n">
        <f aca="false">MAX($J$2,J164+$J$4,I164+0.01,IF(C164="Sell",VLOOKUP(F164,Trans2,2,FALSE()),IF(C164="Buy",VLOOKUP(E164,Trans2,2,FALSE()),0))+VLOOKUP(D164,Intensity2,2,TRUE())+K163)</f>
        <v>0.04</v>
      </c>
      <c r="L164" s="39" t="n">
        <f aca="false">IF(C164="Sell",M164-K164,IF(C164="Buy",L163-I164,((L163+M163)/2-K164/2)))</f>
        <v>24.83</v>
      </c>
      <c r="M164" s="39" t="n">
        <f aca="false">IF(C164="Sell",M163+J164,IF(C164="Buy",L164+K164,((L163+M163)/2+K164/2)))</f>
        <v>24.87</v>
      </c>
      <c r="N164" s="20" t="n">
        <f aca="false">(L164+M164)/2</f>
        <v>24.85</v>
      </c>
      <c r="O164" s="20" t="str">
        <f aca="false">IF(C164="Buy",L163,IF(C164="Sell",M163,""))</f>
        <v/>
      </c>
      <c r="P164" s="41" t="n">
        <f aca="false">IF(C164="Buy",(O164*10000+R163*P163)/(R163+10000),P163)</f>
        <v>26.8383333333333</v>
      </c>
      <c r="Q164" s="41" t="n">
        <f aca="false">IF(C164="Sell",(O164*10000+S163*Q163)/(S163+10000),Q163)</f>
        <v>25.5576923076923</v>
      </c>
      <c r="R164" s="37" t="n">
        <f aca="false">IF(C164="Buy",R163+10000,R163)</f>
        <v>120000</v>
      </c>
      <c r="S164" s="37" t="n">
        <f aca="false">IF(C164="Sell",S163+10000,S163)</f>
        <v>130000</v>
      </c>
      <c r="T164" s="37" t="n">
        <f aca="false">R164-S164</f>
        <v>-10000</v>
      </c>
      <c r="U164" s="37" t="n">
        <f aca="false">S164*Q164-R164*P164</f>
        <v>101900</v>
      </c>
      <c r="V164" s="37" t="n">
        <f aca="false">T164*N164+U164</f>
        <v>-146600</v>
      </c>
    </row>
    <row r="165" customFormat="false" ht="12.75" hidden="false" customHeight="false" outlineLevel="0" collapsed="false">
      <c r="A165" s="20" t="n">
        <f aca="false">A164+1</f>
        <v>147</v>
      </c>
      <c r="B165" s="37" t="n">
        <f aca="false">model1!B165</f>
        <v>30042.6024711438</v>
      </c>
      <c r="C165" s="20" t="s">
        <v>70</v>
      </c>
      <c r="D165" s="37" t="n">
        <f aca="false">((B165-B164)+(B164-B163)+(B163-B162)+(B162-B161))/4</f>
        <v>240</v>
      </c>
      <c r="E165" s="20" t="n">
        <f aca="false">MAX(0,IF(C165="Buy",E164+1,E164-MAX(1,ROUND($F$5*E164,0))))</f>
        <v>0</v>
      </c>
      <c r="F165" s="20" t="n">
        <f aca="false">MAX(0,IF(C165="Sell",F164+1,F164-MAX(1,ROUND($F$5*F164,0))))</f>
        <v>0</v>
      </c>
      <c r="G165" s="20" t="n">
        <f aca="false">IF(T165&gt;$N$2,E165+$N$3,IF(T165&lt;0,IF(L164&gt;Q165,E165+$N$3,E165),E165))</f>
        <v>0</v>
      </c>
      <c r="H165" s="20" t="n">
        <f aca="false">IF(T165&lt;$N$2*-1,F165+$N$3,IF(T165&gt;0,(IF(M164-Q165-J147*(1+$N$4)&gt;0,F165+$N$3,F165)),F165))</f>
        <v>0</v>
      </c>
      <c r="I165" s="38" t="n">
        <f aca="false">MAX($J$3,IF(C165="Buy",MAX(0,VLOOKUP(G165,Trans2,3,FALSE())+I164),MAX(0,I164-MAX(0.01,ROUND(I164*$F$4,2)))))</f>
        <v>0</v>
      </c>
      <c r="J165" s="38" t="n">
        <f aca="false">MAX($J$3,IF(C165="Sell",MAX(0,VLOOKUP(H165,Trans2,3,FALSE())+J164),MAX(0,J164-MAX(0.01,ROUND(J164*$F$4,2)))))</f>
        <v>0</v>
      </c>
      <c r="K165" s="40" t="n">
        <f aca="false">MAX($J$2,J165+$J$4,I165+0.01,IF(C165="Sell",VLOOKUP(F165,Trans2,2,FALSE()),IF(C165="Buy",VLOOKUP(E165,Trans2,2,FALSE()),0))+VLOOKUP(D165,Intensity2,2,TRUE())+K164)</f>
        <v>0.04</v>
      </c>
      <c r="L165" s="39" t="n">
        <f aca="false">IF(C165="Sell",M165-K165,IF(C165="Buy",L164-I165,((L164+M164)/2-K165/2)))</f>
        <v>24.83</v>
      </c>
      <c r="M165" s="39" t="n">
        <f aca="false">IF(C165="Sell",M164+J165,IF(C165="Buy",L165+K165,((L164+M164)/2+K165/2)))</f>
        <v>24.87</v>
      </c>
      <c r="N165" s="20" t="n">
        <f aca="false">(L165+M165)/2</f>
        <v>24.85</v>
      </c>
      <c r="O165" s="20" t="str">
        <f aca="false">IF(C165="Buy",L164,IF(C165="Sell",M164,""))</f>
        <v/>
      </c>
      <c r="P165" s="41" t="n">
        <f aca="false">IF(C165="Buy",(O165*10000+R164*P164)/(R164+10000),P164)</f>
        <v>26.8383333333333</v>
      </c>
      <c r="Q165" s="41" t="n">
        <f aca="false">IF(C165="Sell",(O165*10000+S164*Q164)/(S164+10000),Q164)</f>
        <v>25.5576923076923</v>
      </c>
      <c r="R165" s="37" t="n">
        <f aca="false">IF(C165="Buy",R164+10000,R164)</f>
        <v>120000</v>
      </c>
      <c r="S165" s="37" t="n">
        <f aca="false">IF(C165="Sell",S164+10000,S164)</f>
        <v>130000</v>
      </c>
      <c r="T165" s="37" t="n">
        <f aca="false">R165-S165</f>
        <v>-10000</v>
      </c>
      <c r="U165" s="37" t="n">
        <f aca="false">S165*Q165-R165*P165</f>
        <v>101900</v>
      </c>
      <c r="V165" s="37" t="n">
        <f aca="false">T165*N165+U165</f>
        <v>-146600</v>
      </c>
    </row>
    <row r="166" customFormat="false" ht="12.75" hidden="false" customHeight="false" outlineLevel="0" collapsed="false">
      <c r="A166" s="20" t="n">
        <f aca="false">A165+1</f>
        <v>148</v>
      </c>
      <c r="B166" s="37" t="n">
        <f aca="false">model1!B166</f>
        <v>30282.6024711438</v>
      </c>
      <c r="C166" s="20" t="s">
        <v>70</v>
      </c>
      <c r="D166" s="37" t="n">
        <f aca="false">((B166-B165)+(B165-B164)+(B164-B163)+(B163-B162))/4</f>
        <v>240</v>
      </c>
      <c r="E166" s="20" t="n">
        <f aca="false">MAX(0,IF(C166="Buy",E165+1,E165-MAX(1,ROUND($F$5*E165,0))))</f>
        <v>0</v>
      </c>
      <c r="F166" s="20" t="n">
        <f aca="false">MAX(0,IF(C166="Sell",F165+1,F165-MAX(1,ROUND($F$5*F165,0))))</f>
        <v>0</v>
      </c>
      <c r="G166" s="20" t="n">
        <f aca="false">IF(T166&gt;$N$2,E166+$N$3,IF(T166&lt;0,IF(L165&gt;Q166,E166+$N$3,E166),E166))</f>
        <v>0</v>
      </c>
      <c r="H166" s="20" t="n">
        <f aca="false">IF(T166&lt;$N$2*-1,F166+$N$3,IF(T166&gt;0,(IF(M165-Q166-J148*(1+$N$4)&gt;0,F166+$N$3,F166)),F166))</f>
        <v>0</v>
      </c>
      <c r="I166" s="38" t="n">
        <f aca="false">MAX($J$3,IF(C166="Buy",MAX(0,VLOOKUP(G166,Trans2,3,FALSE())+I165),MAX(0,I165-MAX(0.01,ROUND(I165*$F$4,2)))))</f>
        <v>0</v>
      </c>
      <c r="J166" s="38" t="n">
        <f aca="false">MAX($J$3,IF(C166="Sell",MAX(0,VLOOKUP(H166,Trans2,3,FALSE())+J165),MAX(0,J165-MAX(0.01,ROUND(J165*$F$4,2)))))</f>
        <v>0</v>
      </c>
      <c r="K166" s="40" t="n">
        <f aca="false">MAX($J$2,J166+$J$4,I166+0.01,IF(C166="Sell",VLOOKUP(F166,Trans2,2,FALSE()),IF(C166="Buy",VLOOKUP(E166,Trans2,2,FALSE()),0))+VLOOKUP(D166,Intensity2,2,TRUE())+K165)</f>
        <v>0.04</v>
      </c>
      <c r="L166" s="39" t="n">
        <f aca="false">IF(C166="Sell",M166-K166,IF(C166="Buy",L165-I166,((L165+M165)/2-K166/2)))</f>
        <v>24.83</v>
      </c>
      <c r="M166" s="39" t="n">
        <f aca="false">IF(C166="Sell",M165+J166,IF(C166="Buy",L166+K166,((L165+M165)/2+K166/2)))</f>
        <v>24.87</v>
      </c>
      <c r="N166" s="20" t="n">
        <f aca="false">(L166+M166)/2</f>
        <v>24.85</v>
      </c>
      <c r="O166" s="20" t="str">
        <f aca="false">IF(C166="Buy",L165,IF(C166="Sell",M165,""))</f>
        <v/>
      </c>
      <c r="P166" s="41" t="n">
        <f aca="false">IF(C166="Buy",(O166*10000+R165*P165)/(R165+10000),P165)</f>
        <v>26.8383333333333</v>
      </c>
      <c r="Q166" s="41" t="n">
        <f aca="false">IF(C166="Sell",(O166*10000+S165*Q165)/(S165+10000),Q165)</f>
        <v>25.5576923076923</v>
      </c>
      <c r="R166" s="37" t="n">
        <f aca="false">IF(C166="Buy",R165+10000,R165)</f>
        <v>120000</v>
      </c>
      <c r="S166" s="37" t="n">
        <f aca="false">IF(C166="Sell",S165+10000,S165)</f>
        <v>130000</v>
      </c>
      <c r="T166" s="37" t="n">
        <f aca="false">R166-S166</f>
        <v>-10000</v>
      </c>
      <c r="U166" s="37" t="n">
        <f aca="false">S166*Q166-R166*P166</f>
        <v>101900</v>
      </c>
      <c r="V166" s="37" t="n">
        <f aca="false">T166*N166+U166</f>
        <v>-146600</v>
      </c>
    </row>
    <row r="167" customFormat="false" ht="12.75" hidden="false" customHeight="false" outlineLevel="0" collapsed="false">
      <c r="A167" s="20" t="n">
        <f aca="false">A166+1</f>
        <v>149</v>
      </c>
      <c r="B167" s="37" t="n">
        <f aca="false">model1!B167</f>
        <v>30522.6024711438</v>
      </c>
      <c r="C167" s="20" t="s">
        <v>70</v>
      </c>
      <c r="D167" s="37" t="n">
        <f aca="false">((B167-B166)+(B166-B165)+(B165-B164)+(B164-B163))/4</f>
        <v>240</v>
      </c>
      <c r="E167" s="20" t="n">
        <f aca="false">MAX(0,IF(C167="Buy",E166+1,E166-MAX(1,ROUND($F$5*E166,0))))</f>
        <v>0</v>
      </c>
      <c r="F167" s="20" t="n">
        <f aca="false">MAX(0,IF(C167="Sell",F166+1,F166-MAX(1,ROUND($F$5*F166,0))))</f>
        <v>0</v>
      </c>
      <c r="G167" s="20" t="n">
        <f aca="false">IF(T167&gt;$N$2,E167+$N$3,IF(T167&lt;0,IF(L166&gt;Q167,E167+$N$3,E167),E167))</f>
        <v>0</v>
      </c>
      <c r="H167" s="20" t="n">
        <f aca="false">IF(T167&lt;$N$2*-1,F167+$N$3,IF(T167&gt;0,(IF(M166-Q167-J149*(1+$N$4)&gt;0,F167+$N$3,F167)),F167))</f>
        <v>0</v>
      </c>
      <c r="I167" s="38" t="n">
        <f aca="false">MAX($J$3,IF(C167="Buy",MAX(0,VLOOKUP(G167,Trans2,3,FALSE())+I166),MAX(0,I166-MAX(0.01,ROUND(I166*$F$4,2)))))</f>
        <v>0</v>
      </c>
      <c r="J167" s="38" t="n">
        <f aca="false">MAX($J$3,IF(C167="Sell",MAX(0,VLOOKUP(H167,Trans2,3,FALSE())+J166),MAX(0,J166-MAX(0.01,ROUND(J166*$F$4,2)))))</f>
        <v>0</v>
      </c>
      <c r="K167" s="40" t="n">
        <f aca="false">MAX($J$2,J167+$J$4,I167+0.01,IF(C167="Sell",VLOOKUP(F167,Trans2,2,FALSE()),IF(C167="Buy",VLOOKUP(E167,Trans2,2,FALSE()),0))+VLOOKUP(D167,Intensity2,2,TRUE())+K166)</f>
        <v>0.04</v>
      </c>
      <c r="L167" s="39" t="n">
        <f aca="false">IF(C167="Sell",M167-K167,IF(C167="Buy",L166-I167,((L166+M166)/2-K167/2)))</f>
        <v>24.83</v>
      </c>
      <c r="M167" s="39" t="n">
        <f aca="false">IF(C167="Sell",M166+J167,IF(C167="Buy",L167+K167,((L166+M166)/2+K167/2)))</f>
        <v>24.87</v>
      </c>
      <c r="N167" s="20" t="n">
        <f aca="false">(L167+M167)/2</f>
        <v>24.85</v>
      </c>
      <c r="O167" s="20" t="str">
        <f aca="false">IF(C167="Buy",L166,IF(C167="Sell",M166,""))</f>
        <v/>
      </c>
      <c r="P167" s="41" t="n">
        <f aca="false">IF(C167="Buy",(O167*10000+R166*P166)/(R166+10000),P166)</f>
        <v>26.8383333333333</v>
      </c>
      <c r="Q167" s="41" t="n">
        <f aca="false">IF(C167="Sell",(O167*10000+S166*Q166)/(S166+10000),Q166)</f>
        <v>25.5576923076923</v>
      </c>
      <c r="R167" s="37" t="n">
        <f aca="false">IF(C167="Buy",R166+10000,R166)</f>
        <v>120000</v>
      </c>
      <c r="S167" s="37" t="n">
        <f aca="false">IF(C167="Sell",S166+10000,S166)</f>
        <v>130000</v>
      </c>
      <c r="T167" s="37" t="n">
        <f aca="false">R167-S167</f>
        <v>-10000</v>
      </c>
      <c r="U167" s="37" t="n">
        <f aca="false">S167*Q167-R167*P167</f>
        <v>101900</v>
      </c>
      <c r="V167" s="37" t="n">
        <f aca="false">T167*N167+U167</f>
        <v>-146600</v>
      </c>
    </row>
    <row r="168" customFormat="false" ht="12.75" hidden="false" customHeight="false" outlineLevel="0" collapsed="false">
      <c r="A168" s="20" t="n">
        <f aca="false">A167+1</f>
        <v>150</v>
      </c>
      <c r="B168" s="37" t="n">
        <f aca="false">model1!B168</f>
        <v>30762.6024711438</v>
      </c>
      <c r="C168" s="20" t="s">
        <v>70</v>
      </c>
      <c r="D168" s="37" t="n">
        <f aca="false">((B168-B167)+(B167-B166)+(B166-B165)+(B165-B164))/4</f>
        <v>240</v>
      </c>
      <c r="E168" s="20" t="n">
        <f aca="false">MAX(0,IF(C168="Buy",E167+1,E167-MAX(1,ROUND($F$5*E167,0))))</f>
        <v>0</v>
      </c>
      <c r="F168" s="20" t="n">
        <f aca="false">MAX(0,IF(C168="Sell",F167+1,F167-MAX(1,ROUND($F$5*F167,0))))</f>
        <v>0</v>
      </c>
      <c r="G168" s="20" t="n">
        <f aca="false">IF(T168&gt;$N$2,E168+$N$3,IF(T168&lt;0,IF(L167&gt;Q168,E168+$N$3,E168),E168))</f>
        <v>0</v>
      </c>
      <c r="H168" s="20" t="n">
        <f aca="false">IF(T168&lt;$N$2*-1,F168+$N$3,IF(T168&gt;0,(IF(M167-Q168-J150*(1+$N$4)&gt;0,F168+$N$3,F168)),F168))</f>
        <v>0</v>
      </c>
      <c r="I168" s="38" t="n">
        <f aca="false">MAX($J$3,IF(C168="Buy",MAX(0,VLOOKUP(G168,Trans2,3,FALSE())+I167),MAX(0,I167-MAX(0.01,ROUND(I167*$F$4,2)))))</f>
        <v>0</v>
      </c>
      <c r="J168" s="38" t="n">
        <f aca="false">MAX($J$3,IF(C168="Sell",MAX(0,VLOOKUP(H168,Trans2,3,FALSE())+J167),MAX(0,J167-MAX(0.01,ROUND(J167*$F$4,2)))))</f>
        <v>0</v>
      </c>
      <c r="K168" s="40" t="n">
        <f aca="false">MAX($J$2,J168+$J$4,I168+0.01,IF(C168="Sell",VLOOKUP(F168,Trans2,2,FALSE()),IF(C168="Buy",VLOOKUP(E168,Trans2,2,FALSE()),0))+VLOOKUP(D168,Intensity2,2,TRUE())+K167)</f>
        <v>0.04</v>
      </c>
      <c r="L168" s="39" t="n">
        <f aca="false">IF(C168="Sell",M168-K168,IF(C168="Buy",L167-I168,((L167+M167)/2-K168/2)))</f>
        <v>24.83</v>
      </c>
      <c r="M168" s="39" t="n">
        <f aca="false">IF(C168="Sell",M167+J168,IF(C168="Buy",L168+K168,((L167+M167)/2+K168/2)))</f>
        <v>24.87</v>
      </c>
      <c r="N168" s="20" t="n">
        <f aca="false">(L168+M168)/2</f>
        <v>24.85</v>
      </c>
      <c r="O168" s="20" t="str">
        <f aca="false">IF(C168="Buy",L167,IF(C168="Sell",M167,""))</f>
        <v/>
      </c>
      <c r="P168" s="41" t="n">
        <f aca="false">IF(C168="Buy",(O168*10000+R167*P167)/(R167+10000),P167)</f>
        <v>26.8383333333333</v>
      </c>
      <c r="Q168" s="41" t="n">
        <f aca="false">IF(C168="Sell",(O168*10000+S167*Q167)/(S167+10000),Q167)</f>
        <v>25.5576923076923</v>
      </c>
      <c r="R168" s="37" t="n">
        <f aca="false">IF(C168="Buy",R167+10000,R167)</f>
        <v>120000</v>
      </c>
      <c r="S168" s="37" t="n">
        <f aca="false">IF(C168="Sell",S167+10000,S167)</f>
        <v>130000</v>
      </c>
      <c r="T168" s="37" t="n">
        <f aca="false">R168-S168</f>
        <v>-10000</v>
      </c>
      <c r="U168" s="37" t="n">
        <f aca="false">S168*Q168-R168*P168</f>
        <v>101900</v>
      </c>
      <c r="V168" s="37" t="n">
        <f aca="false">T168*N168+U168</f>
        <v>-146600</v>
      </c>
    </row>
    <row r="169" customFormat="false" ht="12.75" hidden="false" customHeight="false" outlineLevel="0" collapsed="false">
      <c r="A169" s="20" t="n">
        <f aca="false">A168+1</f>
        <v>151</v>
      </c>
      <c r="B169" s="37" t="n">
        <f aca="false">model1!B169</f>
        <v>31002.6024711438</v>
      </c>
      <c r="C169" s="20" t="s">
        <v>70</v>
      </c>
      <c r="D169" s="37" t="n">
        <f aca="false">((B169-B168)+(B168-B167)+(B167-B166)+(B166-B165))/4</f>
        <v>240</v>
      </c>
      <c r="E169" s="20" t="n">
        <f aca="false">MAX(0,IF(C169="Buy",E168+1,E168-MAX(1,ROUND($F$5*E168,0))))</f>
        <v>0</v>
      </c>
      <c r="F169" s="20" t="n">
        <f aca="false">MAX(0,IF(C169="Sell",F168+1,F168-MAX(1,ROUND($F$5*F168,0))))</f>
        <v>0</v>
      </c>
      <c r="G169" s="20" t="n">
        <f aca="false">IF(T169&gt;$N$2,E169+$N$3,IF(T169&lt;0,IF(L168&gt;Q169,E169+$N$3,E169),E169))</f>
        <v>0</v>
      </c>
      <c r="H169" s="20" t="n">
        <f aca="false">IF(T169&lt;$N$2*-1,F169+$N$3,IF(T169&gt;0,(IF(M168-Q169-J151*(1+$N$4)&gt;0,F169+$N$3,F169)),F169))</f>
        <v>0</v>
      </c>
      <c r="I169" s="38" t="n">
        <f aca="false">MAX($J$3,IF(C169="Buy",MAX(0,VLOOKUP(G169,Trans2,3,FALSE())+I168),MAX(0,I168-MAX(0.01,ROUND(I168*$F$4,2)))))</f>
        <v>0</v>
      </c>
      <c r="J169" s="38" t="n">
        <f aca="false">MAX($J$3,IF(C169="Sell",MAX(0,VLOOKUP(H169,Trans2,3,FALSE())+J168),MAX(0,J168-MAX(0.01,ROUND(J168*$F$4,2)))))</f>
        <v>0</v>
      </c>
      <c r="K169" s="40" t="n">
        <f aca="false">MAX($J$2,J169+$J$4,I169+0.01,IF(C169="Sell",VLOOKUP(F169,Trans2,2,FALSE()),IF(C169="Buy",VLOOKUP(E169,Trans2,2,FALSE()),0))+VLOOKUP(D169,Intensity2,2,TRUE())+K168)</f>
        <v>0.04</v>
      </c>
      <c r="L169" s="39" t="n">
        <f aca="false">IF(C169="Sell",M169-K169,IF(C169="Buy",L168-I169,((L168+M168)/2-K169/2)))</f>
        <v>24.83</v>
      </c>
      <c r="M169" s="39" t="n">
        <f aca="false">IF(C169="Sell",M168+J169,IF(C169="Buy",L169+K169,((L168+M168)/2+K169/2)))</f>
        <v>24.87</v>
      </c>
      <c r="N169" s="20" t="n">
        <f aca="false">(L169+M169)/2</f>
        <v>24.85</v>
      </c>
      <c r="O169" s="20" t="str">
        <f aca="false">IF(C169="Buy",L168,IF(C169="Sell",M168,""))</f>
        <v/>
      </c>
      <c r="P169" s="41" t="n">
        <f aca="false">IF(C169="Buy",(O169*10000+R168*P168)/(R168+10000),P168)</f>
        <v>26.8383333333333</v>
      </c>
      <c r="Q169" s="41" t="n">
        <f aca="false">IF(C169="Sell",(O169*10000+S168*Q168)/(S168+10000),Q168)</f>
        <v>25.5576923076923</v>
      </c>
      <c r="R169" s="37" t="n">
        <f aca="false">IF(C169="Buy",R168+10000,R168)</f>
        <v>120000</v>
      </c>
      <c r="S169" s="37" t="n">
        <f aca="false">IF(C169="Sell",S168+10000,S168)</f>
        <v>130000</v>
      </c>
      <c r="T169" s="37" t="n">
        <f aca="false">R169-S169</f>
        <v>-10000</v>
      </c>
      <c r="U169" s="37" t="n">
        <f aca="false">S169*Q169-R169*P169</f>
        <v>101900</v>
      </c>
      <c r="V169" s="37" t="n">
        <f aca="false">T169*N169+U169</f>
        <v>-146600</v>
      </c>
    </row>
    <row r="170" customFormat="false" ht="12.75" hidden="false" customHeight="false" outlineLevel="0" collapsed="false">
      <c r="A170" s="20" t="n">
        <f aca="false">A169+1</f>
        <v>152</v>
      </c>
      <c r="B170" s="37" t="n">
        <f aca="false">model1!B170</f>
        <v>31242.6024711438</v>
      </c>
      <c r="C170" s="20" t="s">
        <v>70</v>
      </c>
      <c r="D170" s="37" t="n">
        <f aca="false">((B170-B169)+(B169-B168)+(B168-B167)+(B167-B166))/4</f>
        <v>240</v>
      </c>
      <c r="E170" s="20" t="n">
        <f aca="false">MAX(0,IF(C170="Buy",E169+1,E169-MAX(1,ROUND($F$5*E169,0))))</f>
        <v>0</v>
      </c>
      <c r="F170" s="20" t="n">
        <f aca="false">MAX(0,IF(C170="Sell",F169+1,F169-MAX(1,ROUND($F$5*F169,0))))</f>
        <v>0</v>
      </c>
      <c r="G170" s="20" t="n">
        <f aca="false">IF(T170&gt;$N$2,E170+$N$3,IF(T170&lt;0,IF(L169&gt;Q170,E170+$N$3,E170),E170))</f>
        <v>0</v>
      </c>
      <c r="H170" s="20" t="n">
        <f aca="false">IF(T170&lt;$N$2*-1,F170+$N$3,IF(T170&gt;0,(IF(M169-Q170-J152*(1+$N$4)&gt;0,F170+$N$3,F170)),F170))</f>
        <v>0</v>
      </c>
      <c r="I170" s="38" t="n">
        <f aca="false">MAX($J$3,IF(C170="Buy",MAX(0,VLOOKUP(G170,Trans2,3,FALSE())+I169),MAX(0,I169-MAX(0.01,ROUND(I169*$F$4,2)))))</f>
        <v>0</v>
      </c>
      <c r="J170" s="38" t="n">
        <f aca="false">MAX($J$3,IF(C170="Sell",MAX(0,VLOOKUP(H170,Trans2,3,FALSE())+J169),MAX(0,J169-MAX(0.01,ROUND(J169*$F$4,2)))))</f>
        <v>0</v>
      </c>
      <c r="K170" s="40" t="n">
        <f aca="false">MAX($J$2,J170+$J$4,I170+0.01,IF(C170="Sell",VLOOKUP(F170,Trans2,2,FALSE()),IF(C170="Buy",VLOOKUP(E170,Trans2,2,FALSE()),0))+VLOOKUP(D170,Intensity2,2,TRUE())+K169)</f>
        <v>0.04</v>
      </c>
      <c r="L170" s="39" t="n">
        <f aca="false">IF(C170="Sell",M170-K170,IF(C170="Buy",L169-I170,((L169+M169)/2-K170/2)))</f>
        <v>24.83</v>
      </c>
      <c r="M170" s="39" t="n">
        <f aca="false">IF(C170="Sell",M169+J170,IF(C170="Buy",L170+K170,((L169+M169)/2+K170/2)))</f>
        <v>24.87</v>
      </c>
      <c r="N170" s="20" t="n">
        <f aca="false">(L170+M170)/2</f>
        <v>24.85</v>
      </c>
      <c r="O170" s="20" t="str">
        <f aca="false">IF(C170="Buy",L169,IF(C170="Sell",M169,""))</f>
        <v/>
      </c>
      <c r="P170" s="41" t="n">
        <f aca="false">IF(C170="Buy",(O170*10000+R169*P169)/(R169+10000),P169)</f>
        <v>26.8383333333333</v>
      </c>
      <c r="Q170" s="41" t="n">
        <f aca="false">IF(C170="Sell",(O170*10000+S169*Q169)/(S169+10000),Q169)</f>
        <v>25.5576923076923</v>
      </c>
      <c r="R170" s="37" t="n">
        <f aca="false">IF(C170="Buy",R169+10000,R169)</f>
        <v>120000</v>
      </c>
      <c r="S170" s="37" t="n">
        <f aca="false">IF(C170="Sell",S169+10000,S169)</f>
        <v>130000</v>
      </c>
      <c r="T170" s="37" t="n">
        <f aca="false">R170-S170</f>
        <v>-10000</v>
      </c>
      <c r="U170" s="37" t="n">
        <f aca="false">S170*Q170-R170*P170</f>
        <v>101900</v>
      </c>
      <c r="V170" s="37" t="n">
        <f aca="false">T170*N170+U170</f>
        <v>-146600</v>
      </c>
    </row>
    <row r="171" customFormat="false" ht="12.75" hidden="false" customHeight="false" outlineLevel="0" collapsed="false">
      <c r="A171" s="20" t="n">
        <f aca="false">A170+1</f>
        <v>153</v>
      </c>
      <c r="B171" s="37" t="n">
        <f aca="false">model1!B171</f>
        <v>31482.6024711438</v>
      </c>
      <c r="C171" s="20" t="s">
        <v>70</v>
      </c>
      <c r="D171" s="37" t="n">
        <f aca="false">((B171-B170)+(B170-B169)+(B169-B168)+(B168-B167))/4</f>
        <v>240</v>
      </c>
      <c r="E171" s="20" t="n">
        <f aca="false">MAX(0,IF(C171="Buy",E170+1,E170-MAX(1,ROUND($F$5*E170,0))))</f>
        <v>0</v>
      </c>
      <c r="F171" s="20" t="n">
        <f aca="false">MAX(0,IF(C171="Sell",F170+1,F170-MAX(1,ROUND($F$5*F170,0))))</f>
        <v>0</v>
      </c>
      <c r="G171" s="20" t="n">
        <f aca="false">IF(T171&gt;$N$2,E171+$N$3,IF(T171&lt;0,IF(L170&gt;Q171,E171+$N$3,E171),E171))</f>
        <v>0</v>
      </c>
      <c r="H171" s="20" t="n">
        <f aca="false">IF(T171&lt;$N$2*-1,F171+$N$3,IF(T171&gt;0,(IF(M170-Q171-J153*(1+$N$4)&gt;0,F171+$N$3,F171)),F171))</f>
        <v>0</v>
      </c>
      <c r="I171" s="38" t="n">
        <f aca="false">MAX($J$3,IF(C171="Buy",MAX(0,VLOOKUP(G171,Trans2,3,FALSE())+I170),MAX(0,I170-MAX(0.01,ROUND(I170*$F$4,2)))))</f>
        <v>0</v>
      </c>
      <c r="J171" s="38" t="n">
        <f aca="false">MAX($J$3,IF(C171="Sell",MAX(0,VLOOKUP(H171,Trans2,3,FALSE())+J170),MAX(0,J170-MAX(0.01,ROUND(J170*$F$4,2)))))</f>
        <v>0</v>
      </c>
      <c r="K171" s="40" t="n">
        <f aca="false">MAX($J$2,J171+$J$4,I171+0.01,IF(C171="Sell",VLOOKUP(F171,Trans2,2,FALSE()),IF(C171="Buy",VLOOKUP(E171,Trans2,2,FALSE()),0))+VLOOKUP(D171,Intensity2,2,TRUE())+K170)</f>
        <v>0.04</v>
      </c>
      <c r="L171" s="39" t="n">
        <f aca="false">IF(C171="Sell",M171-K171,IF(C171="Buy",L170-I171,((L170+M170)/2-K171/2)))</f>
        <v>24.83</v>
      </c>
      <c r="M171" s="39" t="n">
        <f aca="false">IF(C171="Sell",M170+J171,IF(C171="Buy",L171+K171,((L170+M170)/2+K171/2)))</f>
        <v>24.87</v>
      </c>
      <c r="N171" s="20" t="n">
        <f aca="false">(L171+M171)/2</f>
        <v>24.85</v>
      </c>
      <c r="O171" s="20" t="str">
        <f aca="false">IF(C171="Buy",L170,IF(C171="Sell",M170,""))</f>
        <v/>
      </c>
      <c r="P171" s="41" t="n">
        <f aca="false">IF(C171="Buy",(O171*10000+R170*P170)/(R170+10000),P170)</f>
        <v>26.8383333333333</v>
      </c>
      <c r="Q171" s="41" t="n">
        <f aca="false">IF(C171="Sell",(O171*10000+S170*Q170)/(S170+10000),Q170)</f>
        <v>25.5576923076923</v>
      </c>
      <c r="R171" s="37" t="n">
        <f aca="false">IF(C171="Buy",R170+10000,R170)</f>
        <v>120000</v>
      </c>
      <c r="S171" s="37" t="n">
        <f aca="false">IF(C171="Sell",S170+10000,S170)</f>
        <v>130000</v>
      </c>
      <c r="T171" s="37" t="n">
        <f aca="false">R171-S171</f>
        <v>-10000</v>
      </c>
      <c r="U171" s="37" t="n">
        <f aca="false">S171*Q171-R171*P171</f>
        <v>101900</v>
      </c>
      <c r="V171" s="37" t="n">
        <f aca="false">T171*N171+U171</f>
        <v>-146600</v>
      </c>
    </row>
    <row r="172" customFormat="false" ht="12.75" hidden="false" customHeight="false" outlineLevel="0" collapsed="false">
      <c r="A172" s="20" t="n">
        <f aca="false">A171+1</f>
        <v>154</v>
      </c>
      <c r="B172" s="37" t="n">
        <f aca="false">model1!B172</f>
        <v>31722.6024711438</v>
      </c>
      <c r="C172" s="20" t="s">
        <v>70</v>
      </c>
      <c r="D172" s="37" t="n">
        <f aca="false">((B172-B171)+(B171-B170)+(B170-B169)+(B169-B168))/4</f>
        <v>240</v>
      </c>
      <c r="E172" s="20" t="n">
        <f aca="false">MAX(0,IF(C172="Buy",E171+1,E171-MAX(1,ROUND($F$5*E171,0))))</f>
        <v>0</v>
      </c>
      <c r="F172" s="20" t="n">
        <f aca="false">MAX(0,IF(C172="Sell",F171+1,F171-MAX(1,ROUND($F$5*F171,0))))</f>
        <v>0</v>
      </c>
      <c r="G172" s="20" t="n">
        <f aca="false">IF(T172&gt;$N$2,E172+$N$3,IF(T172&lt;0,IF(L171&gt;Q172,E172+$N$3,E172),E172))</f>
        <v>0</v>
      </c>
      <c r="H172" s="20" t="n">
        <f aca="false">IF(T172&lt;$N$2*-1,F172+$N$3,IF(T172&gt;0,(IF(M171-Q172-J154*(1+$N$4)&gt;0,F172+$N$3,F172)),F172))</f>
        <v>0</v>
      </c>
      <c r="I172" s="38" t="n">
        <f aca="false">MAX($J$3,IF(C172="Buy",MAX(0,VLOOKUP(G172,Trans2,3,FALSE())+I171),MAX(0,I171-MAX(0.01,ROUND(I171*$F$4,2)))))</f>
        <v>0</v>
      </c>
      <c r="J172" s="38" t="n">
        <f aca="false">MAX($J$3,IF(C172="Sell",MAX(0,VLOOKUP(H172,Trans2,3,FALSE())+J171),MAX(0,J171-MAX(0.01,ROUND(J171*$F$4,2)))))</f>
        <v>0</v>
      </c>
      <c r="K172" s="40" t="n">
        <f aca="false">MAX($J$2,J172+$J$4,I172+0.01,IF(C172="Sell",VLOOKUP(F172,Trans2,2,FALSE()),IF(C172="Buy",VLOOKUP(E172,Trans2,2,FALSE()),0))+VLOOKUP(D172,Intensity2,2,TRUE())+K171)</f>
        <v>0.04</v>
      </c>
      <c r="L172" s="39" t="n">
        <v>25</v>
      </c>
      <c r="M172" s="39" t="n">
        <v>25.04</v>
      </c>
      <c r="N172" s="20" t="n">
        <f aca="false">(L172+M172)/2</f>
        <v>25.02</v>
      </c>
      <c r="O172" s="20" t="str">
        <f aca="false">IF(C172="Buy",L171,IF(C172="Sell",M171,""))</f>
        <v/>
      </c>
      <c r="P172" s="41" t="n">
        <f aca="false">IF(C172="Buy",(O172*10000+R171*P171)/(R171+10000),P171)</f>
        <v>26.8383333333333</v>
      </c>
      <c r="Q172" s="41" t="n">
        <f aca="false">IF(C172="Sell",(O172*10000+S171*Q171)/(S171+10000),Q171)</f>
        <v>25.5576923076923</v>
      </c>
      <c r="R172" s="37" t="n">
        <f aca="false">IF(C172="Buy",R171+10000,R171)</f>
        <v>120000</v>
      </c>
      <c r="S172" s="37" t="n">
        <f aca="false">IF(C172="Sell",S171+10000,S171)</f>
        <v>130000</v>
      </c>
      <c r="T172" s="37" t="n">
        <f aca="false">R172-S172</f>
        <v>-10000</v>
      </c>
      <c r="U172" s="37" t="n">
        <f aca="false">S172*Q172-R172*P172</f>
        <v>101900</v>
      </c>
      <c r="V172" s="37" t="n">
        <f aca="false">T172*N172+U172</f>
        <v>-148300</v>
      </c>
    </row>
    <row r="173" customFormat="false" ht="12.75" hidden="false" customHeight="false" outlineLevel="0" collapsed="false">
      <c r="A173" s="20" t="n">
        <f aca="false">A172+1</f>
        <v>155</v>
      </c>
      <c r="B173" s="37" t="n">
        <f aca="false">model1!B173</f>
        <v>31962.6024711438</v>
      </c>
      <c r="C173" s="20" t="s">
        <v>59</v>
      </c>
      <c r="D173" s="37" t="n">
        <f aca="false">((B173-B172)+(B172-B171)+(B171-B170)+(B170-B169))/4</f>
        <v>240</v>
      </c>
      <c r="E173" s="20" t="n">
        <f aca="false">MAX(0,IF(C173="Buy",E172+1,E172-MAX(1,ROUND($F$5*E172,0))))</f>
        <v>1</v>
      </c>
      <c r="F173" s="20" t="n">
        <f aca="false">MAX(0,IF(C173="Sell",F172+1,F172-MAX(1,ROUND($F$5*F172,0))))</f>
        <v>0</v>
      </c>
      <c r="G173" s="20" t="n">
        <f aca="false">IF(T173&gt;$N$2,E173+$N$3,IF(T173&lt;0,IF(L172&gt;Q173,E173+$N$3,E173),E173))</f>
        <v>1</v>
      </c>
      <c r="H173" s="20" t="n">
        <f aca="false">IF(T173&lt;$N$2*-1,F173+$N$3,IF(T173&gt;0,(IF(M172-Q173-J155*(1+$N$4)&gt;0,F173+$N$3,F173)),F173))</f>
        <v>0</v>
      </c>
      <c r="I173" s="38" t="n">
        <f aca="false">MAX($J$3,IF(C173="Buy",MAX(0,VLOOKUP(G173,Trans2,3,FALSE())+I172),MAX(0,I172-MAX(0.01,ROUND(I172*$F$4,2)))))</f>
        <v>0</v>
      </c>
      <c r="J173" s="38" t="n">
        <f aca="false">MAX($J$3,IF(C173="Sell",MAX(0,VLOOKUP(H173,Trans2,3,FALSE())+J172),MAX(0,J172-MAX(0.01,ROUND(J172*$F$4,2)))))</f>
        <v>0</v>
      </c>
      <c r="K173" s="40" t="n">
        <f aca="false">MAX($J$2,J173+$J$4,I173+0.01,IF(C173="Sell",VLOOKUP(F173,Trans2,2,FALSE()),IF(C173="Buy",VLOOKUP(E173,Trans2,2,FALSE()),0))+VLOOKUP(D173,Intensity2,2,TRUE())+K172)</f>
        <v>0.04</v>
      </c>
      <c r="L173" s="39" t="n">
        <f aca="false">IF(C173="Sell",M173-K173,IF(C173="Buy",L172-I173,((L172+M172)/2-K173/2)))</f>
        <v>25</v>
      </c>
      <c r="M173" s="39" t="n">
        <f aca="false">IF(C173="Sell",M172+J173,IF(C173="Buy",L173+K173,((L172+M172)/2+K173/2)))</f>
        <v>25.04</v>
      </c>
      <c r="N173" s="20" t="n">
        <f aca="false">(L173+M173)/2</f>
        <v>25.02</v>
      </c>
      <c r="O173" s="20" t="n">
        <f aca="false">IF(C173="Buy",L172,IF(C173="Sell",M172,""))</f>
        <v>25</v>
      </c>
      <c r="P173" s="41" t="n">
        <f aca="false">IF(C173="Buy",(O173*10000+R172*P172)/(R172+10000),P172)</f>
        <v>26.6969230769231</v>
      </c>
      <c r="Q173" s="41" t="n">
        <f aca="false">IF(C173="Sell",(O173*10000+S172*Q172)/(S172+10000),Q172)</f>
        <v>25.5576923076923</v>
      </c>
      <c r="R173" s="37" t="n">
        <f aca="false">IF(C173="Buy",R172+10000,R172)</f>
        <v>130000</v>
      </c>
      <c r="S173" s="37" t="n">
        <f aca="false">IF(C173="Sell",S172+10000,S172)</f>
        <v>130000</v>
      </c>
      <c r="T173" s="37" t="n">
        <f aca="false">R173-S173</f>
        <v>0</v>
      </c>
      <c r="U173" s="37" t="n">
        <f aca="false">S173*Q173-R173*P173</f>
        <v>-148100</v>
      </c>
      <c r="V173" s="37" t="n">
        <f aca="false">T173*N173+U173</f>
        <v>-148100</v>
      </c>
    </row>
    <row r="174" customFormat="false" ht="12.75" hidden="false" customHeight="false" outlineLevel="0" collapsed="false">
      <c r="G174" s="38"/>
      <c r="H174" s="38"/>
      <c r="J174" s="42"/>
      <c r="K174" s="42"/>
    </row>
    <row r="175" customFormat="false" ht="12.75" hidden="false" customHeight="false" outlineLevel="0" collapsed="false">
      <c r="G175" s="38"/>
      <c r="H175" s="38"/>
      <c r="J175" s="42"/>
      <c r="K175" s="42"/>
    </row>
    <row r="176" customFormat="false" ht="12.75" hidden="false" customHeight="false" outlineLevel="0" collapsed="false">
      <c r="G176" s="38"/>
      <c r="H176" s="38"/>
      <c r="J176" s="42"/>
      <c r="K176" s="42"/>
    </row>
    <row r="177" customFormat="false" ht="12.75" hidden="false" customHeight="false" outlineLevel="0" collapsed="false">
      <c r="G177" s="38"/>
      <c r="H177" s="38"/>
      <c r="J177" s="42"/>
      <c r="K177" s="42"/>
    </row>
    <row r="178" customFormat="false" ht="12.75" hidden="false" customHeight="false" outlineLevel="0" collapsed="false">
      <c r="G178" s="38"/>
      <c r="H178" s="38"/>
      <c r="J178" s="42"/>
      <c r="K178" s="42"/>
    </row>
    <row r="179" customFormat="false" ht="12.75" hidden="false" customHeight="false" outlineLevel="0" collapsed="false">
      <c r="G179" s="38"/>
      <c r="H179" s="38"/>
      <c r="J179" s="42"/>
      <c r="K179" s="42"/>
    </row>
    <row r="180" customFormat="false" ht="12.75" hidden="false" customHeight="false" outlineLevel="0" collapsed="false">
      <c r="G180" s="38"/>
      <c r="H180" s="38"/>
      <c r="J180" s="42"/>
      <c r="K180" s="42"/>
    </row>
    <row r="181" customFormat="false" ht="12.75" hidden="false" customHeight="false" outlineLevel="0" collapsed="false">
      <c r="G181" s="38"/>
      <c r="H181" s="38"/>
      <c r="J181" s="42"/>
      <c r="K181" s="42"/>
    </row>
    <row r="182" customFormat="false" ht="12.75" hidden="false" customHeight="false" outlineLevel="0" collapsed="false">
      <c r="G182" s="38"/>
      <c r="H182" s="38"/>
      <c r="J182" s="42"/>
      <c r="K182" s="42"/>
    </row>
    <row r="183" customFormat="false" ht="12.75" hidden="false" customHeight="false" outlineLevel="0" collapsed="false">
      <c r="G183" s="38"/>
      <c r="H183" s="38"/>
      <c r="J183" s="42"/>
      <c r="K183" s="42"/>
    </row>
    <row r="184" customFormat="false" ht="12.75" hidden="false" customHeight="false" outlineLevel="0" collapsed="false">
      <c r="G184" s="38"/>
      <c r="H184" s="38"/>
      <c r="J184" s="42"/>
      <c r="K184" s="42"/>
    </row>
    <row r="185" customFormat="false" ht="12.75" hidden="false" customHeight="false" outlineLevel="0" collapsed="false">
      <c r="G185" s="38"/>
      <c r="H185" s="38"/>
      <c r="J185" s="42"/>
      <c r="K185" s="42"/>
    </row>
    <row r="186" customFormat="false" ht="12.75" hidden="false" customHeight="false" outlineLevel="0" collapsed="false">
      <c r="G186" s="38"/>
      <c r="H186" s="38"/>
      <c r="J186" s="42"/>
      <c r="K186" s="42"/>
    </row>
    <row r="187" customFormat="false" ht="12.75" hidden="false" customHeight="false" outlineLevel="0" collapsed="false">
      <c r="G187" s="38"/>
      <c r="H187" s="38"/>
      <c r="J187" s="42"/>
      <c r="K187" s="42"/>
    </row>
    <row r="188" customFormat="false" ht="12.75" hidden="false" customHeight="false" outlineLevel="0" collapsed="false">
      <c r="G188" s="38"/>
      <c r="H188" s="38"/>
      <c r="J188" s="42"/>
      <c r="K188" s="42"/>
    </row>
    <row r="189" customFormat="false" ht="12.75" hidden="false" customHeight="false" outlineLevel="0" collapsed="false">
      <c r="G189" s="38"/>
      <c r="H189" s="38"/>
      <c r="J189" s="42"/>
      <c r="K189" s="42"/>
    </row>
    <row r="190" customFormat="false" ht="12.75" hidden="false" customHeight="false" outlineLevel="0" collapsed="false">
      <c r="G190" s="38"/>
      <c r="H190" s="38"/>
      <c r="J190" s="42"/>
      <c r="K190" s="42"/>
    </row>
    <row r="191" customFormat="false" ht="12.75" hidden="false" customHeight="false" outlineLevel="0" collapsed="false">
      <c r="G191" s="38"/>
      <c r="H191" s="38"/>
      <c r="J191" s="42"/>
      <c r="K191" s="42"/>
    </row>
    <row r="192" customFormat="false" ht="12.75" hidden="false" customHeight="false" outlineLevel="0" collapsed="false">
      <c r="G192" s="38"/>
      <c r="H192" s="38"/>
    </row>
    <row r="193" customFormat="false" ht="12.75" hidden="false" customHeight="false" outlineLevel="0" collapsed="false">
      <c r="G193" s="38"/>
      <c r="H193" s="38"/>
    </row>
    <row r="194" customFormat="false" ht="12.75" hidden="false" customHeight="false" outlineLevel="0" collapsed="false">
      <c r="G194" s="38"/>
      <c r="H194" s="38"/>
    </row>
    <row r="195" customFormat="false" ht="12.75" hidden="false" customHeight="false" outlineLevel="0" collapsed="false">
      <c r="G195" s="38"/>
      <c r="H195" s="38"/>
    </row>
    <row r="196" customFormat="false" ht="12.75" hidden="false" customHeight="false" outlineLevel="0" collapsed="false">
      <c r="G196" s="38"/>
      <c r="H196" s="38"/>
    </row>
    <row r="197" customFormat="false" ht="12.75" hidden="false" customHeight="false" outlineLevel="0" collapsed="false">
      <c r="G197" s="38"/>
      <c r="H197" s="38"/>
    </row>
    <row r="198" customFormat="false" ht="12.75" hidden="false" customHeight="false" outlineLevel="0" collapsed="false">
      <c r="G198" s="38"/>
      <c r="H198" s="38"/>
    </row>
    <row r="199" customFormat="false" ht="12.75" hidden="false" customHeight="false" outlineLevel="0" collapsed="false">
      <c r="G199" s="38"/>
      <c r="H199" s="38"/>
    </row>
    <row r="200" customFormat="false" ht="12.75" hidden="false" customHeight="false" outlineLevel="0" collapsed="false">
      <c r="G200" s="38"/>
      <c r="H200" s="38"/>
    </row>
    <row r="201" customFormat="false" ht="12.75" hidden="false" customHeight="false" outlineLevel="0" collapsed="false">
      <c r="G201" s="38"/>
      <c r="H201" s="38"/>
    </row>
    <row r="202" customFormat="false" ht="12.75" hidden="false" customHeight="false" outlineLevel="0" collapsed="false">
      <c r="G202" s="38"/>
      <c r="H202" s="38"/>
    </row>
    <row r="203" customFormat="false" ht="12.75" hidden="false" customHeight="false" outlineLevel="0" collapsed="false">
      <c r="G203" s="38"/>
      <c r="H203" s="38"/>
    </row>
    <row r="204" customFormat="false" ht="12.75" hidden="false" customHeight="false" outlineLevel="0" collapsed="false">
      <c r="G204" s="38"/>
      <c r="H204" s="38"/>
    </row>
    <row r="205" customFormat="false" ht="12.75" hidden="false" customHeight="false" outlineLevel="0" collapsed="false">
      <c r="G205" s="38"/>
      <c r="H205" s="38"/>
    </row>
    <row r="206" customFormat="false" ht="12.75" hidden="false" customHeight="false" outlineLevel="0" collapsed="false">
      <c r="G206" s="38"/>
      <c r="H206" s="38"/>
    </row>
    <row r="207" customFormat="false" ht="12.75" hidden="false" customHeight="false" outlineLevel="0" collapsed="false">
      <c r="G207" s="38"/>
      <c r="H207" s="38"/>
    </row>
    <row r="208" customFormat="false" ht="12.75" hidden="false" customHeight="false" outlineLevel="0" collapsed="false">
      <c r="G208" s="38"/>
      <c r="H208" s="38"/>
    </row>
    <row r="209" customFormat="false" ht="12.75" hidden="false" customHeight="false" outlineLevel="0" collapsed="false">
      <c r="G209" s="38"/>
      <c r="H209" s="38"/>
    </row>
    <row r="210" customFormat="false" ht="12.75" hidden="false" customHeight="false" outlineLevel="0" collapsed="false">
      <c r="G210" s="38"/>
      <c r="H210" s="38"/>
    </row>
    <row r="211" customFormat="false" ht="12.75" hidden="false" customHeight="false" outlineLevel="0" collapsed="false">
      <c r="G211" s="38"/>
      <c r="H211" s="38"/>
    </row>
    <row r="212" customFormat="false" ht="12.75" hidden="false" customHeight="false" outlineLevel="0" collapsed="false">
      <c r="G212" s="38"/>
      <c r="H212" s="38"/>
    </row>
    <row r="213" customFormat="false" ht="12.75" hidden="false" customHeight="false" outlineLevel="0" collapsed="false">
      <c r="G213" s="38"/>
      <c r="H213" s="38"/>
    </row>
    <row r="214" customFormat="false" ht="12.75" hidden="false" customHeight="false" outlineLevel="0" collapsed="false">
      <c r="G214" s="38"/>
      <c r="H214" s="38"/>
    </row>
    <row r="215" customFormat="false" ht="12.75" hidden="false" customHeight="false" outlineLevel="0" collapsed="false">
      <c r="G215" s="38"/>
      <c r="H215" s="38"/>
    </row>
    <row r="216" customFormat="false" ht="12.75" hidden="false" customHeight="false" outlineLevel="0" collapsed="false">
      <c r="G216" s="38"/>
      <c r="H216" s="38"/>
    </row>
    <row r="217" customFormat="false" ht="12.75" hidden="false" customHeight="false" outlineLevel="0" collapsed="false">
      <c r="G217" s="38"/>
      <c r="H217" s="38"/>
    </row>
    <row r="218" customFormat="false" ht="12.75" hidden="false" customHeight="false" outlineLevel="0" collapsed="false">
      <c r="G218" s="38"/>
      <c r="H218" s="38"/>
    </row>
    <row r="219" customFormat="false" ht="12.75" hidden="false" customHeight="false" outlineLevel="0" collapsed="false">
      <c r="G219" s="38"/>
      <c r="H219" s="38"/>
    </row>
    <row r="220" customFormat="false" ht="12.75" hidden="false" customHeight="false" outlineLevel="0" collapsed="false">
      <c r="G220" s="38"/>
      <c r="H220" s="38"/>
    </row>
    <row r="221" customFormat="false" ht="12.75" hidden="false" customHeight="false" outlineLevel="0" collapsed="false">
      <c r="G221" s="38"/>
      <c r="H221" s="38"/>
    </row>
    <row r="222" customFormat="false" ht="12.75" hidden="false" customHeight="false" outlineLevel="0" collapsed="false">
      <c r="G222" s="38"/>
      <c r="H222" s="38"/>
    </row>
    <row r="223" customFormat="false" ht="12.75" hidden="false" customHeight="false" outlineLevel="0" collapsed="false">
      <c r="G223" s="38"/>
      <c r="H223" s="38"/>
    </row>
    <row r="224" customFormat="false" ht="12.75" hidden="false" customHeight="false" outlineLevel="0" collapsed="false">
      <c r="G224" s="38"/>
      <c r="H224" s="38"/>
    </row>
    <row r="225" customFormat="false" ht="12.75" hidden="false" customHeight="false" outlineLevel="0" collapsed="false">
      <c r="G225" s="38"/>
      <c r="H225" s="38"/>
    </row>
    <row r="226" customFormat="false" ht="12.75" hidden="false" customHeight="false" outlineLevel="0" collapsed="false">
      <c r="G226" s="38"/>
      <c r="H226" s="38"/>
    </row>
    <row r="227" customFormat="false" ht="12.75" hidden="false" customHeight="false" outlineLevel="0" collapsed="false">
      <c r="G227" s="38"/>
      <c r="H227" s="38"/>
    </row>
    <row r="228" customFormat="false" ht="12.75" hidden="false" customHeight="false" outlineLevel="0" collapsed="false">
      <c r="G228" s="38"/>
      <c r="H228" s="38"/>
    </row>
    <row r="229" customFormat="false" ht="12.75" hidden="false" customHeight="false" outlineLevel="0" collapsed="false">
      <c r="G229" s="38"/>
      <c r="H229" s="38"/>
    </row>
    <row r="230" customFormat="false" ht="12.75" hidden="false" customHeight="false" outlineLevel="0" collapsed="false">
      <c r="G230" s="38"/>
      <c r="H230" s="38"/>
    </row>
    <row r="231" customFormat="false" ht="12.75" hidden="false" customHeight="false" outlineLevel="0" collapsed="false">
      <c r="G231" s="38"/>
      <c r="H231" s="38"/>
    </row>
    <row r="232" customFormat="false" ht="12.75" hidden="false" customHeight="false" outlineLevel="0" collapsed="false">
      <c r="G232" s="38"/>
      <c r="H232" s="38"/>
    </row>
    <row r="233" customFormat="false" ht="12.75" hidden="false" customHeight="false" outlineLevel="0" collapsed="false">
      <c r="G233" s="38"/>
      <c r="H233" s="38"/>
    </row>
    <row r="234" customFormat="false" ht="12.75" hidden="false" customHeight="false" outlineLevel="0" collapsed="false">
      <c r="G234" s="38"/>
      <c r="H234" s="38"/>
    </row>
    <row r="235" customFormat="false" ht="12.75" hidden="false" customHeight="false" outlineLevel="0" collapsed="false">
      <c r="G235" s="38"/>
      <c r="H235" s="38"/>
    </row>
    <row r="236" customFormat="false" ht="12.75" hidden="false" customHeight="false" outlineLevel="0" collapsed="false">
      <c r="G236" s="38"/>
      <c r="H236" s="38"/>
    </row>
    <row r="237" customFormat="false" ht="12.75" hidden="false" customHeight="false" outlineLevel="0" collapsed="false">
      <c r="G237" s="38"/>
      <c r="H237" s="38"/>
    </row>
    <row r="238" customFormat="false" ht="12.75" hidden="false" customHeight="false" outlineLevel="0" collapsed="false">
      <c r="G238" s="38"/>
      <c r="H238" s="38"/>
    </row>
    <row r="239" customFormat="false" ht="12.75" hidden="false" customHeight="false" outlineLevel="0" collapsed="false">
      <c r="G239" s="38"/>
      <c r="H239" s="38"/>
    </row>
    <row r="240" customFormat="false" ht="12.75" hidden="false" customHeight="false" outlineLevel="0" collapsed="false">
      <c r="G240" s="38"/>
      <c r="H240" s="38"/>
    </row>
    <row r="241" customFormat="false" ht="12.75" hidden="false" customHeight="false" outlineLevel="0" collapsed="false">
      <c r="G241" s="38"/>
      <c r="H241" s="38"/>
    </row>
    <row r="242" customFormat="false" ht="12.75" hidden="false" customHeight="false" outlineLevel="0" collapsed="false">
      <c r="G242" s="38"/>
      <c r="H242" s="38"/>
    </row>
    <row r="243" customFormat="false" ht="12.75" hidden="false" customHeight="false" outlineLevel="0" collapsed="false">
      <c r="G243" s="38"/>
      <c r="H243" s="38"/>
    </row>
    <row r="244" customFormat="false" ht="12.75" hidden="false" customHeight="false" outlineLevel="0" collapsed="false">
      <c r="G244" s="38"/>
      <c r="H244" s="38"/>
    </row>
    <row r="245" customFormat="false" ht="12.75" hidden="false" customHeight="false" outlineLevel="0" collapsed="false">
      <c r="G245" s="38"/>
      <c r="H245" s="38"/>
    </row>
    <row r="246" customFormat="false" ht="12.75" hidden="false" customHeight="false" outlineLevel="0" collapsed="false">
      <c r="G246" s="38"/>
      <c r="H246" s="38"/>
    </row>
    <row r="247" customFormat="false" ht="12.75" hidden="false" customHeight="false" outlineLevel="0" collapsed="false">
      <c r="G247" s="38"/>
      <c r="H247" s="38"/>
    </row>
    <row r="248" customFormat="false" ht="12.75" hidden="false" customHeight="false" outlineLevel="0" collapsed="false">
      <c r="G248" s="38"/>
      <c r="H248" s="38"/>
    </row>
    <row r="249" customFormat="false" ht="12.75" hidden="false" customHeight="false" outlineLevel="0" collapsed="false">
      <c r="G249" s="38"/>
      <c r="H249" s="38"/>
    </row>
    <row r="250" customFormat="false" ht="12.75" hidden="false" customHeight="false" outlineLevel="0" collapsed="false">
      <c r="G250" s="38"/>
      <c r="H250" s="38"/>
    </row>
    <row r="251" customFormat="false" ht="12.75" hidden="false" customHeight="false" outlineLevel="0" collapsed="false">
      <c r="G251" s="38"/>
      <c r="H251" s="38"/>
    </row>
    <row r="252" customFormat="false" ht="12.75" hidden="false" customHeight="false" outlineLevel="0" collapsed="false">
      <c r="G252" s="38"/>
      <c r="H252" s="38"/>
    </row>
    <row r="253" customFormat="false" ht="12.75" hidden="false" customHeight="false" outlineLevel="0" collapsed="false">
      <c r="G253" s="38"/>
      <c r="H253" s="38"/>
    </row>
    <row r="254" customFormat="false" ht="12.75" hidden="false" customHeight="false" outlineLevel="0" collapsed="false">
      <c r="G254" s="38"/>
      <c r="H254" s="38"/>
    </row>
    <row r="255" customFormat="false" ht="12.75" hidden="false" customHeight="false" outlineLevel="0" collapsed="false">
      <c r="G255" s="38"/>
      <c r="H255" s="38"/>
    </row>
    <row r="256" customFormat="false" ht="12.75" hidden="false" customHeight="false" outlineLevel="0" collapsed="false">
      <c r="G256" s="38"/>
      <c r="H256" s="38"/>
    </row>
    <row r="257" customFormat="false" ht="12.75" hidden="false" customHeight="false" outlineLevel="0" collapsed="false">
      <c r="G257" s="38"/>
      <c r="H257" s="38"/>
    </row>
    <row r="258" customFormat="false" ht="12.75" hidden="false" customHeight="false" outlineLevel="0" collapsed="false">
      <c r="G258" s="38"/>
      <c r="H258" s="38"/>
    </row>
    <row r="259" customFormat="false" ht="12.75" hidden="false" customHeight="false" outlineLevel="0" collapsed="false">
      <c r="G259" s="38"/>
      <c r="H259" s="38"/>
    </row>
    <row r="260" customFormat="false" ht="12.75" hidden="false" customHeight="false" outlineLevel="0" collapsed="false">
      <c r="G260" s="38"/>
      <c r="H260" s="38"/>
    </row>
    <row r="261" customFormat="false" ht="12.75" hidden="false" customHeight="false" outlineLevel="0" collapsed="false">
      <c r="G261" s="38"/>
      <c r="H261" s="38"/>
    </row>
    <row r="262" customFormat="false" ht="12.75" hidden="false" customHeight="false" outlineLevel="0" collapsed="false">
      <c r="G262" s="38"/>
      <c r="H262" s="38"/>
    </row>
    <row r="263" customFormat="false" ht="12.75" hidden="false" customHeight="false" outlineLevel="0" collapsed="false">
      <c r="G263" s="38"/>
      <c r="H263" s="38"/>
    </row>
    <row r="264" customFormat="false" ht="12.75" hidden="false" customHeight="false" outlineLevel="0" collapsed="false">
      <c r="G264" s="38"/>
      <c r="H264" s="38"/>
    </row>
    <row r="265" customFormat="false" ht="12.75" hidden="false" customHeight="false" outlineLevel="0" collapsed="false">
      <c r="G265" s="38"/>
      <c r="H265" s="38"/>
    </row>
    <row r="266" customFormat="false" ht="12.75" hidden="false" customHeight="false" outlineLevel="0" collapsed="false">
      <c r="G266" s="38"/>
      <c r="H266" s="38"/>
    </row>
    <row r="267" customFormat="false" ht="12.75" hidden="false" customHeight="false" outlineLevel="0" collapsed="false">
      <c r="G267" s="38"/>
      <c r="H267" s="38"/>
    </row>
    <row r="268" customFormat="false" ht="12.75" hidden="false" customHeight="false" outlineLevel="0" collapsed="false">
      <c r="G268" s="38"/>
      <c r="H268" s="38"/>
    </row>
    <row r="269" customFormat="false" ht="12.75" hidden="false" customHeight="false" outlineLevel="0" collapsed="false">
      <c r="G269" s="38"/>
      <c r="H269" s="38"/>
    </row>
    <row r="270" customFormat="false" ht="12.75" hidden="false" customHeight="false" outlineLevel="0" collapsed="false">
      <c r="G270" s="38"/>
      <c r="H270" s="38"/>
    </row>
    <row r="271" customFormat="false" ht="12.75" hidden="false" customHeight="false" outlineLevel="0" collapsed="false">
      <c r="G271" s="38"/>
      <c r="H271" s="38"/>
    </row>
    <row r="272" customFormat="false" ht="12.75" hidden="false" customHeight="false" outlineLevel="0" collapsed="false">
      <c r="G272" s="38"/>
      <c r="H272" s="38"/>
    </row>
    <row r="273" customFormat="false" ht="12.75" hidden="false" customHeight="false" outlineLevel="0" collapsed="false">
      <c r="G273" s="38"/>
      <c r="H273" s="38"/>
    </row>
    <row r="274" customFormat="false" ht="12.75" hidden="false" customHeight="false" outlineLevel="0" collapsed="false">
      <c r="G274" s="38"/>
      <c r="H274" s="38"/>
    </row>
    <row r="275" customFormat="false" ht="12.75" hidden="false" customHeight="false" outlineLevel="0" collapsed="false">
      <c r="G275" s="38"/>
      <c r="H275" s="38"/>
    </row>
    <row r="276" customFormat="false" ht="12.75" hidden="false" customHeight="false" outlineLevel="0" collapsed="false">
      <c r="G276" s="38"/>
      <c r="H276" s="38"/>
    </row>
    <row r="277" customFormat="false" ht="12.75" hidden="false" customHeight="false" outlineLevel="0" collapsed="false">
      <c r="G277" s="38"/>
      <c r="H277" s="38"/>
    </row>
    <row r="278" customFormat="false" ht="12.75" hidden="false" customHeight="false" outlineLevel="0" collapsed="false">
      <c r="G278" s="38"/>
      <c r="H278" s="38"/>
    </row>
    <row r="279" customFormat="false" ht="12.75" hidden="false" customHeight="false" outlineLevel="0" collapsed="false">
      <c r="G279" s="38"/>
      <c r="H279" s="38"/>
    </row>
    <row r="280" customFormat="false" ht="12.75" hidden="false" customHeight="false" outlineLevel="0" collapsed="false">
      <c r="G280" s="38"/>
      <c r="H280" s="38"/>
    </row>
    <row r="281" customFormat="false" ht="12.75" hidden="false" customHeight="false" outlineLevel="0" collapsed="false">
      <c r="G281" s="38"/>
      <c r="H281" s="38"/>
    </row>
    <row r="282" customFormat="false" ht="12.75" hidden="false" customHeight="false" outlineLevel="0" collapsed="false">
      <c r="G282" s="38"/>
      <c r="H282" s="38"/>
    </row>
    <row r="283" customFormat="false" ht="12.75" hidden="false" customHeight="false" outlineLevel="0" collapsed="false">
      <c r="G283" s="38"/>
      <c r="H283" s="38"/>
    </row>
    <row r="284" customFormat="false" ht="12.75" hidden="false" customHeight="false" outlineLevel="0" collapsed="false">
      <c r="G284" s="38"/>
      <c r="H284" s="38"/>
    </row>
    <row r="285" customFormat="false" ht="12.75" hidden="false" customHeight="false" outlineLevel="0" collapsed="false">
      <c r="G285" s="38"/>
      <c r="H285" s="38"/>
    </row>
    <row r="286" customFormat="false" ht="12.75" hidden="false" customHeight="false" outlineLevel="0" collapsed="false">
      <c r="G286" s="38"/>
      <c r="H286" s="38"/>
    </row>
    <row r="287" customFormat="false" ht="12.75" hidden="false" customHeight="false" outlineLevel="0" collapsed="false">
      <c r="G287" s="38"/>
      <c r="H287" s="38"/>
    </row>
    <row r="288" customFormat="false" ht="12.75" hidden="false" customHeight="false" outlineLevel="0" collapsed="false">
      <c r="G288" s="38"/>
      <c r="H288" s="38"/>
    </row>
    <row r="289" customFormat="false" ht="12.75" hidden="false" customHeight="false" outlineLevel="0" collapsed="false">
      <c r="G289" s="38"/>
      <c r="H289" s="38"/>
    </row>
    <row r="290" customFormat="false" ht="12.75" hidden="false" customHeight="false" outlineLevel="0" collapsed="false">
      <c r="G290" s="38"/>
      <c r="H290" s="38"/>
    </row>
    <row r="291" customFormat="false" ht="12.75" hidden="false" customHeight="false" outlineLevel="0" collapsed="false">
      <c r="G291" s="38"/>
      <c r="H291" s="38"/>
    </row>
    <row r="292" customFormat="false" ht="12.75" hidden="false" customHeight="false" outlineLevel="0" collapsed="false">
      <c r="G292" s="38"/>
      <c r="H292" s="38"/>
    </row>
    <row r="293" customFormat="false" ht="12.75" hidden="false" customHeight="false" outlineLevel="0" collapsed="false">
      <c r="G293" s="38"/>
      <c r="H293" s="38"/>
    </row>
    <row r="294" customFormat="false" ht="12.75" hidden="false" customHeight="false" outlineLevel="0" collapsed="false">
      <c r="G294" s="38"/>
      <c r="H294" s="38"/>
    </row>
    <row r="295" customFormat="false" ht="12.75" hidden="false" customHeight="false" outlineLevel="0" collapsed="false">
      <c r="G295" s="38"/>
      <c r="H295" s="38"/>
    </row>
    <row r="296" customFormat="false" ht="12.75" hidden="false" customHeight="false" outlineLevel="0" collapsed="false">
      <c r="G296" s="38"/>
      <c r="H296" s="38"/>
    </row>
    <row r="297" customFormat="false" ht="12.75" hidden="false" customHeight="false" outlineLevel="0" collapsed="false">
      <c r="G297" s="38"/>
      <c r="H297" s="38"/>
    </row>
    <row r="298" customFormat="false" ht="12.75" hidden="false" customHeight="false" outlineLevel="0" collapsed="false">
      <c r="G298" s="38"/>
      <c r="H298" s="38"/>
    </row>
    <row r="299" customFormat="false" ht="12.75" hidden="false" customHeight="false" outlineLevel="0" collapsed="false">
      <c r="G299" s="38"/>
      <c r="H299" s="38"/>
    </row>
    <row r="300" customFormat="false" ht="12.75" hidden="false" customHeight="false" outlineLevel="0" collapsed="false">
      <c r="G300" s="38"/>
      <c r="H300" s="38"/>
    </row>
    <row r="301" customFormat="false" ht="12.75" hidden="false" customHeight="false" outlineLevel="0" collapsed="false">
      <c r="G301" s="38"/>
      <c r="H301" s="38"/>
    </row>
    <row r="302" customFormat="false" ht="12.75" hidden="false" customHeight="false" outlineLevel="0" collapsed="false">
      <c r="G302" s="38"/>
      <c r="H302" s="38"/>
    </row>
    <row r="303" customFormat="false" ht="12.75" hidden="false" customHeight="false" outlineLevel="0" collapsed="false">
      <c r="G303" s="38"/>
      <c r="H303" s="38"/>
    </row>
    <row r="304" customFormat="false" ht="12.75" hidden="false" customHeight="false" outlineLevel="0" collapsed="false">
      <c r="G304" s="38"/>
      <c r="H304" s="38"/>
    </row>
    <row r="305" customFormat="false" ht="12.75" hidden="false" customHeight="false" outlineLevel="0" collapsed="false">
      <c r="G305" s="38"/>
      <c r="H305" s="38"/>
    </row>
    <row r="306" customFormat="false" ht="12.75" hidden="false" customHeight="false" outlineLevel="0" collapsed="false">
      <c r="G306" s="38"/>
      <c r="H306" s="38"/>
    </row>
    <row r="307" customFormat="false" ht="12.75" hidden="false" customHeight="false" outlineLevel="0" collapsed="false">
      <c r="G307" s="38"/>
      <c r="H307" s="38"/>
    </row>
    <row r="308" customFormat="false" ht="12.75" hidden="false" customHeight="false" outlineLevel="0" collapsed="false">
      <c r="G308" s="38"/>
      <c r="H308" s="38"/>
    </row>
    <row r="309" customFormat="false" ht="12.75" hidden="false" customHeight="false" outlineLevel="0" collapsed="false">
      <c r="G309" s="38"/>
      <c r="H309" s="38"/>
    </row>
    <row r="310" customFormat="false" ht="12.75" hidden="false" customHeight="false" outlineLevel="0" collapsed="false">
      <c r="G310" s="38"/>
      <c r="H310" s="38"/>
    </row>
    <row r="311" customFormat="false" ht="12.75" hidden="false" customHeight="false" outlineLevel="0" collapsed="false">
      <c r="G311" s="38"/>
      <c r="H311" s="38"/>
    </row>
    <row r="312" customFormat="false" ht="12.75" hidden="false" customHeight="false" outlineLevel="0" collapsed="false">
      <c r="G312" s="38"/>
      <c r="H312" s="38"/>
    </row>
    <row r="313" customFormat="false" ht="12.75" hidden="false" customHeight="false" outlineLevel="0" collapsed="false">
      <c r="G313" s="38"/>
      <c r="H313" s="38"/>
    </row>
    <row r="314" customFormat="false" ht="12.75" hidden="false" customHeight="false" outlineLevel="0" collapsed="false">
      <c r="G314" s="38"/>
      <c r="H314" s="38"/>
    </row>
    <row r="315" customFormat="false" ht="12.75" hidden="false" customHeight="false" outlineLevel="0" collapsed="false">
      <c r="G315" s="38"/>
      <c r="H315" s="38"/>
    </row>
    <row r="316" customFormat="false" ht="12.75" hidden="false" customHeight="false" outlineLevel="0" collapsed="false">
      <c r="G316" s="38"/>
      <c r="H316" s="38"/>
    </row>
    <row r="317" customFormat="false" ht="12.75" hidden="false" customHeight="false" outlineLevel="0" collapsed="false">
      <c r="G317" s="38"/>
      <c r="H317" s="38"/>
    </row>
    <row r="318" customFormat="false" ht="12.75" hidden="false" customHeight="false" outlineLevel="0" collapsed="false">
      <c r="G318" s="38"/>
      <c r="H318" s="38"/>
    </row>
    <row r="319" customFormat="false" ht="12.75" hidden="false" customHeight="false" outlineLevel="0" collapsed="false">
      <c r="G319" s="38"/>
      <c r="H319" s="38"/>
    </row>
    <row r="320" customFormat="false" ht="12.75" hidden="false" customHeight="false" outlineLevel="0" collapsed="false">
      <c r="G320" s="38"/>
      <c r="H320" s="38"/>
    </row>
    <row r="321" customFormat="false" ht="12.75" hidden="false" customHeight="false" outlineLevel="0" collapsed="false">
      <c r="G321" s="38"/>
      <c r="H321" s="38"/>
    </row>
    <row r="322" customFormat="false" ht="12.75" hidden="false" customHeight="false" outlineLevel="0" collapsed="false">
      <c r="G322" s="38"/>
      <c r="H322" s="38"/>
    </row>
    <row r="323" customFormat="false" ht="12.75" hidden="false" customHeight="false" outlineLevel="0" collapsed="false">
      <c r="G323" s="38"/>
      <c r="H323" s="38"/>
    </row>
    <row r="324" customFormat="false" ht="12.75" hidden="false" customHeight="false" outlineLevel="0" collapsed="false">
      <c r="G324" s="38"/>
      <c r="H324" s="38"/>
    </row>
    <row r="325" customFormat="false" ht="12.75" hidden="false" customHeight="false" outlineLevel="0" collapsed="false">
      <c r="G325" s="38"/>
      <c r="H325" s="38"/>
    </row>
    <row r="326" customFormat="false" ht="12.75" hidden="false" customHeight="false" outlineLevel="0" collapsed="false">
      <c r="G326" s="38"/>
      <c r="H326" s="38"/>
    </row>
    <row r="327" customFormat="false" ht="12.75" hidden="false" customHeight="false" outlineLevel="0" collapsed="false">
      <c r="G327" s="38"/>
      <c r="H327" s="38"/>
    </row>
    <row r="328" customFormat="false" ht="12.75" hidden="false" customHeight="false" outlineLevel="0" collapsed="false">
      <c r="G328" s="38"/>
      <c r="H328" s="38"/>
    </row>
    <row r="329" customFormat="false" ht="12.75" hidden="false" customHeight="false" outlineLevel="0" collapsed="false">
      <c r="G329" s="38"/>
      <c r="H329" s="38"/>
    </row>
    <row r="330" customFormat="false" ht="12.75" hidden="false" customHeight="false" outlineLevel="0" collapsed="false">
      <c r="G330" s="38"/>
      <c r="H330" s="38"/>
    </row>
    <row r="331" customFormat="false" ht="12.75" hidden="false" customHeight="false" outlineLevel="0" collapsed="false">
      <c r="G331" s="38"/>
      <c r="H331" s="38"/>
    </row>
    <row r="332" customFormat="false" ht="12.75" hidden="false" customHeight="false" outlineLevel="0" collapsed="false">
      <c r="G332" s="38"/>
      <c r="H332" s="38"/>
    </row>
    <row r="333" customFormat="false" ht="12.75" hidden="false" customHeight="false" outlineLevel="0" collapsed="false">
      <c r="G333" s="38"/>
      <c r="H333" s="38"/>
    </row>
    <row r="334" customFormat="false" ht="12.75" hidden="false" customHeight="false" outlineLevel="0" collapsed="false">
      <c r="G334" s="38"/>
      <c r="H334" s="38"/>
    </row>
    <row r="335" customFormat="false" ht="12.75" hidden="false" customHeight="false" outlineLevel="0" collapsed="false">
      <c r="G335" s="38"/>
      <c r="H335" s="38"/>
    </row>
    <row r="336" customFormat="false" ht="12.75" hidden="false" customHeight="false" outlineLevel="0" collapsed="false">
      <c r="G336" s="38"/>
      <c r="H336" s="38"/>
    </row>
    <row r="337" customFormat="false" ht="12.75" hidden="false" customHeight="false" outlineLevel="0" collapsed="false">
      <c r="G337" s="38"/>
      <c r="H337" s="38"/>
    </row>
    <row r="338" customFormat="false" ht="12.75" hidden="false" customHeight="false" outlineLevel="0" collapsed="false">
      <c r="G338" s="38"/>
      <c r="H338" s="38"/>
    </row>
    <row r="339" customFormat="false" ht="12.75" hidden="false" customHeight="false" outlineLevel="0" collapsed="false">
      <c r="G339" s="38"/>
      <c r="H339" s="38"/>
    </row>
    <row r="340" customFormat="false" ht="12.75" hidden="false" customHeight="false" outlineLevel="0" collapsed="false">
      <c r="G340" s="38"/>
      <c r="H340" s="38"/>
    </row>
    <row r="341" customFormat="false" ht="12.75" hidden="false" customHeight="false" outlineLevel="0" collapsed="false">
      <c r="G341" s="38"/>
      <c r="H341" s="38"/>
    </row>
    <row r="342" customFormat="false" ht="12.75" hidden="false" customHeight="false" outlineLevel="0" collapsed="false">
      <c r="G342" s="38"/>
      <c r="H342" s="38"/>
    </row>
    <row r="343" customFormat="false" ht="12.75" hidden="false" customHeight="false" outlineLevel="0" collapsed="false">
      <c r="G343" s="38"/>
      <c r="H343" s="38"/>
    </row>
    <row r="344" customFormat="false" ht="12.75" hidden="false" customHeight="false" outlineLevel="0" collapsed="false">
      <c r="G344" s="38"/>
      <c r="H344" s="38"/>
    </row>
    <row r="345" customFormat="false" ht="12.75" hidden="false" customHeight="false" outlineLevel="0" collapsed="false">
      <c r="G345" s="38"/>
      <c r="H345" s="38"/>
    </row>
    <row r="346" customFormat="false" ht="12.75" hidden="false" customHeight="false" outlineLevel="0" collapsed="false">
      <c r="G346" s="38"/>
      <c r="H346" s="38"/>
    </row>
    <row r="347" customFormat="false" ht="12.75" hidden="false" customHeight="false" outlineLevel="0" collapsed="false">
      <c r="G347" s="38"/>
      <c r="H347" s="38"/>
    </row>
    <row r="348" customFormat="false" ht="12.75" hidden="false" customHeight="false" outlineLevel="0" collapsed="false">
      <c r="G348" s="38"/>
      <c r="H348" s="38"/>
    </row>
    <row r="349" customFormat="false" ht="12.75" hidden="false" customHeight="false" outlineLevel="0" collapsed="false">
      <c r="G349" s="38"/>
      <c r="H349" s="38"/>
    </row>
    <row r="350" customFormat="false" ht="12.75" hidden="false" customHeight="false" outlineLevel="0" collapsed="false">
      <c r="G350" s="38"/>
      <c r="H350" s="38"/>
    </row>
    <row r="351" customFormat="false" ht="12.75" hidden="false" customHeight="false" outlineLevel="0" collapsed="false">
      <c r="G351" s="38"/>
      <c r="H351" s="38"/>
    </row>
    <row r="352" customFormat="false" ht="12.75" hidden="false" customHeight="false" outlineLevel="0" collapsed="false">
      <c r="G352" s="38"/>
      <c r="H352" s="38"/>
    </row>
    <row r="353" customFormat="false" ht="12.75" hidden="false" customHeight="false" outlineLevel="0" collapsed="false">
      <c r="G353" s="38"/>
      <c r="H353" s="38"/>
    </row>
    <row r="354" customFormat="false" ht="12.75" hidden="false" customHeight="false" outlineLevel="0" collapsed="false">
      <c r="G354" s="38"/>
      <c r="H354" s="38"/>
    </row>
    <row r="355" customFormat="false" ht="12.75" hidden="false" customHeight="false" outlineLevel="0" collapsed="false">
      <c r="G355" s="38"/>
      <c r="H355" s="38"/>
    </row>
    <row r="356" customFormat="false" ht="12.75" hidden="false" customHeight="false" outlineLevel="0" collapsed="false">
      <c r="G356" s="38"/>
      <c r="H356" s="38"/>
    </row>
    <row r="357" customFormat="false" ht="12.75" hidden="false" customHeight="false" outlineLevel="0" collapsed="false">
      <c r="G357" s="38"/>
      <c r="H357" s="38"/>
    </row>
    <row r="358" customFormat="false" ht="12.75" hidden="false" customHeight="false" outlineLevel="0" collapsed="false">
      <c r="G358" s="38"/>
      <c r="H358" s="38"/>
    </row>
    <row r="359" customFormat="false" ht="12.75" hidden="false" customHeight="false" outlineLevel="0" collapsed="false">
      <c r="G359" s="38"/>
      <c r="H359" s="38"/>
    </row>
    <row r="360" customFormat="false" ht="12.75" hidden="false" customHeight="false" outlineLevel="0" collapsed="false">
      <c r="G360" s="38"/>
      <c r="H360" s="38"/>
    </row>
    <row r="361" customFormat="false" ht="12.75" hidden="false" customHeight="false" outlineLevel="0" collapsed="false">
      <c r="G361" s="38"/>
      <c r="H361" s="38"/>
    </row>
    <row r="362" customFormat="false" ht="12.75" hidden="false" customHeight="false" outlineLevel="0" collapsed="false">
      <c r="G362" s="38"/>
      <c r="H362" s="38"/>
    </row>
    <row r="363" customFormat="false" ht="12.75" hidden="false" customHeight="false" outlineLevel="0" collapsed="false">
      <c r="G363" s="38"/>
      <c r="H363" s="38"/>
    </row>
    <row r="364" customFormat="false" ht="12.75" hidden="false" customHeight="false" outlineLevel="0" collapsed="false">
      <c r="G364" s="38"/>
      <c r="H364" s="38"/>
    </row>
    <row r="365" customFormat="false" ht="12.75" hidden="false" customHeight="false" outlineLevel="0" collapsed="false">
      <c r="G365" s="38"/>
      <c r="H365" s="38"/>
    </row>
    <row r="366" customFormat="false" ht="12.75" hidden="false" customHeight="false" outlineLevel="0" collapsed="false">
      <c r="G366" s="38"/>
      <c r="H366" s="38"/>
    </row>
    <row r="367" customFormat="false" ht="12.75" hidden="false" customHeight="false" outlineLevel="0" collapsed="false">
      <c r="G367" s="38"/>
      <c r="H367" s="38"/>
    </row>
    <row r="368" customFormat="false" ht="12.75" hidden="false" customHeight="false" outlineLevel="0" collapsed="false">
      <c r="G368" s="38"/>
      <c r="H368" s="38"/>
    </row>
    <row r="369" customFormat="false" ht="12.75" hidden="false" customHeight="false" outlineLevel="0" collapsed="false">
      <c r="G369" s="38"/>
      <c r="H369" s="38"/>
    </row>
    <row r="370" customFormat="false" ht="12.75" hidden="false" customHeight="false" outlineLevel="0" collapsed="false">
      <c r="G370" s="38"/>
      <c r="H370" s="38"/>
    </row>
    <row r="371" customFormat="false" ht="12.75" hidden="false" customHeight="false" outlineLevel="0" collapsed="false">
      <c r="G371" s="38"/>
      <c r="H371" s="38"/>
    </row>
    <row r="372" customFormat="false" ht="12.75" hidden="false" customHeight="false" outlineLevel="0" collapsed="false">
      <c r="G372" s="38"/>
      <c r="H372" s="38"/>
    </row>
    <row r="373" customFormat="false" ht="12.75" hidden="false" customHeight="false" outlineLevel="0" collapsed="false">
      <c r="G373" s="38"/>
      <c r="H373" s="38"/>
    </row>
    <row r="374" customFormat="false" ht="12.75" hidden="false" customHeight="false" outlineLevel="0" collapsed="false">
      <c r="G374" s="38"/>
      <c r="H374" s="38"/>
    </row>
    <row r="375" customFormat="false" ht="12.75" hidden="false" customHeight="false" outlineLevel="0" collapsed="false">
      <c r="G375" s="38"/>
      <c r="H375" s="38"/>
    </row>
    <row r="376" customFormat="false" ht="12.75" hidden="false" customHeight="false" outlineLevel="0" collapsed="false">
      <c r="G376" s="38"/>
      <c r="H376" s="38"/>
    </row>
    <row r="377" customFormat="false" ht="12.75" hidden="false" customHeight="false" outlineLevel="0" collapsed="false">
      <c r="G377" s="38"/>
      <c r="H377" s="38"/>
    </row>
    <row r="378" customFormat="false" ht="12.75" hidden="false" customHeight="false" outlineLevel="0" collapsed="false">
      <c r="G378" s="38"/>
      <c r="H378" s="38"/>
    </row>
    <row r="379" customFormat="false" ht="12.75" hidden="false" customHeight="false" outlineLevel="0" collapsed="false">
      <c r="G379" s="38"/>
      <c r="H379" s="38"/>
    </row>
    <row r="380" customFormat="false" ht="12.75" hidden="false" customHeight="false" outlineLevel="0" collapsed="false">
      <c r="G380" s="38"/>
      <c r="H380" s="38"/>
    </row>
    <row r="381" customFormat="false" ht="12.75" hidden="false" customHeight="false" outlineLevel="0" collapsed="false">
      <c r="G381" s="38"/>
      <c r="H381" s="38"/>
    </row>
    <row r="382" customFormat="false" ht="12.75" hidden="false" customHeight="false" outlineLevel="0" collapsed="false">
      <c r="G382" s="38"/>
      <c r="H382" s="38"/>
    </row>
    <row r="383" customFormat="false" ht="12.75" hidden="false" customHeight="false" outlineLevel="0" collapsed="false">
      <c r="G383" s="38"/>
      <c r="H383" s="38"/>
    </row>
    <row r="384" customFormat="false" ht="12.75" hidden="false" customHeight="false" outlineLevel="0" collapsed="false">
      <c r="G384" s="38"/>
      <c r="H384" s="38"/>
    </row>
    <row r="385" customFormat="false" ht="12.75" hidden="false" customHeight="false" outlineLevel="0" collapsed="false">
      <c r="G385" s="38"/>
      <c r="H385" s="38"/>
    </row>
    <row r="386" customFormat="false" ht="12.75" hidden="false" customHeight="false" outlineLevel="0" collapsed="false">
      <c r="G386" s="38"/>
      <c r="H386" s="38"/>
    </row>
    <row r="387" customFormat="false" ht="12.75" hidden="false" customHeight="false" outlineLevel="0" collapsed="false">
      <c r="G387" s="38"/>
      <c r="H387" s="38"/>
    </row>
    <row r="388" customFormat="false" ht="12.75" hidden="false" customHeight="false" outlineLevel="0" collapsed="false">
      <c r="G388" s="38"/>
      <c r="H388" s="38"/>
    </row>
    <row r="389" customFormat="false" ht="12.75" hidden="false" customHeight="false" outlineLevel="0" collapsed="false">
      <c r="G389" s="38"/>
      <c r="H389" s="38"/>
    </row>
    <row r="390" customFormat="false" ht="12.75" hidden="false" customHeight="false" outlineLevel="0" collapsed="false">
      <c r="G390" s="38"/>
      <c r="H390" s="38"/>
    </row>
    <row r="391" customFormat="false" ht="12.75" hidden="false" customHeight="false" outlineLevel="0" collapsed="false">
      <c r="G391" s="38"/>
      <c r="H391" s="38"/>
    </row>
    <row r="392" customFormat="false" ht="12.75" hidden="false" customHeight="false" outlineLevel="0" collapsed="false">
      <c r="G392" s="38"/>
      <c r="H392" s="38"/>
    </row>
    <row r="393" customFormat="false" ht="12.75" hidden="false" customHeight="false" outlineLevel="0" collapsed="false">
      <c r="G393" s="38"/>
      <c r="H393" s="38"/>
    </row>
    <row r="394" customFormat="false" ht="12.75" hidden="false" customHeight="false" outlineLevel="0" collapsed="false">
      <c r="G394" s="38"/>
      <c r="H394" s="38"/>
    </row>
    <row r="395" customFormat="false" ht="12.75" hidden="false" customHeight="false" outlineLevel="0" collapsed="false">
      <c r="G395" s="38"/>
      <c r="H395" s="38"/>
    </row>
    <row r="396" customFormat="false" ht="12.75" hidden="false" customHeight="false" outlineLevel="0" collapsed="false">
      <c r="G396" s="38"/>
      <c r="H396" s="38"/>
    </row>
    <row r="397" customFormat="false" ht="12.75" hidden="false" customHeight="false" outlineLevel="0" collapsed="false">
      <c r="G397" s="38"/>
      <c r="H397" s="38"/>
    </row>
    <row r="398" customFormat="false" ht="12.75" hidden="false" customHeight="false" outlineLevel="0" collapsed="false">
      <c r="G398" s="38"/>
      <c r="H398" s="38"/>
    </row>
    <row r="399" customFormat="false" ht="12.75" hidden="false" customHeight="false" outlineLevel="0" collapsed="false">
      <c r="G399" s="38"/>
      <c r="H399" s="38"/>
    </row>
    <row r="400" customFormat="false" ht="12.75" hidden="false" customHeight="false" outlineLevel="0" collapsed="false">
      <c r="G400" s="38"/>
      <c r="H400" s="38"/>
    </row>
    <row r="401" customFormat="false" ht="12.75" hidden="false" customHeight="false" outlineLevel="0" collapsed="false">
      <c r="G401" s="38"/>
      <c r="H401" s="38"/>
    </row>
    <row r="402" customFormat="false" ht="12.75" hidden="false" customHeight="false" outlineLevel="0" collapsed="false">
      <c r="G402" s="38"/>
      <c r="H402" s="38"/>
    </row>
    <row r="403" customFormat="false" ht="12.75" hidden="false" customHeight="false" outlineLevel="0" collapsed="false">
      <c r="G403" s="38"/>
      <c r="H403" s="38"/>
    </row>
    <row r="404" customFormat="false" ht="12.75" hidden="false" customHeight="false" outlineLevel="0" collapsed="false">
      <c r="G404" s="38"/>
      <c r="H404" s="38"/>
    </row>
    <row r="405" customFormat="false" ht="12.75" hidden="false" customHeight="false" outlineLevel="0" collapsed="false">
      <c r="G405" s="38"/>
      <c r="H405" s="38"/>
    </row>
    <row r="406" customFormat="false" ht="12.75" hidden="false" customHeight="false" outlineLevel="0" collapsed="false">
      <c r="G406" s="38"/>
      <c r="H406" s="38"/>
    </row>
    <row r="407" customFormat="false" ht="12.75" hidden="false" customHeight="false" outlineLevel="0" collapsed="false">
      <c r="G407" s="38"/>
      <c r="H407" s="38"/>
    </row>
    <row r="408" customFormat="false" ht="12.75" hidden="false" customHeight="false" outlineLevel="0" collapsed="false">
      <c r="G408" s="38"/>
      <c r="H408" s="38"/>
    </row>
    <row r="409" customFormat="false" ht="12.75" hidden="false" customHeight="false" outlineLevel="0" collapsed="false">
      <c r="G409" s="38"/>
      <c r="H409" s="38"/>
    </row>
    <row r="410" customFormat="false" ht="12.75" hidden="false" customHeight="false" outlineLevel="0" collapsed="false">
      <c r="G410" s="38"/>
      <c r="H410" s="38"/>
    </row>
    <row r="411" customFormat="false" ht="12.75" hidden="false" customHeight="false" outlineLevel="0" collapsed="false">
      <c r="G411" s="38"/>
      <c r="H411" s="38"/>
    </row>
    <row r="412" customFormat="false" ht="12.75" hidden="false" customHeight="false" outlineLevel="0" collapsed="false">
      <c r="G412" s="38"/>
      <c r="H412" s="38"/>
    </row>
    <row r="413" customFormat="false" ht="12.75" hidden="false" customHeight="false" outlineLevel="0" collapsed="false">
      <c r="G413" s="38"/>
      <c r="H413" s="38"/>
    </row>
    <row r="414" customFormat="false" ht="12.75" hidden="false" customHeight="false" outlineLevel="0" collapsed="false">
      <c r="G414" s="38"/>
      <c r="H414" s="38"/>
    </row>
    <row r="415" customFormat="false" ht="12.75" hidden="false" customHeight="false" outlineLevel="0" collapsed="false">
      <c r="G415" s="38"/>
      <c r="H415" s="38"/>
    </row>
    <row r="416" customFormat="false" ht="12.75" hidden="false" customHeight="false" outlineLevel="0" collapsed="false">
      <c r="G416" s="38"/>
      <c r="H416" s="38"/>
    </row>
    <row r="417" customFormat="false" ht="12.75" hidden="false" customHeight="false" outlineLevel="0" collapsed="false">
      <c r="G417" s="38"/>
      <c r="H417" s="38"/>
    </row>
    <row r="418" customFormat="false" ht="12.75" hidden="false" customHeight="false" outlineLevel="0" collapsed="false">
      <c r="G418" s="38"/>
      <c r="H418" s="38"/>
    </row>
    <row r="419" customFormat="false" ht="12.75" hidden="false" customHeight="false" outlineLevel="0" collapsed="false">
      <c r="G419" s="38"/>
      <c r="H419" s="3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Z41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8" topLeftCell="BM19" activePane="bottomLeft" state="frozen"/>
      <selection pane="topLeft" activeCell="A1" activeCellId="0" sqref="A1"/>
      <selection pane="bottomLeft" activeCell="A25" activeCellId="0" sqref="A25"/>
    </sheetView>
  </sheetViews>
  <sheetFormatPr defaultColWidth="9.13671875" defaultRowHeight="12.75" customHeight="true" zeroHeight="false" outlineLevelRow="0" outlineLevelCol="0"/>
  <cols>
    <col collapsed="false" customWidth="true" hidden="false" outlineLevel="0" max="1" min="1" style="20" width="3.42"/>
    <col collapsed="false" customWidth="true" hidden="false" outlineLevel="0" max="2" min="2" style="20" width="10.28"/>
    <col collapsed="false" customWidth="true" hidden="false" outlineLevel="0" max="3" min="3" style="20" width="6.28"/>
    <col collapsed="false" customWidth="true" hidden="false" outlineLevel="0" max="4" min="4" style="20" width="5.99"/>
    <col collapsed="false" customWidth="true" hidden="false" outlineLevel="0" max="5" min="5" style="20" width="6.41"/>
    <col collapsed="false" customWidth="true" hidden="false" outlineLevel="0" max="6" min="6" style="20" width="8.7"/>
    <col collapsed="false" customWidth="true" hidden="false" outlineLevel="0" max="7" min="7" style="20" width="8.85"/>
    <col collapsed="false" customWidth="true" hidden="false" outlineLevel="0" max="10" min="8" style="20" width="9.41"/>
    <col collapsed="false" customWidth="true" hidden="false" outlineLevel="0" max="11" min="11" style="20" width="10.71"/>
    <col collapsed="false" customWidth="true" hidden="false" outlineLevel="0" max="14" min="12" style="20" width="9.41"/>
    <col collapsed="false" customWidth="true" hidden="false" outlineLevel="0" max="15" min="15" style="20" width="7.7"/>
    <col collapsed="false" customWidth="false" hidden="false" outlineLevel="0" max="16" min="16" style="20" width="9.14"/>
    <col collapsed="false" customWidth="true" hidden="false" outlineLevel="0" max="17" min="17" style="20" width="8.41"/>
    <col collapsed="false" customWidth="true" hidden="false" outlineLevel="0" max="19" min="18" style="20" width="10.28"/>
    <col collapsed="false" customWidth="true" hidden="false" outlineLevel="0" max="20" min="20" style="20" width="12.56"/>
    <col collapsed="false" customWidth="true" hidden="false" outlineLevel="0" max="22" min="21" style="37" width="8.85"/>
    <col collapsed="false" customWidth="true" hidden="false" outlineLevel="0" max="23" min="23" style="37" width="10.71"/>
    <col collapsed="false" customWidth="true" hidden="false" outlineLevel="0" max="24" min="24" style="20" width="11.56"/>
    <col collapsed="false" customWidth="true" hidden="false" outlineLevel="0" max="26" min="25" style="20" width="10.99"/>
    <col collapsed="false" customWidth="true" hidden="false" outlineLevel="0" max="27" min="27" style="20" width="10.28"/>
    <col collapsed="false" customWidth="false" hidden="false" outlineLevel="0" max="257" min="28" style="20" width="9.14"/>
  </cols>
  <sheetData>
    <row r="1" customFormat="false" ht="12.75" hidden="false" customHeight="false" outlineLevel="0" collapsed="false">
      <c r="B1" s="21" t="s">
        <v>0</v>
      </c>
      <c r="C1" s="22"/>
      <c r="D1" s="22"/>
      <c r="E1" s="22"/>
      <c r="F1" s="22"/>
      <c r="G1" s="22"/>
      <c r="H1" s="22"/>
      <c r="I1" s="22"/>
      <c r="J1" s="22"/>
      <c r="K1" s="22"/>
      <c r="L1" s="22"/>
      <c r="M1" s="22"/>
      <c r="N1" s="22"/>
      <c r="O1" s="22"/>
      <c r="P1" s="22"/>
      <c r="Q1" s="22"/>
      <c r="R1" s="37"/>
      <c r="S1" s="22"/>
      <c r="T1" s="22"/>
      <c r="U1" s="43"/>
      <c r="V1" s="43"/>
      <c r="W1" s="43"/>
      <c r="X1" s="24"/>
      <c r="Y1" s="24"/>
      <c r="Z1" s="24"/>
      <c r="AA1" s="23"/>
      <c r="AU1" s="20" t="s">
        <v>86</v>
      </c>
      <c r="AY1" s="20" t="s">
        <v>87</v>
      </c>
    </row>
    <row r="2" customFormat="false" ht="12.75" hidden="false" customHeight="false" outlineLevel="0" collapsed="false">
      <c r="B2" s="25" t="s">
        <v>1</v>
      </c>
      <c r="C2" s="24"/>
      <c r="D2" s="24"/>
      <c r="E2" s="24"/>
      <c r="F2" s="26" t="n">
        <v>4</v>
      </c>
      <c r="G2" s="24"/>
      <c r="H2" s="24" t="s">
        <v>2</v>
      </c>
      <c r="I2" s="24"/>
      <c r="J2" s="24"/>
      <c r="K2" s="24"/>
      <c r="L2" s="24" t="n">
        <v>0.04</v>
      </c>
      <c r="M2" s="24"/>
      <c r="N2" s="24"/>
      <c r="O2" s="24"/>
      <c r="P2" s="24" t="s">
        <v>107</v>
      </c>
      <c r="Q2" s="24"/>
      <c r="R2" s="37" t="n">
        <v>40000</v>
      </c>
      <c r="S2" s="37"/>
      <c r="T2" s="49" t="s">
        <v>118</v>
      </c>
      <c r="U2" s="50" t="n">
        <v>0.7</v>
      </c>
    </row>
    <row r="3" customFormat="false" ht="12.75" hidden="false" customHeight="false" outlineLevel="0" collapsed="false">
      <c r="B3" s="25" t="s">
        <v>4</v>
      </c>
      <c r="C3" s="24"/>
      <c r="D3" s="24"/>
      <c r="E3" s="24"/>
      <c r="F3" s="26" t="n">
        <v>240</v>
      </c>
      <c r="G3" s="24"/>
      <c r="H3" s="24" t="s">
        <v>8</v>
      </c>
      <c r="I3" s="24"/>
      <c r="J3" s="24"/>
      <c r="K3" s="24"/>
      <c r="L3" s="24" t="n">
        <v>0</v>
      </c>
      <c r="M3" s="24"/>
      <c r="N3" s="24"/>
      <c r="O3" s="24"/>
      <c r="P3" s="24" t="s">
        <v>108</v>
      </c>
      <c r="Q3" s="24"/>
      <c r="R3" s="37" t="n">
        <v>5</v>
      </c>
      <c r="S3" s="46"/>
      <c r="T3" s="46"/>
      <c r="AU3" s="20" t="s">
        <v>88</v>
      </c>
      <c r="AV3" s="20" t="s">
        <v>18</v>
      </c>
      <c r="AW3" s="20" t="s">
        <v>89</v>
      </c>
      <c r="AY3" s="20" t="s">
        <v>45</v>
      </c>
      <c r="AZ3" s="20" t="s">
        <v>18</v>
      </c>
    </row>
    <row r="4" customFormat="false" ht="12.75" hidden="false" customHeight="false" outlineLevel="0" collapsed="false">
      <c r="B4" s="25" t="s">
        <v>7</v>
      </c>
      <c r="C4" s="24"/>
      <c r="D4" s="24"/>
      <c r="E4" s="24"/>
      <c r="F4" s="24" t="n">
        <v>0.1</v>
      </c>
      <c r="G4" s="24"/>
      <c r="H4" s="24" t="s">
        <v>9</v>
      </c>
      <c r="I4" s="24"/>
      <c r="J4" s="24"/>
      <c r="K4" s="24"/>
      <c r="L4" s="24" t="n">
        <v>0.01</v>
      </c>
      <c r="M4" s="24"/>
      <c r="N4" s="24"/>
      <c r="P4" s="20" t="s">
        <v>109</v>
      </c>
      <c r="R4" s="37" t="n">
        <v>0.5</v>
      </c>
      <c r="S4" s="24"/>
      <c r="T4" s="24"/>
      <c r="AU4" s="20" t="n">
        <v>0</v>
      </c>
      <c r="AV4" s="20" t="n">
        <v>0</v>
      </c>
      <c r="AW4" s="20" t="n">
        <v>-0.01</v>
      </c>
      <c r="AY4" s="20" t="n">
        <v>0</v>
      </c>
      <c r="AZ4" s="20" t="n">
        <v>0.02</v>
      </c>
    </row>
    <row r="5" customFormat="false" ht="12.75" hidden="false" customHeight="false" outlineLevel="0" collapsed="false">
      <c r="B5" s="28" t="s">
        <v>10</v>
      </c>
      <c r="C5" s="29"/>
      <c r="D5" s="29"/>
      <c r="E5" s="29"/>
      <c r="F5" s="29" t="n">
        <v>0.1</v>
      </c>
      <c r="G5" s="29"/>
      <c r="H5" s="29"/>
      <c r="I5" s="29"/>
      <c r="J5" s="29"/>
      <c r="K5" s="29"/>
      <c r="L5" s="29"/>
      <c r="M5" s="29"/>
      <c r="N5" s="29"/>
      <c r="O5" s="29"/>
      <c r="P5" s="29"/>
      <c r="Q5" s="29"/>
      <c r="R5" s="37"/>
      <c r="S5" s="24"/>
      <c r="T5" s="24"/>
      <c r="AU5" s="20" t="n">
        <f aca="false">AU4+1</f>
        <v>1</v>
      </c>
      <c r="AV5" s="20" t="n">
        <v>0</v>
      </c>
      <c r="AW5" s="20" t="n">
        <v>-0.01</v>
      </c>
      <c r="AY5" s="20" t="n">
        <v>11</v>
      </c>
      <c r="AZ5" s="20" t="n">
        <v>0.01</v>
      </c>
    </row>
    <row r="6" customFormat="false" ht="12.75" hidden="false" customHeight="false" outlineLevel="0" collapsed="false">
      <c r="AU6" s="20" t="n">
        <f aca="false">AU5+1</f>
        <v>2</v>
      </c>
      <c r="AV6" s="20" t="n">
        <v>0</v>
      </c>
      <c r="AW6" s="20" t="n">
        <v>-0.01</v>
      </c>
      <c r="AY6" s="20" t="n">
        <v>20</v>
      </c>
      <c r="AZ6" s="20" t="n">
        <v>0</v>
      </c>
    </row>
    <row r="7" customFormat="false" ht="12.75" hidden="false" customHeight="false" outlineLevel="0" collapsed="false">
      <c r="B7" s="21" t="s">
        <v>12</v>
      </c>
      <c r="C7" s="22"/>
      <c r="D7" s="22"/>
      <c r="E7" s="22"/>
      <c r="F7" s="22"/>
      <c r="G7" s="23"/>
      <c r="H7" s="31" t="s">
        <v>13</v>
      </c>
      <c r="I7" s="31"/>
      <c r="J7" s="31"/>
      <c r="K7" s="22"/>
      <c r="L7" s="23"/>
      <c r="M7" s="24"/>
      <c r="N7" s="24"/>
      <c r="AU7" s="20" t="n">
        <f aca="false">AU6+1</f>
        <v>3</v>
      </c>
      <c r="AV7" s="20" t="n">
        <v>0</v>
      </c>
      <c r="AW7" s="20" t="n">
        <v>-0.01</v>
      </c>
      <c r="AY7" s="20" t="n">
        <v>220</v>
      </c>
      <c r="AZ7" s="20" t="n">
        <v>-0.01</v>
      </c>
    </row>
    <row r="8" customFormat="false" ht="12.75" hidden="false" customHeight="false" outlineLevel="0" collapsed="false">
      <c r="B8" s="25"/>
      <c r="C8" s="32" t="s">
        <v>14</v>
      </c>
      <c r="D8" s="32"/>
      <c r="E8" s="32" t="s">
        <v>15</v>
      </c>
      <c r="F8" s="32"/>
      <c r="G8" s="27"/>
      <c r="H8" s="24"/>
      <c r="I8" s="24"/>
      <c r="J8" s="24"/>
      <c r="K8" s="32" t="s">
        <v>14</v>
      </c>
      <c r="L8" s="33" t="s">
        <v>110</v>
      </c>
      <c r="M8" s="32"/>
      <c r="N8" s="32"/>
      <c r="P8" s="20" t="s">
        <v>111</v>
      </c>
      <c r="AU8" s="20" t="n">
        <f aca="false">AU7+1</f>
        <v>4</v>
      </c>
      <c r="AV8" s="20" t="n">
        <v>0</v>
      </c>
      <c r="AW8" s="20" t="n">
        <v>0.01</v>
      </c>
    </row>
    <row r="9" customFormat="false" ht="12.75" hidden="false" customHeight="false" outlineLevel="0" collapsed="false">
      <c r="B9" s="25" t="s">
        <v>16</v>
      </c>
      <c r="C9" s="24" t="s">
        <v>17</v>
      </c>
      <c r="D9" s="24"/>
      <c r="E9" s="24" t="s">
        <v>18</v>
      </c>
      <c r="F9" s="24" t="s">
        <v>89</v>
      </c>
      <c r="G9" s="27" t="s">
        <v>112</v>
      </c>
      <c r="H9" s="24" t="s">
        <v>16</v>
      </c>
      <c r="I9" s="24"/>
      <c r="J9" s="24"/>
      <c r="K9" s="24" t="s">
        <v>45</v>
      </c>
      <c r="L9" s="27" t="s">
        <v>18</v>
      </c>
      <c r="M9" s="24"/>
      <c r="N9" s="24"/>
      <c r="P9" s="20" t="s">
        <v>119</v>
      </c>
      <c r="AU9" s="20" t="n">
        <f aca="false">AU8+1</f>
        <v>5</v>
      </c>
      <c r="AV9" s="20" t="n">
        <v>0</v>
      </c>
      <c r="AW9" s="20" t="n">
        <v>0.01</v>
      </c>
    </row>
    <row r="10" customFormat="false" ht="12.75" hidden="false" customHeight="false" outlineLevel="0" collapsed="false">
      <c r="B10" s="25" t="s">
        <v>21</v>
      </c>
      <c r="C10" s="24" t="s">
        <v>93</v>
      </c>
      <c r="D10" s="24"/>
      <c r="E10" s="34" t="s">
        <v>23</v>
      </c>
      <c r="F10" s="24" t="n">
        <v>-0.01</v>
      </c>
      <c r="G10" s="27" t="s">
        <v>24</v>
      </c>
      <c r="H10" s="24" t="s">
        <v>25</v>
      </c>
      <c r="I10" s="24"/>
      <c r="J10" s="24"/>
      <c r="K10" s="24" t="s">
        <v>26</v>
      </c>
      <c r="L10" s="48" t="n">
        <v>-0.01</v>
      </c>
      <c r="M10" s="34"/>
      <c r="N10" s="34"/>
      <c r="P10" s="20" t="s">
        <v>120</v>
      </c>
      <c r="AU10" s="20" t="n">
        <f aca="false">AU9+1</f>
        <v>6</v>
      </c>
      <c r="AV10" s="20" t="n">
        <v>0</v>
      </c>
      <c r="AW10" s="20" t="n">
        <v>0.02</v>
      </c>
    </row>
    <row r="11" customFormat="false" ht="12.75" hidden="false" customHeight="false" outlineLevel="0" collapsed="false">
      <c r="B11" s="25" t="s">
        <v>27</v>
      </c>
      <c r="C11" s="24" t="s">
        <v>94</v>
      </c>
      <c r="D11" s="24"/>
      <c r="E11" s="34" t="s">
        <v>23</v>
      </c>
      <c r="F11" s="24" t="n">
        <v>0.01</v>
      </c>
      <c r="G11" s="27" t="s">
        <v>24</v>
      </c>
      <c r="H11" s="24" t="s">
        <v>29</v>
      </c>
      <c r="I11" s="24"/>
      <c r="J11" s="24"/>
      <c r="K11" s="24" t="s">
        <v>30</v>
      </c>
      <c r="L11" s="48" t="n">
        <v>0.01</v>
      </c>
      <c r="M11" s="34"/>
      <c r="N11" s="34"/>
      <c r="P11" s="20" t="s">
        <v>121</v>
      </c>
      <c r="AU11" s="20" t="n">
        <f aca="false">AU10+1</f>
        <v>7</v>
      </c>
      <c r="AV11" s="20" t="n">
        <v>0</v>
      </c>
      <c r="AW11" s="20" t="n">
        <v>0.02</v>
      </c>
    </row>
    <row r="12" customFormat="false" ht="12.75" hidden="false" customHeight="false" outlineLevel="0" collapsed="false">
      <c r="B12" s="25" t="s">
        <v>31</v>
      </c>
      <c r="C12" s="24" t="s">
        <v>95</v>
      </c>
      <c r="D12" s="24"/>
      <c r="E12" s="34" t="n">
        <v>0.01</v>
      </c>
      <c r="F12" s="24" t="n">
        <v>0.02</v>
      </c>
      <c r="G12" s="27" t="s">
        <v>24</v>
      </c>
      <c r="H12" s="24" t="s">
        <v>33</v>
      </c>
      <c r="I12" s="24"/>
      <c r="J12" s="24"/>
      <c r="K12" s="24" t="s">
        <v>34</v>
      </c>
      <c r="L12" s="48" t="n">
        <v>0.02</v>
      </c>
      <c r="M12" s="34"/>
      <c r="N12" s="34"/>
      <c r="P12" s="20" t="s">
        <v>122</v>
      </c>
      <c r="AU12" s="20" t="n">
        <f aca="false">AU11+1</f>
        <v>8</v>
      </c>
      <c r="AV12" s="20" t="n">
        <v>0</v>
      </c>
      <c r="AW12" s="20" t="n">
        <v>0.02</v>
      </c>
    </row>
    <row r="13" customFormat="false" ht="12.75" hidden="false" customHeight="false" outlineLevel="0" collapsed="false">
      <c r="B13" s="25" t="s">
        <v>35</v>
      </c>
      <c r="C13" s="24" t="s">
        <v>96</v>
      </c>
      <c r="D13" s="24"/>
      <c r="E13" s="34" t="n">
        <v>0.02</v>
      </c>
      <c r="F13" s="24" t="n">
        <v>0.04</v>
      </c>
      <c r="G13" s="27" t="s">
        <v>24</v>
      </c>
      <c r="K13" s="24"/>
      <c r="L13" s="27"/>
      <c r="M13" s="24"/>
      <c r="N13" s="24"/>
      <c r="AU13" s="20" t="n">
        <f aca="false">AU12+1</f>
        <v>9</v>
      </c>
      <c r="AV13" s="20" t="n">
        <v>0</v>
      </c>
      <c r="AW13" s="20" t="n">
        <v>0.02</v>
      </c>
    </row>
    <row r="14" customFormat="false" ht="12.75" hidden="false" customHeight="false" outlineLevel="0" collapsed="false">
      <c r="B14" s="25" t="s">
        <v>37</v>
      </c>
      <c r="C14" s="24" t="s">
        <v>97</v>
      </c>
      <c r="D14" s="24"/>
      <c r="E14" s="34" t="n">
        <v>0.04</v>
      </c>
      <c r="F14" s="24" t="n">
        <v>0.15</v>
      </c>
      <c r="G14" s="27" t="s">
        <v>24</v>
      </c>
      <c r="K14" s="24"/>
      <c r="L14" s="27"/>
      <c r="M14" s="24"/>
      <c r="N14" s="24"/>
      <c r="AU14" s="20" t="n">
        <f aca="false">AU13+1</f>
        <v>10</v>
      </c>
      <c r="AV14" s="20" t="n">
        <v>0</v>
      </c>
      <c r="AW14" s="20" t="n">
        <v>0.02</v>
      </c>
    </row>
    <row r="15" customFormat="false" ht="12.75" hidden="false" customHeight="false" outlineLevel="0" collapsed="false">
      <c r="B15" s="28" t="s">
        <v>39</v>
      </c>
      <c r="C15" s="29" t="s">
        <v>98</v>
      </c>
      <c r="D15" s="29"/>
      <c r="E15" s="35" t="s">
        <v>23</v>
      </c>
      <c r="F15" s="29" t="s">
        <v>23</v>
      </c>
      <c r="G15" s="30" t="s">
        <v>41</v>
      </c>
      <c r="H15" s="28"/>
      <c r="I15" s="29"/>
      <c r="J15" s="29"/>
      <c r="K15" s="29"/>
      <c r="L15" s="30"/>
      <c r="M15" s="24"/>
      <c r="N15" s="24"/>
      <c r="AU15" s="20" t="n">
        <f aca="false">AU14+1</f>
        <v>11</v>
      </c>
      <c r="AV15" s="20" t="n">
        <v>0</v>
      </c>
      <c r="AW15" s="20" t="n">
        <v>0.04</v>
      </c>
    </row>
    <row r="16" customFormat="false" ht="12.75" hidden="false" customHeight="false" outlineLevel="0" collapsed="false">
      <c r="AU16" s="20" t="n">
        <f aca="false">AU15+1</f>
        <v>12</v>
      </c>
      <c r="AV16" s="20" t="n">
        <v>0</v>
      </c>
      <c r="AW16" s="20" t="n">
        <v>0.04</v>
      </c>
    </row>
    <row r="17" customFormat="false" ht="12.75" hidden="false" customHeight="false" outlineLevel="0" collapsed="false">
      <c r="B17" s="36" t="s">
        <v>42</v>
      </c>
      <c r="G17" s="20" t="s">
        <v>115</v>
      </c>
      <c r="I17" s="20" t="s">
        <v>123</v>
      </c>
      <c r="M17" s="20" t="s">
        <v>123</v>
      </c>
      <c r="AU17" s="20" t="n">
        <f aca="false">AU16+1</f>
        <v>13</v>
      </c>
      <c r="AV17" s="20" t="n">
        <v>0</v>
      </c>
      <c r="AW17" s="20" t="n">
        <v>0.04</v>
      </c>
    </row>
    <row r="18" customFormat="false" ht="12.75" hidden="false" customHeight="false" outlineLevel="0" collapsed="false">
      <c r="A18" s="20" t="s">
        <v>99</v>
      </c>
      <c r="B18" s="20" t="s">
        <v>43</v>
      </c>
      <c r="C18" s="20" t="s">
        <v>44</v>
      </c>
      <c r="D18" s="20" t="s">
        <v>45</v>
      </c>
      <c r="E18" s="20" t="s">
        <v>46</v>
      </c>
      <c r="F18" s="20" t="s">
        <v>47</v>
      </c>
      <c r="G18" s="20" t="s">
        <v>46</v>
      </c>
      <c r="H18" s="20" t="s">
        <v>47</v>
      </c>
      <c r="I18" s="20" t="s">
        <v>46</v>
      </c>
      <c r="J18" s="20" t="s">
        <v>47</v>
      </c>
      <c r="K18" s="20" t="s">
        <v>48</v>
      </c>
      <c r="L18" s="20" t="s">
        <v>49</v>
      </c>
      <c r="M18" s="20" t="s">
        <v>48</v>
      </c>
      <c r="N18" s="20" t="s">
        <v>49</v>
      </c>
      <c r="O18" s="20" t="s">
        <v>18</v>
      </c>
      <c r="P18" s="20" t="s">
        <v>50</v>
      </c>
      <c r="Q18" s="20" t="s">
        <v>51</v>
      </c>
      <c r="R18" s="20" t="s">
        <v>100</v>
      </c>
      <c r="S18" s="20" t="s">
        <v>101</v>
      </c>
      <c r="T18" s="20" t="s">
        <v>102</v>
      </c>
      <c r="U18" s="20" t="s">
        <v>103</v>
      </c>
      <c r="V18" s="37" t="s">
        <v>116</v>
      </c>
      <c r="W18" s="37" t="s">
        <v>105</v>
      </c>
      <c r="X18" s="37" t="s">
        <v>117</v>
      </c>
      <c r="Y18" s="20" t="s">
        <v>53</v>
      </c>
      <c r="Z18" s="20" t="s">
        <v>54</v>
      </c>
      <c r="AU18" s="20" t="n">
        <f aca="false">AU17+1</f>
        <v>14</v>
      </c>
      <c r="AV18" s="20" t="n">
        <v>0</v>
      </c>
      <c r="AW18" s="20" t="n">
        <v>0.15</v>
      </c>
    </row>
    <row r="19" customFormat="false" ht="12.75" hidden="false" customHeight="false" outlineLevel="0" collapsed="false">
      <c r="A19" s="20" t="n">
        <v>1</v>
      </c>
      <c r="B19" s="37" t="n">
        <v>0</v>
      </c>
      <c r="C19" s="20" t="s">
        <v>56</v>
      </c>
      <c r="D19" s="20" t="n">
        <v>240</v>
      </c>
      <c r="E19" s="20" t="n">
        <v>0</v>
      </c>
      <c r="F19" s="20" t="n">
        <v>0</v>
      </c>
      <c r="G19" s="20" t="n">
        <f aca="false">IF(X19&gt;$R$2,E19+$R$3,E19)</f>
        <v>0</v>
      </c>
      <c r="H19" s="20" t="n">
        <f aca="false">IF(X19&lt;$R$2*-1,F19+$R$3,F19)</f>
        <v>0</v>
      </c>
      <c r="K19" s="38" t="n">
        <f aca="false">VLOOKUP(E19,Trans,2,FALSE())</f>
        <v>0</v>
      </c>
      <c r="L19" s="38" t="n">
        <v>0</v>
      </c>
      <c r="M19" s="38"/>
      <c r="N19" s="38"/>
      <c r="O19" s="20" t="n">
        <f aca="false">MAX($L$2,VLOOKUP(D19,Intensity2,2,TRUE()))</f>
        <v>0.04</v>
      </c>
      <c r="P19" s="39" t="n">
        <v>25</v>
      </c>
      <c r="Q19" s="39" t="n">
        <v>25.04</v>
      </c>
      <c r="R19" s="20" t="n">
        <f aca="false">(P19+Q19)/2</f>
        <v>25.02</v>
      </c>
      <c r="S19" s="20" t="str">
        <f aca="false">IF(C19="Buy",P19,IF(C19="Sell",Q19,""))</f>
        <v/>
      </c>
      <c r="U19" s="20"/>
      <c r="X19" s="37" t="n">
        <v>1E-005</v>
      </c>
      <c r="Y19" s="37"/>
      <c r="AU19" s="20" t="n">
        <f aca="false">AU18+1</f>
        <v>15</v>
      </c>
      <c r="AV19" s="20" t="n">
        <v>0</v>
      </c>
      <c r="AW19" s="20" t="n">
        <v>0.15</v>
      </c>
    </row>
    <row r="20" customFormat="false" ht="12.75" hidden="false" customHeight="false" outlineLevel="0" collapsed="false">
      <c r="A20" s="20" t="n">
        <f aca="false">A19+1</f>
        <v>2</v>
      </c>
      <c r="B20" s="37" t="n">
        <f aca="false">model1!B20</f>
        <v>205.743743013706</v>
      </c>
      <c r="C20" s="20" t="s">
        <v>57</v>
      </c>
      <c r="D20" s="20" t="n">
        <v>240</v>
      </c>
      <c r="E20" s="20" t="n">
        <f aca="false">MAX(0,IF(C20="Buy",E19+1,E19-MAX(1,ROUND($F$5*E19,0))))</f>
        <v>0</v>
      </c>
      <c r="F20" s="20" t="n">
        <f aca="false">MAX(0,IF(C20="Sell",F19+1,F19-MAX(1,ROUND($F$5*F19,0))))</f>
        <v>1</v>
      </c>
      <c r="G20" s="20" t="n">
        <f aca="false">IF(X20&gt;$R$2,E20+$R$3,IF(X20&lt;0,IF(P19&gt;U20,E20+$R$3,E20),E20))</f>
        <v>0</v>
      </c>
      <c r="H20" s="20" t="n">
        <f aca="false">IF(X20&lt;$R$2*-1,F20+$R$3,IF(X20&gt;0,(IF(Q19-U20-L2*(1+$R$4)&gt;0,F20+$R$3,F20)),F20))</f>
        <v>1</v>
      </c>
      <c r="I20" s="20" t="n">
        <f aca="false">IF(H20&gt;4,IF(G20&lt;H20*$U$2,H20,G20),G20)</f>
        <v>0</v>
      </c>
      <c r="J20" s="20" t="n">
        <f aca="false">IF(G20&gt;4,IF(H20&lt;G20*$U$2,G20,H20),H20)</f>
        <v>1</v>
      </c>
      <c r="K20" s="38" t="n">
        <f aca="false">MAX($L$3,IF(C20="Buy",MAX(0,VLOOKUP(I20,Trans2,3,FALSE())+K19),MAX(0,K19-MAX(0.01,ROUND(K19*$F$4,2)))))</f>
        <v>0</v>
      </c>
      <c r="L20" s="38" t="n">
        <f aca="false">MAX($L$3,IF(C20="Sell",MAX(0,VLOOKUP(J20,Trans2,3,FALSE())+L19),MAX(0,L19-MAX(0.01,ROUND(L19*$F$4,2)))))</f>
        <v>0</v>
      </c>
      <c r="M20" s="38" t="n">
        <f aca="false">IF(I20&lt;&gt;J20,K20,MAX(K20,L20))</f>
        <v>0</v>
      </c>
      <c r="N20" s="38" t="n">
        <f aca="false">IF(I20&lt;&gt;J20,L20,MAX(K20,L20))</f>
        <v>0</v>
      </c>
      <c r="O20" s="40" t="n">
        <f aca="false">MAX($L$2,N20+$L$4,M20+0.01,IF(C20="Sell",VLOOKUP(F20,Trans2,2,FALSE()),IF(C20="Buy",VLOOKUP(E20,Trans2,2,FALSE()),0))+VLOOKUP(D20,Intensity2,2,TRUE())+O19)</f>
        <v>0.04</v>
      </c>
      <c r="P20" s="39" t="n">
        <f aca="false">IF(C20="Sell",Q20-O20,IF(C20="Buy",P19-M20,((P19+Q19)/2-O20/2)))</f>
        <v>25</v>
      </c>
      <c r="Q20" s="39" t="n">
        <f aca="false">IF(C20="Sell",Q19+N20,IF(C20="Buy",P20+O20,((P19+Q19)/2+O20/2)))</f>
        <v>25.04</v>
      </c>
      <c r="R20" s="20" t="n">
        <f aca="false">(P20+Q20)/2</f>
        <v>25.02</v>
      </c>
      <c r="S20" s="20" t="n">
        <f aca="false">IF(C20="Buy",P19,IF(C20="Sell",Q19,""))</f>
        <v>25.04</v>
      </c>
      <c r="T20" s="41" t="n">
        <f aca="false">IF(C20="Buy",(S20*10000+V19*T19)/(V19+10000),T19)</f>
        <v>0</v>
      </c>
      <c r="U20" s="41" t="n">
        <f aca="false">IF(C20="Sell",(S20*10000+W19*U19)/(W19+10000),U19)</f>
        <v>25.04</v>
      </c>
      <c r="V20" s="37" t="n">
        <f aca="false">IF(C20="Buy",V19+10000,V19)</f>
        <v>0</v>
      </c>
      <c r="W20" s="37" t="n">
        <f aca="false">IF(C20="Sell",W19+10000,W19)</f>
        <v>10000</v>
      </c>
      <c r="X20" s="37" t="n">
        <f aca="false">V20-W20</f>
        <v>-10000</v>
      </c>
      <c r="Y20" s="37" t="n">
        <f aca="false">W20*U20-V20*T20</f>
        <v>250400</v>
      </c>
      <c r="Z20" s="37" t="n">
        <f aca="false">X20*R20+Y20</f>
        <v>200</v>
      </c>
      <c r="AU20" s="20" t="n">
        <f aca="false">AU19+1</f>
        <v>16</v>
      </c>
      <c r="AV20" s="20" t="n">
        <v>0</v>
      </c>
      <c r="AW20" s="20" t="n">
        <v>0.15</v>
      </c>
    </row>
    <row r="21" customFormat="false" ht="12.75" hidden="false" customHeight="false" outlineLevel="0" collapsed="false">
      <c r="A21" s="20" t="n">
        <f aca="false">A20+1</f>
        <v>3</v>
      </c>
      <c r="B21" s="37" t="n">
        <f aca="false">model1!B21</f>
        <v>399.178804343223</v>
      </c>
      <c r="C21" s="20" t="s">
        <v>57</v>
      </c>
      <c r="D21" s="20" t="n">
        <v>240</v>
      </c>
      <c r="E21" s="20" t="n">
        <f aca="false">MAX(0,IF(C21="Buy",E20+1,E20-MAX(1,ROUND($F$5*E20,0))))</f>
        <v>0</v>
      </c>
      <c r="F21" s="20" t="n">
        <f aca="false">MAX(0,IF(C21="Sell",F20+1,F20-MAX(1,ROUND($F$5*F20,0))))</f>
        <v>2</v>
      </c>
      <c r="G21" s="20" t="n">
        <f aca="false">IF(X21&gt;$R$2,E21+$R$3,IF(X21&lt;0,IF(P20&gt;U21,E21+$R$3,E21),E21))</f>
        <v>0</v>
      </c>
      <c r="H21" s="20" t="n">
        <f aca="false">IF(X21&lt;$R$2*-1,F21+$R$3,IF(X21&gt;0,(IF(Q20-U21-L3*(1+$R$4)&gt;0,F21+$R$3,F21)),F21))</f>
        <v>2</v>
      </c>
      <c r="I21" s="20" t="n">
        <f aca="false">IF(H21&gt;4,IF(G21&lt;H21*$U$2,H21,G21),G21)</f>
        <v>0</v>
      </c>
      <c r="J21" s="20" t="n">
        <f aca="false">IF(G21&gt;4,IF(H21&lt;G21*$U$2,G21,H21),H21)</f>
        <v>2</v>
      </c>
      <c r="K21" s="38" t="n">
        <f aca="false">MAX($L$3,IF(C21="Buy",MAX(0,VLOOKUP(I21,Trans2,3,FALSE())+K20),MAX(0,K20-MAX(0.01,ROUND(K20*$F$4,2)))))</f>
        <v>0</v>
      </c>
      <c r="L21" s="38" t="n">
        <f aca="false">MAX($L$3,IF(C21="Sell",MAX(0,VLOOKUP(J21,Trans2,3,FALSE())+L20),MAX(0,L20-MAX(0.01,ROUND(L20*$F$4,2)))))</f>
        <v>0</v>
      </c>
      <c r="M21" s="38" t="n">
        <f aca="false">IF(I21&lt;&gt;J21,K21,MAX(K21,L21))</f>
        <v>0</v>
      </c>
      <c r="N21" s="38" t="n">
        <f aca="false">IF(I21&lt;&gt;J21,L21,MAX(K21,L21))</f>
        <v>0</v>
      </c>
      <c r="O21" s="40" t="n">
        <f aca="false">MAX($L$2,N21+$L$4,M21+0.01,IF(C21="Sell",VLOOKUP(F21,Trans2,2,FALSE()),IF(C21="Buy",VLOOKUP(E21,Trans2,2,FALSE()),0))+VLOOKUP(D21,Intensity2,2,TRUE())+O20)</f>
        <v>0.04</v>
      </c>
      <c r="P21" s="39" t="n">
        <f aca="false">IF(C21="Sell",Q21-O21,IF(C21="Buy",P20-M21,((P20+Q20)/2-O21/2)))</f>
        <v>25</v>
      </c>
      <c r="Q21" s="39" t="n">
        <f aca="false">IF(C21="Sell",Q20+N21,IF(C21="Buy",P21+O21,((P20+Q20)/2+O21/2)))</f>
        <v>25.04</v>
      </c>
      <c r="R21" s="20" t="n">
        <f aca="false">(P21+Q21)/2</f>
        <v>25.02</v>
      </c>
      <c r="S21" s="20" t="n">
        <f aca="false">IF(C21="Buy",P20,IF(C21="Sell",Q20,""))</f>
        <v>25.04</v>
      </c>
      <c r="T21" s="41" t="n">
        <f aca="false">IF(C21="Buy",(S21*10000+V20*T20)/(V20+10000),T20)</f>
        <v>0</v>
      </c>
      <c r="U21" s="41" t="n">
        <f aca="false">IF(C21="Sell",(S21*10000+W20*U20)/(W20+10000),U20)</f>
        <v>25.04</v>
      </c>
      <c r="V21" s="37" t="n">
        <f aca="false">IF(C21="Buy",V20+10000,V20)</f>
        <v>0</v>
      </c>
      <c r="W21" s="37" t="n">
        <f aca="false">IF(C21="Sell",W20+10000,W20)</f>
        <v>20000</v>
      </c>
      <c r="X21" s="37" t="n">
        <f aca="false">V21-W21</f>
        <v>-20000</v>
      </c>
      <c r="Y21" s="37" t="n">
        <f aca="false">W21*U21-V21*T21</f>
        <v>500800</v>
      </c>
      <c r="Z21" s="37" t="n">
        <f aca="false">X21*R21+Y21</f>
        <v>400</v>
      </c>
      <c r="AU21" s="20" t="n">
        <f aca="false">AU20+1</f>
        <v>17</v>
      </c>
      <c r="AV21" s="20" t="n">
        <v>0</v>
      </c>
      <c r="AW21" s="20" t="n">
        <v>0.15</v>
      </c>
    </row>
    <row r="22" customFormat="false" ht="12.75" hidden="false" customHeight="false" outlineLevel="0" collapsed="false">
      <c r="A22" s="20" t="n">
        <f aca="false">A21+1</f>
        <v>4</v>
      </c>
      <c r="B22" s="37" t="n">
        <f aca="false">model1!B22</f>
        <v>509.251089882548</v>
      </c>
      <c r="C22" s="20" t="s">
        <v>57</v>
      </c>
      <c r="D22" s="20" t="n">
        <v>240</v>
      </c>
      <c r="E22" s="20" t="n">
        <f aca="false">MAX(0,IF(C22="Buy",E21+1,E21-MAX(1,ROUND($F$5*E21,0))))</f>
        <v>0</v>
      </c>
      <c r="F22" s="20" t="n">
        <f aca="false">MAX(0,IF(C22="Sell",F21+1,F21-MAX(1,ROUND($F$5*F21,0))))</f>
        <v>3</v>
      </c>
      <c r="G22" s="20" t="n">
        <f aca="false">IF(X22&gt;$R$2,E22+$R$3,IF(X22&lt;0,IF(P21&gt;U22,E22+$R$3,E22),E22))</f>
        <v>0</v>
      </c>
      <c r="H22" s="20" t="n">
        <f aca="false">IF(X22&lt;$R$2*-1,F22+$R$3,IF(X22&gt;0,(IF(Q21-U22-L4*(1+$R$4)&gt;0,F22+$R$3,F22)),F22))</f>
        <v>3</v>
      </c>
      <c r="I22" s="20" t="n">
        <f aca="false">IF(H22&gt;4,IF(G22&lt;H22*$U$2,H22,G22),G22)</f>
        <v>0</v>
      </c>
      <c r="J22" s="20" t="n">
        <f aca="false">IF(G22&gt;4,IF(H22&lt;G22*$U$2,G22,H22),H22)</f>
        <v>3</v>
      </c>
      <c r="K22" s="38" t="n">
        <f aca="false">MAX($L$3,IF(C22="Buy",MAX(0,VLOOKUP(I22,Trans2,3,FALSE())+K21),MAX(0,K21-MAX(0.01,ROUND(K21*$F$4,2)))))</f>
        <v>0</v>
      </c>
      <c r="L22" s="38" t="n">
        <f aca="false">MAX($L$3,IF(C22="Sell",MAX(0,VLOOKUP(J22,Trans2,3,FALSE())+L21),MAX(0,L21-MAX(0.01,ROUND(L21*$F$4,2)))))</f>
        <v>0</v>
      </c>
      <c r="M22" s="38" t="n">
        <f aca="false">IF(I22&lt;&gt;J22,K22,MAX(K22,L22))</f>
        <v>0</v>
      </c>
      <c r="N22" s="38" t="n">
        <f aca="false">IF(I22&lt;&gt;J22,L22,MAX(K22,L22))</f>
        <v>0</v>
      </c>
      <c r="O22" s="40" t="n">
        <f aca="false">MAX($L$2,N22+$L$4,M22+0.01,IF(C22="Sell",VLOOKUP(F22,Trans2,2,FALSE()),IF(C22="Buy",VLOOKUP(E22,Trans2,2,FALSE()),0))+VLOOKUP(D22,Intensity2,2,TRUE())+O21)</f>
        <v>0.04</v>
      </c>
      <c r="P22" s="39" t="n">
        <f aca="false">IF(C22="Sell",Q22-O22,IF(C22="Buy",P21-M22,((P21+Q21)/2-O22/2)))</f>
        <v>25</v>
      </c>
      <c r="Q22" s="39" t="n">
        <f aca="false">IF(C22="Sell",Q21+N22,IF(C22="Buy",P22+O22,((P21+Q21)/2+O22/2)))</f>
        <v>25.04</v>
      </c>
      <c r="R22" s="20" t="n">
        <f aca="false">(P22+Q22)/2</f>
        <v>25.02</v>
      </c>
      <c r="S22" s="20" t="n">
        <f aca="false">IF(C22="Buy",P21,IF(C22="Sell",Q21,""))</f>
        <v>25.04</v>
      </c>
      <c r="T22" s="41" t="n">
        <f aca="false">IF(C22="Buy",(S22*10000+V21*T21)/(V21+10000),T21)</f>
        <v>0</v>
      </c>
      <c r="U22" s="41" t="n">
        <f aca="false">IF(C22="Sell",(S22*10000+W21*U21)/(W21+10000),U21)</f>
        <v>25.04</v>
      </c>
      <c r="V22" s="37" t="n">
        <f aca="false">IF(C22="Buy",V21+10000,V21)</f>
        <v>0</v>
      </c>
      <c r="W22" s="37" t="n">
        <f aca="false">IF(C22="Sell",W21+10000,W21)</f>
        <v>30000</v>
      </c>
      <c r="X22" s="37" t="n">
        <f aca="false">V22-W22</f>
        <v>-30000</v>
      </c>
      <c r="Y22" s="37" t="n">
        <f aca="false">W22*U22-V22*T22</f>
        <v>751200</v>
      </c>
      <c r="Z22" s="37" t="n">
        <f aca="false">X22*R22+Y22</f>
        <v>600</v>
      </c>
      <c r="AU22" s="20" t="n">
        <f aca="false">AU21+1</f>
        <v>18</v>
      </c>
      <c r="AV22" s="20" t="n">
        <v>0</v>
      </c>
      <c r="AW22" s="20" t="n">
        <v>0.15</v>
      </c>
    </row>
    <row r="23" customFormat="false" ht="12.75" hidden="false" customHeight="false" outlineLevel="0" collapsed="false">
      <c r="A23" s="20" t="n">
        <f aca="false">A22+1</f>
        <v>5</v>
      </c>
      <c r="B23" s="37" t="n">
        <f aca="false">model1!B23</f>
        <v>534.586207428053</v>
      </c>
      <c r="C23" s="20" t="s">
        <v>57</v>
      </c>
      <c r="D23" s="37" t="n">
        <f aca="false">((B23-B22)+(B22-B21)+(B21-B20)+(B20-B19))/4</f>
        <v>133.646551857013</v>
      </c>
      <c r="E23" s="20" t="n">
        <f aca="false">MAX(0,IF(C23="Buy",E22+1,E22-MAX(1,ROUND($F$5*E22,0))))</f>
        <v>0</v>
      </c>
      <c r="F23" s="20" t="n">
        <f aca="false">MAX(0,IF(C23="Sell",F22+1,F22-MAX(1,ROUND($F$5*F22,0))))</f>
        <v>4</v>
      </c>
      <c r="G23" s="20" t="n">
        <f aca="false">IF(X23&gt;$R$2,E23+$R$3,IF(X23&lt;0,IF(P22&gt;U23,E23+$R$3,E23),E23))</f>
        <v>0</v>
      </c>
      <c r="H23" s="20" t="n">
        <f aca="false">IF(X23&lt;$R$2*-1,F23+$R$3,IF(X23&gt;0,(IF(Q22-U23-L5*(1+$R$4)&gt;0,F23+$R$3,F23)),F23))</f>
        <v>4</v>
      </c>
      <c r="I23" s="20" t="n">
        <f aca="false">IF(H23&gt;4,IF(G23&lt;H23*$U$2,H23,G23),G23)</f>
        <v>0</v>
      </c>
      <c r="J23" s="20" t="n">
        <f aca="false">IF(G23&gt;4,IF(H23&lt;G23*$U$2,G23,H23),H23)</f>
        <v>4</v>
      </c>
      <c r="K23" s="38" t="n">
        <f aca="false">MAX($L$3,IF(C23="Buy",MAX(0,VLOOKUP(I23,Trans2,3,FALSE())+K22),MAX(0,K22-MAX(0.01,ROUND(K22*$F$4,2)))))</f>
        <v>0</v>
      </c>
      <c r="L23" s="38" t="n">
        <f aca="false">MAX($L$3,IF(C23="Sell",MAX(0,VLOOKUP(J23,Trans2,3,FALSE())+L22),MAX(0,L22-MAX(0.01,ROUND(L22*$F$4,2)))))</f>
        <v>0.01</v>
      </c>
      <c r="M23" s="38" t="n">
        <f aca="false">IF(I23&lt;&gt;J23,K23,MAX(K23,L23))</f>
        <v>0</v>
      </c>
      <c r="N23" s="38" t="n">
        <f aca="false">IF(I23&lt;&gt;J23,L23,MAX(K23,L23))</f>
        <v>0.01</v>
      </c>
      <c r="O23" s="40" t="n">
        <f aca="false">MAX($L$2,N23+$L$4,M23+0.01,IF(C23="Sell",VLOOKUP(F23,Trans2,2,FALSE()),IF(C23="Buy",VLOOKUP(E23,Trans2,2,FALSE()),0))+VLOOKUP(D23,Intensity2,2,TRUE())+O22)</f>
        <v>0.04</v>
      </c>
      <c r="P23" s="39" t="n">
        <f aca="false">IF(C23="Sell",Q23-O23,IF(C23="Buy",P22-M23,((P22+Q22)/2-O23/2)))</f>
        <v>25.01</v>
      </c>
      <c r="Q23" s="39" t="n">
        <f aca="false">IF(C23="Sell",Q22+N23,IF(C23="Buy",P23+O23,((P22+Q22)/2+O23/2)))</f>
        <v>25.05</v>
      </c>
      <c r="R23" s="20" t="n">
        <f aca="false">(P23+Q23)/2</f>
        <v>25.03</v>
      </c>
      <c r="S23" s="20" t="n">
        <f aca="false">IF(C23="Buy",P22,IF(C23="Sell",Q22,""))</f>
        <v>25.04</v>
      </c>
      <c r="T23" s="41" t="n">
        <f aca="false">IF(C23="Buy",(S23*10000+V22*T22)/(V22+10000),T22)</f>
        <v>0</v>
      </c>
      <c r="U23" s="41" t="n">
        <f aca="false">IF(C23="Sell",(S23*10000+W22*U22)/(W22+10000),U22)</f>
        <v>25.04</v>
      </c>
      <c r="V23" s="37" t="n">
        <f aca="false">IF(C23="Buy",V22+10000,V22)</f>
        <v>0</v>
      </c>
      <c r="W23" s="37" t="n">
        <f aca="false">IF(C23="Sell",W22+10000,W22)</f>
        <v>40000</v>
      </c>
      <c r="X23" s="37" t="n">
        <f aca="false">V23-W23</f>
        <v>-40000</v>
      </c>
      <c r="Y23" s="37" t="n">
        <f aca="false">W23*U23-V23*T23</f>
        <v>1001600</v>
      </c>
      <c r="Z23" s="37" t="n">
        <f aca="false">X23*R23+Y23</f>
        <v>400</v>
      </c>
      <c r="AU23" s="20" t="n">
        <f aca="false">AU22+1</f>
        <v>19</v>
      </c>
      <c r="AV23" s="20" t="n">
        <v>0</v>
      </c>
      <c r="AW23" s="20" t="n">
        <v>0.15</v>
      </c>
    </row>
    <row r="24" customFormat="false" ht="12.75" hidden="false" customHeight="false" outlineLevel="0" collapsed="false">
      <c r="A24" s="20" t="n">
        <f aca="false">A23+1</f>
        <v>6</v>
      </c>
      <c r="B24" s="37" t="n">
        <f aca="false">model1!B24</f>
        <v>693.147900662463</v>
      </c>
      <c r="C24" s="20" t="s">
        <v>57</v>
      </c>
      <c r="D24" s="37" t="n">
        <f aca="false">((B24-B23)+(B23-B22)+(B22-B21)+(B21-B20))/4</f>
        <v>121.851039412189</v>
      </c>
      <c r="E24" s="20" t="n">
        <f aca="false">MAX(0,IF(C24="Buy",E23+1,E23-MAX(1,ROUND($F$5*E23,0))))</f>
        <v>0</v>
      </c>
      <c r="F24" s="20" t="n">
        <f aca="false">MAX(0,IF(C24="Sell",F23+1,F23-MAX(1,ROUND($F$5*F23,0))))</f>
        <v>5</v>
      </c>
      <c r="G24" s="20" t="n">
        <f aca="false">IF(X24&gt;$R$2,E24+$R$3,IF(X24&lt;0,IF(P23&gt;U24,E24+$R$3,E24),E24))</f>
        <v>0</v>
      </c>
      <c r="H24" s="20" t="n">
        <f aca="false">IF(X24&lt;$R$2*-1,F24+$R$3,IF(X24&gt;0,(IF(Q23-U24-L6*(1+$R$4)&gt;0,F24+$R$3,F24)),F24))</f>
        <v>10</v>
      </c>
      <c r="I24" s="20" t="n">
        <f aca="false">IF(H24&gt;4,IF(G24&lt;H24*$U$2,H24,G24),G24)</f>
        <v>10</v>
      </c>
      <c r="J24" s="20" t="n">
        <f aca="false">IF(G24&gt;4,IF(H24&lt;G24*$U$2,G24,H24),H24)</f>
        <v>10</v>
      </c>
      <c r="K24" s="38" t="n">
        <f aca="false">MAX($L$3,IF(C24="Buy",MAX(0,VLOOKUP(I24,Trans2,3,FALSE())+K23),MAX(0,K23-MAX(0.01,ROUND(K23*$F$4,2)))))</f>
        <v>0</v>
      </c>
      <c r="L24" s="38" t="n">
        <f aca="false">MAX($L$3,IF(C24="Sell",MAX(0,VLOOKUP(J24,Trans2,3,FALSE())+L23),MAX(0,L23-MAX(0.01,ROUND(L23*$F$4,2)))))</f>
        <v>0.03</v>
      </c>
      <c r="M24" s="38" t="n">
        <f aca="false">IF(I24&lt;&gt;J24,K24,MAX(K24,L24))</f>
        <v>0.03</v>
      </c>
      <c r="N24" s="38" t="n">
        <f aca="false">IF(I24&lt;&gt;J24,L24,MAX(K24,L24))</f>
        <v>0.03</v>
      </c>
      <c r="O24" s="40" t="n">
        <f aca="false">MAX($L$2,N24+$L$4,M24+0.01,IF(C24="Sell",VLOOKUP(F24,Trans2,2,FALSE()),IF(C24="Buy",VLOOKUP(E24,Trans2,2,FALSE()),0))+VLOOKUP(D24,Intensity2,2,TRUE())+O23)</f>
        <v>0.04</v>
      </c>
      <c r="P24" s="39" t="n">
        <f aca="false">IF(C24="Sell",Q24-O24,IF(C24="Buy",P23-M24,((P23+Q23)/2-O24/2)))</f>
        <v>25.04</v>
      </c>
      <c r="Q24" s="39" t="n">
        <f aca="false">IF(C24="Sell",Q23+N24,IF(C24="Buy",P24+O24,((P23+Q23)/2+O24/2)))</f>
        <v>25.08</v>
      </c>
      <c r="R24" s="20" t="n">
        <f aca="false">(P24+Q24)/2</f>
        <v>25.06</v>
      </c>
      <c r="S24" s="20" t="n">
        <f aca="false">IF(C24="Buy",P23,IF(C24="Sell",Q23,""))</f>
        <v>25.05</v>
      </c>
      <c r="T24" s="41" t="n">
        <f aca="false">IF(C24="Buy",(S24*10000+V23*T23)/(V23+10000),T23)</f>
        <v>0</v>
      </c>
      <c r="U24" s="41" t="n">
        <f aca="false">IF(C24="Sell",(S24*10000+W23*U23)/(W23+10000),U23)</f>
        <v>25.042</v>
      </c>
      <c r="V24" s="37" t="n">
        <f aca="false">IF(C24="Buy",V23+10000,V23)</f>
        <v>0</v>
      </c>
      <c r="W24" s="37" t="n">
        <f aca="false">IF(C24="Sell",W23+10000,W23)</f>
        <v>50000</v>
      </c>
      <c r="X24" s="37" t="n">
        <f aca="false">V24-W24</f>
        <v>-50000</v>
      </c>
      <c r="Y24" s="37" t="n">
        <f aca="false">W24*U24-V24*T24</f>
        <v>1252100</v>
      </c>
      <c r="Z24" s="37" t="n">
        <f aca="false">X24*R24+Y24</f>
        <v>-900</v>
      </c>
      <c r="AU24" s="20" t="n">
        <f aca="false">AU23+1</f>
        <v>20</v>
      </c>
      <c r="AV24" s="20" t="n">
        <v>0</v>
      </c>
      <c r="AW24" s="20" t="n">
        <v>0.15</v>
      </c>
    </row>
    <row r="25" customFormat="false" ht="12.75" hidden="false" customHeight="false" outlineLevel="0" collapsed="false">
      <c r="A25" s="20" t="n">
        <f aca="false">A24+1</f>
        <v>7</v>
      </c>
      <c r="B25" s="37" t="n">
        <f aca="false">model1!B25</f>
        <v>743.538365155046</v>
      </c>
      <c r="C25" s="20" t="s">
        <v>57</v>
      </c>
      <c r="D25" s="37" t="n">
        <f aca="false">((B25-B24)+(B24-B23)+(B23-B22)+(B22-B21))/4</f>
        <v>86.0898902029558</v>
      </c>
      <c r="E25" s="20" t="n">
        <f aca="false">MAX(0,IF(C25="Buy",E24+1,E24-MAX(1,ROUND($F$5*E24,0))))</f>
        <v>0</v>
      </c>
      <c r="F25" s="20" t="n">
        <f aca="false">MAX(0,IF(C25="Sell",F24+1,F24-MAX(1,ROUND($F$5*F24,0))))</f>
        <v>6</v>
      </c>
      <c r="G25" s="20" t="n">
        <f aca="false">IF(X25&gt;$R$2,E25+$R$3,IF(X25&lt;0,IF(P24&gt;U25,E25+$R$3,E25),E25))</f>
        <v>0</v>
      </c>
      <c r="H25" s="20" t="n">
        <f aca="false">IF(X25&lt;$R$2*-1,F25+$R$3,IF(X25&gt;0,(IF(Q24-U25-L7*(1+$R$4)&gt;0,F25+$R$3,F25)),F25))</f>
        <v>11</v>
      </c>
      <c r="I25" s="20" t="n">
        <f aca="false">IF(H25&gt;4,IF(G25&lt;H25*$U$2,H25,G25),G25)</f>
        <v>11</v>
      </c>
      <c r="J25" s="20" t="n">
        <f aca="false">IF(G25&gt;4,IF(H25&lt;G25*$U$2,G25,H25),H25)</f>
        <v>11</v>
      </c>
      <c r="K25" s="38" t="n">
        <f aca="false">MAX($L$3,IF(C25="Buy",MAX(0,VLOOKUP(I25,Trans2,3,FALSE())+K24),MAX(0,K24-MAX(0.01,ROUND(K24*$F$4,2)))))</f>
        <v>0</v>
      </c>
      <c r="L25" s="38" t="n">
        <f aca="false">MAX($L$3,IF(C25="Sell",MAX(0,VLOOKUP(J25,Trans2,3,FALSE())+L24),MAX(0,L24-MAX(0.01,ROUND(L24*$F$4,2)))))</f>
        <v>0.07</v>
      </c>
      <c r="M25" s="38" t="n">
        <f aca="false">IF(I25&lt;&gt;J25,K25,MAX(K25,L25))</f>
        <v>0.07</v>
      </c>
      <c r="N25" s="38" t="n">
        <f aca="false">IF(I25&lt;&gt;J25,L25,MAX(K25,L25))</f>
        <v>0.07</v>
      </c>
      <c r="O25" s="40" t="n">
        <f aca="false">MAX($L$2,N25+$L$4,M25+0.01,IF(C25="Sell",VLOOKUP(F25,Trans2,2,FALSE()),IF(C25="Buy",VLOOKUP(E25,Trans2,2,FALSE()),0))+VLOOKUP(D25,Intensity2,2,TRUE())+O24)</f>
        <v>0.08</v>
      </c>
      <c r="P25" s="39" t="n">
        <f aca="false">IF(C25="Sell",Q25-O25,IF(C25="Buy",P24-M25,((P24+Q24)/2-O25/2)))</f>
        <v>25.07</v>
      </c>
      <c r="Q25" s="39" t="n">
        <f aca="false">IF(C25="Sell",Q24+N25,IF(C25="Buy",P25+O25,((P24+Q24)/2+O25/2)))</f>
        <v>25.15</v>
      </c>
      <c r="R25" s="20" t="n">
        <f aca="false">(P25+Q25)/2</f>
        <v>25.11</v>
      </c>
      <c r="S25" s="20" t="n">
        <f aca="false">IF(C25="Buy",P24,IF(C25="Sell",Q24,""))</f>
        <v>25.08</v>
      </c>
      <c r="T25" s="41" t="n">
        <f aca="false">IF(C25="Buy",(S25*10000+V24*T24)/(V24+10000),T24)</f>
        <v>0</v>
      </c>
      <c r="U25" s="41" t="n">
        <f aca="false">IF(C25="Sell",(S25*10000+W24*U24)/(W24+10000),U24)</f>
        <v>25.0483333333333</v>
      </c>
      <c r="V25" s="37" t="n">
        <f aca="false">IF(C25="Buy",V24+10000,V24)</f>
        <v>0</v>
      </c>
      <c r="W25" s="37" t="n">
        <f aca="false">IF(C25="Sell",W24+10000,W24)</f>
        <v>60000</v>
      </c>
      <c r="X25" s="37" t="n">
        <f aca="false">V25-W25</f>
        <v>-60000</v>
      </c>
      <c r="Y25" s="37" t="n">
        <f aca="false">W25*U25-V25*T25</f>
        <v>1502900</v>
      </c>
      <c r="Z25" s="37" t="n">
        <f aca="false">X25*R25+Y25</f>
        <v>-3700.00000000023</v>
      </c>
    </row>
    <row r="26" customFormat="false" ht="12.75" hidden="false" customHeight="false" outlineLevel="0" collapsed="false">
      <c r="A26" s="20" t="n">
        <f aca="false">A25+1</f>
        <v>8</v>
      </c>
      <c r="B26" s="37" t="n">
        <f aca="false">model1!B26</f>
        <v>841.46263993232</v>
      </c>
      <c r="C26" s="20" t="s">
        <v>57</v>
      </c>
      <c r="D26" s="37" t="n">
        <f aca="false">((B26-B25)+(B25-B24)+(B24-B23)+(B23-B22))/4</f>
        <v>83.052887512443</v>
      </c>
      <c r="E26" s="20" t="n">
        <f aca="false">MAX(0,IF(C26="Buy",E25+1,E25-MAX(1,ROUND($F$5*E25,0))))</f>
        <v>0</v>
      </c>
      <c r="F26" s="20" t="n">
        <f aca="false">MAX(0,IF(C26="Sell",F25+1,F25-MAX(1,ROUND($F$5*F25,0))))</f>
        <v>7</v>
      </c>
      <c r="G26" s="20" t="n">
        <f aca="false">IF(X26&gt;$R$2,E26+$R$3,IF(X26&lt;0,IF(P25&gt;U26,E26+$R$3,E26),E26))</f>
        <v>5</v>
      </c>
      <c r="H26" s="20" t="n">
        <f aca="false">IF(X26&lt;$R$2*-1,F26+$R$3,IF(X26&gt;0,(IF(Q25-U26-L8*(1+$R$4)&gt;0,F26+$R$3,F26)),F26))</f>
        <v>12</v>
      </c>
      <c r="I26" s="20" t="n">
        <f aca="false">IF(H26&gt;4,IF(G26&lt;H26*$U$2,H26,G26),G26)</f>
        <v>12</v>
      </c>
      <c r="J26" s="20" t="n">
        <f aca="false">IF(G26&gt;4,IF(H26&lt;G26*$U$2,G26,H26),H26)</f>
        <v>12</v>
      </c>
      <c r="K26" s="38" t="n">
        <f aca="false">MAX($L$3,IF(C26="Buy",MAX(0,VLOOKUP(I26,Trans2,3,FALSE())+K25),MAX(0,K25-MAX(0.01,ROUND(K25*$F$4,2)))))</f>
        <v>0</v>
      </c>
      <c r="L26" s="38" t="n">
        <f aca="false">MAX($L$3,IF(C26="Sell",MAX(0,VLOOKUP(J26,Trans2,3,FALSE())+L25),MAX(0,L25-MAX(0.01,ROUND(L25*$F$4,2)))))</f>
        <v>0.11</v>
      </c>
      <c r="M26" s="38" t="n">
        <f aca="false">IF(I26&lt;&gt;J26,K26,MAX(K26,L26))</f>
        <v>0.11</v>
      </c>
      <c r="N26" s="38" t="n">
        <f aca="false">IF(I26&lt;&gt;J26,L26,MAX(K26,L26))</f>
        <v>0.11</v>
      </c>
      <c r="O26" s="40" t="n">
        <f aca="false">MAX($L$2,N26+$L$4,M26+0.01,IF(C26="Sell",VLOOKUP(F26,Trans2,2,FALSE()),IF(C26="Buy",VLOOKUP(E26,Trans2,2,FALSE()),0))+VLOOKUP(D26,Intensity2,2,TRUE())+O25)</f>
        <v>0.12</v>
      </c>
      <c r="P26" s="39" t="n">
        <f aca="false">IF(C26="Sell",Q26-O26,IF(C26="Buy",P25-M26,((P25+Q25)/2-O26/2)))</f>
        <v>25.14</v>
      </c>
      <c r="Q26" s="39" t="n">
        <f aca="false">IF(C26="Sell",Q25+N26,IF(C26="Buy",P26+O26,((P25+Q25)/2+O26/2)))</f>
        <v>25.26</v>
      </c>
      <c r="R26" s="20" t="n">
        <f aca="false">(P26+Q26)/2</f>
        <v>25.2</v>
      </c>
      <c r="S26" s="20" t="n">
        <f aca="false">IF(C26="Buy",P25,IF(C26="Sell",Q25,""))</f>
        <v>25.15</v>
      </c>
      <c r="T26" s="41" t="n">
        <f aca="false">IF(C26="Buy",(S26*10000+V25*T25)/(V25+10000),T25)</f>
        <v>0</v>
      </c>
      <c r="U26" s="41" t="n">
        <f aca="false">IF(C26="Sell",(S26*10000+W25*U25)/(W25+10000),U25)</f>
        <v>25.0628571428571</v>
      </c>
      <c r="V26" s="37" t="n">
        <f aca="false">IF(C26="Buy",V25+10000,V25)</f>
        <v>0</v>
      </c>
      <c r="W26" s="37" t="n">
        <f aca="false">IF(C26="Sell",W25+10000,W25)</f>
        <v>70000</v>
      </c>
      <c r="X26" s="37" t="n">
        <f aca="false">V26-W26</f>
        <v>-70000</v>
      </c>
      <c r="Y26" s="37" t="n">
        <f aca="false">W26*U26-V26*T26</f>
        <v>1754400</v>
      </c>
      <c r="Z26" s="37" t="n">
        <f aca="false">X26*R26+Y26</f>
        <v>-9600.00000000023</v>
      </c>
    </row>
    <row r="27" customFormat="false" ht="12.75" hidden="false" customHeight="false" outlineLevel="0" collapsed="false">
      <c r="A27" s="20" t="n">
        <f aca="false">A26+1</f>
        <v>9</v>
      </c>
      <c r="B27" s="37" t="n">
        <f aca="false">model1!B27</f>
        <v>886.53928271606</v>
      </c>
      <c r="C27" s="20" t="s">
        <v>57</v>
      </c>
      <c r="D27" s="37" t="n">
        <f aca="false">((B27-B26)+(B26-B25)+(B25-B24)+(B24-B23))/4</f>
        <v>87.9882688220017</v>
      </c>
      <c r="E27" s="20" t="n">
        <f aca="false">MAX(0,IF(C27="Buy",E26+1,E26-MAX(1,ROUND($F$5*E26,0))))</f>
        <v>0</v>
      </c>
      <c r="F27" s="20" t="n">
        <f aca="false">MAX(0,IF(C27="Sell",F26+1,F26-MAX(1,ROUND($F$5*F26,0))))</f>
        <v>8</v>
      </c>
      <c r="G27" s="20" t="n">
        <f aca="false">IF(X27&gt;$R$2,E27+$R$3,IF(X27&lt;0,IF(P26&gt;U27,E27+$R$3,E27),E27))</f>
        <v>5</v>
      </c>
      <c r="H27" s="20" t="n">
        <f aca="false">IF(X27&lt;$R$2*-1,F27+$R$3,IF(X27&gt;0,(IF(Q26-U27-L9*(1+$R$4)&gt;0,F27+$R$3,F27)),F27))</f>
        <v>13</v>
      </c>
      <c r="I27" s="20" t="n">
        <f aca="false">IF(H27&gt;4,IF(G27&lt;H27*$U$2,H27,G27),G27)</f>
        <v>13</v>
      </c>
      <c r="J27" s="20" t="n">
        <f aca="false">IF(G27&gt;4,IF(H27&lt;G27*$U$2,G27,H27),H27)</f>
        <v>13</v>
      </c>
      <c r="K27" s="38" t="n">
        <f aca="false">MAX($L$3,IF(C27="Buy",MAX(0,VLOOKUP(I27,Trans2,3,FALSE())+K26),MAX(0,K26-MAX(0.01,ROUND(K26*$F$4,2)))))</f>
        <v>0</v>
      </c>
      <c r="L27" s="38" t="n">
        <f aca="false">MAX($L$3,IF(C27="Sell",MAX(0,VLOOKUP(J27,Trans2,3,FALSE())+L26),MAX(0,L26-MAX(0.01,ROUND(L26*$F$4,2)))))</f>
        <v>0.15</v>
      </c>
      <c r="M27" s="38" t="n">
        <f aca="false">IF(I27&lt;&gt;J27,K27,MAX(K27,L27))</f>
        <v>0.15</v>
      </c>
      <c r="N27" s="38" t="n">
        <f aca="false">IF(I27&lt;&gt;J27,L27,MAX(K27,L27))</f>
        <v>0.15</v>
      </c>
      <c r="O27" s="40" t="n">
        <f aca="false">MAX($L$2,N27+$L$4,M27+0.01,IF(C27="Sell",VLOOKUP(F27,Trans2,2,FALSE()),IF(C27="Buy",VLOOKUP(E27,Trans2,2,FALSE()),0))+VLOOKUP(D27,Intensity2,2,TRUE())+O26)</f>
        <v>0.16</v>
      </c>
      <c r="P27" s="39" t="n">
        <f aca="false">IF(C27="Sell",Q27-O27,IF(C27="Buy",P26-M27,((P26+Q26)/2-O27/2)))</f>
        <v>25.25</v>
      </c>
      <c r="Q27" s="39" t="n">
        <f aca="false">IF(C27="Sell",Q26+N27,IF(C27="Buy",P27+O27,((P26+Q26)/2+O27/2)))</f>
        <v>25.41</v>
      </c>
      <c r="R27" s="20" t="n">
        <f aca="false">(P27+Q27)/2</f>
        <v>25.33</v>
      </c>
      <c r="S27" s="20" t="n">
        <f aca="false">IF(C27="Buy",P26,IF(C27="Sell",Q26,""))</f>
        <v>25.26</v>
      </c>
      <c r="T27" s="41" t="n">
        <f aca="false">IF(C27="Buy",(S27*10000+V26*T26)/(V26+10000),T26)</f>
        <v>0</v>
      </c>
      <c r="U27" s="41" t="n">
        <f aca="false">IF(C27="Sell",(S27*10000+W26*U26)/(W26+10000),U26)</f>
        <v>25.0875</v>
      </c>
      <c r="V27" s="37" t="n">
        <f aca="false">IF(C27="Buy",V26+10000,V26)</f>
        <v>0</v>
      </c>
      <c r="W27" s="37" t="n">
        <f aca="false">IF(C27="Sell",W26+10000,W26)</f>
        <v>80000</v>
      </c>
      <c r="X27" s="37" t="n">
        <f aca="false">V27-W27</f>
        <v>-80000</v>
      </c>
      <c r="Y27" s="37" t="n">
        <f aca="false">W27*U27-V27*T27</f>
        <v>2007000</v>
      </c>
      <c r="Z27" s="37" t="n">
        <f aca="false">X27*R27+Y27</f>
        <v>-19399.9999999998</v>
      </c>
    </row>
    <row r="28" customFormat="false" ht="12.75" hidden="false" customHeight="false" outlineLevel="0" collapsed="false">
      <c r="A28" s="20" t="n">
        <f aca="false">A27+1</f>
        <v>10</v>
      </c>
      <c r="B28" s="37" t="n">
        <f aca="false">model1!B28</f>
        <v>1062.85445542542</v>
      </c>
      <c r="C28" s="20" t="s">
        <v>57</v>
      </c>
      <c r="D28" s="37" t="n">
        <f aca="false">((B28-B27)+(B27-B26)+(B26-B25)+(B25-B24))/4</f>
        <v>92.4266386907383</v>
      </c>
      <c r="E28" s="20" t="n">
        <f aca="false">MAX(0,IF(C28="Buy",E27+1,E27-MAX(1,ROUND($F$5*E27,0))))</f>
        <v>0</v>
      </c>
      <c r="F28" s="20" t="n">
        <f aca="false">MAX(0,IF(C28="Sell",F27+1,F27-MAX(1,ROUND($F$5*F27,0))))</f>
        <v>9</v>
      </c>
      <c r="G28" s="20" t="n">
        <f aca="false">IF(X28&gt;$R$2,E28+$R$3,IF(X28&lt;0,IF(P27&gt;U28,E28+$R$3,E28),E28))</f>
        <v>5</v>
      </c>
      <c r="H28" s="20" t="n">
        <f aca="false">IF(X28&lt;$R$2*-1,F28+$R$3,IF(X28&gt;0,(IF(Q27-U28-L10*(1+$R$4)&gt;0,F28+$R$3,F28)),F28))</f>
        <v>14</v>
      </c>
      <c r="I28" s="20" t="n">
        <f aca="false">IF(H28&gt;4,IF(G28&lt;H28*$U$2,H28,G28),G28)</f>
        <v>14</v>
      </c>
      <c r="J28" s="20" t="n">
        <f aca="false">IF(G28&gt;4,IF(H28&lt;G28*$U$2,G28,H28),H28)</f>
        <v>14</v>
      </c>
      <c r="K28" s="38" t="n">
        <f aca="false">MAX($L$3,IF(C28="Buy",MAX(0,VLOOKUP(I28,Trans2,3,FALSE())+K27),MAX(0,K27-MAX(0.01,ROUND(K27*$F$4,2)))))</f>
        <v>0</v>
      </c>
      <c r="L28" s="38" t="n">
        <f aca="false">MAX($L$3,IF(C28="Sell",MAX(0,VLOOKUP(J28,Trans2,3,FALSE())+L27),MAX(0,L27-MAX(0.01,ROUND(L27*$F$4,2)))))</f>
        <v>0.3</v>
      </c>
      <c r="M28" s="38" t="n">
        <f aca="false">IF(I28&lt;&gt;J28,K28,MAX(K28,L28))</f>
        <v>0.3</v>
      </c>
      <c r="N28" s="38" t="n">
        <f aca="false">IF(I28&lt;&gt;J28,L28,MAX(K28,L28))</f>
        <v>0.3</v>
      </c>
      <c r="O28" s="40" t="n">
        <f aca="false">MAX($L$2,N28+$L$4,M28+0.01,IF(C28="Sell",VLOOKUP(F28,Trans2,2,FALSE()),IF(C28="Buy",VLOOKUP(E28,Trans2,2,FALSE()),0))+VLOOKUP(D28,Intensity2,2,TRUE())+O27)</f>
        <v>0.31</v>
      </c>
      <c r="P28" s="39" t="n">
        <f aca="false">IF(C28="Sell",Q28-O28,IF(C28="Buy",P27-M28,((P27+Q27)/2-O28/2)))</f>
        <v>25.4</v>
      </c>
      <c r="Q28" s="39" t="n">
        <f aca="false">IF(C28="Sell",Q27+N28,IF(C28="Buy",P28+O28,((P27+Q27)/2+O28/2)))</f>
        <v>25.71</v>
      </c>
      <c r="R28" s="20" t="n">
        <f aca="false">(P28+Q28)/2</f>
        <v>25.555</v>
      </c>
      <c r="S28" s="20" t="n">
        <f aca="false">IF(C28="Buy",P27,IF(C28="Sell",Q27,""))</f>
        <v>25.41</v>
      </c>
      <c r="T28" s="41" t="n">
        <f aca="false">IF(C28="Buy",(S28*10000+V27*T27)/(V27+10000),T27)</f>
        <v>0</v>
      </c>
      <c r="U28" s="41" t="n">
        <f aca="false">IF(C28="Sell",(S28*10000+W27*U27)/(W27+10000),U27)</f>
        <v>25.1233333333333</v>
      </c>
      <c r="V28" s="37" t="n">
        <f aca="false">IF(C28="Buy",V27+10000,V27)</f>
        <v>0</v>
      </c>
      <c r="W28" s="37" t="n">
        <f aca="false">IF(C28="Sell",W27+10000,W27)</f>
        <v>90000</v>
      </c>
      <c r="X28" s="37" t="n">
        <f aca="false">V28-W28</f>
        <v>-90000</v>
      </c>
      <c r="Y28" s="37" t="n">
        <f aca="false">W28*U28-V28*T28</f>
        <v>2261100</v>
      </c>
      <c r="Z28" s="37" t="n">
        <f aca="false">X28*R28+Y28</f>
        <v>-38850</v>
      </c>
    </row>
    <row r="29" customFormat="false" ht="12.75" hidden="false" customHeight="false" outlineLevel="0" collapsed="false">
      <c r="A29" s="20" t="n">
        <f aca="false">A28+1</f>
        <v>11</v>
      </c>
      <c r="B29" s="37" t="n">
        <f aca="false">model1!B29</f>
        <v>1086.74462426877</v>
      </c>
      <c r="C29" s="20" t="s">
        <v>57</v>
      </c>
      <c r="D29" s="37" t="n">
        <f aca="false">((B29-B28)+(B28-B27)+(B27-B26)+(B26-B25))/4</f>
        <v>85.8015647784316</v>
      </c>
      <c r="E29" s="20" t="n">
        <f aca="false">MAX(0,IF(C29="Buy",E28+1,E28-MAX(1,ROUND($F$5*E28,0))))</f>
        <v>0</v>
      </c>
      <c r="F29" s="20" t="n">
        <f aca="false">MAX(0,IF(C29="Sell",F28+1,F28-MAX(1,ROUND($F$5*F28,0))))</f>
        <v>10</v>
      </c>
      <c r="G29" s="20" t="n">
        <f aca="false">IF(X29&gt;$R$2,E29+$R$3,IF(X29&lt;0,IF(P28&gt;U29,E29+$R$3,E29),E29))</f>
        <v>5</v>
      </c>
      <c r="H29" s="20" t="n">
        <f aca="false">IF(X29&lt;$R$2*-1,F29+$R$3,IF(X29&gt;0,(IF(Q28-U29-L11*(1+$R$4)&gt;0,F29+$R$3,F29)),F29))</f>
        <v>15</v>
      </c>
      <c r="I29" s="20" t="n">
        <f aca="false">IF(H29&gt;4,IF(G29&lt;H29*$U$2,H29,G29),G29)</f>
        <v>15</v>
      </c>
      <c r="J29" s="20" t="n">
        <f aca="false">IF(G29&gt;4,IF(H29&lt;G29*$U$2,G29,H29),H29)</f>
        <v>15</v>
      </c>
      <c r="K29" s="38" t="n">
        <f aca="false">MAX($L$3,IF(C29="Buy",MAX(0,VLOOKUP(I29,Trans2,3,FALSE())+K28),MAX(0,K28-MAX(0.01,ROUND(K28*$F$4,2)))))</f>
        <v>0</v>
      </c>
      <c r="L29" s="38" t="n">
        <f aca="false">MAX($L$3,IF(C29="Sell",MAX(0,VLOOKUP(J29,Trans2,3,FALSE())+L28),MAX(0,L28-MAX(0.01,ROUND(L28*$F$4,2)))))</f>
        <v>0.45</v>
      </c>
      <c r="M29" s="38" t="n">
        <f aca="false">IF(I29&lt;&gt;J29,K29,MAX(K29,L29))</f>
        <v>0.45</v>
      </c>
      <c r="N29" s="38" t="n">
        <f aca="false">IF(I29&lt;&gt;J29,L29,MAX(K29,L29))</f>
        <v>0.45</v>
      </c>
      <c r="O29" s="40" t="n">
        <f aca="false">MAX($L$2,N29+$L$4,M29+0.01,IF(C29="Sell",VLOOKUP(F29,Trans2,2,FALSE()),IF(C29="Buy",VLOOKUP(E29,Trans2,2,FALSE()),0))+VLOOKUP(D29,Intensity2,2,TRUE())+O28)</f>
        <v>0.46</v>
      </c>
      <c r="P29" s="39" t="n">
        <f aca="false">IF(C29="Sell",Q29-O29,IF(C29="Buy",P28-M29,((P28+Q28)/2-O29/2)))</f>
        <v>25.7</v>
      </c>
      <c r="Q29" s="39" t="n">
        <f aca="false">IF(C29="Sell",Q28+N29,IF(C29="Buy",P29+O29,((P28+Q28)/2+O29/2)))</f>
        <v>26.16</v>
      </c>
      <c r="R29" s="20" t="n">
        <f aca="false">(P29+Q29)/2</f>
        <v>25.93</v>
      </c>
      <c r="S29" s="20" t="n">
        <f aca="false">IF(C29="Buy",P28,IF(C29="Sell",Q28,""))</f>
        <v>25.71</v>
      </c>
      <c r="T29" s="41" t="n">
        <f aca="false">IF(C29="Buy",(S29*10000+V28*T28)/(V28+10000),T28)</f>
        <v>0</v>
      </c>
      <c r="U29" s="41" t="n">
        <f aca="false">IF(C29="Sell",(S29*10000+W28*U28)/(W28+10000),U28)</f>
        <v>25.182</v>
      </c>
      <c r="V29" s="37" t="n">
        <f aca="false">IF(C29="Buy",V28+10000,V28)</f>
        <v>0</v>
      </c>
      <c r="W29" s="37" t="n">
        <f aca="false">IF(C29="Sell",W28+10000,W28)</f>
        <v>100000</v>
      </c>
      <c r="X29" s="37" t="n">
        <f aca="false">V29-W29</f>
        <v>-100000</v>
      </c>
      <c r="Y29" s="37" t="n">
        <f aca="false">W29*U29-V29*T29</f>
        <v>2518200</v>
      </c>
      <c r="Z29" s="37" t="n">
        <f aca="false">X29*R29+Y29</f>
        <v>-74800</v>
      </c>
    </row>
    <row r="30" customFormat="false" ht="12.75" hidden="false" customHeight="false" outlineLevel="0" collapsed="false">
      <c r="A30" s="20" t="n">
        <f aca="false">A29+1</f>
        <v>12</v>
      </c>
      <c r="B30" s="37" t="n">
        <f aca="false">model1!B30</f>
        <v>1131.79049735812</v>
      </c>
      <c r="C30" s="20" t="s">
        <v>57</v>
      </c>
      <c r="D30" s="37" t="n">
        <f aca="false">((B30-B29)+(B29-B28)+(B28-B27)+(B27-B26))/4</f>
        <v>72.5819643564499</v>
      </c>
      <c r="E30" s="20" t="n">
        <f aca="false">MAX(0,IF(C30="Buy",E29+1,E29-MAX(1,ROUND($F$5*E29,0))))</f>
        <v>0</v>
      </c>
      <c r="F30" s="20" t="n">
        <f aca="false">MAX(0,IF(C30="Sell",F29+1,F29-MAX(1,ROUND($F$5*F29,0))))</f>
        <v>11</v>
      </c>
      <c r="G30" s="20" t="n">
        <f aca="false">IF(X30&gt;$R$2,E30+$R$3,IF(X30&lt;0,IF(P29&gt;U30,E30+$R$3,E30),E30))</f>
        <v>5</v>
      </c>
      <c r="H30" s="20" t="n">
        <f aca="false">IF(X30&lt;$R$2*-1,F30+$R$3,IF(X30&gt;0,(IF(Q29-U30-L12*(1+$R$4)&gt;0,F30+$R$3,F30)),F30))</f>
        <v>16</v>
      </c>
      <c r="I30" s="20" t="n">
        <f aca="false">IF(H30&gt;4,IF(G30&lt;H30*$U$2,H30,G30),G30)</f>
        <v>16</v>
      </c>
      <c r="J30" s="20" t="n">
        <f aca="false">IF(G30&gt;4,IF(H30&lt;G30*$U$2,G30,H30),H30)</f>
        <v>16</v>
      </c>
      <c r="K30" s="38" t="n">
        <f aca="false">MAX($L$3,IF(C30="Buy",MAX(0,VLOOKUP(I30,Trans2,3,FALSE())+K29),MAX(0,K29-MAX(0.01,ROUND(K29*$F$4,2)))))</f>
        <v>0</v>
      </c>
      <c r="L30" s="38" t="n">
        <f aca="false">MAX($L$3,IF(C30="Sell",MAX(0,VLOOKUP(J30,Trans2,3,FALSE())+L29),MAX(0,L29-MAX(0.01,ROUND(L29*$F$4,2)))))</f>
        <v>0.6</v>
      </c>
      <c r="M30" s="38" t="n">
        <f aca="false">IF(I30&lt;&gt;J30,K30,MAX(K30,L30))</f>
        <v>0.6</v>
      </c>
      <c r="N30" s="38" t="n">
        <f aca="false">IF(I30&lt;&gt;J30,L30,MAX(K30,L30))</f>
        <v>0.6</v>
      </c>
      <c r="O30" s="40" t="n">
        <f aca="false">MAX($L$2,N30+$L$4,M30+0.01,IF(C30="Sell",VLOOKUP(F30,Trans2,2,FALSE()),IF(C30="Buy",VLOOKUP(E30,Trans2,2,FALSE()),0))+VLOOKUP(D30,Intensity2,2,TRUE())+O29)</f>
        <v>0.61</v>
      </c>
      <c r="P30" s="39" t="n">
        <f aca="false">IF(C30="Sell",Q30-O30,IF(C30="Buy",P29-M30,((P29+Q29)/2-O30/2)))</f>
        <v>26.15</v>
      </c>
      <c r="Q30" s="39" t="n">
        <f aca="false">IF(C30="Sell",Q29+N30,IF(C30="Buy",P30+O30,((P29+Q29)/2+O30/2)))</f>
        <v>26.76</v>
      </c>
      <c r="R30" s="20" t="n">
        <f aca="false">(P30+Q30)/2</f>
        <v>26.455</v>
      </c>
      <c r="S30" s="20" t="n">
        <f aca="false">IF(C30="Buy",P29,IF(C30="Sell",Q29,""))</f>
        <v>26.16</v>
      </c>
      <c r="T30" s="41" t="n">
        <f aca="false">IF(C30="Buy",(S30*10000+V29*T29)/(V29+10000),T29)</f>
        <v>0</v>
      </c>
      <c r="U30" s="41" t="n">
        <f aca="false">IF(C30="Sell",(S30*10000+W29*U29)/(W29+10000),U29)</f>
        <v>25.2709090909091</v>
      </c>
      <c r="V30" s="37" t="n">
        <f aca="false">IF(C30="Buy",V29+10000,V29)</f>
        <v>0</v>
      </c>
      <c r="W30" s="37" t="n">
        <f aca="false">IF(C30="Sell",W29+10000,W29)</f>
        <v>110000</v>
      </c>
      <c r="X30" s="37" t="n">
        <f aca="false">V30-W30</f>
        <v>-110000</v>
      </c>
      <c r="Y30" s="37" t="n">
        <f aca="false">W30*U30-V30*T30</f>
        <v>2779800</v>
      </c>
      <c r="Z30" s="37" t="n">
        <f aca="false">X30*R30+Y30</f>
        <v>-130250</v>
      </c>
    </row>
    <row r="31" customFormat="false" ht="12.75" hidden="false" customHeight="false" outlineLevel="0" collapsed="false">
      <c r="A31" s="20" t="n">
        <f aca="false">A30+1</f>
        <v>13</v>
      </c>
      <c r="B31" s="37" t="n">
        <f aca="false">model1!B31</f>
        <v>1263.91594285423</v>
      </c>
      <c r="C31" s="20" t="s">
        <v>57</v>
      </c>
      <c r="D31" s="37" t="n">
        <f aca="false">((B31-B30)+(B30-B29)+(B29-B28)+(B28-B27))/4</f>
        <v>94.3441650345419</v>
      </c>
      <c r="E31" s="20" t="n">
        <f aca="false">MAX(0,IF(C31="Buy",E30+1,E30-MAX(1,ROUND($F$5*E30,0))))</f>
        <v>0</v>
      </c>
      <c r="F31" s="20" t="n">
        <f aca="false">MAX(0,IF(C31="Sell",F30+1,F30-MAX(1,ROUND($F$5*F30,0))))</f>
        <v>12</v>
      </c>
      <c r="G31" s="20" t="n">
        <f aca="false">IF(X31&gt;$R$2,E31+$R$3,IF(X31&lt;0,IF(P30&gt;U31,E31+$R$3,E31),E31))</f>
        <v>5</v>
      </c>
      <c r="H31" s="20" t="n">
        <f aca="false">IF(X31&lt;$R$2*-1,F31+$R$3,IF(X31&gt;0,(IF(Q30-U31-L13*(1+$R$4)&gt;0,F31+$R$3,F31)),F31))</f>
        <v>17</v>
      </c>
      <c r="I31" s="20" t="n">
        <f aca="false">IF(H31&gt;4,IF(G31&lt;H31*$U$2,H31,G31),G31)</f>
        <v>17</v>
      </c>
      <c r="J31" s="20" t="n">
        <f aca="false">IF(G31&gt;4,IF(H31&lt;G31*$U$2,G31,H31),H31)</f>
        <v>17</v>
      </c>
      <c r="K31" s="38" t="n">
        <f aca="false">MAX($L$3,IF(C31="Buy",MAX(0,VLOOKUP(I31,Trans2,3,FALSE())+K30),MAX(0,K30-MAX(0.01,ROUND(K30*$F$4,2)))))</f>
        <v>0</v>
      </c>
      <c r="L31" s="38" t="n">
        <f aca="false">MAX($L$3,IF(C31="Sell",MAX(0,VLOOKUP(J31,Trans2,3,FALSE())+L30),MAX(0,L30-MAX(0.01,ROUND(L30*$F$4,2)))))</f>
        <v>0.75</v>
      </c>
      <c r="M31" s="38" t="n">
        <f aca="false">IF(I31&lt;&gt;J31,K31,MAX(K31,L31))</f>
        <v>0.75</v>
      </c>
      <c r="N31" s="38" t="n">
        <f aca="false">IF(I31&lt;&gt;J31,L31,MAX(K31,L31))</f>
        <v>0.75</v>
      </c>
      <c r="O31" s="40" t="n">
        <f aca="false">MAX($L$2,N31+$L$4,M31+0.01,IF(C31="Sell",VLOOKUP(F31,Trans2,2,FALSE()),IF(C31="Buy",VLOOKUP(E31,Trans2,2,FALSE()),0))+VLOOKUP(D31,Intensity2,2,TRUE())+O30)</f>
        <v>0.76</v>
      </c>
      <c r="P31" s="39" t="n">
        <f aca="false">IF(C31="Sell",Q31-O31,IF(C31="Buy",P30-M31,((P30+Q30)/2-O31/2)))</f>
        <v>26.75</v>
      </c>
      <c r="Q31" s="39" t="n">
        <f aca="false">IF(C31="Sell",Q30+N31,IF(C31="Buy",P31+O31,((P30+Q30)/2+O31/2)))</f>
        <v>27.51</v>
      </c>
      <c r="R31" s="20" t="n">
        <f aca="false">(P31+Q31)/2</f>
        <v>27.13</v>
      </c>
      <c r="S31" s="20" t="n">
        <f aca="false">IF(C31="Buy",P30,IF(C31="Sell",Q30,""))</f>
        <v>26.76</v>
      </c>
      <c r="T31" s="41" t="n">
        <f aca="false">IF(C31="Buy",(S31*10000+V30*T30)/(V30+10000),T30)</f>
        <v>0</v>
      </c>
      <c r="U31" s="41" t="n">
        <f aca="false">IF(C31="Sell",(S31*10000+W30*U30)/(W30+10000),U30)</f>
        <v>25.395</v>
      </c>
      <c r="V31" s="37" t="n">
        <f aca="false">IF(C31="Buy",V30+10000,V30)</f>
        <v>0</v>
      </c>
      <c r="W31" s="37" t="n">
        <f aca="false">IF(C31="Sell",W30+10000,W30)</f>
        <v>120000</v>
      </c>
      <c r="X31" s="37" t="n">
        <f aca="false">V31-W31</f>
        <v>-120000</v>
      </c>
      <c r="Y31" s="37" t="n">
        <f aca="false">W31*U31-V31*T31</f>
        <v>3047400</v>
      </c>
      <c r="Z31" s="37" t="n">
        <f aca="false">X31*R31+Y31</f>
        <v>-208200</v>
      </c>
    </row>
    <row r="32" customFormat="false" ht="12.75" hidden="false" customHeight="false" outlineLevel="0" collapsed="false">
      <c r="A32" s="20" t="n">
        <f aca="false">A31+1</f>
        <v>14</v>
      </c>
      <c r="B32" s="37" t="n">
        <f aca="false">model1!B32</f>
        <v>1353.20108561077</v>
      </c>
      <c r="C32" s="20" t="s">
        <v>57</v>
      </c>
      <c r="D32" s="37" t="n">
        <f aca="false">((B32-B31)+(B31-B30)+(B30-B29)+(B29-B28))/4</f>
        <v>72.5866575463389</v>
      </c>
      <c r="E32" s="20" t="n">
        <f aca="false">MAX(0,IF(C32="Buy",E31+1,E31-MAX(1,ROUND($F$5*E31,0))))</f>
        <v>0</v>
      </c>
      <c r="F32" s="20" t="n">
        <f aca="false">MAX(0,IF(C32="Sell",F31+1,F31-MAX(1,ROUND($F$5*F31,0))))</f>
        <v>13</v>
      </c>
      <c r="G32" s="20" t="n">
        <f aca="false">IF(X32&gt;$R$2,E32+$R$3,IF(X32&lt;0,IF(P31&gt;U32,E32+$R$3,E32),E32))</f>
        <v>5</v>
      </c>
      <c r="H32" s="20" t="n">
        <f aca="false">IF(X32&lt;$R$2*-1,F32+$R$3,IF(X32&gt;0,(IF(Q31-U32-L14*(1+$R$4)&gt;0,F32+$R$3,F32)),F32))</f>
        <v>18</v>
      </c>
      <c r="I32" s="20" t="n">
        <f aca="false">IF(H32&gt;4,IF(G32&lt;H32*$U$2,H32,G32),G32)</f>
        <v>18</v>
      </c>
      <c r="J32" s="20" t="n">
        <f aca="false">IF(G32&gt;4,IF(H32&lt;G32*$U$2,G32,H32),H32)</f>
        <v>18</v>
      </c>
      <c r="K32" s="38" t="n">
        <f aca="false">MAX($L$3,IF(C32="Buy",MAX(0,VLOOKUP(I32,Trans2,3,FALSE())+K31),MAX(0,K31-MAX(0.01,ROUND(K31*$F$4,2)))))</f>
        <v>0</v>
      </c>
      <c r="L32" s="38" t="n">
        <f aca="false">MAX($L$3,IF(C32="Sell",MAX(0,VLOOKUP(J32,Trans2,3,FALSE())+L31),MAX(0,L31-MAX(0.01,ROUND(L31*$F$4,2)))))</f>
        <v>0.9</v>
      </c>
      <c r="M32" s="38" t="n">
        <f aca="false">IF(I32&lt;&gt;J32,K32,MAX(K32,L32))</f>
        <v>0.9</v>
      </c>
      <c r="N32" s="38" t="n">
        <f aca="false">IF(I32&lt;&gt;J32,L32,MAX(K32,L32))</f>
        <v>0.9</v>
      </c>
      <c r="O32" s="40" t="n">
        <f aca="false">MAX($L$2,N32+$L$4,M32+0.01,IF(C32="Sell",VLOOKUP(F32,Trans2,2,FALSE()),IF(C32="Buy",VLOOKUP(E32,Trans2,2,FALSE()),0))+VLOOKUP(D32,Intensity2,2,TRUE())+O31)</f>
        <v>0.91</v>
      </c>
      <c r="P32" s="39" t="n">
        <f aca="false">IF(C32="Sell",Q32-O32,IF(C32="Buy",P31-M32,((P31+Q31)/2-O32/2)))</f>
        <v>27.5</v>
      </c>
      <c r="Q32" s="39" t="n">
        <f aca="false">IF(C32="Sell",Q31+N32,IF(C32="Buy",P32+O32,((P31+Q31)/2+O32/2)))</f>
        <v>28.41</v>
      </c>
      <c r="R32" s="20" t="n">
        <f aca="false">(P32+Q32)/2</f>
        <v>27.955</v>
      </c>
      <c r="S32" s="20" t="n">
        <f aca="false">IF(C32="Buy",P31,IF(C32="Sell",Q31,""))</f>
        <v>27.51</v>
      </c>
      <c r="T32" s="41" t="n">
        <f aca="false">IF(C32="Buy",(S32*10000+V31*T31)/(V31+10000),T31)</f>
        <v>0</v>
      </c>
      <c r="U32" s="41" t="n">
        <f aca="false">IF(C32="Sell",(S32*10000+W31*U31)/(W31+10000),U31)</f>
        <v>25.5576923076923</v>
      </c>
      <c r="V32" s="37" t="n">
        <f aca="false">IF(C32="Buy",V31+10000,V31)</f>
        <v>0</v>
      </c>
      <c r="W32" s="37" t="n">
        <f aca="false">IF(C32="Sell",W31+10000,W31)</f>
        <v>130000</v>
      </c>
      <c r="X32" s="37" t="n">
        <f aca="false">V32-W32</f>
        <v>-130000</v>
      </c>
      <c r="Y32" s="37" t="n">
        <f aca="false">W32*U32-V32*T32</f>
        <v>3322500</v>
      </c>
      <c r="Z32" s="37" t="n">
        <f aca="false">X32*R32+Y32</f>
        <v>-311650</v>
      </c>
    </row>
    <row r="33" customFormat="false" ht="12.75" hidden="false" customHeight="false" outlineLevel="0" collapsed="false">
      <c r="A33" s="20" t="n">
        <f aca="false">A32+1</f>
        <v>15</v>
      </c>
      <c r="B33" s="37" t="n">
        <f aca="false">model1!B33</f>
        <v>1381.62668252003</v>
      </c>
      <c r="C33" s="20" t="s">
        <v>59</v>
      </c>
      <c r="D33" s="37" t="n">
        <f aca="false">((B33-B32)+(B32-B31)+(B31-B30)+(B30-B29))/4</f>
        <v>73.7205145628142</v>
      </c>
      <c r="E33" s="20" t="n">
        <f aca="false">MAX(0,IF(C33="Buy",E32+1,E32-MAX(1,ROUND($F$5*E32,0))))</f>
        <v>1</v>
      </c>
      <c r="F33" s="20" t="n">
        <f aca="false">MAX(0,IF(C33="Sell",F32+1,F32-MAX(1,ROUND($F$5*F32,0))))</f>
        <v>12</v>
      </c>
      <c r="G33" s="20" t="n">
        <f aca="false">IF(X33&gt;$R$2,E33+$R$3,IF(X33&lt;0,IF(P32&gt;U33,E33+$R$3,E33),E33))</f>
        <v>6</v>
      </c>
      <c r="H33" s="20" t="n">
        <f aca="false">IF(X33&lt;$R$2*-1,F33+$R$3,IF(X33&gt;0,(IF(Q32-U33-L15*(1+$R$4)&gt;0,F33+$R$3,F33)),F33))</f>
        <v>17</v>
      </c>
      <c r="I33" s="20" t="n">
        <f aca="false">IF(H33&gt;4,IF(G33&lt;H33*$U$2,H33,G33),G33)</f>
        <v>17</v>
      </c>
      <c r="J33" s="20" t="n">
        <f aca="false">IF(G33&gt;4,IF(H33&lt;G33*$U$2,G33,H33),H33)</f>
        <v>17</v>
      </c>
      <c r="K33" s="38" t="n">
        <f aca="false">MAX($L$3,IF(C33="Buy",MAX(0,VLOOKUP(I33,Trans2,3,FALSE())+K32),MAX(0,K32-MAX(0.01,ROUND(K32*$F$4,2)))))</f>
        <v>0.15</v>
      </c>
      <c r="L33" s="38" t="n">
        <f aca="false">MAX($L$3,IF(C33="Sell",MAX(0,VLOOKUP(J33,Trans2,3,FALSE())+L32),MAX(0,L32-MAX(0.01,ROUND(L32*$F$4,2)))))</f>
        <v>0.81</v>
      </c>
      <c r="M33" s="38" t="n">
        <f aca="false">IF(I33&lt;&gt;J33,K33,MAX(K33,L33))</f>
        <v>0.81</v>
      </c>
      <c r="N33" s="38" t="n">
        <f aca="false">IF(I33&lt;&gt;J33,L33,MAX(K33,L33))</f>
        <v>0.81</v>
      </c>
      <c r="O33" s="40" t="n">
        <f aca="false">MAX($L$2,N33+$L$4,M33+0.01,IF(C33="Sell",VLOOKUP(F33,Trans2,2,FALSE()),IF(C33="Buy",VLOOKUP(E33,Trans2,2,FALSE()),0))+VLOOKUP(D33,Intensity2,2,TRUE())+O32)</f>
        <v>0.91</v>
      </c>
      <c r="P33" s="39" t="n">
        <f aca="false">IF(C33="Sell",Q33-O33,IF(C33="Buy",P32-M33,((P32+Q32)/2-O33/2)))</f>
        <v>26.69</v>
      </c>
      <c r="Q33" s="39" t="n">
        <f aca="false">IF(C33="Sell",Q32+N33,IF(C33="Buy",P33+O33,((P32+Q32)/2+O33/2)))</f>
        <v>27.6</v>
      </c>
      <c r="R33" s="20" t="n">
        <f aca="false">(P33+Q33)/2</f>
        <v>27.145</v>
      </c>
      <c r="S33" s="20" t="n">
        <f aca="false">IF(C33="Buy",P32,IF(C33="Sell",Q32,""))</f>
        <v>27.5</v>
      </c>
      <c r="T33" s="41" t="n">
        <f aca="false">IF(C33="Buy",(S33*10000+V32*T32)/(V32+10000),T32)</f>
        <v>27.5</v>
      </c>
      <c r="U33" s="41" t="n">
        <f aca="false">IF(C33="Sell",(S33*10000+W32*U32)/(W32+10000),U32)</f>
        <v>25.5576923076923</v>
      </c>
      <c r="V33" s="37" t="n">
        <f aca="false">IF(C33="Buy",V32+10000,V32)</f>
        <v>10000</v>
      </c>
      <c r="W33" s="37" t="n">
        <f aca="false">IF(C33="Sell",W32+10000,W32)</f>
        <v>130000</v>
      </c>
      <c r="X33" s="37" t="n">
        <f aca="false">V33-W33</f>
        <v>-120000</v>
      </c>
      <c r="Y33" s="37" t="n">
        <f aca="false">W33*U33-V33*T33</f>
        <v>3047500</v>
      </c>
      <c r="Z33" s="37" t="n">
        <f aca="false">X33*R33+Y33</f>
        <v>-209900</v>
      </c>
    </row>
    <row r="34" customFormat="false" ht="12.75" hidden="false" customHeight="false" outlineLevel="0" collapsed="false">
      <c r="A34" s="20" t="n">
        <f aca="false">A33+1</f>
        <v>16</v>
      </c>
      <c r="B34" s="37" t="n">
        <f aca="false">model1!B34</f>
        <v>1445.24643960089</v>
      </c>
      <c r="C34" s="20" t="s">
        <v>59</v>
      </c>
      <c r="D34" s="37" t="n">
        <f aca="false">((B34-B33)+(B33-B32)+(B32-B31)+(B31-B30))/4</f>
        <v>78.3639855606934</v>
      </c>
      <c r="E34" s="20" t="n">
        <f aca="false">MAX(0,IF(C34="Buy",E33+1,E33-MAX(1,ROUND($F$5*E33,0))))</f>
        <v>2</v>
      </c>
      <c r="F34" s="20" t="n">
        <f aca="false">MAX(0,IF(C34="Sell",F33+1,F33-MAX(1,ROUND($F$5*F33,0))))</f>
        <v>11</v>
      </c>
      <c r="G34" s="20" t="n">
        <f aca="false">IF(X34&gt;$R$2,E34+$R$3,IF(X34&lt;0,IF(P33&gt;U34,E34+$R$3,E34),E34))</f>
        <v>7</v>
      </c>
      <c r="H34" s="20" t="n">
        <f aca="false">IF(X34&lt;$R$2*-1,F34+$R$3,IF(X34&gt;0,(IF(Q33-U34-L16*(1+$R$4)&gt;0,F34+$R$3,F34)),F34))</f>
        <v>16</v>
      </c>
      <c r="I34" s="20" t="n">
        <f aca="false">IF(H34&gt;4,IF(G34&lt;H34*$U$2,H34,G34),G34)</f>
        <v>16</v>
      </c>
      <c r="J34" s="20" t="n">
        <f aca="false">IF(G34&gt;4,IF(H34&lt;G34*$U$2,G34,H34),H34)</f>
        <v>16</v>
      </c>
      <c r="K34" s="38" t="n">
        <f aca="false">MAX($L$3,IF(C34="Buy",MAX(0,VLOOKUP(I34,Trans2,3,FALSE())+K33),MAX(0,K33-MAX(0.01,ROUND(K33*$F$4,2)))))</f>
        <v>0.3</v>
      </c>
      <c r="L34" s="38" t="n">
        <f aca="false">MAX($L$3,IF(C34="Sell",MAX(0,VLOOKUP(J34,Trans2,3,FALSE())+L33),MAX(0,L33-MAX(0.01,ROUND(L33*$F$4,2)))))</f>
        <v>0.73</v>
      </c>
      <c r="M34" s="38" t="n">
        <f aca="false">IF(I34&lt;&gt;J34,K34,MAX(K34,L34))</f>
        <v>0.73</v>
      </c>
      <c r="N34" s="38" t="n">
        <f aca="false">IF(I34&lt;&gt;J34,L34,MAX(K34,L34))</f>
        <v>0.73</v>
      </c>
      <c r="O34" s="40" t="n">
        <f aca="false">MAX($L$2,N34+$L$4,M34+0.01,IF(C34="Sell",VLOOKUP(F34,Trans2,2,FALSE()),IF(C34="Buy",VLOOKUP(E34,Trans2,2,FALSE()),0))+VLOOKUP(D34,Intensity2,2,TRUE())+O33)</f>
        <v>0.91</v>
      </c>
      <c r="P34" s="39" t="n">
        <f aca="false">IF(C34="Sell",Q34-O34,IF(C34="Buy",P33-M34,((P33+Q33)/2-O34/2)))</f>
        <v>25.96</v>
      </c>
      <c r="Q34" s="39" t="n">
        <f aca="false">IF(C34="Sell",Q33+N34,IF(C34="Buy",P34+O34,((P33+Q33)/2+O34/2)))</f>
        <v>26.87</v>
      </c>
      <c r="R34" s="20" t="n">
        <f aca="false">(P34+Q34)/2</f>
        <v>26.415</v>
      </c>
      <c r="S34" s="20" t="n">
        <f aca="false">IF(C34="Buy",P33,IF(C34="Sell",Q33,""))</f>
        <v>26.69</v>
      </c>
      <c r="T34" s="41" t="n">
        <f aca="false">IF(C34="Buy",(S34*10000+V33*T33)/(V33+10000),T33)</f>
        <v>27.095</v>
      </c>
      <c r="U34" s="41" t="n">
        <f aca="false">IF(C34="Sell",(S34*10000+W33*U33)/(W33+10000),U33)</f>
        <v>25.5576923076923</v>
      </c>
      <c r="V34" s="37" t="n">
        <f aca="false">IF(C34="Buy",V33+10000,V33)</f>
        <v>20000</v>
      </c>
      <c r="W34" s="37" t="n">
        <f aca="false">IF(C34="Sell",W33+10000,W33)</f>
        <v>130000</v>
      </c>
      <c r="X34" s="37" t="n">
        <f aca="false">V34-W34</f>
        <v>-110000</v>
      </c>
      <c r="Y34" s="37" t="n">
        <f aca="false">W34*U34-V34*T34</f>
        <v>2780600</v>
      </c>
      <c r="Z34" s="37" t="n">
        <f aca="false">X34*R34+Y34</f>
        <v>-125050</v>
      </c>
    </row>
    <row r="35" customFormat="false" ht="12.75" hidden="false" customHeight="false" outlineLevel="0" collapsed="false">
      <c r="A35" s="20" t="n">
        <f aca="false">A34+1</f>
        <v>17</v>
      </c>
      <c r="B35" s="37" t="n">
        <f aca="false">model1!B35</f>
        <v>1588.69556791419</v>
      </c>
      <c r="C35" s="20" t="s">
        <v>59</v>
      </c>
      <c r="D35" s="37" t="n">
        <f aca="false">((B35-B34)+(B34-B33)+(B33-B32)+(B32-B31))/4</f>
        <v>81.1949062649897</v>
      </c>
      <c r="E35" s="20" t="n">
        <f aca="false">MAX(0,IF(C35="Buy",E34+1,E34-MAX(1,ROUND($F$5*E34,0))))</f>
        <v>3</v>
      </c>
      <c r="F35" s="20" t="n">
        <f aca="false">MAX(0,IF(C35="Sell",F34+1,F34-MAX(1,ROUND($F$5*F34,0))))</f>
        <v>10</v>
      </c>
      <c r="G35" s="20" t="n">
        <f aca="false">IF(X35&gt;$R$2,E35+$R$3,IF(X35&lt;0,IF(P34&gt;U35,E35+$R$3,E35),E35))</f>
        <v>8</v>
      </c>
      <c r="H35" s="20" t="n">
        <f aca="false">IF(X35&lt;$R$2*-1,F35+$R$3,IF(X35&gt;0,(IF(Q34-U35-L17*(1+$R$4)&gt;0,F35+$R$3,F35)),F35))</f>
        <v>15</v>
      </c>
      <c r="I35" s="20" t="n">
        <f aca="false">IF(H35&gt;4,IF(G35&lt;H35*$U$2,H35,G35),G35)</f>
        <v>15</v>
      </c>
      <c r="J35" s="20" t="n">
        <f aca="false">IF(G35&gt;4,IF(H35&lt;G35*$U$2,G35,H35),H35)</f>
        <v>15</v>
      </c>
      <c r="K35" s="38" t="n">
        <f aca="false">MAX($L$3,IF(C35="Buy",MAX(0,VLOOKUP(I35,Trans2,3,FALSE())+K34),MAX(0,K34-MAX(0.01,ROUND(K34*$F$4,2)))))</f>
        <v>0.45</v>
      </c>
      <c r="L35" s="38" t="n">
        <f aca="false">MAX($L$3,IF(C35="Sell",MAX(0,VLOOKUP(J35,Trans2,3,FALSE())+L34),MAX(0,L34-MAX(0.01,ROUND(L34*$F$4,2)))))</f>
        <v>0.66</v>
      </c>
      <c r="M35" s="38" t="n">
        <f aca="false">IF(I35&lt;&gt;J35,K35,MAX(K35,L35))</f>
        <v>0.66</v>
      </c>
      <c r="N35" s="38" t="n">
        <f aca="false">IF(I35&lt;&gt;J35,L35,MAX(K35,L35))</f>
        <v>0.66</v>
      </c>
      <c r="O35" s="40" t="n">
        <f aca="false">MAX($L$2,N35+$L$4,M35+0.01,IF(C35="Sell",VLOOKUP(F35,Trans2,2,FALSE()),IF(C35="Buy",VLOOKUP(E35,Trans2,2,FALSE()),0))+VLOOKUP(D35,Intensity2,2,TRUE())+O34)</f>
        <v>0.91</v>
      </c>
      <c r="P35" s="39" t="n">
        <f aca="false">IF(C35="Sell",Q35-O35,IF(C35="Buy",P34-M35,((P34+Q34)/2-O35/2)))</f>
        <v>25.3</v>
      </c>
      <c r="Q35" s="39" t="n">
        <f aca="false">IF(C35="Sell",Q34+N35,IF(C35="Buy",P35+O35,((P34+Q34)/2+O35/2)))</f>
        <v>26.21</v>
      </c>
      <c r="R35" s="20" t="n">
        <f aca="false">(P35+Q35)/2</f>
        <v>25.755</v>
      </c>
      <c r="S35" s="20" t="n">
        <f aca="false">IF(C35="Buy",P34,IF(C35="Sell",Q34,""))</f>
        <v>25.96</v>
      </c>
      <c r="T35" s="41" t="n">
        <f aca="false">IF(C35="Buy",(S35*10000+V34*T34)/(V34+10000),T34)</f>
        <v>26.7166666666667</v>
      </c>
      <c r="U35" s="41" t="n">
        <f aca="false">IF(C35="Sell",(S35*10000+W34*U34)/(W34+10000),U34)</f>
        <v>25.5576923076923</v>
      </c>
      <c r="V35" s="37" t="n">
        <f aca="false">IF(C35="Buy",V34+10000,V34)</f>
        <v>30000</v>
      </c>
      <c r="W35" s="37" t="n">
        <f aca="false">IF(C35="Sell",W34+10000,W34)</f>
        <v>130000</v>
      </c>
      <c r="X35" s="37" t="n">
        <f aca="false">V35-W35</f>
        <v>-100000</v>
      </c>
      <c r="Y35" s="37" t="n">
        <f aca="false">W35*U35-V35*T35</f>
        <v>2521000</v>
      </c>
      <c r="Z35" s="37" t="n">
        <f aca="false">X35*R35+Y35</f>
        <v>-54500.0000000005</v>
      </c>
    </row>
    <row r="36" customFormat="false" ht="12.75" hidden="false" customHeight="false" outlineLevel="0" collapsed="false">
      <c r="A36" s="20" t="n">
        <f aca="false">A35+1</f>
        <v>18</v>
      </c>
      <c r="B36" s="37" t="n">
        <f aca="false">model1!B36</f>
        <v>1742.5216379776</v>
      </c>
      <c r="C36" s="20" t="s">
        <v>59</v>
      </c>
      <c r="D36" s="37" t="n">
        <f aca="false">((B36-B35)+(B35-B34)+(B34-B33)+(B33-B32))/4</f>
        <v>97.330138091708</v>
      </c>
      <c r="E36" s="20" t="n">
        <f aca="false">MAX(0,IF(C36="Buy",E35+1,E35-MAX(1,ROUND($F$5*E35,0))))</f>
        <v>4</v>
      </c>
      <c r="F36" s="20" t="n">
        <f aca="false">MAX(0,IF(C36="Sell",F35+1,F35-MAX(1,ROUND($F$5*F35,0))))</f>
        <v>9</v>
      </c>
      <c r="G36" s="20" t="n">
        <f aca="false">IF(X36&gt;$R$2,E36+$R$3,IF(X36&lt;0,IF(P35&gt;U36,E36+$R$3,E36),E36))</f>
        <v>4</v>
      </c>
      <c r="H36" s="20" t="n">
        <f aca="false">IF(X36&lt;$R$2*-1,F36+$R$3,IF(X36&gt;0,(IF(Q35-U36-L18*(1+$R$4)&gt;0,F36+$R$3,F36)),F36))</f>
        <v>14</v>
      </c>
      <c r="I36" s="20" t="n">
        <f aca="false">IF(H36&gt;4,IF(G36&lt;H36*$U$2,H36,G36),G36)</f>
        <v>14</v>
      </c>
      <c r="J36" s="20" t="n">
        <f aca="false">IF(G36&gt;4,IF(H36&lt;G36*$U$2,G36,H36),H36)</f>
        <v>14</v>
      </c>
      <c r="K36" s="38" t="n">
        <f aca="false">MAX($L$3,IF(C36="Buy",MAX(0,VLOOKUP(I36,Trans2,3,FALSE())+K35),MAX(0,K35-MAX(0.01,ROUND(K35*$F$4,2)))))</f>
        <v>0.6</v>
      </c>
      <c r="L36" s="38" t="n">
        <f aca="false">MAX($L$3,IF(C36="Sell",MAX(0,VLOOKUP(J36,Trans2,3,FALSE())+L35),MAX(0,L35-MAX(0.01,ROUND(L35*$F$4,2)))))</f>
        <v>0.59</v>
      </c>
      <c r="M36" s="38" t="n">
        <f aca="false">IF(I36&lt;&gt;J36,K36,MAX(K36,L36))</f>
        <v>0.6</v>
      </c>
      <c r="N36" s="38" t="n">
        <f aca="false">IF(I36&lt;&gt;J36,L36,MAX(K36,L36))</f>
        <v>0.6</v>
      </c>
      <c r="O36" s="40" t="n">
        <f aca="false">MAX($L$2,N36+$L$4,M36+0.01,IF(C36="Sell",VLOOKUP(F36,Trans2,2,FALSE()),IF(C36="Buy",VLOOKUP(E36,Trans2,2,FALSE()),0))+VLOOKUP(D36,Intensity2,2,TRUE())+O35)</f>
        <v>0.91</v>
      </c>
      <c r="P36" s="39" t="n">
        <f aca="false">IF(C36="Sell",Q36-O36,IF(C36="Buy",P35-M36,((P35+Q35)/2-O36/2)))</f>
        <v>24.7</v>
      </c>
      <c r="Q36" s="39" t="n">
        <f aca="false">IF(C36="Sell",Q35+N36,IF(C36="Buy",P36+O36,((P35+Q35)/2+O36/2)))</f>
        <v>25.61</v>
      </c>
      <c r="R36" s="20" t="n">
        <f aca="false">(P36+Q36)/2</f>
        <v>25.155</v>
      </c>
      <c r="S36" s="20" t="n">
        <f aca="false">IF(C36="Buy",P35,IF(C36="Sell",Q35,""))</f>
        <v>25.3</v>
      </c>
      <c r="T36" s="41" t="n">
        <f aca="false">IF(C36="Buy",(S36*10000+V35*T35)/(V35+10000),T35)</f>
        <v>26.3625</v>
      </c>
      <c r="U36" s="41" t="n">
        <f aca="false">IF(C36="Sell",(S36*10000+W35*U35)/(W35+10000),U35)</f>
        <v>25.5576923076923</v>
      </c>
      <c r="V36" s="37" t="n">
        <f aca="false">IF(C36="Buy",V35+10000,V35)</f>
        <v>40000</v>
      </c>
      <c r="W36" s="37" t="n">
        <f aca="false">IF(C36="Sell",W35+10000,W35)</f>
        <v>130000</v>
      </c>
      <c r="X36" s="37" t="n">
        <f aca="false">V36-W36</f>
        <v>-90000</v>
      </c>
      <c r="Y36" s="37" t="n">
        <f aca="false">W36*U36-V36*T36</f>
        <v>2268000</v>
      </c>
      <c r="Z36" s="37" t="n">
        <f aca="false">X36*R36+Y36</f>
        <v>4050</v>
      </c>
    </row>
    <row r="37" customFormat="false" ht="12.75" hidden="false" customHeight="false" outlineLevel="0" collapsed="false">
      <c r="A37" s="20" t="n">
        <f aca="false">A36+1</f>
        <v>19</v>
      </c>
      <c r="B37" s="37" t="n">
        <f aca="false">model1!B37</f>
        <v>1982.5216379776</v>
      </c>
      <c r="C37" s="20" t="s">
        <v>70</v>
      </c>
      <c r="D37" s="37" t="n">
        <f aca="false">((B37-B36)+(B36-B35)+(B35-B34)+(B34-B33))/4</f>
        <v>150.223738864394</v>
      </c>
      <c r="E37" s="20" t="n">
        <f aca="false">MAX(0,IF(C37="Buy",E36+1,E36-MAX(1,ROUND($F$5*E36,0))))</f>
        <v>3</v>
      </c>
      <c r="F37" s="20" t="n">
        <f aca="false">MAX(0,IF(C37="Sell",F36+1,F36-MAX(1,ROUND($F$5*F36,0))))</f>
        <v>8</v>
      </c>
      <c r="G37" s="20" t="n">
        <f aca="false">IF(X37&gt;$R$2,E37+$R$3,IF(X37&lt;0,IF(P36&gt;U37,E37+$R$3,E37),E37))</f>
        <v>3</v>
      </c>
      <c r="H37" s="20" t="n">
        <f aca="false">IF(X37&lt;$R$2*-1,F37+$R$3,IF(X37&gt;0,(IF(Q36-U37-L19*(1+$R$4)&gt;0,F37+$R$3,F37)),F37))</f>
        <v>13</v>
      </c>
      <c r="I37" s="20" t="n">
        <f aca="false">IF(H37&gt;4,IF(G37&lt;H37*$U$2,H37,G37),G37)</f>
        <v>13</v>
      </c>
      <c r="J37" s="20" t="n">
        <f aca="false">IF(G37&gt;4,IF(H37&lt;G37*$U$2,G37,H37),H37)</f>
        <v>13</v>
      </c>
      <c r="K37" s="38" t="n">
        <f aca="false">MAX($L$3,IF(C37="Buy",MAX(0,VLOOKUP(I37,Trans2,3,FALSE())+K36),MAX(0,K36-MAX(0.01,ROUND(K36*$F$4,2)))))</f>
        <v>0.54</v>
      </c>
      <c r="L37" s="38" t="n">
        <f aca="false">MAX($L$3,IF(C37="Sell",MAX(0,VLOOKUP(J37,Trans2,3,FALSE())+L36),MAX(0,L36-MAX(0.01,ROUND(L36*$F$4,2)))))</f>
        <v>0.53</v>
      </c>
      <c r="M37" s="38" t="n">
        <f aca="false">IF(I37&lt;&gt;J37,K37,MAX(K37,L37))</f>
        <v>0.54</v>
      </c>
      <c r="N37" s="38" t="n">
        <f aca="false">IF(I37&lt;&gt;J37,L37,MAX(K37,L37))</f>
        <v>0.54</v>
      </c>
      <c r="O37" s="40" t="n">
        <f aca="false">MAX($L$2,N37+$L$4,M37+0.01,IF(C37="Sell",VLOOKUP(F37,Trans2,2,FALSE()),IF(C37="Buy",VLOOKUP(E37,Trans2,2,FALSE()),0))+VLOOKUP(D37,Intensity2,2,TRUE())+O36)</f>
        <v>0.91</v>
      </c>
      <c r="P37" s="39" t="n">
        <f aca="false">IF(C37="Sell",Q37-O37,IF(C37="Buy",P36-M37,((P36+Q36)/2-O37/2)))</f>
        <v>24.7</v>
      </c>
      <c r="Q37" s="39" t="n">
        <f aca="false">IF(C37="Sell",Q36+N37,IF(C37="Buy",P37+O37,((P36+Q36)/2+O37/2)))</f>
        <v>25.61</v>
      </c>
      <c r="R37" s="20" t="n">
        <f aca="false">(P37+Q37)/2</f>
        <v>25.155</v>
      </c>
      <c r="S37" s="20" t="str">
        <f aca="false">IF(C37="Buy",P36,IF(C37="Sell",Q36,""))</f>
        <v/>
      </c>
      <c r="T37" s="41" t="n">
        <f aca="false">IF(C37="Buy",(S37*10000+V36*T36)/(V36+10000),T36)</f>
        <v>26.3625</v>
      </c>
      <c r="U37" s="41" t="n">
        <f aca="false">IF(C37="Sell",(S37*10000+W36*U36)/(W36+10000),U36)</f>
        <v>25.5576923076923</v>
      </c>
      <c r="V37" s="37" t="n">
        <f aca="false">IF(C37="Buy",V36+10000,V36)</f>
        <v>40000</v>
      </c>
      <c r="W37" s="37" t="n">
        <f aca="false">IF(C37="Sell",W36+10000,W36)</f>
        <v>130000</v>
      </c>
      <c r="X37" s="37" t="n">
        <f aca="false">V37-W37</f>
        <v>-90000</v>
      </c>
      <c r="Y37" s="37" t="n">
        <f aca="false">W37*U37-V37*T37</f>
        <v>2268000</v>
      </c>
      <c r="Z37" s="37" t="n">
        <f aca="false">X37*R37+Y37</f>
        <v>4050</v>
      </c>
    </row>
    <row r="38" customFormat="false" ht="12.75" hidden="false" customHeight="false" outlineLevel="0" collapsed="false">
      <c r="A38" s="20" t="n">
        <f aca="false">A37+1</f>
        <v>20</v>
      </c>
      <c r="B38" s="37" t="n">
        <f aca="false">model1!B38</f>
        <v>2222.5216379776</v>
      </c>
      <c r="C38" s="20" t="s">
        <v>70</v>
      </c>
      <c r="D38" s="37" t="n">
        <f aca="false">((B38-B37)+(B37-B36)+(B36-B35)+(B35-B34))/4</f>
        <v>194.318799594178</v>
      </c>
      <c r="E38" s="20" t="n">
        <f aca="false">MAX(0,IF(C38="Buy",E37+1,E37-MAX(1,ROUND($F$5*E37,0))))</f>
        <v>2</v>
      </c>
      <c r="F38" s="20" t="n">
        <f aca="false">MAX(0,IF(C38="Sell",F37+1,F37-MAX(1,ROUND($F$5*F37,0))))</f>
        <v>7</v>
      </c>
      <c r="G38" s="20" t="n">
        <f aca="false">IF(X38&gt;$R$2,E38+$R$3,IF(X38&lt;0,IF(P37&gt;U38,E38+$R$3,E38),E38))</f>
        <v>2</v>
      </c>
      <c r="H38" s="20" t="n">
        <f aca="false">IF(X38&lt;$R$2*-1,F38+$R$3,IF(X38&gt;0,(IF(Q37-U38-L20*(1+$R$4)&gt;0,F38+$R$3,F38)),F38))</f>
        <v>12</v>
      </c>
      <c r="I38" s="20" t="n">
        <f aca="false">IF(H38&gt;4,IF(G38&lt;H38*$U$2,H38,G38),G38)</f>
        <v>12</v>
      </c>
      <c r="J38" s="20" t="n">
        <f aca="false">IF(G38&gt;4,IF(H38&lt;G38*$U$2,G38,H38),H38)</f>
        <v>12</v>
      </c>
      <c r="K38" s="38" t="n">
        <f aca="false">MAX($L$3,IF(C38="Buy",MAX(0,VLOOKUP(I38,Trans2,3,FALSE())+K37),MAX(0,K37-MAX(0.01,ROUND(K37*$F$4,2)))))</f>
        <v>0.49</v>
      </c>
      <c r="L38" s="38" t="n">
        <f aca="false">MAX($L$3,IF(C38="Sell",MAX(0,VLOOKUP(J38,Trans2,3,FALSE())+L37),MAX(0,L37-MAX(0.01,ROUND(L37*$F$4,2)))))</f>
        <v>0.48</v>
      </c>
      <c r="M38" s="38" t="n">
        <f aca="false">IF(I38&lt;&gt;J38,K38,MAX(K38,L38))</f>
        <v>0.49</v>
      </c>
      <c r="N38" s="38" t="n">
        <f aca="false">IF(I38&lt;&gt;J38,L38,MAX(K38,L38))</f>
        <v>0.49</v>
      </c>
      <c r="O38" s="40" t="n">
        <f aca="false">MAX($L$2,N38+$L$4,M38+0.01,IF(C38="Sell",VLOOKUP(F38,Trans2,2,FALSE()),IF(C38="Buy",VLOOKUP(E38,Trans2,2,FALSE()),0))+VLOOKUP(D38,Intensity2,2,TRUE())+O37)</f>
        <v>0.91</v>
      </c>
      <c r="P38" s="39" t="n">
        <f aca="false">IF(C38="Sell",Q38-O38,IF(C38="Buy",P37-M38,((P37+Q37)/2-O38/2)))</f>
        <v>24.7</v>
      </c>
      <c r="Q38" s="39" t="n">
        <f aca="false">IF(C38="Sell",Q37+N38,IF(C38="Buy",P38+O38,((P37+Q37)/2+O38/2)))</f>
        <v>25.61</v>
      </c>
      <c r="R38" s="20" t="n">
        <f aca="false">(P38+Q38)/2</f>
        <v>25.155</v>
      </c>
      <c r="S38" s="20" t="str">
        <f aca="false">IF(C38="Buy",P37,IF(C38="Sell",Q37,""))</f>
        <v/>
      </c>
      <c r="T38" s="41" t="n">
        <f aca="false">IF(C38="Buy",(S38*10000+V37*T37)/(V37+10000),T37)</f>
        <v>26.3625</v>
      </c>
      <c r="U38" s="41" t="n">
        <f aca="false">IF(C38="Sell",(S38*10000+W37*U37)/(W37+10000),U37)</f>
        <v>25.5576923076923</v>
      </c>
      <c r="V38" s="37" t="n">
        <f aca="false">IF(C38="Buy",V37+10000,V37)</f>
        <v>40000</v>
      </c>
      <c r="W38" s="37" t="n">
        <f aca="false">IF(C38="Sell",W37+10000,W37)</f>
        <v>130000</v>
      </c>
      <c r="X38" s="37" t="n">
        <f aca="false">V38-W38</f>
        <v>-90000</v>
      </c>
      <c r="Y38" s="37" t="n">
        <f aca="false">W38*U38-V38*T38</f>
        <v>2268000</v>
      </c>
      <c r="Z38" s="37" t="n">
        <f aca="false">X38*R38+Y38</f>
        <v>4050</v>
      </c>
    </row>
    <row r="39" customFormat="false" ht="12.75" hidden="false" customHeight="false" outlineLevel="0" collapsed="false">
      <c r="A39" s="20" t="n">
        <f aca="false">A38+1</f>
        <v>21</v>
      </c>
      <c r="B39" s="37" t="n">
        <f aca="false">model1!B39</f>
        <v>2462.5216379776</v>
      </c>
      <c r="C39" s="20" t="s">
        <v>70</v>
      </c>
      <c r="D39" s="37" t="n">
        <f aca="false">((B39-B38)+(B38-B37)+(B37-B36)+(B36-B35))/4</f>
        <v>218.456517515854</v>
      </c>
      <c r="E39" s="20" t="n">
        <f aca="false">MAX(0,IF(C39="Buy",E38+1,E38-MAX(1,ROUND($F$5*E38,0))))</f>
        <v>1</v>
      </c>
      <c r="F39" s="20" t="n">
        <f aca="false">MAX(0,IF(C39="Sell",F38+1,F38-MAX(1,ROUND($F$5*F38,0))))</f>
        <v>6</v>
      </c>
      <c r="G39" s="20" t="n">
        <f aca="false">IF(X39&gt;$R$2,E39+$R$3,IF(X39&lt;0,IF(P38&gt;U39,E39+$R$3,E39),E39))</f>
        <v>1</v>
      </c>
      <c r="H39" s="20" t="n">
        <f aca="false">IF(X39&lt;$R$2*-1,F39+$R$3,IF(X39&gt;0,(IF(Q38-U39-L21*(1+$R$4)&gt;0,F39+$R$3,F39)),F39))</f>
        <v>11</v>
      </c>
      <c r="I39" s="20" t="n">
        <f aca="false">IF(H39&gt;4,IF(G39&lt;H39*$U$2,H39,G39),G39)</f>
        <v>11</v>
      </c>
      <c r="J39" s="20" t="n">
        <f aca="false">IF(G39&gt;4,IF(H39&lt;G39*$U$2,G39,H39),H39)</f>
        <v>11</v>
      </c>
      <c r="K39" s="38" t="n">
        <f aca="false">MAX($L$3,IF(C39="Buy",MAX(0,VLOOKUP(I39,Trans2,3,FALSE())+K38),MAX(0,K38-MAX(0.01,ROUND(K38*$F$4,2)))))</f>
        <v>0.44</v>
      </c>
      <c r="L39" s="38" t="n">
        <f aca="false">MAX($L$3,IF(C39="Sell",MAX(0,VLOOKUP(J39,Trans2,3,FALSE())+L38),MAX(0,L38-MAX(0.01,ROUND(L38*$F$4,2)))))</f>
        <v>0.43</v>
      </c>
      <c r="M39" s="38" t="n">
        <f aca="false">IF(I39&lt;&gt;J39,K39,MAX(K39,L39))</f>
        <v>0.44</v>
      </c>
      <c r="N39" s="38" t="n">
        <f aca="false">IF(I39&lt;&gt;J39,L39,MAX(K39,L39))</f>
        <v>0.44</v>
      </c>
      <c r="O39" s="40" t="n">
        <f aca="false">MAX($L$2,N39+$L$4,M39+0.01,IF(C39="Sell",VLOOKUP(F39,Trans2,2,FALSE()),IF(C39="Buy",VLOOKUP(E39,Trans2,2,FALSE()),0))+VLOOKUP(D39,Intensity2,2,TRUE())+O38)</f>
        <v>0.91</v>
      </c>
      <c r="P39" s="39" t="n">
        <f aca="false">IF(C39="Sell",Q39-O39,IF(C39="Buy",P38-M39,((P38+Q38)/2-O39/2)))</f>
        <v>24.7</v>
      </c>
      <c r="Q39" s="39" t="n">
        <f aca="false">IF(C39="Sell",Q38+N39,IF(C39="Buy",P39+O39,((P38+Q38)/2+O39/2)))</f>
        <v>25.61</v>
      </c>
      <c r="R39" s="20" t="n">
        <f aca="false">(P39+Q39)/2</f>
        <v>25.155</v>
      </c>
      <c r="S39" s="20" t="str">
        <f aca="false">IF(C39="Buy",P38,IF(C39="Sell",Q38,""))</f>
        <v/>
      </c>
      <c r="T39" s="41" t="n">
        <f aca="false">IF(C39="Buy",(S39*10000+V38*T38)/(V38+10000),T38)</f>
        <v>26.3625</v>
      </c>
      <c r="U39" s="41" t="n">
        <f aca="false">IF(C39="Sell",(S39*10000+W38*U38)/(W38+10000),U38)</f>
        <v>25.5576923076923</v>
      </c>
      <c r="V39" s="37" t="n">
        <f aca="false">IF(C39="Buy",V38+10000,V38)</f>
        <v>40000</v>
      </c>
      <c r="W39" s="37" t="n">
        <f aca="false">IF(C39="Sell",W38+10000,W38)</f>
        <v>130000</v>
      </c>
      <c r="X39" s="37" t="n">
        <f aca="false">V39-W39</f>
        <v>-90000</v>
      </c>
      <c r="Y39" s="37" t="n">
        <f aca="false">W39*U39-V39*T39</f>
        <v>2268000</v>
      </c>
      <c r="Z39" s="37" t="n">
        <f aca="false">X39*R39+Y39</f>
        <v>4050</v>
      </c>
    </row>
    <row r="40" customFormat="false" ht="12.75" hidden="false" customHeight="false" outlineLevel="0" collapsed="false">
      <c r="A40" s="20" t="n">
        <f aca="false">A39+1</f>
        <v>22</v>
      </c>
      <c r="B40" s="37" t="n">
        <f aca="false">model1!B40</f>
        <v>2702.5216379776</v>
      </c>
      <c r="C40" s="20" t="s">
        <v>70</v>
      </c>
      <c r="D40" s="37" t="n">
        <f aca="false">((B40-B39)+(B39-B38)+(B38-B37)+(B37-B36))/4</f>
        <v>240</v>
      </c>
      <c r="E40" s="20" t="n">
        <f aca="false">MAX(0,IF(C40="Buy",E39+1,E39-MAX(1,ROUND($F$5*E39,0))))</f>
        <v>0</v>
      </c>
      <c r="F40" s="20" t="n">
        <f aca="false">MAX(0,IF(C40="Sell",F39+1,F39-MAX(1,ROUND($F$5*F39,0))))</f>
        <v>5</v>
      </c>
      <c r="G40" s="20" t="n">
        <f aca="false">IF(X40&gt;$R$2,E40+$R$3,IF(X40&lt;0,IF(P39&gt;U40,E40+$R$3,E40),E40))</f>
        <v>0</v>
      </c>
      <c r="H40" s="20" t="n">
        <f aca="false">IF(X40&lt;$R$2*-1,F40+$R$3,IF(X40&gt;0,(IF(Q39-U40-L22*(1+$R$4)&gt;0,F40+$R$3,F40)),F40))</f>
        <v>10</v>
      </c>
      <c r="I40" s="20" t="n">
        <f aca="false">IF(H40&gt;4,IF(G40&lt;H40*$U$2,H40,G40),G40)</f>
        <v>10</v>
      </c>
      <c r="J40" s="20" t="n">
        <f aca="false">IF(G40&gt;4,IF(H40&lt;G40*$U$2,G40,H40),H40)</f>
        <v>10</v>
      </c>
      <c r="K40" s="38" t="n">
        <f aca="false">MAX($L$3,IF(C40="Buy",MAX(0,VLOOKUP(I40,Trans2,3,FALSE())+K39),MAX(0,K39-MAX(0.01,ROUND(K39*$F$4,2)))))</f>
        <v>0.4</v>
      </c>
      <c r="L40" s="38" t="n">
        <f aca="false">MAX($L$3,IF(C40="Sell",MAX(0,VLOOKUP(J40,Trans2,3,FALSE())+L39),MAX(0,L39-MAX(0.01,ROUND(L39*$F$4,2)))))</f>
        <v>0.39</v>
      </c>
      <c r="M40" s="38" t="n">
        <f aca="false">IF(I40&lt;&gt;J40,K40,MAX(K40,L40))</f>
        <v>0.4</v>
      </c>
      <c r="N40" s="38" t="n">
        <f aca="false">IF(I40&lt;&gt;J40,L40,MAX(K40,L40))</f>
        <v>0.4</v>
      </c>
      <c r="O40" s="40" t="n">
        <f aca="false">MAX($L$2,N40+$L$4,M40+0.01,IF(C40="Sell",VLOOKUP(F40,Trans2,2,FALSE()),IF(C40="Buy",VLOOKUP(E40,Trans2,2,FALSE()),0))+VLOOKUP(D40,Intensity2,2,TRUE())+O39)</f>
        <v>0.9</v>
      </c>
      <c r="P40" s="39" t="n">
        <f aca="false">IF(C40="Sell",Q40-O40,IF(C40="Buy",P39-M40,((P39+Q39)/2-O40/2)))</f>
        <v>24.705</v>
      </c>
      <c r="Q40" s="39" t="n">
        <f aca="false">IF(C40="Sell",Q39+N40,IF(C40="Buy",P40+O40,((P39+Q39)/2+O40/2)))</f>
        <v>25.605</v>
      </c>
      <c r="R40" s="20" t="n">
        <f aca="false">(P40+Q40)/2</f>
        <v>25.155</v>
      </c>
      <c r="S40" s="20" t="str">
        <f aca="false">IF(C40="Buy",P39,IF(C40="Sell",Q39,""))</f>
        <v/>
      </c>
      <c r="T40" s="41" t="n">
        <f aca="false">IF(C40="Buy",(S40*10000+V39*T39)/(V39+10000),T39)</f>
        <v>26.3625</v>
      </c>
      <c r="U40" s="41" t="n">
        <f aca="false">IF(C40="Sell",(S40*10000+W39*U39)/(W39+10000),U39)</f>
        <v>25.5576923076923</v>
      </c>
      <c r="V40" s="37" t="n">
        <f aca="false">IF(C40="Buy",V39+10000,V39)</f>
        <v>40000</v>
      </c>
      <c r="W40" s="37" t="n">
        <f aca="false">IF(C40="Sell",W39+10000,W39)</f>
        <v>130000</v>
      </c>
      <c r="X40" s="37" t="n">
        <f aca="false">V40-W40</f>
        <v>-90000</v>
      </c>
      <c r="Y40" s="37" t="n">
        <f aca="false">W40*U40-V40*T40</f>
        <v>2268000</v>
      </c>
      <c r="Z40" s="37" t="n">
        <f aca="false">X40*R40+Y40</f>
        <v>4050</v>
      </c>
    </row>
    <row r="41" customFormat="false" ht="12.75" hidden="false" customHeight="false" outlineLevel="0" collapsed="false">
      <c r="A41" s="20" t="n">
        <f aca="false">A40+1</f>
        <v>23</v>
      </c>
      <c r="B41" s="37" t="n">
        <f aca="false">model1!B41</f>
        <v>2942.5216379776</v>
      </c>
      <c r="C41" s="20" t="s">
        <v>70</v>
      </c>
      <c r="D41" s="37" t="n">
        <f aca="false">((B41-B40)+(B40-B39)+(B39-B38)+(B38-B37))/4</f>
        <v>240</v>
      </c>
      <c r="E41" s="20" t="n">
        <f aca="false">MAX(0,IF(C41="Buy",E40+1,E40-MAX(1,ROUND($F$5*E40,0))))</f>
        <v>0</v>
      </c>
      <c r="F41" s="20" t="n">
        <f aca="false">MAX(0,IF(C41="Sell",F40+1,F40-MAX(1,ROUND($F$5*F40,0))))</f>
        <v>4</v>
      </c>
      <c r="G41" s="20" t="n">
        <f aca="false">IF(X41&gt;$R$2,E41+$R$3,IF(X41&lt;0,IF(P40&gt;U41,E41+$R$3,E41),E41))</f>
        <v>0</v>
      </c>
      <c r="H41" s="20" t="n">
        <f aca="false">IF(X41&lt;$R$2*-1,F41+$R$3,IF(X41&gt;0,(IF(Q40-U41-L23*(1+$R$4)&gt;0,F41+$R$3,F41)),F41))</f>
        <v>9</v>
      </c>
      <c r="I41" s="20" t="n">
        <f aca="false">IF(H41&gt;4,IF(G41&lt;H41*$U$2,H41,G41),G41)</f>
        <v>9</v>
      </c>
      <c r="J41" s="20" t="n">
        <f aca="false">IF(G41&gt;4,IF(H41&lt;G41*$U$2,G41,H41),H41)</f>
        <v>9</v>
      </c>
      <c r="K41" s="38" t="n">
        <f aca="false">MAX($L$3,IF(C41="Buy",MAX(0,VLOOKUP(I41,Trans2,3,FALSE())+K40),MAX(0,K40-MAX(0.01,ROUND(K40*$F$4,2)))))</f>
        <v>0.36</v>
      </c>
      <c r="L41" s="38" t="n">
        <f aca="false">MAX($L$3,IF(C41="Sell",MAX(0,VLOOKUP(J41,Trans2,3,FALSE())+L40),MAX(0,L40-MAX(0.01,ROUND(L40*$F$4,2)))))</f>
        <v>0.35</v>
      </c>
      <c r="M41" s="38" t="n">
        <f aca="false">IF(I41&lt;&gt;J41,K41,MAX(K41,L41))</f>
        <v>0.36</v>
      </c>
      <c r="N41" s="38" t="n">
        <f aca="false">IF(I41&lt;&gt;J41,L41,MAX(K41,L41))</f>
        <v>0.36</v>
      </c>
      <c r="O41" s="40" t="n">
        <f aca="false">MAX($L$2,N41+$L$4,M41+0.01,IF(C41="Sell",VLOOKUP(F41,Trans2,2,FALSE()),IF(C41="Buy",VLOOKUP(E41,Trans2,2,FALSE()),0))+VLOOKUP(D41,Intensity2,2,TRUE())+O40)</f>
        <v>0.89</v>
      </c>
      <c r="P41" s="39" t="n">
        <f aca="false">IF(C41="Sell",Q41-O41,IF(C41="Buy",P40-M41,((P40+Q40)/2-O41/2)))</f>
        <v>24.71</v>
      </c>
      <c r="Q41" s="39" t="n">
        <f aca="false">IF(C41="Sell",Q40+N41,IF(C41="Buy",P41+O41,((P40+Q40)/2+O41/2)))</f>
        <v>25.6</v>
      </c>
      <c r="R41" s="20" t="n">
        <f aca="false">(P41+Q41)/2</f>
        <v>25.155</v>
      </c>
      <c r="S41" s="20" t="str">
        <f aca="false">IF(C41="Buy",P40,IF(C41="Sell",Q40,""))</f>
        <v/>
      </c>
      <c r="T41" s="41" t="n">
        <f aca="false">IF(C41="Buy",(S41*10000+V40*T40)/(V40+10000),T40)</f>
        <v>26.3625</v>
      </c>
      <c r="U41" s="41" t="n">
        <f aca="false">IF(C41="Sell",(S41*10000+W40*U40)/(W40+10000),U40)</f>
        <v>25.5576923076923</v>
      </c>
      <c r="V41" s="37" t="n">
        <f aca="false">IF(C41="Buy",V40+10000,V40)</f>
        <v>40000</v>
      </c>
      <c r="W41" s="37" t="n">
        <f aca="false">IF(C41="Sell",W40+10000,W40)</f>
        <v>130000</v>
      </c>
      <c r="X41" s="37" t="n">
        <f aca="false">V41-W41</f>
        <v>-90000</v>
      </c>
      <c r="Y41" s="37" t="n">
        <f aca="false">W41*U41-V41*T41</f>
        <v>2268000</v>
      </c>
      <c r="Z41" s="37" t="n">
        <f aca="false">X41*R41+Y41</f>
        <v>4050</v>
      </c>
    </row>
    <row r="42" customFormat="false" ht="12.75" hidden="false" customHeight="false" outlineLevel="0" collapsed="false">
      <c r="A42" s="20" t="n">
        <f aca="false">A41+1</f>
        <v>24</v>
      </c>
      <c r="B42" s="37" t="n">
        <f aca="false">model1!B42</f>
        <v>3182.5216379776</v>
      </c>
      <c r="C42" s="20" t="s">
        <v>70</v>
      </c>
      <c r="D42" s="37" t="n">
        <f aca="false">((B42-B41)+(B41-B40)+(B40-B39)+(B39-B38))/4</f>
        <v>240</v>
      </c>
      <c r="E42" s="20" t="n">
        <f aca="false">MAX(0,IF(C42="Buy",E41+1,E41-MAX(1,ROUND($F$5*E41,0))))</f>
        <v>0</v>
      </c>
      <c r="F42" s="20" t="n">
        <f aca="false">MAX(0,IF(C42="Sell",F41+1,F41-MAX(1,ROUND($F$5*F41,0))))</f>
        <v>3</v>
      </c>
      <c r="G42" s="20" t="n">
        <f aca="false">IF(X42&gt;$R$2,E42+$R$3,IF(X42&lt;0,IF(P41&gt;U42,E42+$R$3,E42),E42))</f>
        <v>0</v>
      </c>
      <c r="H42" s="20" t="n">
        <f aca="false">IF(X42&lt;$R$2*-1,F42+$R$3,IF(X42&gt;0,(IF(Q41-U42-L24*(1+$R$4)&gt;0,F42+$R$3,F42)),F42))</f>
        <v>8</v>
      </c>
      <c r="I42" s="20" t="n">
        <f aca="false">IF(H42&gt;4,IF(G42&lt;H42*$U$2,H42,G42),G42)</f>
        <v>8</v>
      </c>
      <c r="J42" s="20" t="n">
        <f aca="false">IF(G42&gt;4,IF(H42&lt;G42*$U$2,G42,H42),H42)</f>
        <v>8</v>
      </c>
      <c r="K42" s="38" t="n">
        <f aca="false">MAX($L$3,IF(C42="Buy",MAX(0,VLOOKUP(I42,Trans2,3,FALSE())+K41),MAX(0,K41-MAX(0.01,ROUND(K41*$F$4,2)))))</f>
        <v>0.32</v>
      </c>
      <c r="L42" s="38" t="n">
        <f aca="false">MAX($L$3,IF(C42="Sell",MAX(0,VLOOKUP(J42,Trans2,3,FALSE())+L41),MAX(0,L41-MAX(0.01,ROUND(L41*$F$4,2)))))</f>
        <v>0.31</v>
      </c>
      <c r="M42" s="38" t="n">
        <f aca="false">IF(I42&lt;&gt;J42,K42,MAX(K42,L42))</f>
        <v>0.32</v>
      </c>
      <c r="N42" s="38" t="n">
        <f aca="false">IF(I42&lt;&gt;J42,L42,MAX(K42,L42))</f>
        <v>0.32</v>
      </c>
      <c r="O42" s="40" t="n">
        <f aca="false">MAX($L$2,N42+$L$4,M42+0.01,IF(C42="Sell",VLOOKUP(F42,Trans2,2,FALSE()),IF(C42="Buy",VLOOKUP(E42,Trans2,2,FALSE()),0))+VLOOKUP(D42,Intensity2,2,TRUE())+O41)</f>
        <v>0.88</v>
      </c>
      <c r="P42" s="39" t="n">
        <f aca="false">IF(C42="Sell",Q42-O42,IF(C42="Buy",P41-M42,((P41+Q41)/2-O42/2)))</f>
        <v>24.715</v>
      </c>
      <c r="Q42" s="39" t="n">
        <f aca="false">IF(C42="Sell",Q41+N42,IF(C42="Buy",P42+O42,((P41+Q41)/2+O42/2)))</f>
        <v>25.595</v>
      </c>
      <c r="R42" s="20" t="n">
        <f aca="false">(P42+Q42)/2</f>
        <v>25.155</v>
      </c>
      <c r="S42" s="20" t="str">
        <f aca="false">IF(C42="Buy",P41,IF(C42="Sell",Q41,""))</f>
        <v/>
      </c>
      <c r="T42" s="41" t="n">
        <f aca="false">IF(C42="Buy",(S42*10000+V41*T41)/(V41+10000),T41)</f>
        <v>26.3625</v>
      </c>
      <c r="U42" s="41" t="n">
        <f aca="false">IF(C42="Sell",(S42*10000+W41*U41)/(W41+10000),U41)</f>
        <v>25.5576923076923</v>
      </c>
      <c r="V42" s="37" t="n">
        <f aca="false">IF(C42="Buy",V41+10000,V41)</f>
        <v>40000</v>
      </c>
      <c r="W42" s="37" t="n">
        <f aca="false">IF(C42="Sell",W41+10000,W41)</f>
        <v>130000</v>
      </c>
      <c r="X42" s="37" t="n">
        <f aca="false">V42-W42</f>
        <v>-90000</v>
      </c>
      <c r="Y42" s="37" t="n">
        <f aca="false">W42*U42-V42*T42</f>
        <v>2268000</v>
      </c>
      <c r="Z42" s="37" t="n">
        <f aca="false">X42*R42+Y42</f>
        <v>4050</v>
      </c>
    </row>
    <row r="43" customFormat="false" ht="12.75" hidden="false" customHeight="false" outlineLevel="0" collapsed="false">
      <c r="A43" s="20" t="n">
        <f aca="false">A42+1</f>
        <v>25</v>
      </c>
      <c r="B43" s="37" t="n">
        <f aca="false">model1!B43</f>
        <v>3422.5216379776</v>
      </c>
      <c r="C43" s="20" t="s">
        <v>70</v>
      </c>
      <c r="D43" s="37" t="n">
        <f aca="false">((B43-B42)+(B42-B41)+(B41-B40)+(B40-B39))/4</f>
        <v>240</v>
      </c>
      <c r="E43" s="20" t="n">
        <f aca="false">MAX(0,IF(C43="Buy",E42+1,E42-MAX(1,ROUND($F$5*E42,0))))</f>
        <v>0</v>
      </c>
      <c r="F43" s="20" t="n">
        <f aca="false">MAX(0,IF(C43="Sell",F42+1,F42-MAX(1,ROUND($F$5*F42,0))))</f>
        <v>2</v>
      </c>
      <c r="G43" s="20" t="n">
        <f aca="false">IF(X43&gt;$R$2,E43+$R$3,IF(X43&lt;0,IF(P42&gt;U43,E43+$R$3,E43),E43))</f>
        <v>0</v>
      </c>
      <c r="H43" s="20" t="n">
        <f aca="false">IF(X43&lt;$R$2*-1,F43+$R$3,IF(X43&gt;0,(IF(Q42-U43-L25*(1+$R$4)&gt;0,F43+$R$3,F43)),F43))</f>
        <v>7</v>
      </c>
      <c r="I43" s="20" t="n">
        <f aca="false">IF(H43&gt;4,IF(G43&lt;H43*$U$2,H43,G43),G43)</f>
        <v>7</v>
      </c>
      <c r="J43" s="20" t="n">
        <f aca="false">IF(G43&gt;4,IF(H43&lt;G43*$U$2,G43,H43),H43)</f>
        <v>7</v>
      </c>
      <c r="K43" s="38" t="n">
        <f aca="false">MAX($L$3,IF(C43="Buy",MAX(0,VLOOKUP(I43,Trans2,3,FALSE())+K42),MAX(0,K42-MAX(0.01,ROUND(K42*$F$4,2)))))</f>
        <v>0.29</v>
      </c>
      <c r="L43" s="38" t="n">
        <f aca="false">MAX($L$3,IF(C43="Sell",MAX(0,VLOOKUP(J43,Trans2,3,FALSE())+L42),MAX(0,L42-MAX(0.01,ROUND(L42*$F$4,2)))))</f>
        <v>0.28</v>
      </c>
      <c r="M43" s="38" t="n">
        <f aca="false">IF(I43&lt;&gt;J43,K43,MAX(K43,L43))</f>
        <v>0.29</v>
      </c>
      <c r="N43" s="38" t="n">
        <f aca="false">IF(I43&lt;&gt;J43,L43,MAX(K43,L43))</f>
        <v>0.29</v>
      </c>
      <c r="O43" s="40" t="n">
        <f aca="false">MAX($L$2,N43+$L$4,M43+0.01,IF(C43="Sell",VLOOKUP(F43,Trans2,2,FALSE()),IF(C43="Buy",VLOOKUP(E43,Trans2,2,FALSE()),0))+VLOOKUP(D43,Intensity2,2,TRUE())+O42)</f>
        <v>0.87</v>
      </c>
      <c r="P43" s="39" t="n">
        <f aca="false">IF(C43="Sell",Q43-O43,IF(C43="Buy",P42-M43,((P42+Q42)/2-O43/2)))</f>
        <v>24.72</v>
      </c>
      <c r="Q43" s="39" t="n">
        <f aca="false">IF(C43="Sell",Q42+N43,IF(C43="Buy",P43+O43,((P42+Q42)/2+O43/2)))</f>
        <v>25.59</v>
      </c>
      <c r="R43" s="20" t="n">
        <f aca="false">(P43+Q43)/2</f>
        <v>25.155</v>
      </c>
      <c r="S43" s="20" t="str">
        <f aca="false">IF(C43="Buy",P42,IF(C43="Sell",Q42,""))</f>
        <v/>
      </c>
      <c r="T43" s="41" t="n">
        <f aca="false">IF(C43="Buy",(S43*10000+V42*T42)/(V42+10000),T42)</f>
        <v>26.3625</v>
      </c>
      <c r="U43" s="41" t="n">
        <f aca="false">IF(C43="Sell",(S43*10000+W42*U42)/(W42+10000),U42)</f>
        <v>25.5576923076923</v>
      </c>
      <c r="V43" s="37" t="n">
        <f aca="false">IF(C43="Buy",V42+10000,V42)</f>
        <v>40000</v>
      </c>
      <c r="W43" s="37" t="n">
        <f aca="false">IF(C43="Sell",W42+10000,W42)</f>
        <v>130000</v>
      </c>
      <c r="X43" s="37" t="n">
        <f aca="false">V43-W43</f>
        <v>-90000</v>
      </c>
      <c r="Y43" s="37" t="n">
        <f aca="false">W43*U43-V43*T43</f>
        <v>2268000</v>
      </c>
      <c r="Z43" s="37" t="n">
        <f aca="false">X43*R43+Y43</f>
        <v>4050</v>
      </c>
    </row>
    <row r="44" customFormat="false" ht="12.75" hidden="false" customHeight="false" outlineLevel="0" collapsed="false">
      <c r="A44" s="20" t="n">
        <f aca="false">A43+1</f>
        <v>26</v>
      </c>
      <c r="B44" s="37" t="n">
        <f aca="false">model1!B44</f>
        <v>3662.5216379776</v>
      </c>
      <c r="C44" s="20" t="s">
        <v>70</v>
      </c>
      <c r="D44" s="37" t="n">
        <f aca="false">((B44-B43)+(B43-B42)+(B42-B41)+(B41-B40))/4</f>
        <v>240</v>
      </c>
      <c r="E44" s="20" t="n">
        <f aca="false">MAX(0,IF(C44="Buy",E43+1,E43-MAX(1,ROUND($F$5*E43,0))))</f>
        <v>0</v>
      </c>
      <c r="F44" s="20" t="n">
        <f aca="false">MAX(0,IF(C44="Sell",F43+1,F43-MAX(1,ROUND($F$5*F43,0))))</f>
        <v>1</v>
      </c>
      <c r="G44" s="20" t="n">
        <f aca="false">IF(X44&gt;$R$2,E44+$R$3,IF(X44&lt;0,IF(P43&gt;U44,E44+$R$3,E44),E44))</f>
        <v>0</v>
      </c>
      <c r="H44" s="20" t="n">
        <f aca="false">IF(X44&lt;$R$2*-1,F44+$R$3,IF(X44&gt;0,(IF(Q43-U44-L26*(1+$R$4)&gt;0,F44+$R$3,F44)),F44))</f>
        <v>6</v>
      </c>
      <c r="I44" s="20" t="n">
        <f aca="false">IF(H44&gt;4,IF(G44&lt;H44*$U$2,H44,G44),G44)</f>
        <v>6</v>
      </c>
      <c r="J44" s="20" t="n">
        <f aca="false">IF(G44&gt;4,IF(H44&lt;G44*$U$2,G44,H44),H44)</f>
        <v>6</v>
      </c>
      <c r="K44" s="38" t="n">
        <f aca="false">MAX($L$3,IF(C44="Buy",MAX(0,VLOOKUP(I44,Trans2,3,FALSE())+K43),MAX(0,K43-MAX(0.01,ROUND(K43*$F$4,2)))))</f>
        <v>0.26</v>
      </c>
      <c r="L44" s="38" t="n">
        <f aca="false">MAX($L$3,IF(C44="Sell",MAX(0,VLOOKUP(J44,Trans2,3,FALSE())+L43),MAX(0,L43-MAX(0.01,ROUND(L43*$F$4,2)))))</f>
        <v>0.25</v>
      </c>
      <c r="M44" s="38" t="n">
        <f aca="false">IF(I44&lt;&gt;J44,K44,MAX(K44,L44))</f>
        <v>0.26</v>
      </c>
      <c r="N44" s="38" t="n">
        <f aca="false">IF(I44&lt;&gt;J44,L44,MAX(K44,L44))</f>
        <v>0.26</v>
      </c>
      <c r="O44" s="40" t="n">
        <f aca="false">MAX($L$2,N44+$L$4,M44+0.01,IF(C44="Sell",VLOOKUP(F44,Trans2,2,FALSE()),IF(C44="Buy",VLOOKUP(E44,Trans2,2,FALSE()),0))+VLOOKUP(D44,Intensity2,2,TRUE())+O43)</f>
        <v>0.86</v>
      </c>
      <c r="P44" s="39" t="n">
        <f aca="false">IF(C44="Sell",Q44-O44,IF(C44="Buy",P43-M44,((P43+Q43)/2-O44/2)))</f>
        <v>24.725</v>
      </c>
      <c r="Q44" s="39" t="n">
        <f aca="false">IF(C44="Sell",Q43+N44,IF(C44="Buy",P44+O44,((P43+Q43)/2+O44/2)))</f>
        <v>25.585</v>
      </c>
      <c r="R44" s="20" t="n">
        <f aca="false">(P44+Q44)/2</f>
        <v>25.155</v>
      </c>
      <c r="S44" s="20" t="str">
        <f aca="false">IF(C44="Buy",P43,IF(C44="Sell",Q43,""))</f>
        <v/>
      </c>
      <c r="T44" s="41" t="n">
        <f aca="false">IF(C44="Buy",(S44*10000+V43*T43)/(V43+10000),T43)</f>
        <v>26.3625</v>
      </c>
      <c r="U44" s="41" t="n">
        <f aca="false">IF(C44="Sell",(S44*10000+W43*U43)/(W43+10000),U43)</f>
        <v>25.5576923076923</v>
      </c>
      <c r="V44" s="37" t="n">
        <f aca="false">IF(C44="Buy",V43+10000,V43)</f>
        <v>40000</v>
      </c>
      <c r="W44" s="37" t="n">
        <f aca="false">IF(C44="Sell",W43+10000,W43)</f>
        <v>130000</v>
      </c>
      <c r="X44" s="37" t="n">
        <f aca="false">V44-W44</f>
        <v>-90000</v>
      </c>
      <c r="Y44" s="37" t="n">
        <f aca="false">W44*U44-V44*T44</f>
        <v>2268000</v>
      </c>
      <c r="Z44" s="37" t="n">
        <f aca="false">X44*R44+Y44</f>
        <v>4050</v>
      </c>
    </row>
    <row r="45" customFormat="false" ht="12.75" hidden="false" customHeight="false" outlineLevel="0" collapsed="false">
      <c r="A45" s="20" t="n">
        <f aca="false">A44+1</f>
        <v>27</v>
      </c>
      <c r="B45" s="37" t="n">
        <f aca="false">model1!B45</f>
        <v>3902.5216379776</v>
      </c>
      <c r="C45" s="20" t="s">
        <v>70</v>
      </c>
      <c r="D45" s="37" t="n">
        <f aca="false">((B45-B44)+(B44-B43)+(B43-B42)+(B42-B41))/4</f>
        <v>240</v>
      </c>
      <c r="E45" s="20" t="n">
        <f aca="false">MAX(0,IF(C45="Buy",E44+1,E44-MAX(1,ROUND($F$5*E44,0))))</f>
        <v>0</v>
      </c>
      <c r="F45" s="20" t="n">
        <f aca="false">MAX(0,IF(C45="Sell",F44+1,F44-MAX(1,ROUND($F$5*F44,0))))</f>
        <v>0</v>
      </c>
      <c r="G45" s="20" t="n">
        <f aca="false">IF(X45&gt;$R$2,E45+$R$3,IF(X45&lt;0,IF(P44&gt;U45,E45+$R$3,E45),E45))</f>
        <v>0</v>
      </c>
      <c r="H45" s="20" t="n">
        <f aca="false">IF(X45&lt;$R$2*-1,F45+$R$3,IF(X45&gt;0,(IF(Q44-U45-L27*(1+$R$4)&gt;0,F45+$R$3,F45)),F45))</f>
        <v>5</v>
      </c>
      <c r="I45" s="20" t="n">
        <f aca="false">IF(H45&gt;4,IF(G45&lt;H45*$U$2,H45,G45),G45)</f>
        <v>5</v>
      </c>
      <c r="J45" s="20" t="n">
        <f aca="false">IF(G45&gt;4,IF(H45&lt;G45*$U$2,G45,H45),H45)</f>
        <v>5</v>
      </c>
      <c r="K45" s="38" t="n">
        <f aca="false">MAX($L$3,IF(C45="Buy",MAX(0,VLOOKUP(I45,Trans2,3,FALSE())+K44),MAX(0,K44-MAX(0.01,ROUND(K44*$F$4,2)))))</f>
        <v>0.23</v>
      </c>
      <c r="L45" s="38" t="n">
        <f aca="false">MAX($L$3,IF(C45="Sell",MAX(0,VLOOKUP(J45,Trans2,3,FALSE())+L44),MAX(0,L44-MAX(0.01,ROUND(L44*$F$4,2)))))</f>
        <v>0.22</v>
      </c>
      <c r="M45" s="38" t="n">
        <f aca="false">IF(I45&lt;&gt;J45,K45,MAX(K45,L45))</f>
        <v>0.23</v>
      </c>
      <c r="N45" s="38" t="n">
        <f aca="false">IF(I45&lt;&gt;J45,L45,MAX(K45,L45))</f>
        <v>0.23</v>
      </c>
      <c r="O45" s="40" t="n">
        <f aca="false">MAX($L$2,N45+$L$4,M45+0.01,IF(C45="Sell",VLOOKUP(F45,Trans2,2,FALSE()),IF(C45="Buy",VLOOKUP(E45,Trans2,2,FALSE()),0))+VLOOKUP(D45,Intensity2,2,TRUE())+O44)</f>
        <v>0.85</v>
      </c>
      <c r="P45" s="39" t="n">
        <f aca="false">IF(C45="Sell",Q45-O45,IF(C45="Buy",P44-M45,((P44+Q44)/2-O45/2)))</f>
        <v>24.73</v>
      </c>
      <c r="Q45" s="39" t="n">
        <f aca="false">IF(C45="Sell",Q44+N45,IF(C45="Buy",P45+O45,((P44+Q44)/2+O45/2)))</f>
        <v>25.58</v>
      </c>
      <c r="R45" s="20" t="n">
        <f aca="false">(P45+Q45)/2</f>
        <v>25.155</v>
      </c>
      <c r="S45" s="20" t="str">
        <f aca="false">IF(C45="Buy",P44,IF(C45="Sell",Q44,""))</f>
        <v/>
      </c>
      <c r="T45" s="41" t="n">
        <f aca="false">IF(C45="Buy",(S45*10000+V44*T44)/(V44+10000),T44)</f>
        <v>26.3625</v>
      </c>
      <c r="U45" s="41" t="n">
        <f aca="false">IF(C45="Sell",(S45*10000+W44*U44)/(W44+10000),U44)</f>
        <v>25.5576923076923</v>
      </c>
      <c r="V45" s="37" t="n">
        <f aca="false">IF(C45="Buy",V44+10000,V44)</f>
        <v>40000</v>
      </c>
      <c r="W45" s="37" t="n">
        <f aca="false">IF(C45="Sell",W44+10000,W44)</f>
        <v>130000</v>
      </c>
      <c r="X45" s="37" t="n">
        <f aca="false">V45-W45</f>
        <v>-90000</v>
      </c>
      <c r="Y45" s="37" t="n">
        <f aca="false">W45*U45-V45*T45</f>
        <v>2268000</v>
      </c>
      <c r="Z45" s="37" t="n">
        <f aca="false">X45*R45+Y45</f>
        <v>4050</v>
      </c>
    </row>
    <row r="46" customFormat="false" ht="12.75" hidden="false" customHeight="false" outlineLevel="0" collapsed="false">
      <c r="A46" s="20" t="n">
        <f aca="false">A45+1</f>
        <v>28</v>
      </c>
      <c r="B46" s="37" t="n">
        <f aca="false">model1!B46</f>
        <v>4142.5216379776</v>
      </c>
      <c r="C46" s="20" t="s">
        <v>70</v>
      </c>
      <c r="D46" s="37" t="n">
        <f aca="false">((B46-B45)+(B45-B44)+(B44-B43)+(B43-B42))/4</f>
        <v>240</v>
      </c>
      <c r="E46" s="20" t="n">
        <f aca="false">MAX(0,IF(C46="Buy",E45+1,E45-MAX(1,ROUND($F$5*E45,0))))</f>
        <v>0</v>
      </c>
      <c r="F46" s="20" t="n">
        <f aca="false">MAX(0,IF(C46="Sell",F45+1,F45-MAX(1,ROUND($F$5*F45,0))))</f>
        <v>0</v>
      </c>
      <c r="G46" s="20" t="n">
        <f aca="false">IF(X46&gt;$R$2,E46+$R$3,IF(X46&lt;0,IF(P45&gt;U46,E46+$R$3,E46),E46))</f>
        <v>0</v>
      </c>
      <c r="H46" s="20" t="n">
        <f aca="false">IF(X46&lt;$R$2*-1,F46+$R$3,IF(X46&gt;0,(IF(Q45-U46-L28*(1+$R$4)&gt;0,F46+$R$3,F46)),F46))</f>
        <v>5</v>
      </c>
      <c r="I46" s="20" t="n">
        <f aca="false">IF(H46&gt;4,IF(G46&lt;H46*$U$2,H46,G46),G46)</f>
        <v>5</v>
      </c>
      <c r="J46" s="20" t="n">
        <f aca="false">IF(G46&gt;4,IF(H46&lt;G46*$U$2,G46,H46),H46)</f>
        <v>5</v>
      </c>
      <c r="K46" s="38" t="n">
        <f aca="false">MAX($L$3,IF(C46="Buy",MAX(0,VLOOKUP(I46,Trans2,3,FALSE())+K45),MAX(0,K45-MAX(0.01,ROUND(K45*$F$4,2)))))</f>
        <v>0.21</v>
      </c>
      <c r="L46" s="38" t="n">
        <f aca="false">MAX($L$3,IF(C46="Sell",MAX(0,VLOOKUP(J46,Trans2,3,FALSE())+L45),MAX(0,L45-MAX(0.01,ROUND(L45*$F$4,2)))))</f>
        <v>0.2</v>
      </c>
      <c r="M46" s="38" t="n">
        <f aca="false">IF(I46&lt;&gt;J46,K46,MAX(K46,L46))</f>
        <v>0.21</v>
      </c>
      <c r="N46" s="38" t="n">
        <f aca="false">IF(I46&lt;&gt;J46,L46,MAX(K46,L46))</f>
        <v>0.21</v>
      </c>
      <c r="O46" s="40" t="n">
        <f aca="false">MAX($L$2,N46+$L$4,M46+0.01,IF(C46="Sell",VLOOKUP(F46,Trans2,2,FALSE()),IF(C46="Buy",VLOOKUP(E46,Trans2,2,FALSE()),0))+VLOOKUP(D46,Intensity2,2,TRUE())+O45)</f>
        <v>0.84</v>
      </c>
      <c r="P46" s="39" t="n">
        <f aca="false">IF(C46="Sell",Q46-O46,IF(C46="Buy",P45-M46,((P45+Q45)/2-O46/2)))</f>
        <v>24.735</v>
      </c>
      <c r="Q46" s="39" t="n">
        <f aca="false">IF(C46="Sell",Q45+N46,IF(C46="Buy",P46+O46,((P45+Q45)/2+O46/2)))</f>
        <v>25.575</v>
      </c>
      <c r="R46" s="20" t="n">
        <f aca="false">(P46+Q46)/2</f>
        <v>25.155</v>
      </c>
      <c r="S46" s="20" t="str">
        <f aca="false">IF(C46="Buy",P45,IF(C46="Sell",Q45,""))</f>
        <v/>
      </c>
      <c r="T46" s="41" t="n">
        <f aca="false">IF(C46="Buy",(S46*10000+V45*T45)/(V45+10000),T45)</f>
        <v>26.3625</v>
      </c>
      <c r="U46" s="41" t="n">
        <f aca="false">IF(C46="Sell",(S46*10000+W45*U45)/(W45+10000),U45)</f>
        <v>25.5576923076923</v>
      </c>
      <c r="V46" s="37" t="n">
        <f aca="false">IF(C46="Buy",V45+10000,V45)</f>
        <v>40000</v>
      </c>
      <c r="W46" s="37" t="n">
        <f aca="false">IF(C46="Sell",W45+10000,W45)</f>
        <v>130000</v>
      </c>
      <c r="X46" s="37" t="n">
        <f aca="false">V46-W46</f>
        <v>-90000</v>
      </c>
      <c r="Y46" s="37" t="n">
        <f aca="false">W46*U46-V46*T46</f>
        <v>2268000</v>
      </c>
      <c r="Z46" s="37" t="n">
        <f aca="false">X46*R46+Y46</f>
        <v>4050</v>
      </c>
    </row>
    <row r="47" customFormat="false" ht="12.75" hidden="false" customHeight="false" outlineLevel="0" collapsed="false">
      <c r="A47" s="20" t="n">
        <f aca="false">A46+1</f>
        <v>29</v>
      </c>
      <c r="B47" s="37" t="n">
        <f aca="false">model1!B47</f>
        <v>4382.5216379776</v>
      </c>
      <c r="C47" s="20" t="s">
        <v>70</v>
      </c>
      <c r="D47" s="37" t="n">
        <f aca="false">((B47-B46)+(B46-B45)+(B45-B44)+(B44-B43))/4</f>
        <v>240</v>
      </c>
      <c r="E47" s="20" t="n">
        <f aca="false">MAX(0,IF(C47="Buy",E46+1,E46-MAX(1,ROUND($F$5*E46,0))))</f>
        <v>0</v>
      </c>
      <c r="F47" s="20" t="n">
        <f aca="false">MAX(0,IF(C47="Sell",F46+1,F46-MAX(1,ROUND($F$5*F46,0))))</f>
        <v>0</v>
      </c>
      <c r="G47" s="20" t="n">
        <f aca="false">IF(X47&gt;$R$2,E47+$R$3,IF(X47&lt;0,IF(P46&gt;U47,E47+$R$3,E47),E47))</f>
        <v>0</v>
      </c>
      <c r="H47" s="20" t="n">
        <f aca="false">IF(X47&lt;$R$2*-1,F47+$R$3,IF(X47&gt;0,(IF(Q46-U47-L29*(1+$R$4)&gt;0,F47+$R$3,F47)),F47))</f>
        <v>5</v>
      </c>
      <c r="I47" s="20" t="n">
        <f aca="false">IF(H47&gt;4,IF(G47&lt;H47*$U$2,H47,G47),G47)</f>
        <v>5</v>
      </c>
      <c r="J47" s="20" t="n">
        <f aca="false">IF(G47&gt;4,IF(H47&lt;G47*$U$2,G47,H47),H47)</f>
        <v>5</v>
      </c>
      <c r="K47" s="38" t="n">
        <f aca="false">MAX($L$3,IF(C47="Buy",MAX(0,VLOOKUP(I47,Trans2,3,FALSE())+K46),MAX(0,K46-MAX(0.01,ROUND(K46*$F$4,2)))))</f>
        <v>0.19</v>
      </c>
      <c r="L47" s="38" t="n">
        <f aca="false">MAX($L$3,IF(C47="Sell",MAX(0,VLOOKUP(J47,Trans2,3,FALSE())+L46),MAX(0,L46-MAX(0.01,ROUND(L46*$F$4,2)))))</f>
        <v>0.18</v>
      </c>
      <c r="M47" s="38" t="n">
        <f aca="false">IF(I47&lt;&gt;J47,K47,MAX(K47,L47))</f>
        <v>0.19</v>
      </c>
      <c r="N47" s="38" t="n">
        <f aca="false">IF(I47&lt;&gt;J47,L47,MAX(K47,L47))</f>
        <v>0.19</v>
      </c>
      <c r="O47" s="40" t="n">
        <f aca="false">MAX($L$2,N47+$L$4,M47+0.01,IF(C47="Sell",VLOOKUP(F47,Trans2,2,FALSE()),IF(C47="Buy",VLOOKUP(E47,Trans2,2,FALSE()),0))+VLOOKUP(D47,Intensity2,2,TRUE())+O46)</f>
        <v>0.83</v>
      </c>
      <c r="P47" s="39" t="n">
        <f aca="false">IF(C47="Sell",Q47-O47,IF(C47="Buy",P46-M47,((P46+Q46)/2-O47/2)))</f>
        <v>24.74</v>
      </c>
      <c r="Q47" s="39" t="n">
        <f aca="false">IF(C47="Sell",Q46+N47,IF(C47="Buy",P47+O47,((P46+Q46)/2+O47/2)))</f>
        <v>25.57</v>
      </c>
      <c r="R47" s="20" t="n">
        <f aca="false">(P47+Q47)/2</f>
        <v>25.155</v>
      </c>
      <c r="S47" s="20" t="str">
        <f aca="false">IF(C47="Buy",P46,IF(C47="Sell",Q46,""))</f>
        <v/>
      </c>
      <c r="T47" s="41" t="n">
        <f aca="false">IF(C47="Buy",(S47*10000+V46*T46)/(V46+10000),T46)</f>
        <v>26.3625</v>
      </c>
      <c r="U47" s="41" t="n">
        <f aca="false">IF(C47="Sell",(S47*10000+W46*U46)/(W46+10000),U46)</f>
        <v>25.5576923076923</v>
      </c>
      <c r="V47" s="37" t="n">
        <f aca="false">IF(C47="Buy",V46+10000,V46)</f>
        <v>40000</v>
      </c>
      <c r="W47" s="37" t="n">
        <f aca="false">IF(C47="Sell",W46+10000,W46)</f>
        <v>130000</v>
      </c>
      <c r="X47" s="37" t="n">
        <f aca="false">V47-W47</f>
        <v>-90000</v>
      </c>
      <c r="Y47" s="37" t="n">
        <f aca="false">W47*U47-V47*T47</f>
        <v>2268000</v>
      </c>
      <c r="Z47" s="37" t="n">
        <f aca="false">X47*R47+Y47</f>
        <v>4050</v>
      </c>
    </row>
    <row r="48" customFormat="false" ht="12.75" hidden="false" customHeight="false" outlineLevel="0" collapsed="false">
      <c r="A48" s="20" t="n">
        <f aca="false">A47+1</f>
        <v>30</v>
      </c>
      <c r="B48" s="37" t="n">
        <f aca="false">model1!B48</f>
        <v>4622.5216379776</v>
      </c>
      <c r="C48" s="20" t="s">
        <v>70</v>
      </c>
      <c r="D48" s="37" t="n">
        <f aca="false">((B48-B47)+(B47-B46)+(B46-B45)+(B45-B44))/4</f>
        <v>240</v>
      </c>
      <c r="E48" s="20" t="n">
        <f aca="false">MAX(0,IF(C48="Buy",E47+1,E47-MAX(1,ROUND($F$5*E47,0))))</f>
        <v>0</v>
      </c>
      <c r="F48" s="20" t="n">
        <f aca="false">MAX(0,IF(C48="Sell",F47+1,F47-MAX(1,ROUND($F$5*F47,0))))</f>
        <v>0</v>
      </c>
      <c r="G48" s="20" t="n">
        <f aca="false">IF(X48&gt;$R$2,E48+$R$3,IF(X48&lt;0,IF(P47&gt;U48,E48+$R$3,E48),E48))</f>
        <v>0</v>
      </c>
      <c r="H48" s="20" t="n">
        <f aca="false">IF(X48&lt;$R$2*-1,F48+$R$3,IF(X48&gt;0,(IF(Q47-U48-L30*(1+$R$4)&gt;0,F48+$R$3,F48)),F48))</f>
        <v>5</v>
      </c>
      <c r="I48" s="20" t="n">
        <f aca="false">IF(H48&gt;4,IF(G48&lt;H48*$U$2,H48,G48),G48)</f>
        <v>5</v>
      </c>
      <c r="J48" s="20" t="n">
        <f aca="false">IF(G48&gt;4,IF(H48&lt;G48*$U$2,G48,H48),H48)</f>
        <v>5</v>
      </c>
      <c r="K48" s="38" t="n">
        <f aca="false">MAX($L$3,IF(C48="Buy",MAX(0,VLOOKUP(I48,Trans2,3,FALSE())+K47),MAX(0,K47-MAX(0.01,ROUND(K47*$F$4,2)))))</f>
        <v>0.17</v>
      </c>
      <c r="L48" s="38" t="n">
        <f aca="false">MAX($L$3,IF(C48="Sell",MAX(0,VLOOKUP(J48,Trans2,3,FALSE())+L47),MAX(0,L47-MAX(0.01,ROUND(L47*$F$4,2)))))</f>
        <v>0.16</v>
      </c>
      <c r="M48" s="38" t="n">
        <f aca="false">IF(I48&lt;&gt;J48,K48,MAX(K48,L48))</f>
        <v>0.17</v>
      </c>
      <c r="N48" s="38" t="n">
        <f aca="false">IF(I48&lt;&gt;J48,L48,MAX(K48,L48))</f>
        <v>0.17</v>
      </c>
      <c r="O48" s="40" t="n">
        <f aca="false">MAX($L$2,N48+$L$4,M48+0.01,IF(C48="Sell",VLOOKUP(F48,Trans2,2,FALSE()),IF(C48="Buy",VLOOKUP(E48,Trans2,2,FALSE()),0))+VLOOKUP(D48,Intensity2,2,TRUE())+O47)</f>
        <v>0.82</v>
      </c>
      <c r="P48" s="39" t="n">
        <f aca="false">IF(C48="Sell",Q48-O48,IF(C48="Buy",P47-M48,((P47+Q47)/2-O48/2)))</f>
        <v>24.745</v>
      </c>
      <c r="Q48" s="39" t="n">
        <f aca="false">IF(C48="Sell",Q47+N48,IF(C48="Buy",P48+O48,((P47+Q47)/2+O48/2)))</f>
        <v>25.565</v>
      </c>
      <c r="R48" s="20" t="n">
        <f aca="false">(P48+Q48)/2</f>
        <v>25.155</v>
      </c>
      <c r="S48" s="20" t="str">
        <f aca="false">IF(C48="Buy",P47,IF(C48="Sell",Q47,""))</f>
        <v/>
      </c>
      <c r="T48" s="41" t="n">
        <f aca="false">IF(C48="Buy",(S48*10000+V47*T47)/(V47+10000),T47)</f>
        <v>26.3625</v>
      </c>
      <c r="U48" s="41" t="n">
        <f aca="false">IF(C48="Sell",(S48*10000+W47*U47)/(W47+10000),U47)</f>
        <v>25.5576923076923</v>
      </c>
      <c r="V48" s="37" t="n">
        <f aca="false">IF(C48="Buy",V47+10000,V47)</f>
        <v>40000</v>
      </c>
      <c r="W48" s="37" t="n">
        <f aca="false">IF(C48="Sell",W47+10000,W47)</f>
        <v>130000</v>
      </c>
      <c r="X48" s="37" t="n">
        <f aca="false">V48-W48</f>
        <v>-90000</v>
      </c>
      <c r="Y48" s="37" t="n">
        <f aca="false">W48*U48-V48*T48</f>
        <v>2268000</v>
      </c>
      <c r="Z48" s="37" t="n">
        <f aca="false">X48*R48+Y48</f>
        <v>4050</v>
      </c>
    </row>
    <row r="49" customFormat="false" ht="12.75" hidden="false" customHeight="false" outlineLevel="0" collapsed="false">
      <c r="A49" s="20" t="n">
        <f aca="false">A48+1</f>
        <v>31</v>
      </c>
      <c r="B49" s="37" t="n">
        <f aca="false">model1!B49</f>
        <v>4862.5216379776</v>
      </c>
      <c r="C49" s="20" t="s">
        <v>70</v>
      </c>
      <c r="D49" s="37" t="n">
        <f aca="false">((B49-B48)+(B48-B47)+(B47-B46)+(B46-B45))/4</f>
        <v>240</v>
      </c>
      <c r="E49" s="20" t="n">
        <f aca="false">MAX(0,IF(C49="Buy",E48+1,E48-MAX(1,ROUND($F$5*E48,0))))</f>
        <v>0</v>
      </c>
      <c r="F49" s="20" t="n">
        <f aca="false">MAX(0,IF(C49="Sell",F48+1,F48-MAX(1,ROUND($F$5*F48,0))))</f>
        <v>0</v>
      </c>
      <c r="G49" s="20" t="n">
        <f aca="false">IF(X49&gt;$R$2,E49+$R$3,IF(X49&lt;0,IF(P48&gt;U49,E49+$R$3,E49),E49))</f>
        <v>0</v>
      </c>
      <c r="H49" s="20" t="n">
        <f aca="false">IF(X49&lt;$R$2*-1,F49+$R$3,IF(X49&gt;0,(IF(Q48-U49-L31*(1+$R$4)&gt;0,F49+$R$3,F49)),F49))</f>
        <v>5</v>
      </c>
      <c r="I49" s="20" t="n">
        <f aca="false">IF(H49&gt;4,IF(G49&lt;H49*$U$2,H49,G49),G49)</f>
        <v>5</v>
      </c>
      <c r="J49" s="20" t="n">
        <f aca="false">IF(G49&gt;4,IF(H49&lt;G49*$U$2,G49,H49),H49)</f>
        <v>5</v>
      </c>
      <c r="K49" s="38" t="n">
        <f aca="false">MAX($L$3,IF(C49="Buy",MAX(0,VLOOKUP(I49,Trans2,3,FALSE())+K48),MAX(0,K48-MAX(0.01,ROUND(K48*$F$4,2)))))</f>
        <v>0.15</v>
      </c>
      <c r="L49" s="38" t="n">
        <f aca="false">MAX($L$3,IF(C49="Sell",MAX(0,VLOOKUP(J49,Trans2,3,FALSE())+L48),MAX(0,L48-MAX(0.01,ROUND(L48*$F$4,2)))))</f>
        <v>0.14</v>
      </c>
      <c r="M49" s="38" t="n">
        <f aca="false">IF(I49&lt;&gt;J49,K49,MAX(K49,L49))</f>
        <v>0.15</v>
      </c>
      <c r="N49" s="38" t="n">
        <f aca="false">IF(I49&lt;&gt;J49,L49,MAX(K49,L49))</f>
        <v>0.15</v>
      </c>
      <c r="O49" s="40" t="n">
        <f aca="false">MAX($L$2,N49+$L$4,M49+0.01,IF(C49="Sell",VLOOKUP(F49,Trans2,2,FALSE()),IF(C49="Buy",VLOOKUP(E49,Trans2,2,FALSE()),0))+VLOOKUP(D49,Intensity2,2,TRUE())+O48)</f>
        <v>0.81</v>
      </c>
      <c r="P49" s="39" t="n">
        <f aca="false">IF(C49="Sell",Q49-O49,IF(C49="Buy",P48-M49,((P48+Q48)/2-O49/2)))</f>
        <v>24.75</v>
      </c>
      <c r="Q49" s="39" t="n">
        <f aca="false">IF(C49="Sell",Q48+N49,IF(C49="Buy",P49+O49,((P48+Q48)/2+O49/2)))</f>
        <v>25.56</v>
      </c>
      <c r="R49" s="20" t="n">
        <f aca="false">(P49+Q49)/2</f>
        <v>25.155</v>
      </c>
      <c r="S49" s="20" t="str">
        <f aca="false">IF(C49="Buy",P48,IF(C49="Sell",Q48,""))</f>
        <v/>
      </c>
      <c r="T49" s="41" t="n">
        <f aca="false">IF(C49="Buy",(S49*10000+V48*T48)/(V48+10000),T48)</f>
        <v>26.3625</v>
      </c>
      <c r="U49" s="41" t="n">
        <f aca="false">IF(C49="Sell",(S49*10000+W48*U48)/(W48+10000),U48)</f>
        <v>25.5576923076923</v>
      </c>
      <c r="V49" s="37" t="n">
        <f aca="false">IF(C49="Buy",V48+10000,V48)</f>
        <v>40000</v>
      </c>
      <c r="W49" s="37" t="n">
        <f aca="false">IF(C49="Sell",W48+10000,W48)</f>
        <v>130000</v>
      </c>
      <c r="X49" s="37" t="n">
        <f aca="false">V49-W49</f>
        <v>-90000</v>
      </c>
      <c r="Y49" s="37" t="n">
        <f aca="false">W49*U49-V49*T49</f>
        <v>2268000</v>
      </c>
      <c r="Z49" s="37" t="n">
        <f aca="false">X49*R49+Y49</f>
        <v>4050</v>
      </c>
    </row>
    <row r="50" customFormat="false" ht="12.75" hidden="false" customHeight="false" outlineLevel="0" collapsed="false">
      <c r="A50" s="20" t="n">
        <f aca="false">A49+1</f>
        <v>32</v>
      </c>
      <c r="B50" s="37" t="n">
        <f aca="false">model1!B50</f>
        <v>5102.5216379776</v>
      </c>
      <c r="C50" s="20" t="s">
        <v>70</v>
      </c>
      <c r="D50" s="37" t="n">
        <f aca="false">((B50-B49)+(B49-B48)+(B48-B47)+(B47-B46))/4</f>
        <v>240</v>
      </c>
      <c r="E50" s="20" t="n">
        <f aca="false">MAX(0,IF(C50="Buy",E49+1,E49-MAX(1,ROUND($F$5*E49,0))))</f>
        <v>0</v>
      </c>
      <c r="F50" s="20" t="n">
        <f aca="false">MAX(0,IF(C50="Sell",F49+1,F49-MAX(1,ROUND($F$5*F49,0))))</f>
        <v>0</v>
      </c>
      <c r="G50" s="20" t="n">
        <f aca="false">IF(X50&gt;$R$2,E50+$R$3,IF(X50&lt;0,IF(P49&gt;U50,E50+$R$3,E50),E50))</f>
        <v>0</v>
      </c>
      <c r="H50" s="20" t="n">
        <f aca="false">IF(X50&lt;$R$2*-1,F50+$R$3,IF(X50&gt;0,(IF(Q49-U50-L32*(1+$R$4)&gt;0,F50+$R$3,F50)),F50))</f>
        <v>5</v>
      </c>
      <c r="I50" s="20" t="n">
        <f aca="false">IF(H50&gt;4,IF(G50&lt;H50*$U$2,H50,G50),G50)</f>
        <v>5</v>
      </c>
      <c r="J50" s="20" t="n">
        <f aca="false">IF(G50&gt;4,IF(H50&lt;G50*$U$2,G50,H50),H50)</f>
        <v>5</v>
      </c>
      <c r="K50" s="38" t="n">
        <f aca="false">MAX($L$3,IF(C50="Buy",MAX(0,VLOOKUP(I50,Trans2,3,FALSE())+K49),MAX(0,K49-MAX(0.01,ROUND(K49*$F$4,2)))))</f>
        <v>0.13</v>
      </c>
      <c r="L50" s="38" t="n">
        <f aca="false">MAX($L$3,IF(C50="Sell",MAX(0,VLOOKUP(J50,Trans2,3,FALSE())+L49),MAX(0,L49-MAX(0.01,ROUND(L49*$F$4,2)))))</f>
        <v>0.13</v>
      </c>
      <c r="M50" s="38" t="n">
        <f aca="false">IF(I50&lt;&gt;J50,K50,MAX(K50,L50))</f>
        <v>0.13</v>
      </c>
      <c r="N50" s="38" t="n">
        <f aca="false">IF(I50&lt;&gt;J50,L50,MAX(K50,L50))</f>
        <v>0.13</v>
      </c>
      <c r="O50" s="40" t="n">
        <f aca="false">MAX($L$2,N50+$L$4,M50+0.01,IF(C50="Sell",VLOOKUP(F50,Trans2,2,FALSE()),IF(C50="Buy",VLOOKUP(E50,Trans2,2,FALSE()),0))+VLOOKUP(D50,Intensity2,2,TRUE())+O49)</f>
        <v>0.8</v>
      </c>
      <c r="P50" s="39" t="n">
        <f aca="false">IF(C50="Sell",Q50-O50,IF(C50="Buy",P49-M50,((P49+Q49)/2-O50/2)))</f>
        <v>24.755</v>
      </c>
      <c r="Q50" s="39" t="n">
        <f aca="false">IF(C50="Sell",Q49+N50,IF(C50="Buy",P50+O50,((P49+Q49)/2+O50/2)))</f>
        <v>25.555</v>
      </c>
      <c r="R50" s="20" t="n">
        <f aca="false">(P50+Q50)/2</f>
        <v>25.155</v>
      </c>
      <c r="S50" s="20" t="str">
        <f aca="false">IF(C50="Buy",P49,IF(C50="Sell",Q49,""))</f>
        <v/>
      </c>
      <c r="T50" s="41" t="n">
        <f aca="false">IF(C50="Buy",(S50*10000+V49*T49)/(V49+10000),T49)</f>
        <v>26.3625</v>
      </c>
      <c r="U50" s="41" t="n">
        <f aca="false">IF(C50="Sell",(S50*10000+W49*U49)/(W49+10000),U49)</f>
        <v>25.5576923076923</v>
      </c>
      <c r="V50" s="37" t="n">
        <f aca="false">IF(C50="Buy",V49+10000,V49)</f>
        <v>40000</v>
      </c>
      <c r="W50" s="37" t="n">
        <f aca="false">IF(C50="Sell",W49+10000,W49)</f>
        <v>130000</v>
      </c>
      <c r="X50" s="37" t="n">
        <f aca="false">V50-W50</f>
        <v>-90000</v>
      </c>
      <c r="Y50" s="37" t="n">
        <f aca="false">W50*U50-V50*T50</f>
        <v>2268000</v>
      </c>
      <c r="Z50" s="37" t="n">
        <f aca="false">X50*R50+Y50</f>
        <v>4050</v>
      </c>
    </row>
    <row r="51" customFormat="false" ht="12.75" hidden="false" customHeight="false" outlineLevel="0" collapsed="false">
      <c r="A51" s="20" t="n">
        <f aca="false">A50+1</f>
        <v>33</v>
      </c>
      <c r="B51" s="37" t="n">
        <f aca="false">model1!B51</f>
        <v>5342.5216379776</v>
      </c>
      <c r="C51" s="20" t="s">
        <v>70</v>
      </c>
      <c r="D51" s="37" t="n">
        <f aca="false">((B51-B50)+(B50-B49)+(B49-B48)+(B48-B47))/4</f>
        <v>240</v>
      </c>
      <c r="E51" s="20" t="n">
        <f aca="false">MAX(0,IF(C51="Buy",E50+1,E50-MAX(1,ROUND($F$5*E50,0))))</f>
        <v>0</v>
      </c>
      <c r="F51" s="20" t="n">
        <f aca="false">MAX(0,IF(C51="Sell",F50+1,F50-MAX(1,ROUND($F$5*F50,0))))</f>
        <v>0</v>
      </c>
      <c r="G51" s="20" t="n">
        <f aca="false">IF(X51&gt;$R$2,E51+$R$3,IF(X51&lt;0,IF(P50&gt;U51,E51+$R$3,E51),E51))</f>
        <v>0</v>
      </c>
      <c r="H51" s="20" t="n">
        <f aca="false">IF(X51&lt;$R$2*-1,F51+$R$3,IF(X51&gt;0,(IF(Q50-U51-L33*(1+$R$4)&gt;0,F51+$R$3,F51)),F51))</f>
        <v>5</v>
      </c>
      <c r="I51" s="20" t="n">
        <f aca="false">IF(H51&gt;4,IF(G51&lt;H51*$U$2,H51,G51),G51)</f>
        <v>5</v>
      </c>
      <c r="J51" s="20" t="n">
        <f aca="false">IF(G51&gt;4,IF(H51&lt;G51*$U$2,G51,H51),H51)</f>
        <v>5</v>
      </c>
      <c r="K51" s="38" t="n">
        <f aca="false">MAX($L$3,IF(C51="Buy",MAX(0,VLOOKUP(I51,Trans2,3,FALSE())+K50),MAX(0,K50-MAX(0.01,ROUND(K50*$F$4,2)))))</f>
        <v>0.12</v>
      </c>
      <c r="L51" s="38" t="n">
        <f aca="false">MAX($L$3,IF(C51="Sell",MAX(0,VLOOKUP(J51,Trans2,3,FALSE())+L50),MAX(0,L50-MAX(0.01,ROUND(L50*$F$4,2)))))</f>
        <v>0.12</v>
      </c>
      <c r="M51" s="38" t="n">
        <f aca="false">IF(I51&lt;&gt;J51,K51,MAX(K51,L51))</f>
        <v>0.12</v>
      </c>
      <c r="N51" s="38" t="n">
        <f aca="false">IF(I51&lt;&gt;J51,L51,MAX(K51,L51))</f>
        <v>0.12</v>
      </c>
      <c r="O51" s="40" t="n">
        <f aca="false">MAX($L$2,N51+$L$4,M51+0.01,IF(C51="Sell",VLOOKUP(F51,Trans2,2,FALSE()),IF(C51="Buy",VLOOKUP(E51,Trans2,2,FALSE()),0))+VLOOKUP(D51,Intensity2,2,TRUE())+O50)</f>
        <v>0.79</v>
      </c>
      <c r="P51" s="39" t="n">
        <f aca="false">IF(C51="Sell",Q51-O51,IF(C51="Buy",P50-M51,((P50+Q50)/2-O51/2)))</f>
        <v>24.76</v>
      </c>
      <c r="Q51" s="39" t="n">
        <f aca="false">IF(C51="Sell",Q50+N51,IF(C51="Buy",P51+O51,((P50+Q50)/2+O51/2)))</f>
        <v>25.55</v>
      </c>
      <c r="R51" s="20" t="n">
        <f aca="false">(P51+Q51)/2</f>
        <v>25.155</v>
      </c>
      <c r="S51" s="20" t="str">
        <f aca="false">IF(C51="Buy",P50,IF(C51="Sell",Q50,""))</f>
        <v/>
      </c>
      <c r="T51" s="41" t="n">
        <f aca="false">IF(C51="Buy",(S51*10000+V50*T50)/(V50+10000),T50)</f>
        <v>26.3625</v>
      </c>
      <c r="U51" s="41" t="n">
        <f aca="false">IF(C51="Sell",(S51*10000+W50*U50)/(W50+10000),U50)</f>
        <v>25.5576923076923</v>
      </c>
      <c r="V51" s="37" t="n">
        <f aca="false">IF(C51="Buy",V50+10000,V50)</f>
        <v>40000</v>
      </c>
      <c r="W51" s="37" t="n">
        <f aca="false">IF(C51="Sell",W50+10000,W50)</f>
        <v>130000</v>
      </c>
      <c r="X51" s="37" t="n">
        <f aca="false">V51-W51</f>
        <v>-90000</v>
      </c>
      <c r="Y51" s="37" t="n">
        <f aca="false">W51*U51-V51*T51</f>
        <v>2268000</v>
      </c>
      <c r="Z51" s="37" t="n">
        <f aca="false">X51*R51+Y51</f>
        <v>4050</v>
      </c>
    </row>
    <row r="52" customFormat="false" ht="12.75" hidden="false" customHeight="false" outlineLevel="0" collapsed="false">
      <c r="A52" s="20" t="n">
        <f aca="false">A51+1</f>
        <v>34</v>
      </c>
      <c r="B52" s="37" t="n">
        <f aca="false">model1!B52</f>
        <v>5348.35178302563</v>
      </c>
      <c r="C52" s="20" t="s">
        <v>70</v>
      </c>
      <c r="D52" s="37" t="n">
        <f aca="false">((B52-B51)+(B51-B50)+(B50-B49)+(B49-B48))/4</f>
        <v>181.457536262007</v>
      </c>
      <c r="E52" s="20" t="n">
        <f aca="false">MAX(0,IF(C52="Buy",E51+1,E51-MAX(1,ROUND($F$5*E51,0))))</f>
        <v>0</v>
      </c>
      <c r="F52" s="20" t="n">
        <f aca="false">MAX(0,IF(C52="Sell",F51+1,F51-MAX(1,ROUND($F$5*F51,0))))</f>
        <v>0</v>
      </c>
      <c r="G52" s="20" t="n">
        <f aca="false">IF(X52&gt;$R$2,E52+$R$3,IF(X52&lt;0,IF(P51&gt;U52,E52+$R$3,E52),E52))</f>
        <v>0</v>
      </c>
      <c r="H52" s="20" t="n">
        <f aca="false">IF(X52&lt;$R$2*-1,F52+$R$3,IF(X52&gt;0,(IF(Q51-U52-L34*(1+$R$4)&gt;0,F52+$R$3,F52)),F52))</f>
        <v>5</v>
      </c>
      <c r="I52" s="20" t="n">
        <f aca="false">IF(H52&gt;4,IF(G52&lt;H52*$U$2,H52,G52),G52)</f>
        <v>5</v>
      </c>
      <c r="J52" s="20" t="n">
        <f aca="false">IF(G52&gt;4,IF(H52&lt;G52*$U$2,G52,H52),H52)</f>
        <v>5</v>
      </c>
      <c r="K52" s="38" t="n">
        <f aca="false">MAX($L$3,IF(C52="Buy",MAX(0,VLOOKUP(I52,Trans2,3,FALSE())+K51),MAX(0,K51-MAX(0.01,ROUND(K51*$F$4,2)))))</f>
        <v>0.11</v>
      </c>
      <c r="L52" s="38" t="n">
        <f aca="false">MAX($L$3,IF(C52="Sell",MAX(0,VLOOKUP(J52,Trans2,3,FALSE())+L51),MAX(0,L51-MAX(0.01,ROUND(L51*$F$4,2)))))</f>
        <v>0.11</v>
      </c>
      <c r="M52" s="38" t="n">
        <f aca="false">IF(I52&lt;&gt;J52,K52,MAX(K52,L52))</f>
        <v>0.11</v>
      </c>
      <c r="N52" s="38" t="n">
        <f aca="false">IF(I52&lt;&gt;J52,L52,MAX(K52,L52))</f>
        <v>0.11</v>
      </c>
      <c r="O52" s="40" t="n">
        <f aca="false">MAX($L$2,N52+$L$4,M52+0.01,IF(C52="Sell",VLOOKUP(F52,Trans2,2,FALSE()),IF(C52="Buy",VLOOKUP(E52,Trans2,2,FALSE()),0))+VLOOKUP(D52,Intensity2,2,TRUE())+O51)</f>
        <v>0.79</v>
      </c>
      <c r="P52" s="39" t="n">
        <f aca="false">IF(C52="Sell",Q52-O52,IF(C52="Buy",P51-M52,((P51+Q51)/2-O52/2)))</f>
        <v>24.76</v>
      </c>
      <c r="Q52" s="39" t="n">
        <f aca="false">IF(C52="Sell",Q51+N52,IF(C52="Buy",P52+O52,((P51+Q51)/2+O52/2)))</f>
        <v>25.55</v>
      </c>
      <c r="R52" s="20" t="n">
        <f aca="false">(P52+Q52)/2</f>
        <v>25.155</v>
      </c>
      <c r="S52" s="20" t="str">
        <f aca="false">IF(C52="Buy",P51,IF(C52="Sell",Q51,""))</f>
        <v/>
      </c>
      <c r="T52" s="41" t="n">
        <f aca="false">IF(C52="Buy",(S52*10000+V51*T51)/(V51+10000),T51)</f>
        <v>26.3625</v>
      </c>
      <c r="U52" s="41" t="n">
        <f aca="false">IF(C52="Sell",(S52*10000+W51*U51)/(W51+10000),U51)</f>
        <v>25.5576923076923</v>
      </c>
      <c r="V52" s="37" t="n">
        <f aca="false">IF(C52="Buy",V51+10000,V51)</f>
        <v>40000</v>
      </c>
      <c r="W52" s="37" t="n">
        <f aca="false">IF(C52="Sell",W51+10000,W51)</f>
        <v>130000</v>
      </c>
      <c r="X52" s="37" t="n">
        <f aca="false">V52-W52</f>
        <v>-90000</v>
      </c>
      <c r="Y52" s="37" t="n">
        <f aca="false">W52*U52-V52*T52</f>
        <v>2268000</v>
      </c>
      <c r="Z52" s="37" t="n">
        <f aca="false">X52*R52+Y52</f>
        <v>4050</v>
      </c>
    </row>
    <row r="53" customFormat="false" ht="12.75" hidden="false" customHeight="false" outlineLevel="0" collapsed="false">
      <c r="A53" s="20" t="n">
        <f aca="false">A52+1</f>
        <v>35</v>
      </c>
      <c r="B53" s="37" t="n">
        <f aca="false">model1!B53</f>
        <v>5447.67680076965</v>
      </c>
      <c r="C53" s="20" t="s">
        <v>70</v>
      </c>
      <c r="D53" s="37" t="n">
        <f aca="false">((B53-B52)+(B52-B51)+(B51-B50)+(B50-B49))/4</f>
        <v>146.288790698012</v>
      </c>
      <c r="E53" s="20" t="n">
        <f aca="false">MAX(0,IF(C53="Buy",E52+1,E52-MAX(1,ROUND($F$5*E52,0))))</f>
        <v>0</v>
      </c>
      <c r="F53" s="20" t="n">
        <f aca="false">MAX(0,IF(C53="Sell",F52+1,F52-MAX(1,ROUND($F$5*F52,0))))</f>
        <v>0</v>
      </c>
      <c r="G53" s="20" t="n">
        <f aca="false">IF(X53&gt;$R$2,E53+$R$3,IF(X53&lt;0,IF(P52&gt;U53,E53+$R$3,E53),E53))</f>
        <v>0</v>
      </c>
      <c r="H53" s="20" t="n">
        <f aca="false">IF(X53&lt;$R$2*-1,F53+$R$3,IF(X53&gt;0,(IF(Q52-U53-L35*(1+$R$4)&gt;0,F53+$R$3,F53)),F53))</f>
        <v>5</v>
      </c>
      <c r="I53" s="20" t="n">
        <f aca="false">IF(H53&gt;4,IF(G53&lt;H53*$U$2,H53,G53),G53)</f>
        <v>5</v>
      </c>
      <c r="J53" s="20" t="n">
        <f aca="false">IF(G53&gt;4,IF(H53&lt;G53*$U$2,G53,H53),H53)</f>
        <v>5</v>
      </c>
      <c r="K53" s="38" t="n">
        <f aca="false">MAX($L$3,IF(C53="Buy",MAX(0,VLOOKUP(I53,Trans2,3,FALSE())+K52),MAX(0,K52-MAX(0.01,ROUND(K52*$F$4,2)))))</f>
        <v>0.1</v>
      </c>
      <c r="L53" s="38" t="n">
        <f aca="false">MAX($L$3,IF(C53="Sell",MAX(0,VLOOKUP(J53,Trans2,3,FALSE())+L52),MAX(0,L52-MAX(0.01,ROUND(L52*$F$4,2)))))</f>
        <v>0.1</v>
      </c>
      <c r="M53" s="38" t="n">
        <f aca="false">IF(I53&lt;&gt;J53,K53,MAX(K53,L53))</f>
        <v>0.1</v>
      </c>
      <c r="N53" s="38" t="n">
        <f aca="false">IF(I53&lt;&gt;J53,L53,MAX(K53,L53))</f>
        <v>0.1</v>
      </c>
      <c r="O53" s="40" t="n">
        <f aca="false">MAX($L$2,N53+$L$4,M53+0.01,IF(C53="Sell",VLOOKUP(F53,Trans2,2,FALSE()),IF(C53="Buy",VLOOKUP(E53,Trans2,2,FALSE()),0))+VLOOKUP(D53,Intensity2,2,TRUE())+O52)</f>
        <v>0.79</v>
      </c>
      <c r="P53" s="39" t="n">
        <f aca="false">IF(C53="Sell",Q53-O53,IF(C53="Buy",P52-M53,((P52+Q52)/2-O53/2)))</f>
        <v>24.76</v>
      </c>
      <c r="Q53" s="39" t="n">
        <f aca="false">IF(C53="Sell",Q52+N53,IF(C53="Buy",P53+O53,((P52+Q52)/2+O53/2)))</f>
        <v>25.55</v>
      </c>
      <c r="R53" s="20" t="n">
        <f aca="false">(P53+Q53)/2</f>
        <v>25.155</v>
      </c>
      <c r="S53" s="20" t="str">
        <f aca="false">IF(C53="Buy",P52,IF(C53="Sell",Q52,""))</f>
        <v/>
      </c>
      <c r="T53" s="41" t="n">
        <f aca="false">IF(C53="Buy",(S53*10000+V52*T52)/(V52+10000),T52)</f>
        <v>26.3625</v>
      </c>
      <c r="U53" s="41" t="n">
        <f aca="false">IF(C53="Sell",(S53*10000+W52*U52)/(W52+10000),U52)</f>
        <v>25.5576923076923</v>
      </c>
      <c r="V53" s="37" t="n">
        <f aca="false">IF(C53="Buy",V52+10000,V52)</f>
        <v>40000</v>
      </c>
      <c r="W53" s="37" t="n">
        <f aca="false">IF(C53="Sell",W52+10000,W52)</f>
        <v>130000</v>
      </c>
      <c r="X53" s="37" t="n">
        <f aca="false">V53-W53</f>
        <v>-90000</v>
      </c>
      <c r="Y53" s="37" t="n">
        <f aca="false">W53*U53-V53*T53</f>
        <v>2268000</v>
      </c>
      <c r="Z53" s="37" t="n">
        <f aca="false">X53*R53+Y53</f>
        <v>4050</v>
      </c>
    </row>
    <row r="54" customFormat="false" ht="12.75" hidden="false" customHeight="false" outlineLevel="0" collapsed="false">
      <c r="A54" s="20" t="n">
        <f aca="false">A53+1</f>
        <v>36</v>
      </c>
      <c r="B54" s="37" t="n">
        <f aca="false">model1!B54</f>
        <v>5583.84025158605</v>
      </c>
      <c r="C54" s="20" t="s">
        <v>70</v>
      </c>
      <c r="D54" s="37" t="n">
        <f aca="false">((B54-B53)+(B53-B52)+(B52-B51)+(B51-B50))/4</f>
        <v>120.329653402112</v>
      </c>
      <c r="E54" s="20" t="n">
        <f aca="false">MAX(0,IF(C54="Buy",E53+1,E53-MAX(1,ROUND($F$5*E53,0))))</f>
        <v>0</v>
      </c>
      <c r="F54" s="20" t="n">
        <f aca="false">MAX(0,IF(C54="Sell",F53+1,F53-MAX(1,ROUND($F$5*F53,0))))</f>
        <v>0</v>
      </c>
      <c r="G54" s="20" t="n">
        <f aca="false">IF(X54&gt;$R$2,E54+$R$3,IF(X54&lt;0,IF(P53&gt;U54,E54+$R$3,E54),E54))</f>
        <v>0</v>
      </c>
      <c r="H54" s="20" t="n">
        <f aca="false">IF(X54&lt;$R$2*-1,F54+$R$3,IF(X54&gt;0,(IF(Q53-U54-L36*(1+$R$4)&gt;0,F54+$R$3,F54)),F54))</f>
        <v>5</v>
      </c>
      <c r="I54" s="20" t="n">
        <f aca="false">IF(H54&gt;4,IF(G54&lt;H54*$U$2,H54,G54),G54)</f>
        <v>5</v>
      </c>
      <c r="J54" s="20" t="n">
        <f aca="false">IF(G54&gt;4,IF(H54&lt;G54*$U$2,G54,H54),H54)</f>
        <v>5</v>
      </c>
      <c r="K54" s="38" t="n">
        <f aca="false">MAX($L$3,IF(C54="Buy",MAX(0,VLOOKUP(I54,Trans2,3,FALSE())+K53),MAX(0,K53-MAX(0.01,ROUND(K53*$F$4,2)))))</f>
        <v>0.0900000000000002</v>
      </c>
      <c r="L54" s="38" t="n">
        <f aca="false">MAX($L$3,IF(C54="Sell",MAX(0,VLOOKUP(J54,Trans2,3,FALSE())+L53),MAX(0,L53-MAX(0.01,ROUND(L53*$F$4,2)))))</f>
        <v>0.0900000000000002</v>
      </c>
      <c r="M54" s="38" t="n">
        <f aca="false">IF(I54&lt;&gt;J54,K54,MAX(K54,L54))</f>
        <v>0.0900000000000002</v>
      </c>
      <c r="N54" s="38" t="n">
        <f aca="false">IF(I54&lt;&gt;J54,L54,MAX(K54,L54))</f>
        <v>0.0900000000000002</v>
      </c>
      <c r="O54" s="40" t="n">
        <f aca="false">MAX($L$2,N54+$L$4,M54+0.01,IF(C54="Sell",VLOOKUP(F54,Trans2,2,FALSE()),IF(C54="Buy",VLOOKUP(E54,Trans2,2,FALSE()),0))+VLOOKUP(D54,Intensity2,2,TRUE())+O53)</f>
        <v>0.79</v>
      </c>
      <c r="P54" s="39" t="n">
        <f aca="false">IF(C54="Sell",Q54-O54,IF(C54="Buy",P53-M54,((P53+Q53)/2-O54/2)))</f>
        <v>24.76</v>
      </c>
      <c r="Q54" s="39" t="n">
        <f aca="false">IF(C54="Sell",Q53+N54,IF(C54="Buy",P54+O54,((P53+Q53)/2+O54/2)))</f>
        <v>25.55</v>
      </c>
      <c r="R54" s="20" t="n">
        <f aca="false">(P54+Q54)/2</f>
        <v>25.155</v>
      </c>
      <c r="S54" s="20" t="str">
        <f aca="false">IF(C54="Buy",P53,IF(C54="Sell",Q53,""))</f>
        <v/>
      </c>
      <c r="T54" s="41" t="n">
        <f aca="false">IF(C54="Buy",(S54*10000+V53*T53)/(V53+10000),T53)</f>
        <v>26.3625</v>
      </c>
      <c r="U54" s="41" t="n">
        <f aca="false">IF(C54="Sell",(S54*10000+W53*U53)/(W53+10000),U53)</f>
        <v>25.5576923076923</v>
      </c>
      <c r="V54" s="37" t="n">
        <f aca="false">IF(C54="Buy",V53+10000,V53)</f>
        <v>40000</v>
      </c>
      <c r="W54" s="37" t="n">
        <f aca="false">IF(C54="Sell",W53+10000,W53)</f>
        <v>130000</v>
      </c>
      <c r="X54" s="37" t="n">
        <f aca="false">V54-W54</f>
        <v>-90000</v>
      </c>
      <c r="Y54" s="37" t="n">
        <f aca="false">W54*U54-V54*T54</f>
        <v>2268000</v>
      </c>
      <c r="Z54" s="37" t="n">
        <f aca="false">X54*R54+Y54</f>
        <v>4050</v>
      </c>
    </row>
    <row r="55" customFormat="false" ht="12.75" hidden="false" customHeight="false" outlineLevel="0" collapsed="false">
      <c r="A55" s="20" t="n">
        <f aca="false">A54+1</f>
        <v>37</v>
      </c>
      <c r="B55" s="37" t="n">
        <f aca="false">model1!B55</f>
        <v>5707.62163725125</v>
      </c>
      <c r="C55" s="20" t="s">
        <v>70</v>
      </c>
      <c r="D55" s="37" t="n">
        <f aca="false">((B55-B54)+(B54-B53)+(B53-B52)+(B52-B51))/4</f>
        <v>91.274999818412</v>
      </c>
      <c r="E55" s="20" t="n">
        <f aca="false">MAX(0,IF(C55="Buy",E54+1,E54-MAX(1,ROUND($F$5*E54,0))))</f>
        <v>0</v>
      </c>
      <c r="F55" s="20" t="n">
        <f aca="false">MAX(0,IF(C55="Sell",F54+1,F54-MAX(1,ROUND($F$5*F54,0))))</f>
        <v>0</v>
      </c>
      <c r="G55" s="20" t="n">
        <f aca="false">IF(X55&gt;$R$2,E55+$R$3,IF(X55&lt;0,IF(P54&gt;U55,E55+$R$3,E55),E55))</f>
        <v>0</v>
      </c>
      <c r="H55" s="20" t="n">
        <f aca="false">IF(X55&lt;$R$2*-1,F55+$R$3,IF(X55&gt;0,(IF(Q54-U55-L37*(1+$R$4)&gt;0,F55+$R$3,F55)),F55))</f>
        <v>5</v>
      </c>
      <c r="I55" s="20" t="n">
        <f aca="false">IF(H55&gt;4,IF(G55&lt;H55*$U$2,H55,G55),G55)</f>
        <v>5</v>
      </c>
      <c r="J55" s="20" t="n">
        <f aca="false">IF(G55&gt;4,IF(H55&lt;G55*$U$2,G55,H55),H55)</f>
        <v>5</v>
      </c>
      <c r="K55" s="38" t="n">
        <f aca="false">MAX($L$3,IF(C55="Buy",MAX(0,VLOOKUP(I55,Trans2,3,FALSE())+K54),MAX(0,K54-MAX(0.01,ROUND(K54*$F$4,2)))))</f>
        <v>0.0800000000000002</v>
      </c>
      <c r="L55" s="38" t="n">
        <f aca="false">MAX($L$3,IF(C55="Sell",MAX(0,VLOOKUP(J55,Trans2,3,FALSE())+L54),MAX(0,L54-MAX(0.01,ROUND(L54*$F$4,2)))))</f>
        <v>0.0800000000000002</v>
      </c>
      <c r="M55" s="38" t="n">
        <f aca="false">IF(I55&lt;&gt;J55,K55,MAX(K55,L55))</f>
        <v>0.0800000000000002</v>
      </c>
      <c r="N55" s="38" t="n">
        <f aca="false">IF(I55&lt;&gt;J55,L55,MAX(K55,L55))</f>
        <v>0.0800000000000002</v>
      </c>
      <c r="O55" s="40" t="n">
        <f aca="false">MAX($L$2,N55+$L$4,M55+0.01,IF(C55="Sell",VLOOKUP(F55,Trans2,2,FALSE()),IF(C55="Buy",VLOOKUP(E55,Trans2,2,FALSE()),0))+VLOOKUP(D55,Intensity2,2,TRUE())+O54)</f>
        <v>0.79</v>
      </c>
      <c r="P55" s="39" t="n">
        <f aca="false">IF(C55="Sell",Q55-O55,IF(C55="Buy",P54-M55,((P54+Q54)/2-O55/2)))</f>
        <v>24.76</v>
      </c>
      <c r="Q55" s="39" t="n">
        <f aca="false">IF(C55="Sell",Q54+N55,IF(C55="Buy",P55+O55,((P54+Q54)/2+O55/2)))</f>
        <v>25.55</v>
      </c>
      <c r="R55" s="20" t="n">
        <f aca="false">(P55+Q55)/2</f>
        <v>25.155</v>
      </c>
      <c r="S55" s="20" t="str">
        <f aca="false">IF(C55="Buy",P54,IF(C55="Sell",Q54,""))</f>
        <v/>
      </c>
      <c r="T55" s="41" t="n">
        <f aca="false">IF(C55="Buy",(S55*10000+V54*T54)/(V54+10000),T54)</f>
        <v>26.3625</v>
      </c>
      <c r="U55" s="41" t="n">
        <f aca="false">IF(C55="Sell",(S55*10000+W54*U54)/(W54+10000),U54)</f>
        <v>25.5576923076923</v>
      </c>
      <c r="V55" s="37" t="n">
        <f aca="false">IF(C55="Buy",V54+10000,V54)</f>
        <v>40000</v>
      </c>
      <c r="W55" s="37" t="n">
        <f aca="false">IF(C55="Sell",W54+10000,W54)</f>
        <v>130000</v>
      </c>
      <c r="X55" s="37" t="n">
        <f aca="false">V55-W55</f>
        <v>-90000</v>
      </c>
      <c r="Y55" s="37" t="n">
        <f aca="false">W55*U55-V55*T55</f>
        <v>2268000</v>
      </c>
      <c r="Z55" s="37" t="n">
        <f aca="false">X55*R55+Y55</f>
        <v>4050</v>
      </c>
    </row>
    <row r="56" customFormat="false" ht="12.75" hidden="false" customHeight="false" outlineLevel="0" collapsed="false">
      <c r="A56" s="20" t="n">
        <f aca="false">A55+1</f>
        <v>38</v>
      </c>
      <c r="B56" s="37" t="n">
        <f aca="false">model1!B56</f>
        <v>5829.61824140762</v>
      </c>
      <c r="C56" s="20" t="s">
        <v>70</v>
      </c>
      <c r="D56" s="37" t="n">
        <f aca="false">((B56-B55)+(B55-B54)+(B54-B53)+(B53-B52))/4</f>
        <v>120.316614595497</v>
      </c>
      <c r="E56" s="20" t="n">
        <f aca="false">MAX(0,IF(C56="Buy",E55+1,E55-MAX(1,ROUND($F$5*E55,0))))</f>
        <v>0</v>
      </c>
      <c r="F56" s="20" t="n">
        <f aca="false">MAX(0,IF(C56="Sell",F55+1,F55-MAX(1,ROUND($F$5*F55,0))))</f>
        <v>0</v>
      </c>
      <c r="G56" s="20" t="n">
        <f aca="false">IF(X56&gt;$R$2,E56+$R$3,IF(X56&lt;0,IF(P55&gt;U56,E56+$R$3,E56),E56))</f>
        <v>0</v>
      </c>
      <c r="H56" s="20" t="n">
        <f aca="false">IF(X56&lt;$R$2*-1,F56+$R$3,IF(X56&gt;0,(IF(Q55-U56-L38*(1+$R$4)&gt;0,F56+$R$3,F56)),F56))</f>
        <v>5</v>
      </c>
      <c r="I56" s="20" t="n">
        <f aca="false">IF(H56&gt;4,IF(G56&lt;H56*$U$2,H56,G56),G56)</f>
        <v>5</v>
      </c>
      <c r="J56" s="20" t="n">
        <f aca="false">IF(G56&gt;4,IF(H56&lt;G56*$U$2,G56,H56),H56)</f>
        <v>5</v>
      </c>
      <c r="K56" s="38" t="n">
        <f aca="false">MAX($L$3,IF(C56="Buy",MAX(0,VLOOKUP(I56,Trans2,3,FALSE())+K55),MAX(0,K55-MAX(0.01,ROUND(K55*$F$4,2)))))</f>
        <v>0.0700000000000002</v>
      </c>
      <c r="L56" s="38" t="n">
        <f aca="false">MAX($L$3,IF(C56="Sell",MAX(0,VLOOKUP(J56,Trans2,3,FALSE())+L55),MAX(0,L55-MAX(0.01,ROUND(L55*$F$4,2)))))</f>
        <v>0.0700000000000002</v>
      </c>
      <c r="M56" s="38" t="n">
        <f aca="false">IF(I56&lt;&gt;J56,K56,MAX(K56,L56))</f>
        <v>0.0700000000000002</v>
      </c>
      <c r="N56" s="38" t="n">
        <f aca="false">IF(I56&lt;&gt;J56,L56,MAX(K56,L56))</f>
        <v>0.0700000000000002</v>
      </c>
      <c r="O56" s="40" t="n">
        <f aca="false">MAX($L$2,N56+$L$4,M56+0.01,IF(C56="Sell",VLOOKUP(F56,Trans2,2,FALSE()),IF(C56="Buy",VLOOKUP(E56,Trans2,2,FALSE()),0))+VLOOKUP(D56,Intensity2,2,TRUE())+O55)</f>
        <v>0.79</v>
      </c>
      <c r="P56" s="39" t="n">
        <f aca="false">IF(C56="Sell",Q56-O56,IF(C56="Buy",P55-M56,((P55+Q55)/2-O56/2)))</f>
        <v>24.76</v>
      </c>
      <c r="Q56" s="39" t="n">
        <f aca="false">IF(C56="Sell",Q55+N56,IF(C56="Buy",P56+O56,((P55+Q55)/2+O56/2)))</f>
        <v>25.55</v>
      </c>
      <c r="R56" s="20" t="n">
        <f aca="false">(P56+Q56)/2</f>
        <v>25.155</v>
      </c>
      <c r="S56" s="20" t="str">
        <f aca="false">IF(C56="Buy",P55,IF(C56="Sell",Q55,""))</f>
        <v/>
      </c>
      <c r="T56" s="41" t="n">
        <f aca="false">IF(C56="Buy",(S56*10000+V55*T55)/(V55+10000),T55)</f>
        <v>26.3625</v>
      </c>
      <c r="U56" s="41" t="n">
        <f aca="false">IF(C56="Sell",(S56*10000+W55*U55)/(W55+10000),U55)</f>
        <v>25.5576923076923</v>
      </c>
      <c r="V56" s="37" t="n">
        <f aca="false">IF(C56="Buy",V55+10000,V55)</f>
        <v>40000</v>
      </c>
      <c r="W56" s="37" t="n">
        <f aca="false">IF(C56="Sell",W55+10000,W55)</f>
        <v>130000</v>
      </c>
      <c r="X56" s="37" t="n">
        <f aca="false">V56-W56</f>
        <v>-90000</v>
      </c>
      <c r="Y56" s="37" t="n">
        <f aca="false">W56*U56-V56*T56</f>
        <v>2268000</v>
      </c>
      <c r="Z56" s="37" t="n">
        <f aca="false">X56*R56+Y56</f>
        <v>4050</v>
      </c>
    </row>
    <row r="57" customFormat="false" ht="12.75" hidden="false" customHeight="false" outlineLevel="0" collapsed="false">
      <c r="A57" s="20" t="n">
        <f aca="false">A56+1</f>
        <v>39</v>
      </c>
      <c r="B57" s="37" t="n">
        <f aca="false">model1!B57</f>
        <v>5898.75205146776</v>
      </c>
      <c r="C57" s="20" t="s">
        <v>70</v>
      </c>
      <c r="D57" s="37" t="n">
        <f aca="false">((B57-B56)+(B56-B55)+(B55-B54)+(B54-B53))/4</f>
        <v>112.768812674527</v>
      </c>
      <c r="E57" s="20" t="n">
        <f aca="false">MAX(0,IF(C57="Buy",E56+1,E56-MAX(1,ROUND($F$5*E56,0))))</f>
        <v>0</v>
      </c>
      <c r="F57" s="20" t="n">
        <f aca="false">MAX(0,IF(C57="Sell",F56+1,F56-MAX(1,ROUND($F$5*F56,0))))</f>
        <v>0</v>
      </c>
      <c r="G57" s="20" t="n">
        <f aca="false">IF(X57&gt;$R$2,E57+$R$3,IF(X57&lt;0,IF(P56&gt;U57,E57+$R$3,E57),E57))</f>
        <v>0</v>
      </c>
      <c r="H57" s="20" t="n">
        <f aca="false">IF(X57&lt;$R$2*-1,F57+$R$3,IF(X57&gt;0,(IF(Q56-U57-L39*(1+$R$4)&gt;0,F57+$R$3,F57)),F57))</f>
        <v>5</v>
      </c>
      <c r="I57" s="20" t="n">
        <f aca="false">IF(H57&gt;4,IF(G57&lt;H57*$U$2,H57,G57),G57)</f>
        <v>5</v>
      </c>
      <c r="J57" s="20" t="n">
        <f aca="false">IF(G57&gt;4,IF(H57&lt;G57*$U$2,G57,H57),H57)</f>
        <v>5</v>
      </c>
      <c r="K57" s="38" t="n">
        <f aca="false">MAX($L$3,IF(C57="Buy",MAX(0,VLOOKUP(I57,Trans2,3,FALSE())+K56),MAX(0,K56-MAX(0.01,ROUND(K56*$F$4,2)))))</f>
        <v>0.0600000000000002</v>
      </c>
      <c r="L57" s="38" t="n">
        <f aca="false">MAX($L$3,IF(C57="Sell",MAX(0,VLOOKUP(J57,Trans2,3,FALSE())+L56),MAX(0,L56-MAX(0.01,ROUND(L56*$F$4,2)))))</f>
        <v>0.0600000000000002</v>
      </c>
      <c r="M57" s="38" t="n">
        <f aca="false">IF(I57&lt;&gt;J57,K57,MAX(K57,L57))</f>
        <v>0.0600000000000002</v>
      </c>
      <c r="N57" s="38" t="n">
        <f aca="false">IF(I57&lt;&gt;J57,L57,MAX(K57,L57))</f>
        <v>0.0600000000000002</v>
      </c>
      <c r="O57" s="40" t="n">
        <f aca="false">MAX($L$2,N57+$L$4,M57+0.01,IF(C57="Sell",VLOOKUP(F57,Trans2,2,FALSE()),IF(C57="Buy",VLOOKUP(E57,Trans2,2,FALSE()),0))+VLOOKUP(D57,Intensity2,2,TRUE())+O56)</f>
        <v>0.79</v>
      </c>
      <c r="P57" s="39" t="n">
        <f aca="false">IF(C57="Sell",Q57-O57,IF(C57="Buy",P56-M57,((P56+Q56)/2-O57/2)))</f>
        <v>24.76</v>
      </c>
      <c r="Q57" s="39" t="n">
        <f aca="false">IF(C57="Sell",Q56+N57,IF(C57="Buy",P57+O57,((P56+Q56)/2+O57/2)))</f>
        <v>25.55</v>
      </c>
      <c r="R57" s="20" t="n">
        <f aca="false">(P57+Q57)/2</f>
        <v>25.155</v>
      </c>
      <c r="S57" s="20" t="str">
        <f aca="false">IF(C57="Buy",P56,IF(C57="Sell",Q56,""))</f>
        <v/>
      </c>
      <c r="T57" s="41" t="n">
        <f aca="false">IF(C57="Buy",(S57*10000+V56*T56)/(V56+10000),T56)</f>
        <v>26.3625</v>
      </c>
      <c r="U57" s="41" t="n">
        <f aca="false">IF(C57="Sell",(S57*10000+W56*U56)/(W56+10000),U56)</f>
        <v>25.5576923076923</v>
      </c>
      <c r="V57" s="37" t="n">
        <f aca="false">IF(C57="Buy",V56+10000,V56)</f>
        <v>40000</v>
      </c>
      <c r="W57" s="37" t="n">
        <f aca="false">IF(C57="Sell",W56+10000,W56)</f>
        <v>130000</v>
      </c>
      <c r="X57" s="37" t="n">
        <f aca="false">V57-W57</f>
        <v>-90000</v>
      </c>
      <c r="Y57" s="37" t="n">
        <f aca="false">W57*U57-V57*T57</f>
        <v>2268000</v>
      </c>
      <c r="Z57" s="37" t="n">
        <f aca="false">X57*R57+Y57</f>
        <v>4050</v>
      </c>
    </row>
    <row r="58" customFormat="false" ht="12.75" hidden="false" customHeight="false" outlineLevel="0" collapsed="false">
      <c r="A58" s="20" t="n">
        <f aca="false">A57+1</f>
        <v>40</v>
      </c>
      <c r="B58" s="37" t="n">
        <f aca="false">model1!B58</f>
        <v>6087.69955393924</v>
      </c>
      <c r="C58" s="20" t="s">
        <v>70</v>
      </c>
      <c r="D58" s="37" t="n">
        <f aca="false">((B58-B57)+(B57-B56)+(B56-B55)+(B55-B54))/4</f>
        <v>125.964825588296</v>
      </c>
      <c r="E58" s="20" t="n">
        <f aca="false">MAX(0,IF(C58="Buy",E57+1,E57-MAX(1,ROUND($F$5*E57,0))))</f>
        <v>0</v>
      </c>
      <c r="F58" s="20" t="n">
        <f aca="false">MAX(0,IF(C58="Sell",F57+1,F57-MAX(1,ROUND($F$5*F57,0))))</f>
        <v>0</v>
      </c>
      <c r="G58" s="20" t="n">
        <f aca="false">IF(X58&gt;$R$2,E58+$R$3,IF(X58&lt;0,IF(P57&gt;U58,E58+$R$3,E58),E58))</f>
        <v>0</v>
      </c>
      <c r="H58" s="20" t="n">
        <f aca="false">IF(X58&lt;$R$2*-1,F58+$R$3,IF(X58&gt;0,(IF(Q57-U58-L40*(1+$R$4)&gt;0,F58+$R$3,F58)),F58))</f>
        <v>5</v>
      </c>
      <c r="I58" s="20" t="n">
        <f aca="false">IF(H58&gt;4,IF(G58&lt;H58*$U$2,H58,G58),G58)</f>
        <v>5</v>
      </c>
      <c r="J58" s="20" t="n">
        <f aca="false">IF(G58&gt;4,IF(H58&lt;G58*$U$2,G58,H58),H58)</f>
        <v>5</v>
      </c>
      <c r="K58" s="38" t="n">
        <f aca="false">MAX($L$3,IF(C58="Buy",MAX(0,VLOOKUP(I58,Trans2,3,FALSE())+K57),MAX(0,K57-MAX(0.01,ROUND(K57*$F$4,2)))))</f>
        <v>0.0500000000000002</v>
      </c>
      <c r="L58" s="38" t="n">
        <f aca="false">MAX($L$3,IF(C58="Sell",MAX(0,VLOOKUP(J58,Trans2,3,FALSE())+L57),MAX(0,L57-MAX(0.01,ROUND(L57*$F$4,2)))))</f>
        <v>0.0500000000000002</v>
      </c>
      <c r="M58" s="38" t="n">
        <f aca="false">IF(I58&lt;&gt;J58,K58,MAX(K58,L58))</f>
        <v>0.0500000000000002</v>
      </c>
      <c r="N58" s="38" t="n">
        <f aca="false">IF(I58&lt;&gt;J58,L58,MAX(K58,L58))</f>
        <v>0.0500000000000002</v>
      </c>
      <c r="O58" s="40" t="n">
        <f aca="false">MAX($L$2,N58+$L$4,M58+0.01,IF(C58="Sell",VLOOKUP(F58,Trans2,2,FALSE()),IF(C58="Buy",VLOOKUP(E58,Trans2,2,FALSE()),0))+VLOOKUP(D58,Intensity2,2,TRUE())+O57)</f>
        <v>0.79</v>
      </c>
      <c r="P58" s="39" t="n">
        <f aca="false">IF(C58="Sell",Q58-O58,IF(C58="Buy",P57-M58,((P57+Q57)/2-O58/2)))</f>
        <v>24.76</v>
      </c>
      <c r="Q58" s="39" t="n">
        <f aca="false">IF(C58="Sell",Q57+N58,IF(C58="Buy",P58+O58,((P57+Q57)/2+O58/2)))</f>
        <v>25.55</v>
      </c>
      <c r="R58" s="20" t="n">
        <f aca="false">(P58+Q58)/2</f>
        <v>25.155</v>
      </c>
      <c r="S58" s="20" t="str">
        <f aca="false">IF(C58="Buy",P57,IF(C58="Sell",Q57,""))</f>
        <v/>
      </c>
      <c r="T58" s="41" t="n">
        <f aca="false">IF(C58="Buy",(S58*10000+V57*T57)/(V57+10000),T57)</f>
        <v>26.3625</v>
      </c>
      <c r="U58" s="41" t="n">
        <f aca="false">IF(C58="Sell",(S58*10000+W57*U57)/(W57+10000),U57)</f>
        <v>25.5576923076923</v>
      </c>
      <c r="V58" s="37" t="n">
        <f aca="false">IF(C58="Buy",V57+10000,V57)</f>
        <v>40000</v>
      </c>
      <c r="W58" s="37" t="n">
        <f aca="false">IF(C58="Sell",W57+10000,W57)</f>
        <v>130000</v>
      </c>
      <c r="X58" s="37" t="n">
        <f aca="false">V58-W58</f>
        <v>-90000</v>
      </c>
      <c r="Y58" s="37" t="n">
        <f aca="false">W58*U58-V58*T58</f>
        <v>2268000</v>
      </c>
      <c r="Z58" s="37" t="n">
        <f aca="false">X58*R58+Y58</f>
        <v>4050</v>
      </c>
    </row>
    <row r="59" customFormat="false" ht="12.75" hidden="false" customHeight="false" outlineLevel="0" collapsed="false">
      <c r="A59" s="20" t="n">
        <f aca="false">A58+1</f>
        <v>41</v>
      </c>
      <c r="B59" s="37" t="n">
        <f aca="false">model1!B59</f>
        <v>6240.55109196315</v>
      </c>
      <c r="C59" s="20" t="s">
        <v>70</v>
      </c>
      <c r="D59" s="37" t="n">
        <f aca="false">((B59-B58)+(B58-B57)+(B57-B56)+(B56-B55))/4</f>
        <v>133.232363677974</v>
      </c>
      <c r="E59" s="20" t="n">
        <f aca="false">MAX(0,IF(C59="Buy",E58+1,E58-MAX(1,ROUND($F$5*E58,0))))</f>
        <v>0</v>
      </c>
      <c r="F59" s="20" t="n">
        <f aca="false">MAX(0,IF(C59="Sell",F58+1,F58-MAX(1,ROUND($F$5*F58,0))))</f>
        <v>0</v>
      </c>
      <c r="G59" s="20" t="n">
        <f aca="false">IF(X59&gt;$R$2,E59+$R$3,IF(X59&lt;0,IF(P58&gt;U59,E59+$R$3,E59),E59))</f>
        <v>0</v>
      </c>
      <c r="H59" s="20" t="n">
        <f aca="false">IF(X59&lt;$R$2*-1,F59+$R$3,IF(X59&gt;0,(IF(Q58-U59-L41*(1+$R$4)&gt;0,F59+$R$3,F59)),F59))</f>
        <v>5</v>
      </c>
      <c r="I59" s="20" t="n">
        <f aca="false">IF(H59&gt;4,IF(G59&lt;H59*$U$2,H59,G59),G59)</f>
        <v>5</v>
      </c>
      <c r="J59" s="20" t="n">
        <f aca="false">IF(G59&gt;4,IF(H59&lt;G59*$U$2,G59,H59),H59)</f>
        <v>5</v>
      </c>
      <c r="K59" s="38" t="n">
        <f aca="false">MAX($L$3,IF(C59="Buy",MAX(0,VLOOKUP(I59,Trans2,3,FALSE())+K58),MAX(0,K58-MAX(0.01,ROUND(K58*$F$4,2)))))</f>
        <v>0.0400000000000002</v>
      </c>
      <c r="L59" s="38" t="n">
        <f aca="false">MAX($L$3,IF(C59="Sell",MAX(0,VLOOKUP(J59,Trans2,3,FALSE())+L58),MAX(0,L58-MAX(0.01,ROUND(L58*$F$4,2)))))</f>
        <v>0.0400000000000002</v>
      </c>
      <c r="M59" s="38" t="n">
        <f aca="false">IF(I59&lt;&gt;J59,K59,MAX(K59,L59))</f>
        <v>0.0400000000000002</v>
      </c>
      <c r="N59" s="38" t="n">
        <f aca="false">IF(I59&lt;&gt;J59,L59,MAX(K59,L59))</f>
        <v>0.0400000000000002</v>
      </c>
      <c r="O59" s="40" t="n">
        <f aca="false">MAX($L$2,N59+$L$4,M59+0.01,IF(C59="Sell",VLOOKUP(F59,Trans2,2,FALSE()),IF(C59="Buy",VLOOKUP(E59,Trans2,2,FALSE()),0))+VLOOKUP(D59,Intensity2,2,TRUE())+O58)</f>
        <v>0.79</v>
      </c>
      <c r="P59" s="39" t="n">
        <f aca="false">IF(C59="Sell",Q59-O59,IF(C59="Buy",P58-M59,((P58+Q58)/2-O59/2)))</f>
        <v>24.76</v>
      </c>
      <c r="Q59" s="39" t="n">
        <f aca="false">IF(C59="Sell",Q58+N59,IF(C59="Buy",P59+O59,((P58+Q58)/2+O59/2)))</f>
        <v>25.55</v>
      </c>
      <c r="R59" s="20" t="n">
        <f aca="false">(P59+Q59)/2</f>
        <v>25.155</v>
      </c>
      <c r="S59" s="20" t="str">
        <f aca="false">IF(C59="Buy",P58,IF(C59="Sell",Q58,""))</f>
        <v/>
      </c>
      <c r="T59" s="41" t="n">
        <f aca="false">IF(C59="Buy",(S59*10000+V58*T58)/(V58+10000),T58)</f>
        <v>26.3625</v>
      </c>
      <c r="U59" s="41" t="n">
        <f aca="false">IF(C59="Sell",(S59*10000+W58*U58)/(W58+10000),U58)</f>
        <v>25.5576923076923</v>
      </c>
      <c r="V59" s="37" t="n">
        <f aca="false">IF(C59="Buy",V58+10000,V58)</f>
        <v>40000</v>
      </c>
      <c r="W59" s="37" t="n">
        <f aca="false">IF(C59="Sell",W58+10000,W58)</f>
        <v>130000</v>
      </c>
      <c r="X59" s="37" t="n">
        <f aca="false">V59-W59</f>
        <v>-90000</v>
      </c>
      <c r="Y59" s="37" t="n">
        <f aca="false">W59*U59-V59*T59</f>
        <v>2268000</v>
      </c>
      <c r="Z59" s="37" t="n">
        <f aca="false">X59*R59+Y59</f>
        <v>4050</v>
      </c>
    </row>
    <row r="60" customFormat="false" ht="12.75" hidden="false" customHeight="false" outlineLevel="0" collapsed="false">
      <c r="A60" s="20" t="n">
        <f aca="false">A59+1</f>
        <v>42</v>
      </c>
      <c r="B60" s="37" t="n">
        <f aca="false">model1!B60</f>
        <v>6262.83128950475</v>
      </c>
      <c r="C60" s="20" t="s">
        <v>70</v>
      </c>
      <c r="D60" s="37" t="n">
        <f aca="false">((B60-B59)+(B59-B58)+(B58-B57)+(B57-B56))/4</f>
        <v>108.303262024283</v>
      </c>
      <c r="E60" s="20" t="n">
        <f aca="false">MAX(0,IF(C60="Buy",E59+1,E59-MAX(1,ROUND($F$5*E59,0))))</f>
        <v>0</v>
      </c>
      <c r="F60" s="20" t="n">
        <f aca="false">MAX(0,IF(C60="Sell",F59+1,F59-MAX(1,ROUND($F$5*F59,0))))</f>
        <v>0</v>
      </c>
      <c r="G60" s="20" t="n">
        <f aca="false">IF(X60&gt;$R$2,E60+$R$3,IF(X60&lt;0,IF(P59&gt;U60,E60+$R$3,E60),E60))</f>
        <v>0</v>
      </c>
      <c r="H60" s="20" t="n">
        <f aca="false">IF(X60&lt;$R$2*-1,F60+$R$3,IF(X60&gt;0,(IF(Q59-U60-L42*(1+$R$4)&gt;0,F60+$R$3,F60)),F60))</f>
        <v>5</v>
      </c>
      <c r="I60" s="20" t="n">
        <f aca="false">IF(H60&gt;4,IF(G60&lt;H60*$U$2,H60,G60),G60)</f>
        <v>5</v>
      </c>
      <c r="J60" s="20" t="n">
        <f aca="false">IF(G60&gt;4,IF(H60&lt;G60*$U$2,G60,H60),H60)</f>
        <v>5</v>
      </c>
      <c r="K60" s="38" t="n">
        <f aca="false">MAX($L$3,IF(C60="Buy",MAX(0,VLOOKUP(I60,Trans2,3,FALSE())+K59),MAX(0,K59-MAX(0.01,ROUND(K59*$F$4,2)))))</f>
        <v>0.0300000000000002</v>
      </c>
      <c r="L60" s="38" t="n">
        <f aca="false">MAX($L$3,IF(C60="Sell",MAX(0,VLOOKUP(J60,Trans2,3,FALSE())+L59),MAX(0,L59-MAX(0.01,ROUND(L59*$F$4,2)))))</f>
        <v>0.0300000000000002</v>
      </c>
      <c r="M60" s="38" t="n">
        <f aca="false">IF(I60&lt;&gt;J60,K60,MAX(K60,L60))</f>
        <v>0.0300000000000002</v>
      </c>
      <c r="N60" s="38" t="n">
        <f aca="false">IF(I60&lt;&gt;J60,L60,MAX(K60,L60))</f>
        <v>0.0300000000000002</v>
      </c>
      <c r="O60" s="40" t="n">
        <f aca="false">MAX($L$2,N60+$L$4,M60+0.01,IF(C60="Sell",VLOOKUP(F60,Trans2,2,FALSE()),IF(C60="Buy",VLOOKUP(E60,Trans2,2,FALSE()),0))+VLOOKUP(D60,Intensity2,2,TRUE())+O59)</f>
        <v>0.79</v>
      </c>
      <c r="P60" s="39" t="n">
        <f aca="false">IF(C60="Sell",Q60-O60,IF(C60="Buy",P59-M60,((P59+Q59)/2-O60/2)))</f>
        <v>24.76</v>
      </c>
      <c r="Q60" s="39" t="n">
        <f aca="false">IF(C60="Sell",Q59+N60,IF(C60="Buy",P60+O60,((P59+Q59)/2+O60/2)))</f>
        <v>25.55</v>
      </c>
      <c r="R60" s="20" t="n">
        <f aca="false">(P60+Q60)/2</f>
        <v>25.155</v>
      </c>
      <c r="S60" s="20" t="str">
        <f aca="false">IF(C60="Buy",P59,IF(C60="Sell",Q59,""))</f>
        <v/>
      </c>
      <c r="T60" s="41" t="n">
        <f aca="false">IF(C60="Buy",(S60*10000+V59*T59)/(V59+10000),T59)</f>
        <v>26.3625</v>
      </c>
      <c r="U60" s="41" t="n">
        <f aca="false">IF(C60="Sell",(S60*10000+W59*U59)/(W59+10000),U59)</f>
        <v>25.5576923076923</v>
      </c>
      <c r="V60" s="37" t="n">
        <f aca="false">IF(C60="Buy",V59+10000,V59)</f>
        <v>40000</v>
      </c>
      <c r="W60" s="37" t="n">
        <f aca="false">IF(C60="Sell",W59+10000,W59)</f>
        <v>130000</v>
      </c>
      <c r="X60" s="37" t="n">
        <f aca="false">V60-W60</f>
        <v>-90000</v>
      </c>
      <c r="Y60" s="37" t="n">
        <f aca="false">W60*U60-V60*T60</f>
        <v>2268000</v>
      </c>
      <c r="Z60" s="37" t="n">
        <f aca="false">X60*R60+Y60</f>
        <v>4050</v>
      </c>
    </row>
    <row r="61" customFormat="false" ht="12.75" hidden="false" customHeight="false" outlineLevel="0" collapsed="false">
      <c r="A61" s="20" t="n">
        <f aca="false">A60+1</f>
        <v>43</v>
      </c>
      <c r="B61" s="37" t="n">
        <f aca="false">model1!B61</f>
        <v>6290.25173449929</v>
      </c>
      <c r="C61" s="20" t="s">
        <v>70</v>
      </c>
      <c r="D61" s="37" t="n">
        <f aca="false">((B61-B60)+(B60-B59)+(B59-B58)+(B58-B57))/4</f>
        <v>97.8749207578831</v>
      </c>
      <c r="E61" s="20" t="n">
        <f aca="false">MAX(0,IF(C61="Buy",E60+1,E60-MAX(1,ROUND($F$5*E60,0))))</f>
        <v>0</v>
      </c>
      <c r="F61" s="20" t="n">
        <f aca="false">MAX(0,IF(C61="Sell",F60+1,F60-MAX(1,ROUND($F$5*F60,0))))</f>
        <v>0</v>
      </c>
      <c r="G61" s="20" t="n">
        <f aca="false">IF(X61&gt;$R$2,E61+$R$3,IF(X61&lt;0,IF(P60&gt;U61,E61+$R$3,E61),E61))</f>
        <v>0</v>
      </c>
      <c r="H61" s="20" t="n">
        <f aca="false">IF(X61&lt;$R$2*-1,F61+$R$3,IF(X61&gt;0,(IF(Q60-U61-L43*(1+$R$4)&gt;0,F61+$R$3,F61)),F61))</f>
        <v>5</v>
      </c>
      <c r="I61" s="20" t="n">
        <f aca="false">IF(H61&gt;4,IF(G61&lt;H61*$U$2,H61,G61),G61)</f>
        <v>5</v>
      </c>
      <c r="J61" s="20" t="n">
        <f aca="false">IF(G61&gt;4,IF(H61&lt;G61*$U$2,G61,H61),H61)</f>
        <v>5</v>
      </c>
      <c r="K61" s="38" t="n">
        <f aca="false">MAX($L$3,IF(C61="Buy",MAX(0,VLOOKUP(I61,Trans2,3,FALSE())+K60),MAX(0,K60-MAX(0.01,ROUND(K60*$F$4,2)))))</f>
        <v>0.0200000000000002</v>
      </c>
      <c r="L61" s="38" t="n">
        <f aca="false">MAX($L$3,IF(C61="Sell",MAX(0,VLOOKUP(J61,Trans2,3,FALSE())+L60),MAX(0,L60-MAX(0.01,ROUND(L60*$F$4,2)))))</f>
        <v>0.0200000000000002</v>
      </c>
      <c r="M61" s="38" t="n">
        <f aca="false">IF(I61&lt;&gt;J61,K61,MAX(K61,L61))</f>
        <v>0.0200000000000002</v>
      </c>
      <c r="N61" s="38" t="n">
        <f aca="false">IF(I61&lt;&gt;J61,L61,MAX(K61,L61))</f>
        <v>0.0200000000000002</v>
      </c>
      <c r="O61" s="40" t="n">
        <f aca="false">MAX($L$2,N61+$L$4,M61+0.01,IF(C61="Sell",VLOOKUP(F61,Trans2,2,FALSE()),IF(C61="Buy",VLOOKUP(E61,Trans2,2,FALSE()),0))+VLOOKUP(D61,Intensity2,2,TRUE())+O60)</f>
        <v>0.79</v>
      </c>
      <c r="P61" s="39" t="n">
        <f aca="false">IF(C61="Sell",Q61-O61,IF(C61="Buy",P60-M61,((P60+Q60)/2-O61/2)))</f>
        <v>24.76</v>
      </c>
      <c r="Q61" s="39" t="n">
        <f aca="false">IF(C61="Sell",Q60+N61,IF(C61="Buy",P61+O61,((P60+Q60)/2+O61/2)))</f>
        <v>25.55</v>
      </c>
      <c r="R61" s="20" t="n">
        <f aca="false">(P61+Q61)/2</f>
        <v>25.155</v>
      </c>
      <c r="S61" s="20" t="str">
        <f aca="false">IF(C61="Buy",P60,IF(C61="Sell",Q60,""))</f>
        <v/>
      </c>
      <c r="T61" s="41" t="n">
        <f aca="false">IF(C61="Buy",(S61*10000+V60*T60)/(V60+10000),T60)</f>
        <v>26.3625</v>
      </c>
      <c r="U61" s="41" t="n">
        <f aca="false">IF(C61="Sell",(S61*10000+W60*U60)/(W60+10000),U60)</f>
        <v>25.5576923076923</v>
      </c>
      <c r="V61" s="37" t="n">
        <f aca="false">IF(C61="Buy",V60+10000,V60)</f>
        <v>40000</v>
      </c>
      <c r="W61" s="37" t="n">
        <f aca="false">IF(C61="Sell",W60+10000,W60)</f>
        <v>130000</v>
      </c>
      <c r="X61" s="37" t="n">
        <f aca="false">V61-W61</f>
        <v>-90000</v>
      </c>
      <c r="Y61" s="37" t="n">
        <f aca="false">W61*U61-V61*T61</f>
        <v>2268000</v>
      </c>
      <c r="Z61" s="37" t="n">
        <f aca="false">X61*R61+Y61</f>
        <v>4050</v>
      </c>
    </row>
    <row r="62" customFormat="false" ht="12.75" hidden="false" customHeight="false" outlineLevel="0" collapsed="false">
      <c r="A62" s="20" t="n">
        <f aca="false">A61+1</f>
        <v>44</v>
      </c>
      <c r="B62" s="37" t="n">
        <f aca="false">model1!B62</f>
        <v>6420.01278379943</v>
      </c>
      <c r="C62" s="20" t="s">
        <v>70</v>
      </c>
      <c r="D62" s="37" t="n">
        <f aca="false">((B62-B61)+(B61-B60)+(B60-B59)+(B59-B58))/4</f>
        <v>83.0783074650497</v>
      </c>
      <c r="E62" s="20" t="n">
        <f aca="false">MAX(0,IF(C62="Buy",E61+1,E61-MAX(1,ROUND($F$5*E61,0))))</f>
        <v>0</v>
      </c>
      <c r="F62" s="20" t="n">
        <f aca="false">MAX(0,IF(C62="Sell",F61+1,F61-MAX(1,ROUND($F$5*F61,0))))</f>
        <v>0</v>
      </c>
      <c r="G62" s="20" t="n">
        <f aca="false">IF(X62&gt;$R$2,E62+$R$3,IF(X62&lt;0,IF(P61&gt;U62,E62+$R$3,E62),E62))</f>
        <v>0</v>
      </c>
      <c r="H62" s="20" t="n">
        <f aca="false">IF(X62&lt;$R$2*-1,F62+$R$3,IF(X62&gt;0,(IF(Q61-U62-L44*(1+$R$4)&gt;0,F62+$R$3,F62)),F62))</f>
        <v>5</v>
      </c>
      <c r="I62" s="20" t="n">
        <f aca="false">IF(H62&gt;4,IF(G62&lt;H62*$U$2,H62,G62),G62)</f>
        <v>5</v>
      </c>
      <c r="J62" s="20" t="n">
        <f aca="false">IF(G62&gt;4,IF(H62&lt;G62*$U$2,G62,H62),H62)</f>
        <v>5</v>
      </c>
      <c r="K62" s="38" t="n">
        <f aca="false">MAX($L$3,IF(C62="Buy",MAX(0,VLOOKUP(I62,Trans2,3,FALSE())+K61),MAX(0,K61-MAX(0.01,ROUND(K61*$F$4,2)))))</f>
        <v>0.0100000000000002</v>
      </c>
      <c r="L62" s="38" t="n">
        <f aca="false">MAX($L$3,IF(C62="Sell",MAX(0,VLOOKUP(J62,Trans2,3,FALSE())+L61),MAX(0,L61-MAX(0.01,ROUND(L61*$F$4,2)))))</f>
        <v>0.0100000000000002</v>
      </c>
      <c r="M62" s="38" t="n">
        <f aca="false">IF(I62&lt;&gt;J62,K62,MAX(K62,L62))</f>
        <v>0.0100000000000002</v>
      </c>
      <c r="N62" s="38" t="n">
        <f aca="false">IF(I62&lt;&gt;J62,L62,MAX(K62,L62))</f>
        <v>0.0100000000000002</v>
      </c>
      <c r="O62" s="40" t="n">
        <f aca="false">MAX($L$2,N62+$L$4,M62+0.01,IF(C62="Sell",VLOOKUP(F62,Trans2,2,FALSE()),IF(C62="Buy",VLOOKUP(E62,Trans2,2,FALSE()),0))+VLOOKUP(D62,Intensity2,2,TRUE())+O61)</f>
        <v>0.79</v>
      </c>
      <c r="P62" s="39" t="n">
        <f aca="false">IF(C62="Sell",Q62-O62,IF(C62="Buy",P61-M62,((P61+Q61)/2-O62/2)))</f>
        <v>24.76</v>
      </c>
      <c r="Q62" s="39" t="n">
        <f aca="false">IF(C62="Sell",Q61+N62,IF(C62="Buy",P62+O62,((P61+Q61)/2+O62/2)))</f>
        <v>25.55</v>
      </c>
      <c r="R62" s="20" t="n">
        <f aca="false">(P62+Q62)/2</f>
        <v>25.155</v>
      </c>
      <c r="S62" s="20" t="str">
        <f aca="false">IF(C62="Buy",P61,IF(C62="Sell",Q61,""))</f>
        <v/>
      </c>
      <c r="T62" s="41" t="n">
        <f aca="false">IF(C62="Buy",(S62*10000+V61*T61)/(V61+10000),T61)</f>
        <v>26.3625</v>
      </c>
      <c r="U62" s="41" t="n">
        <f aca="false">IF(C62="Sell",(S62*10000+W61*U61)/(W61+10000),U61)</f>
        <v>25.5576923076923</v>
      </c>
      <c r="V62" s="37" t="n">
        <f aca="false">IF(C62="Buy",V61+10000,V61)</f>
        <v>40000</v>
      </c>
      <c r="W62" s="37" t="n">
        <f aca="false">IF(C62="Sell",W61+10000,W61)</f>
        <v>130000</v>
      </c>
      <c r="X62" s="37" t="n">
        <f aca="false">V62-W62</f>
        <v>-90000</v>
      </c>
      <c r="Y62" s="37" t="n">
        <f aca="false">W62*U62-V62*T62</f>
        <v>2268000</v>
      </c>
      <c r="Z62" s="37" t="n">
        <f aca="false">X62*R62+Y62</f>
        <v>4050</v>
      </c>
    </row>
    <row r="63" customFormat="false" ht="12.75" hidden="false" customHeight="false" outlineLevel="0" collapsed="false">
      <c r="A63" s="20" t="n">
        <f aca="false">A62+1</f>
        <v>45</v>
      </c>
      <c r="B63" s="37" t="n">
        <f aca="false">model1!B63</f>
        <v>6457.18909554117</v>
      </c>
      <c r="C63" s="20" t="s">
        <v>70</v>
      </c>
      <c r="D63" s="37" t="n">
        <f aca="false">((B63-B62)+(B62-B61)+(B61-B60)+(B60-B59))/4</f>
        <v>54.1595008945058</v>
      </c>
      <c r="E63" s="20" t="n">
        <f aca="false">MAX(0,IF(C63="Buy",E62+1,E62-MAX(1,ROUND($F$5*E62,0))))</f>
        <v>0</v>
      </c>
      <c r="F63" s="20" t="n">
        <f aca="false">MAX(0,IF(C63="Sell",F62+1,F62-MAX(1,ROUND($F$5*F62,0))))</f>
        <v>0</v>
      </c>
      <c r="G63" s="20" t="n">
        <f aca="false">IF(X63&gt;$R$2,E63+$R$3,IF(X63&lt;0,IF(P62&gt;U63,E63+$R$3,E63),E63))</f>
        <v>0</v>
      </c>
      <c r="H63" s="20" t="n">
        <f aca="false">IF(X63&lt;$R$2*-1,F63+$R$3,IF(X63&gt;0,(IF(Q62-U63-L45*(1+$R$4)&gt;0,F63+$R$3,F63)),F63))</f>
        <v>5</v>
      </c>
      <c r="I63" s="20" t="n">
        <f aca="false">IF(H63&gt;4,IF(G63&lt;H63*$U$2,H63,G63),G63)</f>
        <v>5</v>
      </c>
      <c r="J63" s="20" t="n">
        <f aca="false">IF(G63&gt;4,IF(H63&lt;G63*$U$2,G63,H63),H63)</f>
        <v>5</v>
      </c>
      <c r="K63" s="38" t="n">
        <f aca="false">MAX($L$3,IF(C63="Buy",MAX(0,VLOOKUP(I63,Trans2,3,FALSE())+K62),MAX(0,K62-MAX(0.01,ROUND(K62*$F$4,2)))))</f>
        <v>1.90819582357449E-016</v>
      </c>
      <c r="L63" s="38" t="n">
        <f aca="false">MAX($L$3,IF(C63="Sell",MAX(0,VLOOKUP(J63,Trans2,3,FALSE())+L62),MAX(0,L62-MAX(0.01,ROUND(L62*$F$4,2)))))</f>
        <v>1.6306400674182E-016</v>
      </c>
      <c r="M63" s="38" t="n">
        <f aca="false">IF(I63&lt;&gt;J63,K63,MAX(K63,L63))</f>
        <v>1.90819582357449E-016</v>
      </c>
      <c r="N63" s="38" t="n">
        <f aca="false">IF(I63&lt;&gt;J63,L63,MAX(K63,L63))</f>
        <v>1.90819582357449E-016</v>
      </c>
      <c r="O63" s="40" t="n">
        <f aca="false">MAX($L$2,N63+$L$4,M63+0.01,IF(C63="Sell",VLOOKUP(F63,Trans2,2,FALSE()),IF(C63="Buy",VLOOKUP(E63,Trans2,2,FALSE()),0))+VLOOKUP(D63,Intensity2,2,TRUE())+O62)</f>
        <v>0.79</v>
      </c>
      <c r="P63" s="39" t="n">
        <f aca="false">IF(C63="Sell",Q63-O63,IF(C63="Buy",P62-M63,((P62+Q62)/2-O63/2)))</f>
        <v>24.76</v>
      </c>
      <c r="Q63" s="39" t="n">
        <f aca="false">IF(C63="Sell",Q62+N63,IF(C63="Buy",P63+O63,((P62+Q62)/2+O63/2)))</f>
        <v>25.55</v>
      </c>
      <c r="R63" s="20" t="n">
        <f aca="false">(P63+Q63)/2</f>
        <v>25.155</v>
      </c>
      <c r="S63" s="20" t="str">
        <f aca="false">IF(C63="Buy",P62,IF(C63="Sell",Q62,""))</f>
        <v/>
      </c>
      <c r="T63" s="41" t="n">
        <f aca="false">IF(C63="Buy",(S63*10000+V62*T62)/(V62+10000),T62)</f>
        <v>26.3625</v>
      </c>
      <c r="U63" s="41" t="n">
        <f aca="false">IF(C63="Sell",(S63*10000+W62*U62)/(W62+10000),U62)</f>
        <v>25.5576923076923</v>
      </c>
      <c r="V63" s="37" t="n">
        <f aca="false">IF(C63="Buy",V62+10000,V62)</f>
        <v>40000</v>
      </c>
      <c r="W63" s="37" t="n">
        <f aca="false">IF(C63="Sell",W62+10000,W62)</f>
        <v>130000</v>
      </c>
      <c r="X63" s="37" t="n">
        <f aca="false">V63-W63</f>
        <v>-90000</v>
      </c>
      <c r="Y63" s="37" t="n">
        <f aca="false">W63*U63-V63*T63</f>
        <v>2268000</v>
      </c>
      <c r="Z63" s="37" t="n">
        <f aca="false">X63*R63+Y63</f>
        <v>4050</v>
      </c>
    </row>
    <row r="64" customFormat="false" ht="12.75" hidden="false" customHeight="false" outlineLevel="0" collapsed="false">
      <c r="A64" s="20" t="n">
        <f aca="false">A63+1</f>
        <v>46</v>
      </c>
      <c r="B64" s="37" t="n">
        <f aca="false">model1!B64</f>
        <v>6514.90106318209</v>
      </c>
      <c r="C64" s="20" t="s">
        <v>70</v>
      </c>
      <c r="D64" s="37" t="n">
        <f aca="false">((B64-B63)+(B63-B62)+(B62-B61)+(B61-B60))/4</f>
        <v>63.0174434193336</v>
      </c>
      <c r="E64" s="20" t="n">
        <f aca="false">MAX(0,IF(C64="Buy",E63+1,E63-MAX(1,ROUND($F$5*E63,0))))</f>
        <v>0</v>
      </c>
      <c r="F64" s="20" t="n">
        <f aca="false">MAX(0,IF(C64="Sell",F63+1,F63-MAX(1,ROUND($F$5*F63,0))))</f>
        <v>0</v>
      </c>
      <c r="G64" s="20" t="n">
        <f aca="false">IF(X64&gt;$R$2,E64+$R$3,IF(X64&lt;0,IF(P63&gt;U64,E64+$R$3,E64),E64))</f>
        <v>0</v>
      </c>
      <c r="H64" s="20" t="n">
        <f aca="false">IF(X64&lt;$R$2*-1,F64+$R$3,IF(X64&gt;0,(IF(Q63-U64-L46*(1+$R$4)&gt;0,F64+$R$3,F64)),F64))</f>
        <v>5</v>
      </c>
      <c r="I64" s="20" t="n">
        <f aca="false">IF(H64&gt;4,IF(G64&lt;H64*$U$2,H64,G64),G64)</f>
        <v>5</v>
      </c>
      <c r="J64" s="20" t="n">
        <f aca="false">IF(G64&gt;4,IF(H64&lt;G64*$U$2,G64,H64),H64)</f>
        <v>5</v>
      </c>
      <c r="K64" s="38" t="n">
        <f aca="false">MAX($L$3,IF(C64="Buy",MAX(0,VLOOKUP(I64,Trans2,3,FALSE())+K63),MAX(0,K63-MAX(0.01,ROUND(K63*$F$4,2)))))</f>
        <v>0</v>
      </c>
      <c r="L64" s="38" t="n">
        <f aca="false">MAX($L$3,IF(C64="Sell",MAX(0,VLOOKUP(J64,Trans2,3,FALSE())+L63),MAX(0,L63-MAX(0.01,ROUND(L63*$F$4,2)))))</f>
        <v>0</v>
      </c>
      <c r="M64" s="38" t="n">
        <f aca="false">IF(I64&lt;&gt;J64,K64,MAX(K64,L64))</f>
        <v>0</v>
      </c>
      <c r="N64" s="38" t="n">
        <f aca="false">IF(I64&lt;&gt;J64,L64,MAX(K64,L64))</f>
        <v>0</v>
      </c>
      <c r="O64" s="40" t="n">
        <f aca="false">MAX($L$2,N64+$L$4,M64+0.01,IF(C64="Sell",VLOOKUP(F64,Trans2,2,FALSE()),IF(C64="Buy",VLOOKUP(E64,Trans2,2,FALSE()),0))+VLOOKUP(D64,Intensity2,2,TRUE())+O63)</f>
        <v>0.79</v>
      </c>
      <c r="P64" s="39" t="n">
        <f aca="false">IF(C64="Sell",Q64-O64,IF(C64="Buy",P63-M64,((P63+Q63)/2-O64/2)))</f>
        <v>24.76</v>
      </c>
      <c r="Q64" s="39" t="n">
        <f aca="false">IF(C64="Sell",Q63+N64,IF(C64="Buy",P64+O64,((P63+Q63)/2+O64/2)))</f>
        <v>25.55</v>
      </c>
      <c r="R64" s="20" t="n">
        <f aca="false">(P64+Q64)/2</f>
        <v>25.155</v>
      </c>
      <c r="S64" s="20" t="str">
        <f aca="false">IF(C64="Buy",P63,IF(C64="Sell",Q63,""))</f>
        <v/>
      </c>
      <c r="T64" s="41" t="n">
        <f aca="false">IF(C64="Buy",(S64*10000+V63*T63)/(V63+10000),T63)</f>
        <v>26.3625</v>
      </c>
      <c r="U64" s="41" t="n">
        <f aca="false">IF(C64="Sell",(S64*10000+W63*U63)/(W63+10000),U63)</f>
        <v>25.5576923076923</v>
      </c>
      <c r="V64" s="37" t="n">
        <f aca="false">IF(C64="Buy",V63+10000,V63)</f>
        <v>40000</v>
      </c>
      <c r="W64" s="37" t="n">
        <f aca="false">IF(C64="Sell",W63+10000,W63)</f>
        <v>130000</v>
      </c>
      <c r="X64" s="37" t="n">
        <f aca="false">V64-W64</f>
        <v>-90000</v>
      </c>
      <c r="Y64" s="37" t="n">
        <f aca="false">W64*U64-V64*T64</f>
        <v>2268000</v>
      </c>
      <c r="Z64" s="37" t="n">
        <f aca="false">X64*R64+Y64</f>
        <v>4050</v>
      </c>
    </row>
    <row r="65" customFormat="false" ht="12.75" hidden="false" customHeight="false" outlineLevel="0" collapsed="false">
      <c r="A65" s="20" t="n">
        <f aca="false">A64+1</f>
        <v>47</v>
      </c>
      <c r="B65" s="37" t="n">
        <f aca="false">model1!B65</f>
        <v>6632.24791499949</v>
      </c>
      <c r="C65" s="20" t="s">
        <v>70</v>
      </c>
      <c r="D65" s="37" t="n">
        <f aca="false">((B65-B64)+(B64-B63)+(B63-B62)+(B62-B61))/4</f>
        <v>85.499045125049</v>
      </c>
      <c r="E65" s="20" t="n">
        <f aca="false">MAX(0,IF(C65="Buy",E64+1,E64-MAX(1,ROUND($F$5*E64,0))))</f>
        <v>0</v>
      </c>
      <c r="F65" s="20" t="n">
        <f aca="false">MAX(0,IF(C65="Sell",F64+1,F64-MAX(1,ROUND($F$5*F64,0))))</f>
        <v>0</v>
      </c>
      <c r="G65" s="20" t="n">
        <f aca="false">IF(X65&gt;$R$2,E65+$R$3,IF(X65&lt;0,IF(P64&gt;U65,E65+$R$3,E65),E65))</f>
        <v>0</v>
      </c>
      <c r="H65" s="20" t="n">
        <f aca="false">IF(X65&lt;$R$2*-1,F65+$R$3,IF(X65&gt;0,(IF(Q64-U65-L47*(1+$R$4)&gt;0,F65+$R$3,F65)),F65))</f>
        <v>5</v>
      </c>
      <c r="I65" s="20" t="n">
        <f aca="false">IF(H65&gt;4,IF(G65&lt;H65*$U$2,H65,G65),G65)</f>
        <v>5</v>
      </c>
      <c r="J65" s="20" t="n">
        <f aca="false">IF(G65&gt;4,IF(H65&lt;G65*$U$2,G65,H65),H65)</f>
        <v>5</v>
      </c>
      <c r="K65" s="38" t="n">
        <f aca="false">MAX($L$3,IF(C65="Buy",MAX(0,VLOOKUP(I65,Trans2,3,FALSE())+K64),MAX(0,K64-MAX(0.01,ROUND(K64*$F$4,2)))))</f>
        <v>0</v>
      </c>
      <c r="L65" s="38" t="n">
        <f aca="false">MAX($L$3,IF(C65="Sell",MAX(0,VLOOKUP(J65,Trans2,3,FALSE())+L64),MAX(0,L64-MAX(0.01,ROUND(L64*$F$4,2)))))</f>
        <v>0</v>
      </c>
      <c r="M65" s="38" t="n">
        <f aca="false">IF(I65&lt;&gt;J65,K65,MAX(K65,L65))</f>
        <v>0</v>
      </c>
      <c r="N65" s="38" t="n">
        <f aca="false">IF(I65&lt;&gt;J65,L65,MAX(K65,L65))</f>
        <v>0</v>
      </c>
      <c r="O65" s="40" t="n">
        <f aca="false">MAX($L$2,N65+$L$4,M65+0.01,IF(C65="Sell",VLOOKUP(F65,Trans2,2,FALSE()),IF(C65="Buy",VLOOKUP(E65,Trans2,2,FALSE()),0))+VLOOKUP(D65,Intensity2,2,TRUE())+O64)</f>
        <v>0.79</v>
      </c>
      <c r="P65" s="39" t="n">
        <f aca="false">IF(C65="Sell",Q65-O65,IF(C65="Buy",P64-M65,((P64+Q64)/2-O65/2)))</f>
        <v>24.76</v>
      </c>
      <c r="Q65" s="39" t="n">
        <f aca="false">IF(C65="Sell",Q64+N65,IF(C65="Buy",P65+O65,((P64+Q64)/2+O65/2)))</f>
        <v>25.55</v>
      </c>
      <c r="R65" s="20" t="n">
        <f aca="false">(P65+Q65)/2</f>
        <v>25.155</v>
      </c>
      <c r="S65" s="20" t="str">
        <f aca="false">IF(C65="Buy",P64,IF(C65="Sell",Q64,""))</f>
        <v/>
      </c>
      <c r="T65" s="41" t="n">
        <f aca="false">IF(C65="Buy",(S65*10000+V64*T64)/(V64+10000),T64)</f>
        <v>26.3625</v>
      </c>
      <c r="U65" s="41" t="n">
        <f aca="false">IF(C65="Sell",(S65*10000+W64*U64)/(W64+10000),U64)</f>
        <v>25.5576923076923</v>
      </c>
      <c r="V65" s="37" t="n">
        <f aca="false">IF(C65="Buy",V64+10000,V64)</f>
        <v>40000</v>
      </c>
      <c r="W65" s="37" t="n">
        <f aca="false">IF(C65="Sell",W64+10000,W64)</f>
        <v>130000</v>
      </c>
      <c r="X65" s="37" t="n">
        <f aca="false">V65-W65</f>
        <v>-90000</v>
      </c>
      <c r="Y65" s="37" t="n">
        <f aca="false">W65*U65-V65*T65</f>
        <v>2268000</v>
      </c>
      <c r="Z65" s="37" t="n">
        <f aca="false">X65*R65+Y65</f>
        <v>4050</v>
      </c>
    </row>
    <row r="66" customFormat="false" ht="12.75" hidden="false" customHeight="false" outlineLevel="0" collapsed="false">
      <c r="A66" s="20" t="n">
        <f aca="false">A65+1</f>
        <v>48</v>
      </c>
      <c r="B66" s="37" t="n">
        <f aca="false">model1!B66</f>
        <v>6704.37368225947</v>
      </c>
      <c r="C66" s="20" t="s">
        <v>70</v>
      </c>
      <c r="D66" s="37" t="n">
        <f aca="false">((B66-B65)+(B65-B64)+(B64-B63)+(B63-B62))/4</f>
        <v>71.090224615009</v>
      </c>
      <c r="E66" s="20" t="n">
        <f aca="false">MAX(0,IF(C66="Buy",E65+1,E65-MAX(1,ROUND($F$5*E65,0))))</f>
        <v>0</v>
      </c>
      <c r="F66" s="20" t="n">
        <f aca="false">MAX(0,IF(C66="Sell",F65+1,F65-MAX(1,ROUND($F$5*F65,0))))</f>
        <v>0</v>
      </c>
      <c r="G66" s="20" t="n">
        <f aca="false">IF(X66&gt;$R$2,E66+$R$3,IF(X66&lt;0,IF(P65&gt;U66,E66+$R$3,E66),E66))</f>
        <v>0</v>
      </c>
      <c r="H66" s="20" t="n">
        <f aca="false">IF(X66&lt;$R$2*-1,F66+$R$3,IF(X66&gt;0,(IF(Q65-U66-L48*(1+$R$4)&gt;0,F66+$R$3,F66)),F66))</f>
        <v>5</v>
      </c>
      <c r="I66" s="20" t="n">
        <f aca="false">IF(H66&gt;4,IF(G66&lt;H66*$U$2,H66,G66),G66)</f>
        <v>5</v>
      </c>
      <c r="J66" s="20" t="n">
        <f aca="false">IF(G66&gt;4,IF(H66&lt;G66*$U$2,G66,H66),H66)</f>
        <v>5</v>
      </c>
      <c r="K66" s="38" t="n">
        <f aca="false">MAX($L$3,IF(C66="Buy",MAX(0,VLOOKUP(I66,Trans2,3,FALSE())+K65),MAX(0,K65-MAX(0.01,ROUND(K65*$F$4,2)))))</f>
        <v>0</v>
      </c>
      <c r="L66" s="38" t="n">
        <f aca="false">MAX($L$3,IF(C66="Sell",MAX(0,VLOOKUP(J66,Trans2,3,FALSE())+L65),MAX(0,L65-MAX(0.01,ROUND(L65*$F$4,2)))))</f>
        <v>0</v>
      </c>
      <c r="M66" s="38" t="n">
        <f aca="false">IF(I66&lt;&gt;J66,K66,MAX(K66,L66))</f>
        <v>0</v>
      </c>
      <c r="N66" s="38" t="n">
        <f aca="false">IF(I66&lt;&gt;J66,L66,MAX(K66,L66))</f>
        <v>0</v>
      </c>
      <c r="O66" s="40" t="n">
        <f aca="false">MAX($L$2,N66+$L$4,M66+0.01,IF(C66="Sell",VLOOKUP(F66,Trans2,2,FALSE()),IF(C66="Buy",VLOOKUP(E66,Trans2,2,FALSE()),0))+VLOOKUP(D66,Intensity2,2,TRUE())+O65)</f>
        <v>0.79</v>
      </c>
      <c r="P66" s="39" t="n">
        <f aca="false">IF(C66="Sell",Q66-O66,IF(C66="Buy",P65-M66,((P65+Q65)/2-O66/2)))</f>
        <v>24.76</v>
      </c>
      <c r="Q66" s="39" t="n">
        <f aca="false">IF(C66="Sell",Q65+N66,IF(C66="Buy",P66+O66,((P65+Q65)/2+O66/2)))</f>
        <v>25.55</v>
      </c>
      <c r="R66" s="20" t="n">
        <f aca="false">(P66+Q66)/2</f>
        <v>25.155</v>
      </c>
      <c r="S66" s="20" t="str">
        <f aca="false">IF(C66="Buy",P65,IF(C66="Sell",Q65,""))</f>
        <v/>
      </c>
      <c r="T66" s="41" t="n">
        <f aca="false">IF(C66="Buy",(S66*10000+V65*T65)/(V65+10000),T65)</f>
        <v>26.3625</v>
      </c>
      <c r="U66" s="41" t="n">
        <f aca="false">IF(C66="Sell",(S66*10000+W65*U65)/(W65+10000),U65)</f>
        <v>25.5576923076923</v>
      </c>
      <c r="V66" s="37" t="n">
        <f aca="false">IF(C66="Buy",V65+10000,V65)</f>
        <v>40000</v>
      </c>
      <c r="W66" s="37" t="n">
        <f aca="false">IF(C66="Sell",W65+10000,W65)</f>
        <v>130000</v>
      </c>
      <c r="X66" s="37" t="n">
        <f aca="false">V66-W66</f>
        <v>-90000</v>
      </c>
      <c r="Y66" s="37" t="n">
        <f aca="false">W66*U66-V66*T66</f>
        <v>2268000</v>
      </c>
      <c r="Z66" s="37" t="n">
        <f aca="false">X66*R66+Y66</f>
        <v>4050</v>
      </c>
    </row>
    <row r="67" customFormat="false" ht="12.75" hidden="false" customHeight="false" outlineLevel="0" collapsed="false">
      <c r="A67" s="20" t="n">
        <f aca="false">A66+1</f>
        <v>49</v>
      </c>
      <c r="B67" s="37" t="n">
        <f aca="false">model1!B67</f>
        <v>6741.65118053873</v>
      </c>
      <c r="C67" s="20" t="s">
        <v>70</v>
      </c>
      <c r="D67" s="37" t="n">
        <f aca="false">((B67-B66)+(B66-B65)+(B65-B64)+(B64-B63))/4</f>
        <v>71.1155212493907</v>
      </c>
      <c r="E67" s="20" t="n">
        <f aca="false">MAX(0,IF(C67="Buy",E66+1,E66-MAX(1,ROUND($F$5*E66,0))))</f>
        <v>0</v>
      </c>
      <c r="F67" s="20" t="n">
        <f aca="false">MAX(0,IF(C67="Sell",F66+1,F66-MAX(1,ROUND($F$5*F66,0))))</f>
        <v>0</v>
      </c>
      <c r="G67" s="20" t="n">
        <f aca="false">IF(X67&gt;$R$2,E67+$R$3,IF(X67&lt;0,IF(P66&gt;U67,E67+$R$3,E67),E67))</f>
        <v>0</v>
      </c>
      <c r="H67" s="20" t="n">
        <f aca="false">IF(X67&lt;$R$2*-1,F67+$R$3,IF(X67&gt;0,(IF(Q66-U67-L49*(1+$R$4)&gt;0,F67+$R$3,F67)),F67))</f>
        <v>5</v>
      </c>
      <c r="I67" s="20" t="n">
        <f aca="false">IF(H67&gt;4,IF(G67&lt;H67*$U$2,H67,G67),G67)</f>
        <v>5</v>
      </c>
      <c r="J67" s="20" t="n">
        <f aca="false">IF(G67&gt;4,IF(H67&lt;G67*$U$2,G67,H67),H67)</f>
        <v>5</v>
      </c>
      <c r="K67" s="38" t="n">
        <f aca="false">MAX($L$3,IF(C67="Buy",MAX(0,VLOOKUP(I67,Trans2,3,FALSE())+K66),MAX(0,K66-MAX(0.01,ROUND(K66*$F$4,2)))))</f>
        <v>0</v>
      </c>
      <c r="L67" s="38" t="n">
        <f aca="false">MAX($L$3,IF(C67="Sell",MAX(0,VLOOKUP(J67,Trans2,3,FALSE())+L66),MAX(0,L66-MAX(0.01,ROUND(L66*$F$4,2)))))</f>
        <v>0</v>
      </c>
      <c r="M67" s="38" t="n">
        <f aca="false">IF(I67&lt;&gt;J67,K67,MAX(K67,L67))</f>
        <v>0</v>
      </c>
      <c r="N67" s="38" t="n">
        <f aca="false">IF(I67&lt;&gt;J67,L67,MAX(K67,L67))</f>
        <v>0</v>
      </c>
      <c r="O67" s="40" t="n">
        <f aca="false">MAX($L$2,N67+$L$4,M67+0.01,IF(C67="Sell",VLOOKUP(F67,Trans2,2,FALSE()),IF(C67="Buy",VLOOKUP(E67,Trans2,2,FALSE()),0))+VLOOKUP(D67,Intensity2,2,TRUE())+O66)</f>
        <v>0.79</v>
      </c>
      <c r="P67" s="39" t="n">
        <f aca="false">IF(C67="Sell",Q67-O67,IF(C67="Buy",P66-M67,((P66+Q66)/2-O67/2)))</f>
        <v>24.76</v>
      </c>
      <c r="Q67" s="39" t="n">
        <f aca="false">IF(C67="Sell",Q66+N67,IF(C67="Buy",P67+O67,((P66+Q66)/2+O67/2)))</f>
        <v>25.55</v>
      </c>
      <c r="R67" s="20" t="n">
        <f aca="false">(P67+Q67)/2</f>
        <v>25.155</v>
      </c>
      <c r="S67" s="20" t="str">
        <f aca="false">IF(C67="Buy",P66,IF(C67="Sell",Q66,""))</f>
        <v/>
      </c>
      <c r="T67" s="41" t="n">
        <f aca="false">IF(C67="Buy",(S67*10000+V66*T66)/(V66+10000),T66)</f>
        <v>26.3625</v>
      </c>
      <c r="U67" s="41" t="n">
        <f aca="false">IF(C67="Sell",(S67*10000+W66*U66)/(W66+10000),U66)</f>
        <v>25.5576923076923</v>
      </c>
      <c r="V67" s="37" t="n">
        <f aca="false">IF(C67="Buy",V66+10000,V66)</f>
        <v>40000</v>
      </c>
      <c r="W67" s="37" t="n">
        <f aca="false">IF(C67="Sell",W66+10000,W66)</f>
        <v>130000</v>
      </c>
      <c r="X67" s="37" t="n">
        <f aca="false">V67-W67</f>
        <v>-90000</v>
      </c>
      <c r="Y67" s="37" t="n">
        <f aca="false">W67*U67-V67*T67</f>
        <v>2268000</v>
      </c>
      <c r="Z67" s="37" t="n">
        <f aca="false">X67*R67+Y67</f>
        <v>4050</v>
      </c>
    </row>
    <row r="68" customFormat="false" ht="12.75" hidden="false" customHeight="false" outlineLevel="0" collapsed="false">
      <c r="A68" s="20" t="n">
        <f aca="false">A67+1</f>
        <v>50</v>
      </c>
      <c r="B68" s="37" t="n">
        <f aca="false">model1!B68</f>
        <v>6762.60247114376</v>
      </c>
      <c r="C68" s="20" t="s">
        <v>70</v>
      </c>
      <c r="D68" s="37" t="n">
        <f aca="false">((B68-B67)+(B67-B66)+(B66-B65)+(B65-B64))/4</f>
        <v>61.9253519904189</v>
      </c>
      <c r="E68" s="20" t="n">
        <f aca="false">MAX(0,IF(C68="Buy",E67+1,E67-MAX(1,ROUND($F$5*E67,0))))</f>
        <v>0</v>
      </c>
      <c r="F68" s="20" t="n">
        <f aca="false">MAX(0,IF(C68="Sell",F67+1,F67-MAX(1,ROUND($F$5*F67,0))))</f>
        <v>0</v>
      </c>
      <c r="G68" s="20" t="n">
        <f aca="false">IF(X68&gt;$R$2,E68+$R$3,IF(X68&lt;0,IF(P67&gt;U68,E68+$R$3,E68),E68))</f>
        <v>0</v>
      </c>
      <c r="H68" s="20" t="n">
        <f aca="false">IF(X68&lt;$R$2*-1,F68+$R$3,IF(X68&gt;0,(IF(Q67-U68-L50*(1+$R$4)&gt;0,F68+$R$3,F68)),F68))</f>
        <v>5</v>
      </c>
      <c r="I68" s="20" t="n">
        <f aca="false">IF(H68&gt;4,IF(G68&lt;H68*$U$2,H68,G68),G68)</f>
        <v>5</v>
      </c>
      <c r="J68" s="20" t="n">
        <f aca="false">IF(G68&gt;4,IF(H68&lt;G68*$U$2,G68,H68),H68)</f>
        <v>5</v>
      </c>
      <c r="K68" s="38" t="n">
        <f aca="false">MAX($L$3,IF(C68="Buy",MAX(0,VLOOKUP(I68,Trans2,3,FALSE())+K67),MAX(0,K67-MAX(0.01,ROUND(K67*$F$4,2)))))</f>
        <v>0</v>
      </c>
      <c r="L68" s="38" t="n">
        <f aca="false">MAX($L$3,IF(C68="Sell",MAX(0,VLOOKUP(J68,Trans2,3,FALSE())+L67),MAX(0,L67-MAX(0.01,ROUND(L67*$F$4,2)))))</f>
        <v>0</v>
      </c>
      <c r="M68" s="38" t="n">
        <f aca="false">IF(I68&lt;&gt;J68,K68,MAX(K68,L68))</f>
        <v>0</v>
      </c>
      <c r="N68" s="38" t="n">
        <f aca="false">IF(I68&lt;&gt;J68,L68,MAX(K68,L68))</f>
        <v>0</v>
      </c>
      <c r="O68" s="40" t="n">
        <f aca="false">MAX($L$2,N68+$L$4,M68+0.01,IF(C68="Sell",VLOOKUP(F68,Trans2,2,FALSE()),IF(C68="Buy",VLOOKUP(E68,Trans2,2,FALSE()),0))+VLOOKUP(D68,Intensity2,2,TRUE())+O67)</f>
        <v>0.79</v>
      </c>
      <c r="P68" s="39" t="n">
        <f aca="false">IF(C68="Sell",Q68-O68,IF(C68="Buy",P67-M68,((P67+Q67)/2-O68/2)))</f>
        <v>24.76</v>
      </c>
      <c r="Q68" s="39" t="n">
        <f aca="false">IF(C68="Sell",Q67+N68,IF(C68="Buy",P68+O68,((P67+Q67)/2+O68/2)))</f>
        <v>25.55</v>
      </c>
      <c r="R68" s="20" t="n">
        <f aca="false">(P68+Q68)/2</f>
        <v>25.155</v>
      </c>
      <c r="S68" s="20" t="str">
        <f aca="false">IF(C68="Buy",P67,IF(C68="Sell",Q67,""))</f>
        <v/>
      </c>
      <c r="T68" s="41" t="n">
        <f aca="false">IF(C68="Buy",(S68*10000+V67*T67)/(V67+10000),T67)</f>
        <v>26.3625</v>
      </c>
      <c r="U68" s="41" t="n">
        <f aca="false">IF(C68="Sell",(S68*10000+W67*U67)/(W67+10000),U67)</f>
        <v>25.5576923076923</v>
      </c>
      <c r="V68" s="37" t="n">
        <f aca="false">IF(C68="Buy",V67+10000,V67)</f>
        <v>40000</v>
      </c>
      <c r="W68" s="37" t="n">
        <f aca="false">IF(C68="Sell",W67+10000,W67)</f>
        <v>130000</v>
      </c>
      <c r="X68" s="37" t="n">
        <f aca="false">V68-W68</f>
        <v>-90000</v>
      </c>
      <c r="Y68" s="37" t="n">
        <f aca="false">W68*U68-V68*T68</f>
        <v>2268000</v>
      </c>
      <c r="Z68" s="37" t="n">
        <f aca="false">X68*R68+Y68</f>
        <v>4050</v>
      </c>
    </row>
    <row r="69" customFormat="false" ht="12.75" hidden="false" customHeight="false" outlineLevel="0" collapsed="false">
      <c r="A69" s="20" t="n">
        <f aca="false">A68+1</f>
        <v>51</v>
      </c>
      <c r="B69" s="37" t="n">
        <f aca="false">model1!B69</f>
        <v>7002.60247114376</v>
      </c>
      <c r="C69" s="20" t="s">
        <v>70</v>
      </c>
      <c r="D69" s="37" t="n">
        <f aca="false">((B69-B68)+(B68-B67)+(B67-B66)+(B66-B65))/4</f>
        <v>92.5886390360688</v>
      </c>
      <c r="E69" s="20" t="n">
        <f aca="false">MAX(0,IF(C69="Buy",E68+1,E68-MAX(1,ROUND($F$5*E68,0))))</f>
        <v>0</v>
      </c>
      <c r="F69" s="20" t="n">
        <f aca="false">MAX(0,IF(C69="Sell",F68+1,F68-MAX(1,ROUND($F$5*F68,0))))</f>
        <v>0</v>
      </c>
      <c r="G69" s="20" t="n">
        <f aca="false">IF(X69&gt;$R$2,E69+$R$3,IF(X69&lt;0,IF(P68&gt;U69,E69+$R$3,E69),E69))</f>
        <v>0</v>
      </c>
      <c r="H69" s="20" t="n">
        <f aca="false">IF(X69&lt;$R$2*-1,F69+$R$3,IF(X69&gt;0,(IF(Q68-U69-L51*(1+$R$4)&gt;0,F69+$R$3,F69)),F69))</f>
        <v>5</v>
      </c>
      <c r="I69" s="20" t="n">
        <f aca="false">IF(H69&gt;4,IF(G69&lt;H69*$U$2,H69,G69),G69)</f>
        <v>5</v>
      </c>
      <c r="J69" s="20" t="n">
        <f aca="false">IF(G69&gt;4,IF(H69&lt;G69*$U$2,G69,H69),H69)</f>
        <v>5</v>
      </c>
      <c r="K69" s="38" t="n">
        <f aca="false">MAX($L$3,IF(C69="Buy",MAX(0,VLOOKUP(I69,Trans2,3,FALSE())+K68),MAX(0,K68-MAX(0.01,ROUND(K68*$F$4,2)))))</f>
        <v>0</v>
      </c>
      <c r="L69" s="38" t="n">
        <f aca="false">MAX($L$3,IF(C69="Sell",MAX(0,VLOOKUP(J69,Trans2,3,FALSE())+L68),MAX(0,L68-MAX(0.01,ROUND(L68*$F$4,2)))))</f>
        <v>0</v>
      </c>
      <c r="M69" s="38" t="n">
        <f aca="false">IF(I69&lt;&gt;J69,K69,MAX(K69,L69))</f>
        <v>0</v>
      </c>
      <c r="N69" s="38" t="n">
        <f aca="false">IF(I69&lt;&gt;J69,L69,MAX(K69,L69))</f>
        <v>0</v>
      </c>
      <c r="O69" s="40" t="n">
        <f aca="false">MAX($L$2,N69+$L$4,M69+0.01,IF(C69="Sell",VLOOKUP(F69,Trans2,2,FALSE()),IF(C69="Buy",VLOOKUP(E69,Trans2,2,FALSE()),0))+VLOOKUP(D69,Intensity2,2,TRUE())+O68)</f>
        <v>0.79</v>
      </c>
      <c r="P69" s="39" t="n">
        <f aca="false">IF(C69="Sell",Q69-O69,IF(C69="Buy",P68-M69,((P68+Q68)/2-O69/2)))</f>
        <v>24.76</v>
      </c>
      <c r="Q69" s="39" t="n">
        <f aca="false">IF(C69="Sell",Q68+N69,IF(C69="Buy",P69+O69,((P68+Q68)/2+O69/2)))</f>
        <v>25.55</v>
      </c>
      <c r="R69" s="20" t="n">
        <f aca="false">(P69+Q69)/2</f>
        <v>25.155</v>
      </c>
      <c r="S69" s="20" t="str">
        <f aca="false">IF(C69="Buy",P68,IF(C69="Sell",Q68,""))</f>
        <v/>
      </c>
      <c r="T69" s="41" t="n">
        <f aca="false">IF(C69="Buy",(S69*10000+V68*T68)/(V68+10000),T68)</f>
        <v>26.3625</v>
      </c>
      <c r="U69" s="41" t="n">
        <f aca="false">IF(C69="Sell",(S69*10000+W68*U68)/(W68+10000),U68)</f>
        <v>25.5576923076923</v>
      </c>
      <c r="V69" s="37" t="n">
        <f aca="false">IF(C69="Buy",V68+10000,V68)</f>
        <v>40000</v>
      </c>
      <c r="W69" s="37" t="n">
        <f aca="false">IF(C69="Sell",W68+10000,W68)</f>
        <v>130000</v>
      </c>
      <c r="X69" s="37" t="n">
        <f aca="false">V69-W69</f>
        <v>-90000</v>
      </c>
      <c r="Y69" s="37" t="n">
        <f aca="false">W69*U69-V69*T69</f>
        <v>2268000</v>
      </c>
      <c r="Z69" s="37" t="n">
        <f aca="false">X69*R69+Y69</f>
        <v>4050</v>
      </c>
    </row>
    <row r="70" customFormat="false" ht="12.75" hidden="false" customHeight="false" outlineLevel="0" collapsed="false">
      <c r="A70" s="20" t="n">
        <f aca="false">A69+1</f>
        <v>52</v>
      </c>
      <c r="B70" s="37" t="n">
        <f aca="false">model1!B70</f>
        <v>7242.60247114376</v>
      </c>
      <c r="C70" s="20" t="s">
        <v>70</v>
      </c>
      <c r="D70" s="37" t="n">
        <f aca="false">((B70-B69)+(B69-B68)+(B68-B67)+(B67-B66))/4</f>
        <v>134.557197221073</v>
      </c>
      <c r="E70" s="20" t="n">
        <f aca="false">MAX(0,IF(C70="Buy",E69+1,E69-MAX(1,ROUND($F$5*E69,0))))</f>
        <v>0</v>
      </c>
      <c r="F70" s="20" t="n">
        <f aca="false">MAX(0,IF(C70="Sell",F69+1,F69-MAX(1,ROUND($F$5*F69,0))))</f>
        <v>0</v>
      </c>
      <c r="G70" s="20" t="n">
        <f aca="false">IF(X70&gt;$R$2,E70+$R$3,IF(X70&lt;0,IF(P69&gt;U70,E70+$R$3,E70),E70))</f>
        <v>0</v>
      </c>
      <c r="H70" s="20" t="n">
        <f aca="false">IF(X70&lt;$R$2*-1,F70+$R$3,IF(X70&gt;0,(IF(Q69-U70-L52*(1+$R$4)&gt;0,F70+$R$3,F70)),F70))</f>
        <v>5</v>
      </c>
      <c r="I70" s="20" t="n">
        <f aca="false">IF(H70&gt;4,IF(G70&lt;H70*$U$2,H70,G70),G70)</f>
        <v>5</v>
      </c>
      <c r="J70" s="20" t="n">
        <f aca="false">IF(G70&gt;4,IF(H70&lt;G70*$U$2,G70,H70),H70)</f>
        <v>5</v>
      </c>
      <c r="K70" s="38" t="n">
        <f aca="false">MAX($L$3,IF(C70="Buy",MAX(0,VLOOKUP(I70,Trans2,3,FALSE())+K69),MAX(0,K69-MAX(0.01,ROUND(K69*$F$4,2)))))</f>
        <v>0</v>
      </c>
      <c r="L70" s="38" t="n">
        <f aca="false">MAX($L$3,IF(C70="Sell",MAX(0,VLOOKUP(J70,Trans2,3,FALSE())+L69),MAX(0,L69-MAX(0.01,ROUND(L69*$F$4,2)))))</f>
        <v>0</v>
      </c>
      <c r="M70" s="38" t="n">
        <f aca="false">IF(I70&lt;&gt;J70,K70,MAX(K70,L70))</f>
        <v>0</v>
      </c>
      <c r="N70" s="38" t="n">
        <f aca="false">IF(I70&lt;&gt;J70,L70,MAX(K70,L70))</f>
        <v>0</v>
      </c>
      <c r="O70" s="40" t="n">
        <f aca="false">MAX($L$2,N70+$L$4,M70+0.01,IF(C70="Sell",VLOOKUP(F70,Trans2,2,FALSE()),IF(C70="Buy",VLOOKUP(E70,Trans2,2,FALSE()),0))+VLOOKUP(D70,Intensity2,2,TRUE())+O69)</f>
        <v>0.79</v>
      </c>
      <c r="P70" s="39" t="n">
        <f aca="false">IF(C70="Sell",Q70-O70,IF(C70="Buy",P69-M70,((P69+Q69)/2-O70/2)))</f>
        <v>24.76</v>
      </c>
      <c r="Q70" s="39" t="n">
        <f aca="false">IF(C70="Sell",Q69+N70,IF(C70="Buy",P70+O70,((P69+Q69)/2+O70/2)))</f>
        <v>25.55</v>
      </c>
      <c r="R70" s="20" t="n">
        <f aca="false">(P70+Q70)/2</f>
        <v>25.155</v>
      </c>
      <c r="S70" s="20" t="str">
        <f aca="false">IF(C70="Buy",P69,IF(C70="Sell",Q69,""))</f>
        <v/>
      </c>
      <c r="T70" s="41" t="n">
        <f aca="false">IF(C70="Buy",(S70*10000+V69*T69)/(V69+10000),T69)</f>
        <v>26.3625</v>
      </c>
      <c r="U70" s="41" t="n">
        <f aca="false">IF(C70="Sell",(S70*10000+W69*U69)/(W69+10000),U69)</f>
        <v>25.5576923076923</v>
      </c>
      <c r="V70" s="37" t="n">
        <f aca="false">IF(C70="Buy",V69+10000,V69)</f>
        <v>40000</v>
      </c>
      <c r="W70" s="37" t="n">
        <f aca="false">IF(C70="Sell",W69+10000,W69)</f>
        <v>130000</v>
      </c>
      <c r="X70" s="37" t="n">
        <f aca="false">V70-W70</f>
        <v>-90000</v>
      </c>
      <c r="Y70" s="37" t="n">
        <f aca="false">W70*U70-V70*T70</f>
        <v>2268000</v>
      </c>
      <c r="Z70" s="37" t="n">
        <f aca="false">X70*R70+Y70</f>
        <v>4050</v>
      </c>
    </row>
    <row r="71" customFormat="false" ht="12.75" hidden="false" customHeight="false" outlineLevel="0" collapsed="false">
      <c r="A71" s="20" t="n">
        <f aca="false">A70+1</f>
        <v>53</v>
      </c>
      <c r="B71" s="37" t="n">
        <f aca="false">model1!B71</f>
        <v>7482.60247114376</v>
      </c>
      <c r="C71" s="20" t="s">
        <v>70</v>
      </c>
      <c r="D71" s="37" t="n">
        <f aca="false">((B71-B70)+(B70-B69)+(B69-B68)+(B68-B67))/4</f>
        <v>185.237822651257</v>
      </c>
      <c r="E71" s="20" t="n">
        <f aca="false">MAX(0,IF(C71="Buy",E70+1,E70-MAX(1,ROUND($F$5*E70,0))))</f>
        <v>0</v>
      </c>
      <c r="F71" s="20" t="n">
        <f aca="false">MAX(0,IF(C71="Sell",F70+1,F70-MAX(1,ROUND($F$5*F70,0))))</f>
        <v>0</v>
      </c>
      <c r="G71" s="20" t="n">
        <f aca="false">IF(X71&gt;$R$2,E71+$R$3,IF(X71&lt;0,IF(P70&gt;U71,E71+$R$3,E71),E71))</f>
        <v>0</v>
      </c>
      <c r="H71" s="20" t="n">
        <f aca="false">IF(X71&lt;$R$2*-1,F71+$R$3,IF(X71&gt;0,(IF(Q70-U71-L53*(1+$R$4)&gt;0,F71+$R$3,F71)),F71))</f>
        <v>5</v>
      </c>
      <c r="I71" s="20" t="n">
        <f aca="false">IF(H71&gt;4,IF(G71&lt;H71*$U$2,H71,G71),G71)</f>
        <v>5</v>
      </c>
      <c r="J71" s="20" t="n">
        <f aca="false">IF(G71&gt;4,IF(H71&lt;G71*$U$2,G71,H71),H71)</f>
        <v>5</v>
      </c>
      <c r="K71" s="38" t="n">
        <f aca="false">MAX($L$3,IF(C71="Buy",MAX(0,VLOOKUP(I71,Trans2,3,FALSE())+K70),MAX(0,K70-MAX(0.01,ROUND(K70*$F$4,2)))))</f>
        <v>0</v>
      </c>
      <c r="L71" s="38" t="n">
        <f aca="false">MAX($L$3,IF(C71="Sell",MAX(0,VLOOKUP(J71,Trans2,3,FALSE())+L70),MAX(0,L70-MAX(0.01,ROUND(L70*$F$4,2)))))</f>
        <v>0</v>
      </c>
      <c r="M71" s="38" t="n">
        <f aca="false">IF(I71&lt;&gt;J71,K71,MAX(K71,L71))</f>
        <v>0</v>
      </c>
      <c r="N71" s="38" t="n">
        <f aca="false">IF(I71&lt;&gt;J71,L71,MAX(K71,L71))</f>
        <v>0</v>
      </c>
      <c r="O71" s="40" t="n">
        <f aca="false">MAX($L$2,N71+$L$4,M71+0.01,IF(C71="Sell",VLOOKUP(F71,Trans2,2,FALSE()),IF(C71="Buy",VLOOKUP(E71,Trans2,2,FALSE()),0))+VLOOKUP(D71,Intensity2,2,TRUE())+O70)</f>
        <v>0.79</v>
      </c>
      <c r="P71" s="39" t="n">
        <f aca="false">IF(C71="Sell",Q71-O71,IF(C71="Buy",P70-M71,((P70+Q70)/2-O71/2)))</f>
        <v>24.76</v>
      </c>
      <c r="Q71" s="39" t="n">
        <f aca="false">IF(C71="Sell",Q70+N71,IF(C71="Buy",P71+O71,((P70+Q70)/2+O71/2)))</f>
        <v>25.55</v>
      </c>
      <c r="R71" s="20" t="n">
        <f aca="false">(P71+Q71)/2</f>
        <v>25.155</v>
      </c>
      <c r="S71" s="20" t="str">
        <f aca="false">IF(C71="Buy",P70,IF(C71="Sell",Q70,""))</f>
        <v/>
      </c>
      <c r="T71" s="41" t="n">
        <f aca="false">IF(C71="Buy",(S71*10000+V70*T70)/(V70+10000),T70)</f>
        <v>26.3625</v>
      </c>
      <c r="U71" s="41" t="n">
        <f aca="false">IF(C71="Sell",(S71*10000+W70*U70)/(W70+10000),U70)</f>
        <v>25.5576923076923</v>
      </c>
      <c r="V71" s="37" t="n">
        <f aca="false">IF(C71="Buy",V70+10000,V70)</f>
        <v>40000</v>
      </c>
      <c r="W71" s="37" t="n">
        <f aca="false">IF(C71="Sell",W70+10000,W70)</f>
        <v>130000</v>
      </c>
      <c r="X71" s="37" t="n">
        <f aca="false">V71-W71</f>
        <v>-90000</v>
      </c>
      <c r="Y71" s="37" t="n">
        <f aca="false">W71*U71-V71*T71</f>
        <v>2268000</v>
      </c>
      <c r="Z71" s="37" t="n">
        <f aca="false">X71*R71+Y71</f>
        <v>4050</v>
      </c>
    </row>
    <row r="72" customFormat="false" ht="12.75" hidden="false" customHeight="false" outlineLevel="0" collapsed="false">
      <c r="A72" s="20" t="n">
        <f aca="false">A71+1</f>
        <v>54</v>
      </c>
      <c r="B72" s="37" t="n">
        <f aca="false">model1!B72</f>
        <v>7722.60247114376</v>
      </c>
      <c r="C72" s="20" t="s">
        <v>70</v>
      </c>
      <c r="D72" s="37" t="n">
        <f aca="false">((B72-B71)+(B71-B70)+(B70-B69)+(B69-B68))/4</f>
        <v>240</v>
      </c>
      <c r="E72" s="20" t="n">
        <f aca="false">MAX(0,IF(C72="Buy",E71+1,E71-MAX(1,ROUND($F$5*E71,0))))</f>
        <v>0</v>
      </c>
      <c r="F72" s="20" t="n">
        <f aca="false">MAX(0,IF(C72="Sell",F71+1,F71-MAX(1,ROUND($F$5*F71,0))))</f>
        <v>0</v>
      </c>
      <c r="G72" s="20" t="n">
        <f aca="false">IF(X72&gt;$R$2,E72+$R$3,IF(X72&lt;0,IF(P71&gt;U72,E72+$R$3,E72),E72))</f>
        <v>0</v>
      </c>
      <c r="H72" s="20" t="n">
        <f aca="false">IF(X72&lt;$R$2*-1,F72+$R$3,IF(X72&gt;0,(IF(Q71-U72-L54*(1+$R$4)&gt;0,F72+$R$3,F72)),F72))</f>
        <v>5</v>
      </c>
      <c r="I72" s="20" t="n">
        <f aca="false">IF(H72&gt;4,IF(G72&lt;H72*$U$2,H72,G72),G72)</f>
        <v>5</v>
      </c>
      <c r="J72" s="20" t="n">
        <f aca="false">IF(G72&gt;4,IF(H72&lt;G72*$U$2,G72,H72),H72)</f>
        <v>5</v>
      </c>
      <c r="K72" s="38" t="n">
        <f aca="false">MAX($L$3,IF(C72="Buy",MAX(0,VLOOKUP(I72,Trans2,3,FALSE())+K71),MAX(0,K71-MAX(0.01,ROUND(K71*$F$4,2)))))</f>
        <v>0</v>
      </c>
      <c r="L72" s="38" t="n">
        <f aca="false">MAX($L$3,IF(C72="Sell",MAX(0,VLOOKUP(J72,Trans2,3,FALSE())+L71),MAX(0,L71-MAX(0.01,ROUND(L71*$F$4,2)))))</f>
        <v>0</v>
      </c>
      <c r="M72" s="38" t="n">
        <f aca="false">IF(I72&lt;&gt;J72,K72,MAX(K72,L72))</f>
        <v>0</v>
      </c>
      <c r="N72" s="38" t="n">
        <f aca="false">IF(I72&lt;&gt;J72,L72,MAX(K72,L72))</f>
        <v>0</v>
      </c>
      <c r="O72" s="40" t="n">
        <f aca="false">MAX($L$2,N72+$L$4,M72+0.01,IF(C72="Sell",VLOOKUP(F72,Trans2,2,FALSE()),IF(C72="Buy",VLOOKUP(E72,Trans2,2,FALSE()),0))+VLOOKUP(D72,Intensity2,2,TRUE())+O71)</f>
        <v>0.78</v>
      </c>
      <c r="P72" s="39" t="n">
        <f aca="false">IF(C72="Sell",Q72-O72,IF(C72="Buy",P71-M72,((P71+Q71)/2-O72/2)))</f>
        <v>24.765</v>
      </c>
      <c r="Q72" s="39" t="n">
        <f aca="false">IF(C72="Sell",Q71+N72,IF(C72="Buy",P72+O72,((P71+Q71)/2+O72/2)))</f>
        <v>25.545</v>
      </c>
      <c r="R72" s="20" t="n">
        <f aca="false">(P72+Q72)/2</f>
        <v>25.155</v>
      </c>
      <c r="S72" s="20" t="str">
        <f aca="false">IF(C72="Buy",P71,IF(C72="Sell",Q71,""))</f>
        <v/>
      </c>
      <c r="T72" s="41" t="n">
        <f aca="false">IF(C72="Buy",(S72*10000+V71*T71)/(V71+10000),T71)</f>
        <v>26.3625</v>
      </c>
      <c r="U72" s="41" t="n">
        <f aca="false">IF(C72="Sell",(S72*10000+W71*U71)/(W71+10000),U71)</f>
        <v>25.5576923076923</v>
      </c>
      <c r="V72" s="37" t="n">
        <f aca="false">IF(C72="Buy",V71+10000,V71)</f>
        <v>40000</v>
      </c>
      <c r="W72" s="37" t="n">
        <f aca="false">IF(C72="Sell",W71+10000,W71)</f>
        <v>130000</v>
      </c>
      <c r="X72" s="37" t="n">
        <f aca="false">V72-W72</f>
        <v>-90000</v>
      </c>
      <c r="Y72" s="37" t="n">
        <f aca="false">W72*U72-V72*T72</f>
        <v>2268000</v>
      </c>
      <c r="Z72" s="37" t="n">
        <f aca="false">X72*R72+Y72</f>
        <v>4050</v>
      </c>
    </row>
    <row r="73" customFormat="false" ht="12.75" hidden="false" customHeight="false" outlineLevel="0" collapsed="false">
      <c r="A73" s="20" t="n">
        <f aca="false">A72+1</f>
        <v>55</v>
      </c>
      <c r="B73" s="37" t="n">
        <f aca="false">model1!B73</f>
        <v>7962.60247114376</v>
      </c>
      <c r="C73" s="20" t="s">
        <v>70</v>
      </c>
      <c r="D73" s="37" t="n">
        <f aca="false">((B73-B72)+(B72-B71)+(B71-B70)+(B70-B69))/4</f>
        <v>240</v>
      </c>
      <c r="E73" s="20" t="n">
        <f aca="false">MAX(0,IF(C73="Buy",E72+1,E72-MAX(1,ROUND($F$5*E72,0))))</f>
        <v>0</v>
      </c>
      <c r="F73" s="20" t="n">
        <f aca="false">MAX(0,IF(C73="Sell",F72+1,F72-MAX(1,ROUND($F$5*F72,0))))</f>
        <v>0</v>
      </c>
      <c r="G73" s="20" t="n">
        <f aca="false">IF(X73&gt;$R$2,E73+$R$3,IF(X73&lt;0,IF(P72&gt;U73,E73+$R$3,E73),E73))</f>
        <v>0</v>
      </c>
      <c r="H73" s="20" t="n">
        <f aca="false">IF(X73&lt;$R$2*-1,F73+$R$3,IF(X73&gt;0,(IF(Q72-U73-L55*(1+$R$4)&gt;0,F73+$R$3,F73)),F73))</f>
        <v>5</v>
      </c>
      <c r="I73" s="20" t="n">
        <f aca="false">IF(H73&gt;4,IF(G73&lt;H73*$U$2,H73,G73),G73)</f>
        <v>5</v>
      </c>
      <c r="J73" s="20" t="n">
        <f aca="false">IF(G73&gt;4,IF(H73&lt;G73*$U$2,G73,H73),H73)</f>
        <v>5</v>
      </c>
      <c r="K73" s="38" t="n">
        <f aca="false">MAX($L$3,IF(C73="Buy",MAX(0,VLOOKUP(I73,Trans2,3,FALSE())+K72),MAX(0,K72-MAX(0.01,ROUND(K72*$F$4,2)))))</f>
        <v>0</v>
      </c>
      <c r="L73" s="38" t="n">
        <f aca="false">MAX($L$3,IF(C73="Sell",MAX(0,VLOOKUP(J73,Trans2,3,FALSE())+L72),MAX(0,L72-MAX(0.01,ROUND(L72*$F$4,2)))))</f>
        <v>0</v>
      </c>
      <c r="M73" s="38" t="n">
        <f aca="false">IF(I73&lt;&gt;J73,K73,MAX(K73,L73))</f>
        <v>0</v>
      </c>
      <c r="N73" s="38" t="n">
        <f aca="false">IF(I73&lt;&gt;J73,L73,MAX(K73,L73))</f>
        <v>0</v>
      </c>
      <c r="O73" s="40" t="n">
        <f aca="false">MAX($L$2,N73+$L$4,M73+0.01,IF(C73="Sell",VLOOKUP(F73,Trans2,2,FALSE()),IF(C73="Buy",VLOOKUP(E73,Trans2,2,FALSE()),0))+VLOOKUP(D73,Intensity2,2,TRUE())+O72)</f>
        <v>0.77</v>
      </c>
      <c r="P73" s="39" t="n">
        <f aca="false">IF(C73="Sell",Q73-O73,IF(C73="Buy",P72-M73,((P72+Q72)/2-O73/2)))</f>
        <v>24.77</v>
      </c>
      <c r="Q73" s="39" t="n">
        <f aca="false">IF(C73="Sell",Q72+N73,IF(C73="Buy",P73+O73,((P72+Q72)/2+O73/2)))</f>
        <v>25.54</v>
      </c>
      <c r="R73" s="20" t="n">
        <f aca="false">(P73+Q73)/2</f>
        <v>25.155</v>
      </c>
      <c r="S73" s="20" t="str">
        <f aca="false">IF(C73="Buy",P72,IF(C73="Sell",Q72,""))</f>
        <v/>
      </c>
      <c r="T73" s="41" t="n">
        <f aca="false">IF(C73="Buy",(S73*10000+V72*T72)/(V72+10000),T72)</f>
        <v>26.3625</v>
      </c>
      <c r="U73" s="41" t="n">
        <f aca="false">IF(C73="Sell",(S73*10000+W72*U72)/(W72+10000),U72)</f>
        <v>25.5576923076923</v>
      </c>
      <c r="V73" s="37" t="n">
        <f aca="false">IF(C73="Buy",V72+10000,V72)</f>
        <v>40000</v>
      </c>
      <c r="W73" s="37" t="n">
        <f aca="false">IF(C73="Sell",W72+10000,W72)</f>
        <v>130000</v>
      </c>
      <c r="X73" s="37" t="n">
        <f aca="false">V73-W73</f>
        <v>-90000</v>
      </c>
      <c r="Y73" s="37" t="n">
        <f aca="false">W73*U73-V73*T73</f>
        <v>2268000</v>
      </c>
      <c r="Z73" s="37" t="n">
        <f aca="false">X73*R73+Y73</f>
        <v>4050</v>
      </c>
    </row>
    <row r="74" customFormat="false" ht="12.75" hidden="false" customHeight="false" outlineLevel="0" collapsed="false">
      <c r="A74" s="20" t="n">
        <f aca="false">A73+1</f>
        <v>56</v>
      </c>
      <c r="B74" s="37" t="n">
        <f aca="false">model1!B74</f>
        <v>8202.60247114376</v>
      </c>
      <c r="C74" s="20" t="s">
        <v>70</v>
      </c>
      <c r="D74" s="37" t="n">
        <f aca="false">((B74-B73)+(B73-B72)+(B72-B71)+(B71-B70))/4</f>
        <v>240</v>
      </c>
      <c r="E74" s="20" t="n">
        <f aca="false">MAX(0,IF(C74="Buy",E73+1,E73-MAX(1,ROUND($F$5*E73,0))))</f>
        <v>0</v>
      </c>
      <c r="F74" s="20" t="n">
        <f aca="false">MAX(0,IF(C74="Sell",F73+1,F73-MAX(1,ROUND($F$5*F73,0))))</f>
        <v>0</v>
      </c>
      <c r="G74" s="20" t="n">
        <f aca="false">IF(X74&gt;$R$2,E74+$R$3,IF(X74&lt;0,IF(P73&gt;U74,E74+$R$3,E74),E74))</f>
        <v>0</v>
      </c>
      <c r="H74" s="20" t="n">
        <f aca="false">IF(X74&lt;$R$2*-1,F74+$R$3,IF(X74&gt;0,(IF(Q73-U74-L56*(1+$R$4)&gt;0,F74+$R$3,F74)),F74))</f>
        <v>5</v>
      </c>
      <c r="I74" s="20" t="n">
        <f aca="false">IF(H74&gt;4,IF(G74&lt;H74*$U$2,H74,G74),G74)</f>
        <v>5</v>
      </c>
      <c r="J74" s="20" t="n">
        <f aca="false">IF(G74&gt;4,IF(H74&lt;G74*$U$2,G74,H74),H74)</f>
        <v>5</v>
      </c>
      <c r="K74" s="38" t="n">
        <f aca="false">MAX($L$3,IF(C74="Buy",MAX(0,VLOOKUP(I74,Trans2,3,FALSE())+K73),MAX(0,K73-MAX(0.01,ROUND(K73*$F$4,2)))))</f>
        <v>0</v>
      </c>
      <c r="L74" s="38" t="n">
        <f aca="false">MAX($L$3,IF(C74="Sell",MAX(0,VLOOKUP(J74,Trans2,3,FALSE())+L73),MAX(0,L73-MAX(0.01,ROUND(L73*$F$4,2)))))</f>
        <v>0</v>
      </c>
      <c r="M74" s="38" t="n">
        <f aca="false">IF(I74&lt;&gt;J74,K74,MAX(K74,L74))</f>
        <v>0</v>
      </c>
      <c r="N74" s="38" t="n">
        <f aca="false">IF(I74&lt;&gt;J74,L74,MAX(K74,L74))</f>
        <v>0</v>
      </c>
      <c r="O74" s="40" t="n">
        <f aca="false">MAX($L$2,N74+$L$4,M74+0.01,IF(C74="Sell",VLOOKUP(F74,Trans2,2,FALSE()),IF(C74="Buy",VLOOKUP(E74,Trans2,2,FALSE()),0))+VLOOKUP(D74,Intensity2,2,TRUE())+O73)</f>
        <v>0.76</v>
      </c>
      <c r="P74" s="39" t="n">
        <f aca="false">IF(C74="Sell",Q74-O74,IF(C74="Buy",P73-M74,((P73+Q73)/2-O74/2)))</f>
        <v>24.775</v>
      </c>
      <c r="Q74" s="39" t="n">
        <f aca="false">IF(C74="Sell",Q73+N74,IF(C74="Buy",P74+O74,((P73+Q73)/2+O74/2)))</f>
        <v>25.535</v>
      </c>
      <c r="R74" s="20" t="n">
        <f aca="false">(P74+Q74)/2</f>
        <v>25.155</v>
      </c>
      <c r="S74" s="20" t="str">
        <f aca="false">IF(C74="Buy",P73,IF(C74="Sell",Q73,""))</f>
        <v/>
      </c>
      <c r="T74" s="41" t="n">
        <f aca="false">IF(C74="Buy",(S74*10000+V73*T73)/(V73+10000),T73)</f>
        <v>26.3625</v>
      </c>
      <c r="U74" s="41" t="n">
        <f aca="false">IF(C74="Sell",(S74*10000+W73*U73)/(W73+10000),U73)</f>
        <v>25.5576923076923</v>
      </c>
      <c r="V74" s="37" t="n">
        <f aca="false">IF(C74="Buy",V73+10000,V73)</f>
        <v>40000</v>
      </c>
      <c r="W74" s="37" t="n">
        <f aca="false">IF(C74="Sell",W73+10000,W73)</f>
        <v>130000</v>
      </c>
      <c r="X74" s="37" t="n">
        <f aca="false">V74-W74</f>
        <v>-90000</v>
      </c>
      <c r="Y74" s="37" t="n">
        <f aca="false">W74*U74-V74*T74</f>
        <v>2268000</v>
      </c>
      <c r="Z74" s="37" t="n">
        <f aca="false">X74*R74+Y74</f>
        <v>4050</v>
      </c>
    </row>
    <row r="75" customFormat="false" ht="12.75" hidden="false" customHeight="false" outlineLevel="0" collapsed="false">
      <c r="A75" s="20" t="n">
        <f aca="false">A74+1</f>
        <v>57</v>
      </c>
      <c r="B75" s="37" t="n">
        <f aca="false">model1!B75</f>
        <v>8442.60247114376</v>
      </c>
      <c r="C75" s="20" t="s">
        <v>70</v>
      </c>
      <c r="D75" s="37" t="n">
        <f aca="false">((B75-B74)+(B74-B73)+(B73-B72)+(B72-B71))/4</f>
        <v>240</v>
      </c>
      <c r="E75" s="20" t="n">
        <f aca="false">MAX(0,IF(C75="Buy",E74+1,E74-MAX(1,ROUND($F$5*E74,0))))</f>
        <v>0</v>
      </c>
      <c r="F75" s="20" t="n">
        <f aca="false">MAX(0,IF(C75="Sell",F74+1,F74-MAX(1,ROUND($F$5*F74,0))))</f>
        <v>0</v>
      </c>
      <c r="G75" s="20" t="n">
        <f aca="false">IF(X75&gt;$R$2,E75+$R$3,IF(X75&lt;0,IF(P74&gt;U75,E75+$R$3,E75),E75))</f>
        <v>0</v>
      </c>
      <c r="H75" s="20" t="n">
        <f aca="false">IF(X75&lt;$R$2*-1,F75+$R$3,IF(X75&gt;0,(IF(Q74-U75-L57*(1+$R$4)&gt;0,F75+$R$3,F75)),F75))</f>
        <v>5</v>
      </c>
      <c r="I75" s="20" t="n">
        <f aca="false">IF(H75&gt;4,IF(G75&lt;H75*$U$2,H75,G75),G75)</f>
        <v>5</v>
      </c>
      <c r="J75" s="20" t="n">
        <f aca="false">IF(G75&gt;4,IF(H75&lt;G75*$U$2,G75,H75),H75)</f>
        <v>5</v>
      </c>
      <c r="K75" s="38" t="n">
        <f aca="false">MAX($L$3,IF(C75="Buy",MAX(0,VLOOKUP(I75,Trans2,3,FALSE())+K74),MAX(0,K74-MAX(0.01,ROUND(K74*$F$4,2)))))</f>
        <v>0</v>
      </c>
      <c r="L75" s="38" t="n">
        <f aca="false">MAX($L$3,IF(C75="Sell",MAX(0,VLOOKUP(J75,Trans2,3,FALSE())+L74),MAX(0,L74-MAX(0.01,ROUND(L74*$F$4,2)))))</f>
        <v>0</v>
      </c>
      <c r="M75" s="38" t="n">
        <f aca="false">IF(I75&lt;&gt;J75,K75,MAX(K75,L75))</f>
        <v>0</v>
      </c>
      <c r="N75" s="38" t="n">
        <f aca="false">IF(I75&lt;&gt;J75,L75,MAX(K75,L75))</f>
        <v>0</v>
      </c>
      <c r="O75" s="40" t="n">
        <f aca="false">MAX($L$2,N75+$L$4,M75+0.01,IF(C75="Sell",VLOOKUP(F75,Trans2,2,FALSE()),IF(C75="Buy",VLOOKUP(E75,Trans2,2,FALSE()),0))+VLOOKUP(D75,Intensity2,2,TRUE())+O74)</f>
        <v>0.75</v>
      </c>
      <c r="P75" s="39" t="n">
        <f aca="false">IF(C75="Sell",Q75-O75,IF(C75="Buy",P74-M75,((P74+Q74)/2-O75/2)))</f>
        <v>24.78</v>
      </c>
      <c r="Q75" s="39" t="n">
        <f aca="false">IF(C75="Sell",Q74+N75,IF(C75="Buy",P75+O75,((P74+Q74)/2+O75/2)))</f>
        <v>25.53</v>
      </c>
      <c r="R75" s="20" t="n">
        <f aca="false">(P75+Q75)/2</f>
        <v>25.155</v>
      </c>
      <c r="S75" s="20" t="str">
        <f aca="false">IF(C75="Buy",P74,IF(C75="Sell",Q74,""))</f>
        <v/>
      </c>
      <c r="T75" s="41" t="n">
        <f aca="false">IF(C75="Buy",(S75*10000+V74*T74)/(V74+10000),T74)</f>
        <v>26.3625</v>
      </c>
      <c r="U75" s="41" t="n">
        <f aca="false">IF(C75="Sell",(S75*10000+W74*U74)/(W74+10000),U74)</f>
        <v>25.5576923076923</v>
      </c>
      <c r="V75" s="37" t="n">
        <f aca="false">IF(C75="Buy",V74+10000,V74)</f>
        <v>40000</v>
      </c>
      <c r="W75" s="37" t="n">
        <f aca="false">IF(C75="Sell",W74+10000,W74)</f>
        <v>130000</v>
      </c>
      <c r="X75" s="37" t="n">
        <f aca="false">V75-W75</f>
        <v>-90000</v>
      </c>
      <c r="Y75" s="37" t="n">
        <f aca="false">W75*U75-V75*T75</f>
        <v>2268000</v>
      </c>
      <c r="Z75" s="37" t="n">
        <f aca="false">X75*R75+Y75</f>
        <v>4050</v>
      </c>
    </row>
    <row r="76" customFormat="false" ht="12.75" hidden="false" customHeight="false" outlineLevel="0" collapsed="false">
      <c r="A76" s="20" t="n">
        <f aca="false">A75+1</f>
        <v>58</v>
      </c>
      <c r="B76" s="37" t="n">
        <f aca="false">model1!B76</f>
        <v>8682.60247114376</v>
      </c>
      <c r="C76" s="20" t="s">
        <v>70</v>
      </c>
      <c r="D76" s="37" t="n">
        <f aca="false">((B76-B75)+(B75-B74)+(B74-B73)+(B73-B72))/4</f>
        <v>240</v>
      </c>
      <c r="E76" s="20" t="n">
        <f aca="false">MAX(0,IF(C76="Buy",E75+1,E75-MAX(1,ROUND($F$5*E75,0))))</f>
        <v>0</v>
      </c>
      <c r="F76" s="20" t="n">
        <f aca="false">MAX(0,IF(C76="Sell",F75+1,F75-MAX(1,ROUND($F$5*F75,0))))</f>
        <v>0</v>
      </c>
      <c r="G76" s="20" t="n">
        <f aca="false">IF(X76&gt;$R$2,E76+$R$3,IF(X76&lt;0,IF(P75&gt;U76,E76+$R$3,E76),E76))</f>
        <v>0</v>
      </c>
      <c r="H76" s="20" t="n">
        <f aca="false">IF(X76&lt;$R$2*-1,F76+$R$3,IF(X76&gt;0,(IF(Q75-U76-L58*(1+$R$4)&gt;0,F76+$R$3,F76)),F76))</f>
        <v>5</v>
      </c>
      <c r="I76" s="20" t="n">
        <f aca="false">IF(H76&gt;4,IF(G76&lt;H76*$U$2,H76,G76),G76)</f>
        <v>5</v>
      </c>
      <c r="J76" s="20" t="n">
        <f aca="false">IF(G76&gt;4,IF(H76&lt;G76*$U$2,G76,H76),H76)</f>
        <v>5</v>
      </c>
      <c r="K76" s="38" t="n">
        <f aca="false">MAX($L$3,IF(C76="Buy",MAX(0,VLOOKUP(I76,Trans2,3,FALSE())+K75),MAX(0,K75-MAX(0.01,ROUND(K75*$F$4,2)))))</f>
        <v>0</v>
      </c>
      <c r="L76" s="38" t="n">
        <f aca="false">MAX($L$3,IF(C76="Sell",MAX(0,VLOOKUP(J76,Trans2,3,FALSE())+L75),MAX(0,L75-MAX(0.01,ROUND(L75*$F$4,2)))))</f>
        <v>0</v>
      </c>
      <c r="M76" s="38" t="n">
        <f aca="false">IF(I76&lt;&gt;J76,K76,MAX(K76,L76))</f>
        <v>0</v>
      </c>
      <c r="N76" s="38" t="n">
        <f aca="false">IF(I76&lt;&gt;J76,L76,MAX(K76,L76))</f>
        <v>0</v>
      </c>
      <c r="O76" s="40" t="n">
        <f aca="false">MAX($L$2,N76+$L$4,M76+0.01,IF(C76="Sell",VLOOKUP(F76,Trans2,2,FALSE()),IF(C76="Buy",VLOOKUP(E76,Trans2,2,FALSE()),0))+VLOOKUP(D76,Intensity2,2,TRUE())+O75)</f>
        <v>0.74</v>
      </c>
      <c r="P76" s="39" t="n">
        <f aca="false">IF(C76="Sell",Q76-O76,IF(C76="Buy",P75-M76,((P75+Q75)/2-O76/2)))</f>
        <v>24.785</v>
      </c>
      <c r="Q76" s="39" t="n">
        <f aca="false">IF(C76="Sell",Q75+N76,IF(C76="Buy",P76+O76,((P75+Q75)/2+O76/2)))</f>
        <v>25.525</v>
      </c>
      <c r="R76" s="20" t="n">
        <f aca="false">(P76+Q76)/2</f>
        <v>25.155</v>
      </c>
      <c r="S76" s="20" t="str">
        <f aca="false">IF(C76="Buy",P75,IF(C76="Sell",Q75,""))</f>
        <v/>
      </c>
      <c r="T76" s="41" t="n">
        <f aca="false">IF(C76="Buy",(S76*10000+V75*T75)/(V75+10000),T75)</f>
        <v>26.3625</v>
      </c>
      <c r="U76" s="41" t="n">
        <f aca="false">IF(C76="Sell",(S76*10000+W75*U75)/(W75+10000),U75)</f>
        <v>25.5576923076923</v>
      </c>
      <c r="V76" s="37" t="n">
        <f aca="false">IF(C76="Buy",V75+10000,V75)</f>
        <v>40000</v>
      </c>
      <c r="W76" s="37" t="n">
        <f aca="false">IF(C76="Sell",W75+10000,W75)</f>
        <v>130000</v>
      </c>
      <c r="X76" s="37" t="n">
        <f aca="false">V76-W76</f>
        <v>-90000</v>
      </c>
      <c r="Y76" s="37" t="n">
        <f aca="false">W76*U76-V76*T76</f>
        <v>2268000</v>
      </c>
      <c r="Z76" s="37" t="n">
        <f aca="false">X76*R76+Y76</f>
        <v>4050</v>
      </c>
    </row>
    <row r="77" customFormat="false" ht="12.75" hidden="false" customHeight="false" outlineLevel="0" collapsed="false">
      <c r="A77" s="20" t="n">
        <f aca="false">A76+1</f>
        <v>59</v>
      </c>
      <c r="B77" s="37" t="n">
        <f aca="false">model1!B77</f>
        <v>8922.60247114376</v>
      </c>
      <c r="C77" s="20" t="s">
        <v>70</v>
      </c>
      <c r="D77" s="37" t="n">
        <f aca="false">((B77-B76)+(B76-B75)+(B75-B74)+(B74-B73))/4</f>
        <v>240</v>
      </c>
      <c r="E77" s="20" t="n">
        <f aca="false">MAX(0,IF(C77="Buy",E76+1,E76-MAX(1,ROUND($F$5*E76,0))))</f>
        <v>0</v>
      </c>
      <c r="F77" s="20" t="n">
        <f aca="false">MAX(0,IF(C77="Sell",F76+1,F76-MAX(1,ROUND($F$5*F76,0))))</f>
        <v>0</v>
      </c>
      <c r="G77" s="20" t="n">
        <f aca="false">IF(X77&gt;$R$2,E77+$R$3,IF(X77&lt;0,IF(P76&gt;U77,E77+$R$3,E77),E77))</f>
        <v>0</v>
      </c>
      <c r="H77" s="20" t="n">
        <f aca="false">IF(X77&lt;$R$2*-1,F77+$R$3,IF(X77&gt;0,(IF(Q76-U77-L59*(1+$R$4)&gt;0,F77+$R$3,F77)),F77))</f>
        <v>5</v>
      </c>
      <c r="I77" s="20" t="n">
        <f aca="false">IF(H77&gt;4,IF(G77&lt;H77*$U$2,H77,G77),G77)</f>
        <v>5</v>
      </c>
      <c r="J77" s="20" t="n">
        <f aca="false">IF(G77&gt;4,IF(H77&lt;G77*$U$2,G77,H77),H77)</f>
        <v>5</v>
      </c>
      <c r="K77" s="38" t="n">
        <f aca="false">MAX($L$3,IF(C77="Buy",MAX(0,VLOOKUP(I77,Trans2,3,FALSE())+K76),MAX(0,K76-MAX(0.01,ROUND(K76*$F$4,2)))))</f>
        <v>0</v>
      </c>
      <c r="L77" s="38" t="n">
        <f aca="false">MAX($L$3,IF(C77="Sell",MAX(0,VLOOKUP(J77,Trans2,3,FALSE())+L76),MAX(0,L76-MAX(0.01,ROUND(L76*$F$4,2)))))</f>
        <v>0</v>
      </c>
      <c r="M77" s="38" t="n">
        <f aca="false">IF(I77&lt;&gt;J77,K77,MAX(K77,L77))</f>
        <v>0</v>
      </c>
      <c r="N77" s="38" t="n">
        <f aca="false">IF(I77&lt;&gt;J77,L77,MAX(K77,L77))</f>
        <v>0</v>
      </c>
      <c r="O77" s="40" t="n">
        <f aca="false">MAX($L$2,N77+$L$4,M77+0.01,IF(C77="Sell",VLOOKUP(F77,Trans2,2,FALSE()),IF(C77="Buy",VLOOKUP(E77,Trans2,2,FALSE()),0))+VLOOKUP(D77,Intensity2,2,TRUE())+O76)</f>
        <v>0.73</v>
      </c>
      <c r="P77" s="39" t="n">
        <f aca="false">IF(C77="Sell",Q77-O77,IF(C77="Buy",P76-M77,((P76+Q76)/2-O77/2)))</f>
        <v>24.79</v>
      </c>
      <c r="Q77" s="39" t="n">
        <f aca="false">IF(C77="Sell",Q76+N77,IF(C77="Buy",P77+O77,((P76+Q76)/2+O77/2)))</f>
        <v>25.52</v>
      </c>
      <c r="R77" s="20" t="n">
        <f aca="false">(P77+Q77)/2</f>
        <v>25.155</v>
      </c>
      <c r="S77" s="20" t="str">
        <f aca="false">IF(C77="Buy",P76,IF(C77="Sell",Q76,""))</f>
        <v/>
      </c>
      <c r="T77" s="41" t="n">
        <f aca="false">IF(C77="Buy",(S77*10000+V76*T76)/(V76+10000),T76)</f>
        <v>26.3625</v>
      </c>
      <c r="U77" s="41" t="n">
        <f aca="false">IF(C77="Sell",(S77*10000+W76*U76)/(W76+10000),U76)</f>
        <v>25.5576923076923</v>
      </c>
      <c r="V77" s="37" t="n">
        <f aca="false">IF(C77="Buy",V76+10000,V76)</f>
        <v>40000</v>
      </c>
      <c r="W77" s="37" t="n">
        <f aca="false">IF(C77="Sell",W76+10000,W76)</f>
        <v>130000</v>
      </c>
      <c r="X77" s="37" t="n">
        <f aca="false">V77-W77</f>
        <v>-90000</v>
      </c>
      <c r="Y77" s="37" t="n">
        <f aca="false">W77*U77-V77*T77</f>
        <v>2268000</v>
      </c>
      <c r="Z77" s="37" t="n">
        <f aca="false">X77*R77+Y77</f>
        <v>4050</v>
      </c>
    </row>
    <row r="78" customFormat="false" ht="12.75" hidden="false" customHeight="false" outlineLevel="0" collapsed="false">
      <c r="A78" s="20" t="n">
        <f aca="false">A77+1</f>
        <v>60</v>
      </c>
      <c r="B78" s="37" t="n">
        <f aca="false">model1!B78</f>
        <v>9162.60247114376</v>
      </c>
      <c r="C78" s="20" t="s">
        <v>70</v>
      </c>
      <c r="D78" s="37" t="n">
        <f aca="false">((B78-B77)+(B77-B76)+(B76-B75)+(B75-B74))/4</f>
        <v>240</v>
      </c>
      <c r="E78" s="20" t="n">
        <f aca="false">MAX(0,IF(C78="Buy",E77+1,E77-MAX(1,ROUND($F$5*E77,0))))</f>
        <v>0</v>
      </c>
      <c r="F78" s="20" t="n">
        <f aca="false">MAX(0,IF(C78="Sell",F77+1,F77-MAX(1,ROUND($F$5*F77,0))))</f>
        <v>0</v>
      </c>
      <c r="G78" s="20" t="n">
        <f aca="false">IF(X78&gt;$R$2,E78+$R$3,IF(X78&lt;0,IF(P77&gt;U78,E78+$R$3,E78),E78))</f>
        <v>0</v>
      </c>
      <c r="H78" s="20" t="n">
        <f aca="false">IF(X78&lt;$R$2*-1,F78+$R$3,IF(X78&gt;0,(IF(Q77-U78-L60*(1+$R$4)&gt;0,F78+$R$3,F78)),F78))</f>
        <v>5</v>
      </c>
      <c r="I78" s="20" t="n">
        <f aca="false">IF(H78&gt;4,IF(G78&lt;H78*$U$2,H78,G78),G78)</f>
        <v>5</v>
      </c>
      <c r="J78" s="20" t="n">
        <f aca="false">IF(G78&gt;4,IF(H78&lt;G78*$U$2,G78,H78),H78)</f>
        <v>5</v>
      </c>
      <c r="K78" s="38" t="n">
        <f aca="false">MAX($L$3,IF(C78="Buy",MAX(0,VLOOKUP(I78,Trans2,3,FALSE())+K77),MAX(0,K77-MAX(0.01,ROUND(K77*$F$4,2)))))</f>
        <v>0</v>
      </c>
      <c r="L78" s="38" t="n">
        <f aca="false">MAX($L$3,IF(C78="Sell",MAX(0,VLOOKUP(J78,Trans2,3,FALSE())+L77),MAX(0,L77-MAX(0.01,ROUND(L77*$F$4,2)))))</f>
        <v>0</v>
      </c>
      <c r="M78" s="38" t="n">
        <f aca="false">IF(I78&lt;&gt;J78,K78,MAX(K78,L78))</f>
        <v>0</v>
      </c>
      <c r="N78" s="38" t="n">
        <f aca="false">IF(I78&lt;&gt;J78,L78,MAX(K78,L78))</f>
        <v>0</v>
      </c>
      <c r="O78" s="40" t="n">
        <f aca="false">MAX($L$2,N78+$L$4,M78+0.01,IF(C78="Sell",VLOOKUP(F78,Trans2,2,FALSE()),IF(C78="Buy",VLOOKUP(E78,Trans2,2,FALSE()),0))+VLOOKUP(D78,Intensity2,2,TRUE())+O77)</f>
        <v>0.72</v>
      </c>
      <c r="P78" s="39" t="n">
        <f aca="false">IF(C78="Sell",Q78-O78,IF(C78="Buy",P77-M78,((P77+Q77)/2-O78/2)))</f>
        <v>24.795</v>
      </c>
      <c r="Q78" s="39" t="n">
        <f aca="false">IF(C78="Sell",Q77+N78,IF(C78="Buy",P78+O78,((P77+Q77)/2+O78/2)))</f>
        <v>25.515</v>
      </c>
      <c r="R78" s="20" t="n">
        <f aca="false">(P78+Q78)/2</f>
        <v>25.155</v>
      </c>
      <c r="S78" s="20" t="str">
        <f aca="false">IF(C78="Buy",P77,IF(C78="Sell",Q77,""))</f>
        <v/>
      </c>
      <c r="T78" s="41" t="n">
        <f aca="false">IF(C78="Buy",(S78*10000+V77*T77)/(V77+10000),T77)</f>
        <v>26.3625</v>
      </c>
      <c r="U78" s="41" t="n">
        <f aca="false">IF(C78="Sell",(S78*10000+W77*U77)/(W77+10000),U77)</f>
        <v>25.5576923076923</v>
      </c>
      <c r="V78" s="37" t="n">
        <f aca="false">IF(C78="Buy",V77+10000,V77)</f>
        <v>40000</v>
      </c>
      <c r="W78" s="37" t="n">
        <f aca="false">IF(C78="Sell",W77+10000,W77)</f>
        <v>130000</v>
      </c>
      <c r="X78" s="37" t="n">
        <f aca="false">V78-W78</f>
        <v>-90000</v>
      </c>
      <c r="Y78" s="37" t="n">
        <f aca="false">W78*U78-V78*T78</f>
        <v>2268000</v>
      </c>
      <c r="Z78" s="37" t="n">
        <f aca="false">X78*R78+Y78</f>
        <v>4050</v>
      </c>
    </row>
    <row r="79" customFormat="false" ht="12.75" hidden="false" customHeight="false" outlineLevel="0" collapsed="false">
      <c r="A79" s="20" t="n">
        <f aca="false">A78+1</f>
        <v>61</v>
      </c>
      <c r="B79" s="37" t="n">
        <f aca="false">model1!B79</f>
        <v>9402.60247114376</v>
      </c>
      <c r="C79" s="20" t="s">
        <v>70</v>
      </c>
      <c r="D79" s="37" t="n">
        <f aca="false">((B79-B78)+(B78-B77)+(B77-B76)+(B76-B75))/4</f>
        <v>240</v>
      </c>
      <c r="E79" s="20" t="n">
        <f aca="false">MAX(0,IF(C79="Buy",E78+1,E78-MAX(1,ROUND($F$5*E78,0))))</f>
        <v>0</v>
      </c>
      <c r="F79" s="20" t="n">
        <f aca="false">MAX(0,IF(C79="Sell",F78+1,F78-MAX(1,ROUND($F$5*F78,0))))</f>
        <v>0</v>
      </c>
      <c r="G79" s="20" t="n">
        <f aca="false">IF(X79&gt;$R$2,E79+$R$3,IF(X79&lt;0,IF(P78&gt;U79,E79+$R$3,E79),E79))</f>
        <v>0</v>
      </c>
      <c r="H79" s="20" t="n">
        <f aca="false">IF(X79&lt;$R$2*-1,F79+$R$3,IF(X79&gt;0,(IF(Q78-U79-L61*(1+$R$4)&gt;0,F79+$R$3,F79)),F79))</f>
        <v>5</v>
      </c>
      <c r="I79" s="20" t="n">
        <f aca="false">IF(H79&gt;4,IF(G79&lt;H79*$U$2,H79,G79),G79)</f>
        <v>5</v>
      </c>
      <c r="J79" s="20" t="n">
        <f aca="false">IF(G79&gt;4,IF(H79&lt;G79*$U$2,G79,H79),H79)</f>
        <v>5</v>
      </c>
      <c r="K79" s="38" t="n">
        <f aca="false">MAX($L$3,IF(C79="Buy",MAX(0,VLOOKUP(I79,Trans2,3,FALSE())+K78),MAX(0,K78-MAX(0.01,ROUND(K78*$F$4,2)))))</f>
        <v>0</v>
      </c>
      <c r="L79" s="38" t="n">
        <f aca="false">MAX($L$3,IF(C79="Sell",MAX(0,VLOOKUP(J79,Trans2,3,FALSE())+L78),MAX(0,L78-MAX(0.01,ROUND(L78*$F$4,2)))))</f>
        <v>0</v>
      </c>
      <c r="M79" s="38" t="n">
        <f aca="false">IF(I79&lt;&gt;J79,K79,MAX(K79,L79))</f>
        <v>0</v>
      </c>
      <c r="N79" s="38" t="n">
        <f aca="false">IF(I79&lt;&gt;J79,L79,MAX(K79,L79))</f>
        <v>0</v>
      </c>
      <c r="O79" s="40" t="n">
        <f aca="false">MAX($L$2,N79+$L$4,M79+0.01,IF(C79="Sell",VLOOKUP(F79,Trans2,2,FALSE()),IF(C79="Buy",VLOOKUP(E79,Trans2,2,FALSE()),0))+VLOOKUP(D79,Intensity2,2,TRUE())+O78)</f>
        <v>0.71</v>
      </c>
      <c r="P79" s="39" t="n">
        <f aca="false">IF(C79="Sell",Q79-O79,IF(C79="Buy",P78-M79,((P78+Q78)/2-O79/2)))</f>
        <v>24.8</v>
      </c>
      <c r="Q79" s="39" t="n">
        <f aca="false">IF(C79="Sell",Q78+N79,IF(C79="Buy",P79+O79,((P78+Q78)/2+O79/2)))</f>
        <v>25.51</v>
      </c>
      <c r="R79" s="20" t="n">
        <f aca="false">(P79+Q79)/2</f>
        <v>25.155</v>
      </c>
      <c r="S79" s="20" t="str">
        <f aca="false">IF(C79="Buy",P78,IF(C79="Sell",Q78,""))</f>
        <v/>
      </c>
      <c r="T79" s="41" t="n">
        <f aca="false">IF(C79="Buy",(S79*10000+V78*T78)/(V78+10000),T78)</f>
        <v>26.3625</v>
      </c>
      <c r="U79" s="41" t="n">
        <f aca="false">IF(C79="Sell",(S79*10000+W78*U78)/(W78+10000),U78)</f>
        <v>25.5576923076923</v>
      </c>
      <c r="V79" s="37" t="n">
        <f aca="false">IF(C79="Buy",V78+10000,V78)</f>
        <v>40000</v>
      </c>
      <c r="W79" s="37" t="n">
        <f aca="false">IF(C79="Sell",W78+10000,W78)</f>
        <v>130000</v>
      </c>
      <c r="X79" s="37" t="n">
        <f aca="false">V79-W79</f>
        <v>-90000</v>
      </c>
      <c r="Y79" s="37" t="n">
        <f aca="false">W79*U79-V79*T79</f>
        <v>2268000</v>
      </c>
      <c r="Z79" s="37" t="n">
        <f aca="false">X79*R79+Y79</f>
        <v>4050</v>
      </c>
    </row>
    <row r="80" customFormat="false" ht="12.75" hidden="false" customHeight="false" outlineLevel="0" collapsed="false">
      <c r="A80" s="20" t="n">
        <f aca="false">A79+1</f>
        <v>62</v>
      </c>
      <c r="B80" s="37" t="n">
        <f aca="false">model1!B80</f>
        <v>9642.60247114376</v>
      </c>
      <c r="C80" s="20" t="s">
        <v>70</v>
      </c>
      <c r="D80" s="37" t="n">
        <f aca="false">((B80-B79)+(B79-B78)+(B78-B77)+(B77-B76))/4</f>
        <v>240</v>
      </c>
      <c r="E80" s="20" t="n">
        <f aca="false">MAX(0,IF(C80="Buy",E79+1,E79-MAX(1,ROUND($F$5*E79,0))))</f>
        <v>0</v>
      </c>
      <c r="F80" s="20" t="n">
        <f aca="false">MAX(0,IF(C80="Sell",F79+1,F79-MAX(1,ROUND($F$5*F79,0))))</f>
        <v>0</v>
      </c>
      <c r="G80" s="20" t="n">
        <f aca="false">IF(X80&gt;$R$2,E80+$R$3,IF(X80&lt;0,IF(P79&gt;U80,E80+$R$3,E80),E80))</f>
        <v>0</v>
      </c>
      <c r="H80" s="20" t="n">
        <f aca="false">IF(X80&lt;$R$2*-1,F80+$R$3,IF(X80&gt;0,(IF(Q79-U80-L62*(1+$R$4)&gt;0,F80+$R$3,F80)),F80))</f>
        <v>5</v>
      </c>
      <c r="I80" s="20" t="n">
        <f aca="false">IF(H80&gt;4,IF(G80&lt;H80*$U$2,H80,G80),G80)</f>
        <v>5</v>
      </c>
      <c r="J80" s="20" t="n">
        <f aca="false">IF(G80&gt;4,IF(H80&lt;G80*$U$2,G80,H80),H80)</f>
        <v>5</v>
      </c>
      <c r="K80" s="38" t="n">
        <f aca="false">MAX($L$3,IF(C80="Buy",MAX(0,VLOOKUP(I80,Trans2,3,FALSE())+K79),MAX(0,K79-MAX(0.01,ROUND(K79*$F$4,2)))))</f>
        <v>0</v>
      </c>
      <c r="L80" s="38" t="n">
        <f aca="false">MAX($L$3,IF(C80="Sell",MAX(0,VLOOKUP(J80,Trans2,3,FALSE())+L79),MAX(0,L79-MAX(0.01,ROUND(L79*$F$4,2)))))</f>
        <v>0</v>
      </c>
      <c r="M80" s="38" t="n">
        <f aca="false">IF(I80&lt;&gt;J80,K80,MAX(K80,L80))</f>
        <v>0</v>
      </c>
      <c r="N80" s="38" t="n">
        <f aca="false">IF(I80&lt;&gt;J80,L80,MAX(K80,L80))</f>
        <v>0</v>
      </c>
      <c r="O80" s="40" t="n">
        <f aca="false">MAX($L$2,N80+$L$4,M80+0.01,IF(C80="Sell",VLOOKUP(F80,Trans2,2,FALSE()),IF(C80="Buy",VLOOKUP(E80,Trans2,2,FALSE()),0))+VLOOKUP(D80,Intensity2,2,TRUE())+O79)</f>
        <v>0.7</v>
      </c>
      <c r="P80" s="39" t="n">
        <f aca="false">IF(C80="Sell",Q80-O80,IF(C80="Buy",P79-M80,((P79+Q79)/2-O80/2)))</f>
        <v>24.805</v>
      </c>
      <c r="Q80" s="39" t="n">
        <f aca="false">IF(C80="Sell",Q79+N80,IF(C80="Buy",P80+O80,((P79+Q79)/2+O80/2)))</f>
        <v>25.505</v>
      </c>
      <c r="R80" s="20" t="n">
        <f aca="false">(P80+Q80)/2</f>
        <v>25.155</v>
      </c>
      <c r="S80" s="20" t="str">
        <f aca="false">IF(C80="Buy",P79,IF(C80="Sell",Q79,""))</f>
        <v/>
      </c>
      <c r="T80" s="41" t="n">
        <f aca="false">IF(C80="Buy",(S80*10000+V79*T79)/(V79+10000),T79)</f>
        <v>26.3625</v>
      </c>
      <c r="U80" s="41" t="n">
        <f aca="false">IF(C80="Sell",(S80*10000+W79*U79)/(W79+10000),U79)</f>
        <v>25.5576923076923</v>
      </c>
      <c r="V80" s="37" t="n">
        <f aca="false">IF(C80="Buy",V79+10000,V79)</f>
        <v>40000</v>
      </c>
      <c r="W80" s="37" t="n">
        <f aca="false">IF(C80="Sell",W79+10000,W79)</f>
        <v>130000</v>
      </c>
      <c r="X80" s="37" t="n">
        <f aca="false">V80-W80</f>
        <v>-90000</v>
      </c>
      <c r="Y80" s="37" t="n">
        <f aca="false">W80*U80-V80*T80</f>
        <v>2268000</v>
      </c>
      <c r="Z80" s="37" t="n">
        <f aca="false">X80*R80+Y80</f>
        <v>4050</v>
      </c>
    </row>
    <row r="81" customFormat="false" ht="12.75" hidden="false" customHeight="false" outlineLevel="0" collapsed="false">
      <c r="A81" s="20" t="n">
        <f aca="false">A80+1</f>
        <v>63</v>
      </c>
      <c r="B81" s="37" t="n">
        <f aca="false">model1!B81</f>
        <v>9882.60247114376</v>
      </c>
      <c r="C81" s="20" t="s">
        <v>70</v>
      </c>
      <c r="D81" s="37" t="n">
        <f aca="false">((B81-B80)+(B80-B79)+(B79-B78)+(B78-B77))/4</f>
        <v>240</v>
      </c>
      <c r="E81" s="20" t="n">
        <f aca="false">MAX(0,IF(C81="Buy",E80+1,E80-MAX(1,ROUND($F$5*E80,0))))</f>
        <v>0</v>
      </c>
      <c r="F81" s="20" t="n">
        <f aca="false">MAX(0,IF(C81="Sell",F80+1,F80-MAX(1,ROUND($F$5*F80,0))))</f>
        <v>0</v>
      </c>
      <c r="G81" s="20" t="n">
        <f aca="false">IF(X81&gt;$R$2,E81+$R$3,IF(X81&lt;0,IF(P80&gt;U81,E81+$R$3,E81),E81))</f>
        <v>0</v>
      </c>
      <c r="H81" s="20" t="n">
        <f aca="false">IF(X81&lt;$R$2*-1,F81+$R$3,IF(X81&gt;0,(IF(Q80-U81-L63*(1+$R$4)&gt;0,F81+$R$3,F81)),F81))</f>
        <v>5</v>
      </c>
      <c r="I81" s="20" t="n">
        <f aca="false">IF(H81&gt;4,IF(G81&lt;H81*$U$2,H81,G81),G81)</f>
        <v>5</v>
      </c>
      <c r="J81" s="20" t="n">
        <f aca="false">IF(G81&gt;4,IF(H81&lt;G81*$U$2,G81,H81),H81)</f>
        <v>5</v>
      </c>
      <c r="K81" s="38" t="n">
        <f aca="false">MAX($L$3,IF(C81="Buy",MAX(0,VLOOKUP(I81,Trans2,3,FALSE())+K80),MAX(0,K80-MAX(0.01,ROUND(K80*$F$4,2)))))</f>
        <v>0</v>
      </c>
      <c r="L81" s="38" t="n">
        <f aca="false">MAX($L$3,IF(C81="Sell",MAX(0,VLOOKUP(J81,Trans2,3,FALSE())+L80),MAX(0,L80-MAX(0.01,ROUND(L80*$F$4,2)))))</f>
        <v>0</v>
      </c>
      <c r="M81" s="38" t="n">
        <f aca="false">IF(I81&lt;&gt;J81,K81,MAX(K81,L81))</f>
        <v>0</v>
      </c>
      <c r="N81" s="38" t="n">
        <f aca="false">IF(I81&lt;&gt;J81,L81,MAX(K81,L81))</f>
        <v>0</v>
      </c>
      <c r="O81" s="40" t="n">
        <f aca="false">MAX($L$2,N81+$L$4,M81+0.01,IF(C81="Sell",VLOOKUP(F81,Trans2,2,FALSE()),IF(C81="Buy",VLOOKUP(E81,Trans2,2,FALSE()),0))+VLOOKUP(D81,Intensity2,2,TRUE())+O80)</f>
        <v>0.69</v>
      </c>
      <c r="P81" s="39" t="n">
        <f aca="false">IF(C81="Sell",Q81-O81,IF(C81="Buy",P80-M81,((P80+Q80)/2-O81/2)))</f>
        <v>24.81</v>
      </c>
      <c r="Q81" s="39" t="n">
        <f aca="false">IF(C81="Sell",Q80+N81,IF(C81="Buy",P81+O81,((P80+Q80)/2+O81/2)))</f>
        <v>25.5</v>
      </c>
      <c r="R81" s="20" t="n">
        <f aca="false">(P81+Q81)/2</f>
        <v>25.155</v>
      </c>
      <c r="S81" s="20" t="str">
        <f aca="false">IF(C81="Buy",P80,IF(C81="Sell",Q80,""))</f>
        <v/>
      </c>
      <c r="T81" s="41" t="n">
        <f aca="false">IF(C81="Buy",(S81*10000+V80*T80)/(V80+10000),T80)</f>
        <v>26.3625</v>
      </c>
      <c r="U81" s="41" t="n">
        <f aca="false">IF(C81="Sell",(S81*10000+W80*U80)/(W80+10000),U80)</f>
        <v>25.5576923076923</v>
      </c>
      <c r="V81" s="37" t="n">
        <f aca="false">IF(C81="Buy",V80+10000,V80)</f>
        <v>40000</v>
      </c>
      <c r="W81" s="37" t="n">
        <f aca="false">IF(C81="Sell",W80+10000,W80)</f>
        <v>130000</v>
      </c>
      <c r="X81" s="37" t="n">
        <f aca="false">V81-W81</f>
        <v>-90000</v>
      </c>
      <c r="Y81" s="37" t="n">
        <f aca="false">W81*U81-V81*T81</f>
        <v>2268000</v>
      </c>
      <c r="Z81" s="37" t="n">
        <f aca="false">X81*R81+Y81</f>
        <v>4050</v>
      </c>
    </row>
    <row r="82" customFormat="false" ht="12.75" hidden="false" customHeight="false" outlineLevel="0" collapsed="false">
      <c r="A82" s="20" t="n">
        <f aca="false">A81+1</f>
        <v>64</v>
      </c>
      <c r="B82" s="37" t="n">
        <f aca="false">model1!B82</f>
        <v>10122.6024711438</v>
      </c>
      <c r="C82" s="20" t="s">
        <v>70</v>
      </c>
      <c r="D82" s="37" t="n">
        <f aca="false">((B82-B81)+(B81-B80)+(B80-B79)+(B79-B78))/4</f>
        <v>240</v>
      </c>
      <c r="E82" s="20" t="n">
        <f aca="false">MAX(0,IF(C82="Buy",E81+1,E81-MAX(1,ROUND($F$5*E81,0))))</f>
        <v>0</v>
      </c>
      <c r="F82" s="20" t="n">
        <f aca="false">MAX(0,IF(C82="Sell",F81+1,F81-MAX(1,ROUND($F$5*F81,0))))</f>
        <v>0</v>
      </c>
      <c r="G82" s="20" t="n">
        <f aca="false">IF(X82&gt;$R$2,E82+$R$3,IF(X82&lt;0,IF(P81&gt;U82,E82+$R$3,E82),E82))</f>
        <v>0</v>
      </c>
      <c r="H82" s="20" t="n">
        <f aca="false">IF(X82&lt;$R$2*-1,F82+$R$3,IF(X82&gt;0,(IF(Q81-U82-L64*(1+$R$4)&gt;0,F82+$R$3,F82)),F82))</f>
        <v>5</v>
      </c>
      <c r="I82" s="20" t="n">
        <f aca="false">IF(H82&gt;4,IF(G82&lt;H82*$U$2,H82,G82),G82)</f>
        <v>5</v>
      </c>
      <c r="J82" s="20" t="n">
        <f aca="false">IF(G82&gt;4,IF(H82&lt;G82*$U$2,G82,H82),H82)</f>
        <v>5</v>
      </c>
      <c r="K82" s="38" t="n">
        <f aca="false">MAX($L$3,IF(C82="Buy",MAX(0,VLOOKUP(I82,Trans2,3,FALSE())+K81),MAX(0,K81-MAX(0.01,ROUND(K81*$F$4,2)))))</f>
        <v>0</v>
      </c>
      <c r="L82" s="38" t="n">
        <f aca="false">MAX($L$3,IF(C82="Sell",MAX(0,VLOOKUP(J82,Trans2,3,FALSE())+L81),MAX(0,L81-MAX(0.01,ROUND(L81*$F$4,2)))))</f>
        <v>0</v>
      </c>
      <c r="M82" s="38" t="n">
        <f aca="false">IF(I82&lt;&gt;J82,K82,MAX(K82,L82))</f>
        <v>0</v>
      </c>
      <c r="N82" s="38" t="n">
        <f aca="false">IF(I82&lt;&gt;J82,L82,MAX(K82,L82))</f>
        <v>0</v>
      </c>
      <c r="O82" s="40" t="n">
        <f aca="false">MAX($L$2,N82+$L$4,M82+0.01,IF(C82="Sell",VLOOKUP(F82,Trans2,2,FALSE()),IF(C82="Buy",VLOOKUP(E82,Trans2,2,FALSE()),0))+VLOOKUP(D82,Intensity2,2,TRUE())+O81)</f>
        <v>0.68</v>
      </c>
      <c r="P82" s="39" t="n">
        <f aca="false">IF(C82="Sell",Q82-O82,IF(C82="Buy",P81-M82,((P81+Q81)/2-O82/2)))</f>
        <v>24.815</v>
      </c>
      <c r="Q82" s="39" t="n">
        <f aca="false">IF(C82="Sell",Q81+N82,IF(C82="Buy",P82+O82,((P81+Q81)/2+O82/2)))</f>
        <v>25.495</v>
      </c>
      <c r="R82" s="20" t="n">
        <f aca="false">(P82+Q82)/2</f>
        <v>25.155</v>
      </c>
      <c r="S82" s="20" t="str">
        <f aca="false">IF(C82="Buy",P81,IF(C82="Sell",Q81,""))</f>
        <v/>
      </c>
      <c r="T82" s="41" t="n">
        <f aca="false">IF(C82="Buy",(S82*10000+V81*T81)/(V81+10000),T81)</f>
        <v>26.3625</v>
      </c>
      <c r="U82" s="41" t="n">
        <f aca="false">IF(C82="Sell",(S82*10000+W81*U81)/(W81+10000),U81)</f>
        <v>25.5576923076923</v>
      </c>
      <c r="V82" s="37" t="n">
        <f aca="false">IF(C82="Buy",V81+10000,V81)</f>
        <v>40000</v>
      </c>
      <c r="W82" s="37" t="n">
        <f aca="false">IF(C82="Sell",W81+10000,W81)</f>
        <v>130000</v>
      </c>
      <c r="X82" s="37" t="n">
        <f aca="false">V82-W82</f>
        <v>-90000</v>
      </c>
      <c r="Y82" s="37" t="n">
        <f aca="false">W82*U82-V82*T82</f>
        <v>2268000</v>
      </c>
      <c r="Z82" s="37" t="n">
        <f aca="false">X82*R82+Y82</f>
        <v>4050</v>
      </c>
    </row>
    <row r="83" customFormat="false" ht="12.75" hidden="false" customHeight="false" outlineLevel="0" collapsed="false">
      <c r="A83" s="20" t="n">
        <f aca="false">A82+1</f>
        <v>65</v>
      </c>
      <c r="B83" s="37" t="n">
        <f aca="false">model1!B83</f>
        <v>10362.6024711438</v>
      </c>
      <c r="C83" s="20" t="s">
        <v>70</v>
      </c>
      <c r="D83" s="37" t="n">
        <f aca="false">((B83-B82)+(B82-B81)+(B81-B80)+(B80-B79))/4</f>
        <v>240</v>
      </c>
      <c r="E83" s="20" t="n">
        <f aca="false">MAX(0,IF(C83="Buy",E82+1,E82-MAX(1,ROUND($F$5*E82,0))))</f>
        <v>0</v>
      </c>
      <c r="F83" s="20" t="n">
        <f aca="false">MAX(0,IF(C83="Sell",F82+1,F82-MAX(1,ROUND($F$5*F82,0))))</f>
        <v>0</v>
      </c>
      <c r="G83" s="20" t="n">
        <f aca="false">IF(X83&gt;$R$2,E83+$R$3,IF(X83&lt;0,IF(P82&gt;U83,E83+$R$3,E83),E83))</f>
        <v>0</v>
      </c>
      <c r="H83" s="20" t="n">
        <f aca="false">IF(X83&lt;$R$2*-1,F83+$R$3,IF(X83&gt;0,(IF(Q82-U83-L65*(1+$R$4)&gt;0,F83+$R$3,F83)),F83))</f>
        <v>5</v>
      </c>
      <c r="I83" s="20" t="n">
        <f aca="false">IF(H83&gt;4,IF(G83&lt;H83*$U$2,H83,G83),G83)</f>
        <v>5</v>
      </c>
      <c r="J83" s="20" t="n">
        <f aca="false">IF(G83&gt;4,IF(H83&lt;G83*$U$2,G83,H83),H83)</f>
        <v>5</v>
      </c>
      <c r="K83" s="38" t="n">
        <f aca="false">MAX($L$3,IF(C83="Buy",MAX(0,VLOOKUP(I83,Trans2,3,FALSE())+K82),MAX(0,K82-MAX(0.01,ROUND(K82*$F$4,2)))))</f>
        <v>0</v>
      </c>
      <c r="L83" s="38" t="n">
        <f aca="false">MAX($L$3,IF(C83="Sell",MAX(0,VLOOKUP(J83,Trans2,3,FALSE())+L82),MAX(0,L82-MAX(0.01,ROUND(L82*$F$4,2)))))</f>
        <v>0</v>
      </c>
      <c r="M83" s="38" t="n">
        <f aca="false">IF(I83&lt;&gt;J83,K83,MAX(K83,L83))</f>
        <v>0</v>
      </c>
      <c r="N83" s="38" t="n">
        <f aca="false">IF(I83&lt;&gt;J83,L83,MAX(K83,L83))</f>
        <v>0</v>
      </c>
      <c r="O83" s="40" t="n">
        <f aca="false">MAX($L$2,N83+$L$4,M83+0.01,IF(C83="Sell",VLOOKUP(F83,Trans2,2,FALSE()),IF(C83="Buy",VLOOKUP(E83,Trans2,2,FALSE()),0))+VLOOKUP(D83,Intensity2,2,TRUE())+O82)</f>
        <v>0.67</v>
      </c>
      <c r="P83" s="39" t="n">
        <f aca="false">IF(C83="Sell",Q83-O83,IF(C83="Buy",P82-M83,((P82+Q82)/2-O83/2)))</f>
        <v>24.82</v>
      </c>
      <c r="Q83" s="39" t="n">
        <f aca="false">IF(C83="Sell",Q82+N83,IF(C83="Buy",P83+O83,((P82+Q82)/2+O83/2)))</f>
        <v>25.49</v>
      </c>
      <c r="R83" s="20" t="n">
        <f aca="false">(P83+Q83)/2</f>
        <v>25.155</v>
      </c>
      <c r="S83" s="20" t="str">
        <f aca="false">IF(C83="Buy",P82,IF(C83="Sell",Q82,""))</f>
        <v/>
      </c>
      <c r="T83" s="41" t="n">
        <f aca="false">IF(C83="Buy",(S83*10000+V82*T82)/(V82+10000),T82)</f>
        <v>26.3625</v>
      </c>
      <c r="U83" s="41" t="n">
        <f aca="false">IF(C83="Sell",(S83*10000+W82*U82)/(W82+10000),U82)</f>
        <v>25.5576923076923</v>
      </c>
      <c r="V83" s="37" t="n">
        <f aca="false">IF(C83="Buy",V82+10000,V82)</f>
        <v>40000</v>
      </c>
      <c r="W83" s="37" t="n">
        <f aca="false">IF(C83="Sell",W82+10000,W82)</f>
        <v>130000</v>
      </c>
      <c r="X83" s="37" t="n">
        <f aca="false">V83-W83</f>
        <v>-90000</v>
      </c>
      <c r="Y83" s="37" t="n">
        <f aca="false">W83*U83-V83*T83</f>
        <v>2268000</v>
      </c>
      <c r="Z83" s="37" t="n">
        <f aca="false">X83*R83+Y83</f>
        <v>4050</v>
      </c>
    </row>
    <row r="84" customFormat="false" ht="12.75" hidden="false" customHeight="false" outlineLevel="0" collapsed="false">
      <c r="A84" s="20" t="n">
        <f aca="false">A83+1</f>
        <v>66</v>
      </c>
      <c r="B84" s="37" t="n">
        <f aca="false">model1!B84</f>
        <v>10602.6024711438</v>
      </c>
      <c r="C84" s="20" t="s">
        <v>70</v>
      </c>
      <c r="D84" s="37" t="n">
        <f aca="false">((B84-B83)+(B83-B82)+(B82-B81)+(B81-B80))/4</f>
        <v>240</v>
      </c>
      <c r="E84" s="20" t="n">
        <f aca="false">MAX(0,IF(C84="Buy",E83+1,E83-MAX(1,ROUND($F$5*E83,0))))</f>
        <v>0</v>
      </c>
      <c r="F84" s="20" t="n">
        <f aca="false">MAX(0,IF(C84="Sell",F83+1,F83-MAX(1,ROUND($F$5*F83,0))))</f>
        <v>0</v>
      </c>
      <c r="G84" s="20" t="n">
        <f aca="false">IF(X84&gt;$R$2,E84+$R$3,IF(X84&lt;0,IF(P83&gt;U84,E84+$R$3,E84),E84))</f>
        <v>0</v>
      </c>
      <c r="H84" s="20" t="n">
        <f aca="false">IF(X84&lt;$R$2*-1,F84+$R$3,IF(X84&gt;0,(IF(Q83-U84-L66*(1+$R$4)&gt;0,F84+$R$3,F84)),F84))</f>
        <v>5</v>
      </c>
      <c r="I84" s="20" t="n">
        <f aca="false">IF(H84&gt;4,IF(G84&lt;H84*$U$2,H84,G84),G84)</f>
        <v>5</v>
      </c>
      <c r="J84" s="20" t="n">
        <f aca="false">IF(G84&gt;4,IF(H84&lt;G84*$U$2,G84,H84),H84)</f>
        <v>5</v>
      </c>
      <c r="K84" s="38" t="n">
        <f aca="false">MAX($L$3,IF(C84="Buy",MAX(0,VLOOKUP(I84,Trans2,3,FALSE())+K83),MAX(0,K83-MAX(0.01,ROUND(K83*$F$4,2)))))</f>
        <v>0</v>
      </c>
      <c r="L84" s="38" t="n">
        <f aca="false">MAX($L$3,IF(C84="Sell",MAX(0,VLOOKUP(J84,Trans2,3,FALSE())+L83),MAX(0,L83-MAX(0.01,ROUND(L83*$F$4,2)))))</f>
        <v>0</v>
      </c>
      <c r="M84" s="38" t="n">
        <f aca="false">IF(I84&lt;&gt;J84,K84,MAX(K84,L84))</f>
        <v>0</v>
      </c>
      <c r="N84" s="38" t="n">
        <f aca="false">IF(I84&lt;&gt;J84,L84,MAX(K84,L84))</f>
        <v>0</v>
      </c>
      <c r="O84" s="40" t="n">
        <f aca="false">MAX($L$2,N84+$L$4,M84+0.01,IF(C84="Sell",VLOOKUP(F84,Trans2,2,FALSE()),IF(C84="Buy",VLOOKUP(E84,Trans2,2,FALSE()),0))+VLOOKUP(D84,Intensity2,2,TRUE())+O83)</f>
        <v>0.66</v>
      </c>
      <c r="P84" s="39" t="n">
        <f aca="false">IF(C84="Sell",Q84-O84,IF(C84="Buy",P83-M84,((P83+Q83)/2-O84/2)))</f>
        <v>24.825</v>
      </c>
      <c r="Q84" s="39" t="n">
        <f aca="false">IF(C84="Sell",Q83+N84,IF(C84="Buy",P84+O84,((P83+Q83)/2+O84/2)))</f>
        <v>25.485</v>
      </c>
      <c r="R84" s="20" t="n">
        <f aca="false">(P84+Q84)/2</f>
        <v>25.155</v>
      </c>
      <c r="S84" s="20" t="str">
        <f aca="false">IF(C84="Buy",P83,IF(C84="Sell",Q83,""))</f>
        <v/>
      </c>
      <c r="T84" s="41" t="n">
        <f aca="false">IF(C84="Buy",(S84*10000+V83*T83)/(V83+10000),T83)</f>
        <v>26.3625</v>
      </c>
      <c r="U84" s="41" t="n">
        <f aca="false">IF(C84="Sell",(S84*10000+W83*U83)/(W83+10000),U83)</f>
        <v>25.5576923076923</v>
      </c>
      <c r="V84" s="37" t="n">
        <f aca="false">IF(C84="Buy",V83+10000,V83)</f>
        <v>40000</v>
      </c>
      <c r="W84" s="37" t="n">
        <f aca="false">IF(C84="Sell",W83+10000,W83)</f>
        <v>130000</v>
      </c>
      <c r="X84" s="37" t="n">
        <f aca="false">V84-W84</f>
        <v>-90000</v>
      </c>
      <c r="Y84" s="37" t="n">
        <f aca="false">W84*U84-V84*T84</f>
        <v>2268000</v>
      </c>
      <c r="Z84" s="37" t="n">
        <f aca="false">X84*R84+Y84</f>
        <v>4050</v>
      </c>
    </row>
    <row r="85" customFormat="false" ht="12.75" hidden="false" customHeight="false" outlineLevel="0" collapsed="false">
      <c r="A85" s="20" t="n">
        <f aca="false">A84+1</f>
        <v>67</v>
      </c>
      <c r="B85" s="37" t="n">
        <f aca="false">model1!B85</f>
        <v>10842.6024711438</v>
      </c>
      <c r="C85" s="20" t="s">
        <v>70</v>
      </c>
      <c r="D85" s="37" t="n">
        <f aca="false">((B85-B84)+(B84-B83)+(B83-B82)+(B82-B81))/4</f>
        <v>240</v>
      </c>
      <c r="E85" s="20" t="n">
        <f aca="false">MAX(0,IF(C85="Buy",E84+1,E84-MAX(1,ROUND($F$5*E84,0))))</f>
        <v>0</v>
      </c>
      <c r="F85" s="20" t="n">
        <f aca="false">MAX(0,IF(C85="Sell",F84+1,F84-MAX(1,ROUND($F$5*F84,0))))</f>
        <v>0</v>
      </c>
      <c r="G85" s="20" t="n">
        <f aca="false">IF(X85&gt;$R$2,E85+$R$3,IF(X85&lt;0,IF(P84&gt;U85,E85+$R$3,E85),E85))</f>
        <v>0</v>
      </c>
      <c r="H85" s="20" t="n">
        <f aca="false">IF(X85&lt;$R$2*-1,F85+$R$3,IF(X85&gt;0,(IF(Q84-U85-L67*(1+$R$4)&gt;0,F85+$R$3,F85)),F85))</f>
        <v>5</v>
      </c>
      <c r="I85" s="20" t="n">
        <f aca="false">IF(H85&gt;4,IF(G85&lt;H85*$U$2,H85,G85),G85)</f>
        <v>5</v>
      </c>
      <c r="J85" s="20" t="n">
        <f aca="false">IF(G85&gt;4,IF(H85&lt;G85*$U$2,G85,H85),H85)</f>
        <v>5</v>
      </c>
      <c r="K85" s="38" t="n">
        <f aca="false">MAX($L$3,IF(C85="Buy",MAX(0,VLOOKUP(I85,Trans2,3,FALSE())+K84),MAX(0,K84-MAX(0.01,ROUND(K84*$F$4,2)))))</f>
        <v>0</v>
      </c>
      <c r="L85" s="38" t="n">
        <f aca="false">MAX($L$3,IF(C85="Sell",MAX(0,VLOOKUP(J85,Trans2,3,FALSE())+L84),MAX(0,L84-MAX(0.01,ROUND(L84*$F$4,2)))))</f>
        <v>0</v>
      </c>
      <c r="M85" s="38" t="n">
        <f aca="false">IF(I85&lt;&gt;J85,K85,MAX(K85,L85))</f>
        <v>0</v>
      </c>
      <c r="N85" s="38" t="n">
        <f aca="false">IF(I85&lt;&gt;J85,L85,MAX(K85,L85))</f>
        <v>0</v>
      </c>
      <c r="O85" s="40" t="n">
        <f aca="false">MAX($L$2,N85+$L$4,M85+0.01,IF(C85="Sell",VLOOKUP(F85,Trans2,2,FALSE()),IF(C85="Buy",VLOOKUP(E85,Trans2,2,FALSE()),0))+VLOOKUP(D85,Intensity2,2,TRUE())+O84)</f>
        <v>0.65</v>
      </c>
      <c r="P85" s="39" t="n">
        <f aca="false">IF(C85="Sell",Q85-O85,IF(C85="Buy",P84-M85,((P84+Q84)/2-O85/2)))</f>
        <v>24.83</v>
      </c>
      <c r="Q85" s="39" t="n">
        <f aca="false">IF(C85="Sell",Q84+N85,IF(C85="Buy",P85+O85,((P84+Q84)/2+O85/2)))</f>
        <v>25.48</v>
      </c>
      <c r="R85" s="20" t="n">
        <f aca="false">(P85+Q85)/2</f>
        <v>25.155</v>
      </c>
      <c r="S85" s="20" t="str">
        <f aca="false">IF(C85="Buy",P84,IF(C85="Sell",Q84,""))</f>
        <v/>
      </c>
      <c r="T85" s="41" t="n">
        <f aca="false">IF(C85="Buy",(S85*10000+V84*T84)/(V84+10000),T84)</f>
        <v>26.3625</v>
      </c>
      <c r="U85" s="41" t="n">
        <f aca="false">IF(C85="Sell",(S85*10000+W84*U84)/(W84+10000),U84)</f>
        <v>25.5576923076923</v>
      </c>
      <c r="V85" s="37" t="n">
        <f aca="false">IF(C85="Buy",V84+10000,V84)</f>
        <v>40000</v>
      </c>
      <c r="W85" s="37" t="n">
        <f aca="false">IF(C85="Sell",W84+10000,W84)</f>
        <v>130000</v>
      </c>
      <c r="X85" s="37" t="n">
        <f aca="false">V85-W85</f>
        <v>-90000</v>
      </c>
      <c r="Y85" s="37" t="n">
        <f aca="false">W85*U85-V85*T85</f>
        <v>2268000</v>
      </c>
      <c r="Z85" s="37" t="n">
        <f aca="false">X85*R85+Y85</f>
        <v>4050</v>
      </c>
    </row>
    <row r="86" customFormat="false" ht="12.75" hidden="false" customHeight="false" outlineLevel="0" collapsed="false">
      <c r="A86" s="20" t="n">
        <f aca="false">A85+1</f>
        <v>68</v>
      </c>
      <c r="B86" s="37" t="n">
        <f aca="false">model1!B86</f>
        <v>11082.6024711438</v>
      </c>
      <c r="C86" s="20" t="s">
        <v>70</v>
      </c>
      <c r="D86" s="37" t="n">
        <f aca="false">((B86-B85)+(B85-B84)+(B84-B83)+(B83-B82))/4</f>
        <v>240</v>
      </c>
      <c r="E86" s="20" t="n">
        <f aca="false">MAX(0,IF(C86="Buy",E85+1,E85-MAX(1,ROUND($F$5*E85,0))))</f>
        <v>0</v>
      </c>
      <c r="F86" s="20" t="n">
        <f aca="false">MAX(0,IF(C86="Sell",F85+1,F85-MAX(1,ROUND($F$5*F85,0))))</f>
        <v>0</v>
      </c>
      <c r="G86" s="20" t="n">
        <f aca="false">IF(X86&gt;$R$2,E86+$R$3,IF(X86&lt;0,IF(P85&gt;U86,E86+$R$3,E86),E86))</f>
        <v>0</v>
      </c>
      <c r="H86" s="20" t="n">
        <f aca="false">IF(X86&lt;$R$2*-1,F86+$R$3,IF(X86&gt;0,(IF(Q85-U86-L68*(1+$R$4)&gt;0,F86+$R$3,F86)),F86))</f>
        <v>5</v>
      </c>
      <c r="I86" s="20" t="n">
        <f aca="false">IF(H86&gt;4,IF(G86&lt;H86*$U$2,H86,G86),G86)</f>
        <v>5</v>
      </c>
      <c r="J86" s="20" t="n">
        <f aca="false">IF(G86&gt;4,IF(H86&lt;G86*$U$2,G86,H86),H86)</f>
        <v>5</v>
      </c>
      <c r="K86" s="38" t="n">
        <f aca="false">MAX($L$3,IF(C86="Buy",MAX(0,VLOOKUP(I86,Trans2,3,FALSE())+K85),MAX(0,K85-MAX(0.01,ROUND(K85*$F$4,2)))))</f>
        <v>0</v>
      </c>
      <c r="L86" s="38" t="n">
        <f aca="false">MAX($L$3,IF(C86="Sell",MAX(0,VLOOKUP(J86,Trans2,3,FALSE())+L85),MAX(0,L85-MAX(0.01,ROUND(L85*$F$4,2)))))</f>
        <v>0</v>
      </c>
      <c r="M86" s="38" t="n">
        <f aca="false">IF(I86&lt;&gt;J86,K86,MAX(K86,L86))</f>
        <v>0</v>
      </c>
      <c r="N86" s="38" t="n">
        <f aca="false">IF(I86&lt;&gt;J86,L86,MAX(K86,L86))</f>
        <v>0</v>
      </c>
      <c r="O86" s="40" t="n">
        <f aca="false">MAX($L$2,N86+$L$4,M86+0.01,IF(C86="Sell",VLOOKUP(F86,Trans2,2,FALSE()),IF(C86="Buy",VLOOKUP(E86,Trans2,2,FALSE()),0))+VLOOKUP(D86,Intensity2,2,TRUE())+O85)</f>
        <v>0.64</v>
      </c>
      <c r="P86" s="39" t="n">
        <f aca="false">IF(C86="Sell",Q86-O86,IF(C86="Buy",P85-M86,((P85+Q85)/2-O86/2)))</f>
        <v>24.835</v>
      </c>
      <c r="Q86" s="39" t="n">
        <f aca="false">IF(C86="Sell",Q85+N86,IF(C86="Buy",P86+O86,((P85+Q85)/2+O86/2)))</f>
        <v>25.475</v>
      </c>
      <c r="R86" s="20" t="n">
        <f aca="false">(P86+Q86)/2</f>
        <v>25.155</v>
      </c>
      <c r="S86" s="20" t="str">
        <f aca="false">IF(C86="Buy",P85,IF(C86="Sell",Q85,""))</f>
        <v/>
      </c>
      <c r="T86" s="41" t="n">
        <f aca="false">IF(C86="Buy",(S86*10000+V85*T85)/(V85+10000),T85)</f>
        <v>26.3625</v>
      </c>
      <c r="U86" s="41" t="n">
        <f aca="false">IF(C86="Sell",(S86*10000+W85*U85)/(W85+10000),U85)</f>
        <v>25.5576923076923</v>
      </c>
      <c r="V86" s="37" t="n">
        <f aca="false">IF(C86="Buy",V85+10000,V85)</f>
        <v>40000</v>
      </c>
      <c r="W86" s="37" t="n">
        <f aca="false">IF(C86="Sell",W85+10000,W85)</f>
        <v>130000</v>
      </c>
      <c r="X86" s="37" t="n">
        <f aca="false">V86-W86</f>
        <v>-90000</v>
      </c>
      <c r="Y86" s="37" t="n">
        <f aca="false">W86*U86-V86*T86</f>
        <v>2268000</v>
      </c>
      <c r="Z86" s="37" t="n">
        <f aca="false">X86*R86+Y86</f>
        <v>4050</v>
      </c>
    </row>
    <row r="87" customFormat="false" ht="12.75" hidden="false" customHeight="false" outlineLevel="0" collapsed="false">
      <c r="A87" s="20" t="n">
        <f aca="false">A86+1</f>
        <v>69</v>
      </c>
      <c r="B87" s="37" t="n">
        <f aca="false">model1!B87</f>
        <v>11322.6024711438</v>
      </c>
      <c r="C87" s="20" t="s">
        <v>70</v>
      </c>
      <c r="D87" s="37" t="n">
        <f aca="false">((B87-B86)+(B86-B85)+(B85-B84)+(B84-B83))/4</f>
        <v>240</v>
      </c>
      <c r="E87" s="20" t="n">
        <f aca="false">MAX(0,IF(C87="Buy",E86+1,E86-MAX(1,ROUND($F$5*E86,0))))</f>
        <v>0</v>
      </c>
      <c r="F87" s="20" t="n">
        <f aca="false">MAX(0,IF(C87="Sell",F86+1,F86-MAX(1,ROUND($F$5*F86,0))))</f>
        <v>0</v>
      </c>
      <c r="G87" s="20" t="n">
        <f aca="false">IF(X87&gt;$R$2,E87+$R$3,IF(X87&lt;0,IF(P86&gt;U87,E87+$R$3,E87),E87))</f>
        <v>0</v>
      </c>
      <c r="H87" s="20" t="n">
        <f aca="false">IF(X87&lt;$R$2*-1,F87+$R$3,IF(X87&gt;0,(IF(Q86-U87-L69*(1+$R$4)&gt;0,F87+$R$3,F87)),F87))</f>
        <v>5</v>
      </c>
      <c r="I87" s="20" t="n">
        <f aca="false">IF(H87&gt;4,IF(G87&lt;H87*$U$2,H87,G87),G87)</f>
        <v>5</v>
      </c>
      <c r="J87" s="20" t="n">
        <f aca="false">IF(G87&gt;4,IF(H87&lt;G87*$U$2,G87,H87),H87)</f>
        <v>5</v>
      </c>
      <c r="K87" s="38" t="n">
        <f aca="false">MAX($L$3,IF(C87="Buy",MAX(0,VLOOKUP(I87,Trans2,3,FALSE())+K86),MAX(0,K86-MAX(0.01,ROUND(K86*$F$4,2)))))</f>
        <v>0</v>
      </c>
      <c r="L87" s="38" t="n">
        <f aca="false">MAX($L$3,IF(C87="Sell",MAX(0,VLOOKUP(J87,Trans2,3,FALSE())+L86),MAX(0,L86-MAX(0.01,ROUND(L86*$F$4,2)))))</f>
        <v>0</v>
      </c>
      <c r="M87" s="38" t="n">
        <f aca="false">IF(I87&lt;&gt;J87,K87,MAX(K87,L87))</f>
        <v>0</v>
      </c>
      <c r="N87" s="38" t="n">
        <f aca="false">IF(I87&lt;&gt;J87,L87,MAX(K87,L87))</f>
        <v>0</v>
      </c>
      <c r="O87" s="40" t="n">
        <f aca="false">MAX($L$2,N87+$L$4,M87+0.01,IF(C87="Sell",VLOOKUP(F87,Trans2,2,FALSE()),IF(C87="Buy",VLOOKUP(E87,Trans2,2,FALSE()),0))+VLOOKUP(D87,Intensity2,2,TRUE())+O86)</f>
        <v>0.63</v>
      </c>
      <c r="P87" s="39" t="n">
        <f aca="false">IF(C87="Sell",Q87-O87,IF(C87="Buy",P86-M87,((P86+Q86)/2-O87/2)))</f>
        <v>24.84</v>
      </c>
      <c r="Q87" s="39" t="n">
        <f aca="false">IF(C87="Sell",Q86+N87,IF(C87="Buy",P87+O87,((P86+Q86)/2+O87/2)))</f>
        <v>25.47</v>
      </c>
      <c r="R87" s="20" t="n">
        <f aca="false">(P87+Q87)/2</f>
        <v>25.155</v>
      </c>
      <c r="S87" s="20" t="str">
        <f aca="false">IF(C87="Buy",P86,IF(C87="Sell",Q86,""))</f>
        <v/>
      </c>
      <c r="T87" s="41" t="n">
        <f aca="false">IF(C87="Buy",(S87*10000+V86*T86)/(V86+10000),T86)</f>
        <v>26.3625</v>
      </c>
      <c r="U87" s="41" t="n">
        <f aca="false">IF(C87="Sell",(S87*10000+W86*U86)/(W86+10000),U86)</f>
        <v>25.5576923076923</v>
      </c>
      <c r="V87" s="37" t="n">
        <f aca="false">IF(C87="Buy",V86+10000,V86)</f>
        <v>40000</v>
      </c>
      <c r="W87" s="37" t="n">
        <f aca="false">IF(C87="Sell",W86+10000,W86)</f>
        <v>130000</v>
      </c>
      <c r="X87" s="37" t="n">
        <f aca="false">V87-W87</f>
        <v>-90000</v>
      </c>
      <c r="Y87" s="37" t="n">
        <f aca="false">W87*U87-V87*T87</f>
        <v>2268000</v>
      </c>
      <c r="Z87" s="37" t="n">
        <f aca="false">X87*R87+Y87</f>
        <v>4050</v>
      </c>
    </row>
    <row r="88" customFormat="false" ht="12.75" hidden="false" customHeight="false" outlineLevel="0" collapsed="false">
      <c r="A88" s="20" t="n">
        <f aca="false">A87+1</f>
        <v>70</v>
      </c>
      <c r="B88" s="37" t="n">
        <f aca="false">model1!B88</f>
        <v>11562.6024711438</v>
      </c>
      <c r="C88" s="20" t="s">
        <v>70</v>
      </c>
      <c r="D88" s="37" t="n">
        <f aca="false">((B88-B87)+(B87-B86)+(B86-B85)+(B85-B84))/4</f>
        <v>240</v>
      </c>
      <c r="E88" s="20" t="n">
        <f aca="false">MAX(0,IF(C88="Buy",E87+1,E87-MAX(1,ROUND($F$5*E87,0))))</f>
        <v>0</v>
      </c>
      <c r="F88" s="20" t="n">
        <f aca="false">MAX(0,IF(C88="Sell",F87+1,F87-MAX(1,ROUND($F$5*F87,0))))</f>
        <v>0</v>
      </c>
      <c r="G88" s="20" t="n">
        <f aca="false">IF(X88&gt;$R$2,E88+$R$3,IF(X88&lt;0,IF(P87&gt;U88,E88+$R$3,E88),E88))</f>
        <v>0</v>
      </c>
      <c r="H88" s="20" t="n">
        <f aca="false">IF(X88&lt;$R$2*-1,F88+$R$3,IF(X88&gt;0,(IF(Q87-U88-L70*(1+$R$4)&gt;0,F88+$R$3,F88)),F88))</f>
        <v>5</v>
      </c>
      <c r="I88" s="20" t="n">
        <f aca="false">IF(H88&gt;4,IF(G88&lt;H88*$U$2,H88,G88),G88)</f>
        <v>5</v>
      </c>
      <c r="J88" s="20" t="n">
        <f aca="false">IF(G88&gt;4,IF(H88&lt;G88*$U$2,G88,H88),H88)</f>
        <v>5</v>
      </c>
      <c r="K88" s="38" t="n">
        <f aca="false">MAX($L$3,IF(C88="Buy",MAX(0,VLOOKUP(I88,Trans2,3,FALSE())+K87),MAX(0,K87-MAX(0.01,ROUND(K87*$F$4,2)))))</f>
        <v>0</v>
      </c>
      <c r="L88" s="38" t="n">
        <f aca="false">MAX($L$3,IF(C88="Sell",MAX(0,VLOOKUP(J88,Trans2,3,FALSE())+L87),MAX(0,L87-MAX(0.01,ROUND(L87*$F$4,2)))))</f>
        <v>0</v>
      </c>
      <c r="M88" s="38" t="n">
        <f aca="false">IF(I88&lt;&gt;J88,K88,MAX(K88,L88))</f>
        <v>0</v>
      </c>
      <c r="N88" s="38" t="n">
        <f aca="false">IF(I88&lt;&gt;J88,L88,MAX(K88,L88))</f>
        <v>0</v>
      </c>
      <c r="O88" s="40" t="n">
        <f aca="false">MAX($L$2,N88+$L$4,M88+0.01,IF(C88="Sell",VLOOKUP(F88,Trans2,2,FALSE()),IF(C88="Buy",VLOOKUP(E88,Trans2,2,FALSE()),0))+VLOOKUP(D88,Intensity2,2,TRUE())+O87)</f>
        <v>0.62</v>
      </c>
      <c r="P88" s="39" t="n">
        <f aca="false">IF(C88="Sell",Q88-O88,IF(C88="Buy",P87-M88,((P87+Q87)/2-O88/2)))</f>
        <v>24.845</v>
      </c>
      <c r="Q88" s="39" t="n">
        <f aca="false">IF(C88="Sell",Q87+N88,IF(C88="Buy",P88+O88,((P87+Q87)/2+O88/2)))</f>
        <v>25.465</v>
      </c>
      <c r="R88" s="20" t="n">
        <f aca="false">(P88+Q88)/2</f>
        <v>25.155</v>
      </c>
      <c r="S88" s="20" t="str">
        <f aca="false">IF(C88="Buy",P87,IF(C88="Sell",Q87,""))</f>
        <v/>
      </c>
      <c r="T88" s="41" t="n">
        <f aca="false">IF(C88="Buy",(S88*10000+V87*T87)/(V87+10000),T87)</f>
        <v>26.3625</v>
      </c>
      <c r="U88" s="41" t="n">
        <f aca="false">IF(C88="Sell",(S88*10000+W87*U87)/(W87+10000),U87)</f>
        <v>25.5576923076923</v>
      </c>
      <c r="V88" s="37" t="n">
        <f aca="false">IF(C88="Buy",V87+10000,V87)</f>
        <v>40000</v>
      </c>
      <c r="W88" s="37" t="n">
        <f aca="false">IF(C88="Sell",W87+10000,W87)</f>
        <v>130000</v>
      </c>
      <c r="X88" s="37" t="n">
        <f aca="false">V88-W88</f>
        <v>-90000</v>
      </c>
      <c r="Y88" s="37" t="n">
        <f aca="false">W88*U88-V88*T88</f>
        <v>2268000</v>
      </c>
      <c r="Z88" s="37" t="n">
        <f aca="false">X88*R88+Y88</f>
        <v>4050</v>
      </c>
    </row>
    <row r="89" customFormat="false" ht="12.75" hidden="false" customHeight="false" outlineLevel="0" collapsed="false">
      <c r="A89" s="20" t="n">
        <f aca="false">A88+1</f>
        <v>71</v>
      </c>
      <c r="B89" s="37" t="n">
        <f aca="false">model1!B89</f>
        <v>11802.6024711438</v>
      </c>
      <c r="C89" s="20" t="s">
        <v>70</v>
      </c>
      <c r="D89" s="37" t="n">
        <f aca="false">((B89-B88)+(B88-B87)+(B87-B86)+(B86-B85))/4</f>
        <v>240</v>
      </c>
      <c r="E89" s="20" t="n">
        <f aca="false">MAX(0,IF(C89="Buy",E88+1,E88-MAX(1,ROUND($F$5*E88,0))))</f>
        <v>0</v>
      </c>
      <c r="F89" s="20" t="n">
        <f aca="false">MAX(0,IF(C89="Sell",F88+1,F88-MAX(1,ROUND($F$5*F88,0))))</f>
        <v>0</v>
      </c>
      <c r="G89" s="20" t="n">
        <f aca="false">IF(X89&gt;$R$2,E89+$R$3,IF(X89&lt;0,IF(P88&gt;U89,E89+$R$3,E89),E89))</f>
        <v>0</v>
      </c>
      <c r="H89" s="20" t="n">
        <f aca="false">IF(X89&lt;$R$2*-1,F89+$R$3,IF(X89&gt;0,(IF(Q88-U89-L71*(1+$R$4)&gt;0,F89+$R$3,F89)),F89))</f>
        <v>5</v>
      </c>
      <c r="I89" s="20" t="n">
        <f aca="false">IF(H89&gt;4,IF(G89&lt;H89*$U$2,H89,G89),G89)</f>
        <v>5</v>
      </c>
      <c r="J89" s="20" t="n">
        <f aca="false">IF(G89&gt;4,IF(H89&lt;G89*$U$2,G89,H89),H89)</f>
        <v>5</v>
      </c>
      <c r="K89" s="38" t="n">
        <f aca="false">MAX($L$3,IF(C89="Buy",MAX(0,VLOOKUP(I89,Trans2,3,FALSE())+K88),MAX(0,K88-MAX(0.01,ROUND(K88*$F$4,2)))))</f>
        <v>0</v>
      </c>
      <c r="L89" s="38" t="n">
        <f aca="false">MAX($L$3,IF(C89="Sell",MAX(0,VLOOKUP(J89,Trans2,3,FALSE())+L88),MAX(0,L88-MAX(0.01,ROUND(L88*$F$4,2)))))</f>
        <v>0</v>
      </c>
      <c r="M89" s="38" t="n">
        <f aca="false">IF(I89&lt;&gt;J89,K89,MAX(K89,L89))</f>
        <v>0</v>
      </c>
      <c r="N89" s="38" t="n">
        <f aca="false">IF(I89&lt;&gt;J89,L89,MAX(K89,L89))</f>
        <v>0</v>
      </c>
      <c r="O89" s="40" t="n">
        <f aca="false">MAX($L$2,N89+$L$4,M89+0.01,IF(C89="Sell",VLOOKUP(F89,Trans2,2,FALSE()),IF(C89="Buy",VLOOKUP(E89,Trans2,2,FALSE()),0))+VLOOKUP(D89,Intensity2,2,TRUE())+O88)</f>
        <v>0.61</v>
      </c>
      <c r="P89" s="39" t="n">
        <f aca="false">IF(C89="Sell",Q89-O89,IF(C89="Buy",P88-M89,((P88+Q88)/2-O89/2)))</f>
        <v>24.85</v>
      </c>
      <c r="Q89" s="39" t="n">
        <f aca="false">IF(C89="Sell",Q88+N89,IF(C89="Buy",P89+O89,((P88+Q88)/2+O89/2)))</f>
        <v>25.46</v>
      </c>
      <c r="R89" s="20" t="n">
        <f aca="false">(P89+Q89)/2</f>
        <v>25.155</v>
      </c>
      <c r="S89" s="20" t="str">
        <f aca="false">IF(C89="Buy",P88,IF(C89="Sell",Q88,""))</f>
        <v/>
      </c>
      <c r="T89" s="41" t="n">
        <f aca="false">IF(C89="Buy",(S89*10000+V88*T88)/(V88+10000),T88)</f>
        <v>26.3625</v>
      </c>
      <c r="U89" s="41" t="n">
        <f aca="false">IF(C89="Sell",(S89*10000+W88*U88)/(W88+10000),U88)</f>
        <v>25.5576923076923</v>
      </c>
      <c r="V89" s="37" t="n">
        <f aca="false">IF(C89="Buy",V88+10000,V88)</f>
        <v>40000</v>
      </c>
      <c r="W89" s="37" t="n">
        <f aca="false">IF(C89="Sell",W88+10000,W88)</f>
        <v>130000</v>
      </c>
      <c r="X89" s="37" t="n">
        <f aca="false">V89-W89</f>
        <v>-90000</v>
      </c>
      <c r="Y89" s="37" t="n">
        <f aca="false">W89*U89-V89*T89</f>
        <v>2268000</v>
      </c>
      <c r="Z89" s="37" t="n">
        <f aca="false">X89*R89+Y89</f>
        <v>4050</v>
      </c>
    </row>
    <row r="90" customFormat="false" ht="12.75" hidden="false" customHeight="false" outlineLevel="0" collapsed="false">
      <c r="A90" s="20" t="n">
        <f aca="false">A89+1</f>
        <v>72</v>
      </c>
      <c r="B90" s="37" t="n">
        <f aca="false">model1!B90</f>
        <v>12042.6024711438</v>
      </c>
      <c r="C90" s="20" t="s">
        <v>70</v>
      </c>
      <c r="D90" s="37" t="n">
        <f aca="false">((B90-B89)+(B89-B88)+(B88-B87)+(B87-B86))/4</f>
        <v>240</v>
      </c>
      <c r="E90" s="20" t="n">
        <f aca="false">MAX(0,IF(C90="Buy",E89+1,E89-MAX(1,ROUND($F$5*E89,0))))</f>
        <v>0</v>
      </c>
      <c r="F90" s="20" t="n">
        <f aca="false">MAX(0,IF(C90="Sell",F89+1,F89-MAX(1,ROUND($F$5*F89,0))))</f>
        <v>0</v>
      </c>
      <c r="G90" s="20" t="n">
        <f aca="false">IF(X90&gt;$R$2,E90+$R$3,IF(X90&lt;0,IF(P89&gt;U90,E90+$R$3,E90),E90))</f>
        <v>0</v>
      </c>
      <c r="H90" s="20" t="n">
        <f aca="false">IF(X90&lt;$R$2*-1,F90+$R$3,IF(X90&gt;0,(IF(Q89-U90-L72*(1+$R$4)&gt;0,F90+$R$3,F90)),F90))</f>
        <v>5</v>
      </c>
      <c r="I90" s="20" t="n">
        <f aca="false">IF(H90&gt;4,IF(G90&lt;H90*$U$2,H90,G90),G90)</f>
        <v>5</v>
      </c>
      <c r="J90" s="20" t="n">
        <f aca="false">IF(G90&gt;4,IF(H90&lt;G90*$U$2,G90,H90),H90)</f>
        <v>5</v>
      </c>
      <c r="K90" s="38" t="n">
        <f aca="false">MAX($L$3,IF(C90="Buy",MAX(0,VLOOKUP(I90,Trans2,3,FALSE())+K89),MAX(0,K89-MAX(0.01,ROUND(K89*$F$4,2)))))</f>
        <v>0</v>
      </c>
      <c r="L90" s="38" t="n">
        <f aca="false">MAX($L$3,IF(C90="Sell",MAX(0,VLOOKUP(J90,Trans2,3,FALSE())+L89),MAX(0,L89-MAX(0.01,ROUND(L89*$F$4,2)))))</f>
        <v>0</v>
      </c>
      <c r="M90" s="38" t="n">
        <f aca="false">IF(I90&lt;&gt;J90,K90,MAX(K90,L90))</f>
        <v>0</v>
      </c>
      <c r="N90" s="38" t="n">
        <f aca="false">IF(I90&lt;&gt;J90,L90,MAX(K90,L90))</f>
        <v>0</v>
      </c>
      <c r="O90" s="40" t="n">
        <f aca="false">MAX($L$2,N90+$L$4,M90+0.01,IF(C90="Sell",VLOOKUP(F90,Trans2,2,FALSE()),IF(C90="Buy",VLOOKUP(E90,Trans2,2,FALSE()),0))+VLOOKUP(D90,Intensity2,2,TRUE())+O89)</f>
        <v>0.6</v>
      </c>
      <c r="P90" s="39" t="n">
        <f aca="false">IF(C90="Sell",Q90-O90,IF(C90="Buy",P89-M90,((P89+Q89)/2-O90/2)))</f>
        <v>24.855</v>
      </c>
      <c r="Q90" s="39" t="n">
        <f aca="false">IF(C90="Sell",Q89+N90,IF(C90="Buy",P90+O90,((P89+Q89)/2+O90/2)))</f>
        <v>25.455</v>
      </c>
      <c r="R90" s="20" t="n">
        <f aca="false">(P90+Q90)/2</f>
        <v>25.155</v>
      </c>
      <c r="S90" s="20" t="str">
        <f aca="false">IF(C90="Buy",P89,IF(C90="Sell",Q89,""))</f>
        <v/>
      </c>
      <c r="T90" s="41" t="n">
        <f aca="false">IF(C90="Buy",(S90*10000+V89*T89)/(V89+10000),T89)</f>
        <v>26.3625</v>
      </c>
      <c r="U90" s="41" t="n">
        <f aca="false">IF(C90="Sell",(S90*10000+W89*U89)/(W89+10000),U89)</f>
        <v>25.5576923076923</v>
      </c>
      <c r="V90" s="37" t="n">
        <f aca="false">IF(C90="Buy",V89+10000,V89)</f>
        <v>40000</v>
      </c>
      <c r="W90" s="37" t="n">
        <f aca="false">IF(C90="Sell",W89+10000,W89)</f>
        <v>130000</v>
      </c>
      <c r="X90" s="37" t="n">
        <f aca="false">V90-W90</f>
        <v>-90000</v>
      </c>
      <c r="Y90" s="37" t="n">
        <f aca="false">W90*U90-V90*T90</f>
        <v>2268000</v>
      </c>
      <c r="Z90" s="37" t="n">
        <f aca="false">X90*R90+Y90</f>
        <v>4050</v>
      </c>
    </row>
    <row r="91" customFormat="false" ht="12.75" hidden="false" customHeight="false" outlineLevel="0" collapsed="false">
      <c r="A91" s="20" t="n">
        <f aca="false">A90+1</f>
        <v>73</v>
      </c>
      <c r="B91" s="37" t="n">
        <f aca="false">model1!B91</f>
        <v>12282.6024711438</v>
      </c>
      <c r="C91" s="20" t="s">
        <v>70</v>
      </c>
      <c r="D91" s="37" t="n">
        <f aca="false">((B91-B90)+(B90-B89)+(B89-B88)+(B88-B87))/4</f>
        <v>240</v>
      </c>
      <c r="E91" s="20" t="n">
        <f aca="false">MAX(0,IF(C91="Buy",E90+1,E90-MAX(1,ROUND($F$5*E90,0))))</f>
        <v>0</v>
      </c>
      <c r="F91" s="20" t="n">
        <f aca="false">MAX(0,IF(C91="Sell",F90+1,F90-MAX(1,ROUND($F$5*F90,0))))</f>
        <v>0</v>
      </c>
      <c r="G91" s="20" t="n">
        <f aca="false">IF(X91&gt;$R$2,E91+$R$3,IF(X91&lt;0,IF(P90&gt;U91,E91+$R$3,E91),E91))</f>
        <v>0</v>
      </c>
      <c r="H91" s="20" t="n">
        <f aca="false">IF(X91&lt;$R$2*-1,F91+$R$3,IF(X91&gt;0,(IF(Q90-U91-L73*(1+$R$4)&gt;0,F91+$R$3,F91)),F91))</f>
        <v>5</v>
      </c>
      <c r="I91" s="20" t="n">
        <f aca="false">IF(H91&gt;4,IF(G91&lt;H91*$U$2,H91,G91),G91)</f>
        <v>5</v>
      </c>
      <c r="J91" s="20" t="n">
        <f aca="false">IF(G91&gt;4,IF(H91&lt;G91*$U$2,G91,H91),H91)</f>
        <v>5</v>
      </c>
      <c r="K91" s="38" t="n">
        <f aca="false">MAX($L$3,IF(C91="Buy",MAX(0,VLOOKUP(I91,Trans2,3,FALSE())+K90),MAX(0,K90-MAX(0.01,ROUND(K90*$F$4,2)))))</f>
        <v>0</v>
      </c>
      <c r="L91" s="38" t="n">
        <f aca="false">MAX($L$3,IF(C91="Sell",MAX(0,VLOOKUP(J91,Trans2,3,FALSE())+L90),MAX(0,L90-MAX(0.01,ROUND(L90*$F$4,2)))))</f>
        <v>0</v>
      </c>
      <c r="M91" s="38" t="n">
        <f aca="false">IF(I91&lt;&gt;J91,K91,MAX(K91,L91))</f>
        <v>0</v>
      </c>
      <c r="N91" s="38" t="n">
        <f aca="false">IF(I91&lt;&gt;J91,L91,MAX(K91,L91))</f>
        <v>0</v>
      </c>
      <c r="O91" s="40" t="n">
        <f aca="false">MAX($L$2,N91+$L$4,M91+0.01,IF(C91="Sell",VLOOKUP(F91,Trans2,2,FALSE()),IF(C91="Buy",VLOOKUP(E91,Trans2,2,FALSE()),0))+VLOOKUP(D91,Intensity2,2,TRUE())+O90)</f>
        <v>0.59</v>
      </c>
      <c r="P91" s="39" t="n">
        <f aca="false">IF(C91="Sell",Q91-O91,IF(C91="Buy",P90-M91,((P90+Q90)/2-O91/2)))</f>
        <v>24.86</v>
      </c>
      <c r="Q91" s="39" t="n">
        <f aca="false">IF(C91="Sell",Q90+N91,IF(C91="Buy",P91+O91,((P90+Q90)/2+O91/2)))</f>
        <v>25.45</v>
      </c>
      <c r="R91" s="20" t="n">
        <f aca="false">(P91+Q91)/2</f>
        <v>25.155</v>
      </c>
      <c r="S91" s="20" t="str">
        <f aca="false">IF(C91="Buy",P90,IF(C91="Sell",Q90,""))</f>
        <v/>
      </c>
      <c r="T91" s="41" t="n">
        <f aca="false">IF(C91="Buy",(S91*10000+V90*T90)/(V90+10000),T90)</f>
        <v>26.3625</v>
      </c>
      <c r="U91" s="41" t="n">
        <f aca="false">IF(C91="Sell",(S91*10000+W90*U90)/(W90+10000),U90)</f>
        <v>25.5576923076923</v>
      </c>
      <c r="V91" s="37" t="n">
        <f aca="false">IF(C91="Buy",V90+10000,V90)</f>
        <v>40000</v>
      </c>
      <c r="W91" s="37" t="n">
        <f aca="false">IF(C91="Sell",W90+10000,W90)</f>
        <v>130000</v>
      </c>
      <c r="X91" s="37" t="n">
        <f aca="false">V91-W91</f>
        <v>-90000</v>
      </c>
      <c r="Y91" s="37" t="n">
        <f aca="false">W91*U91-V91*T91</f>
        <v>2268000</v>
      </c>
      <c r="Z91" s="37" t="n">
        <f aca="false">X91*R91+Y91</f>
        <v>4050</v>
      </c>
    </row>
    <row r="92" customFormat="false" ht="12.75" hidden="false" customHeight="false" outlineLevel="0" collapsed="false">
      <c r="A92" s="20" t="n">
        <f aca="false">A91+1</f>
        <v>74</v>
      </c>
      <c r="B92" s="37" t="n">
        <f aca="false">model1!B92</f>
        <v>12522.6024711438</v>
      </c>
      <c r="C92" s="20" t="s">
        <v>70</v>
      </c>
      <c r="D92" s="37" t="n">
        <f aca="false">((B92-B91)+(B91-B90)+(B90-B89)+(B89-B88))/4</f>
        <v>240</v>
      </c>
      <c r="E92" s="20" t="n">
        <f aca="false">MAX(0,IF(C92="Buy",E91+1,E91-MAX(1,ROUND($F$5*E91,0))))</f>
        <v>0</v>
      </c>
      <c r="F92" s="20" t="n">
        <f aca="false">MAX(0,IF(C92="Sell",F91+1,F91-MAX(1,ROUND($F$5*F91,0))))</f>
        <v>0</v>
      </c>
      <c r="G92" s="20" t="n">
        <f aca="false">IF(X92&gt;$R$2,E92+$R$3,IF(X92&lt;0,IF(P91&gt;U92,E92+$R$3,E92),E92))</f>
        <v>0</v>
      </c>
      <c r="H92" s="20" t="n">
        <f aca="false">IF(X92&lt;$R$2*-1,F92+$R$3,IF(X92&gt;0,(IF(Q91-U92-L74*(1+$R$4)&gt;0,F92+$R$3,F92)),F92))</f>
        <v>5</v>
      </c>
      <c r="I92" s="20" t="n">
        <f aca="false">IF(H92&gt;4,IF(G92&lt;H92*$U$2,H92,G92),G92)</f>
        <v>5</v>
      </c>
      <c r="J92" s="20" t="n">
        <f aca="false">IF(G92&gt;4,IF(H92&lt;G92*$U$2,G92,H92),H92)</f>
        <v>5</v>
      </c>
      <c r="K92" s="38" t="n">
        <f aca="false">MAX($L$3,IF(C92="Buy",MAX(0,VLOOKUP(I92,Trans2,3,FALSE())+K91),MAX(0,K91-MAX(0.01,ROUND(K91*$F$4,2)))))</f>
        <v>0</v>
      </c>
      <c r="L92" s="38" t="n">
        <f aca="false">MAX($L$3,IF(C92="Sell",MAX(0,VLOOKUP(J92,Trans2,3,FALSE())+L91),MAX(0,L91-MAX(0.01,ROUND(L91*$F$4,2)))))</f>
        <v>0</v>
      </c>
      <c r="M92" s="38" t="n">
        <f aca="false">IF(I92&lt;&gt;J92,K92,MAX(K92,L92))</f>
        <v>0</v>
      </c>
      <c r="N92" s="38" t="n">
        <f aca="false">IF(I92&lt;&gt;J92,L92,MAX(K92,L92))</f>
        <v>0</v>
      </c>
      <c r="O92" s="40" t="n">
        <f aca="false">MAX($L$2,N92+$L$4,M92+0.01,IF(C92="Sell",VLOOKUP(F92,Trans2,2,FALSE()),IF(C92="Buy",VLOOKUP(E92,Trans2,2,FALSE()),0))+VLOOKUP(D92,Intensity2,2,TRUE())+O91)</f>
        <v>0.58</v>
      </c>
      <c r="P92" s="39" t="n">
        <f aca="false">IF(C92="Sell",Q92-O92,IF(C92="Buy",P91-M92,((P91+Q91)/2-O92/2)))</f>
        <v>24.865</v>
      </c>
      <c r="Q92" s="39" t="n">
        <f aca="false">IF(C92="Sell",Q91+N92,IF(C92="Buy",P92+O92,((P91+Q91)/2+O92/2)))</f>
        <v>25.445</v>
      </c>
      <c r="R92" s="20" t="n">
        <f aca="false">(P92+Q92)/2</f>
        <v>25.155</v>
      </c>
      <c r="S92" s="20" t="str">
        <f aca="false">IF(C92="Buy",P91,IF(C92="Sell",Q91,""))</f>
        <v/>
      </c>
      <c r="T92" s="41" t="n">
        <f aca="false">IF(C92="Buy",(S92*10000+V91*T91)/(V91+10000),T91)</f>
        <v>26.3625</v>
      </c>
      <c r="U92" s="41" t="n">
        <f aca="false">IF(C92="Sell",(S92*10000+W91*U91)/(W91+10000),U91)</f>
        <v>25.5576923076923</v>
      </c>
      <c r="V92" s="37" t="n">
        <f aca="false">IF(C92="Buy",V91+10000,V91)</f>
        <v>40000</v>
      </c>
      <c r="W92" s="37" t="n">
        <f aca="false">IF(C92="Sell",W91+10000,W91)</f>
        <v>130000</v>
      </c>
      <c r="X92" s="37" t="n">
        <f aca="false">V92-W92</f>
        <v>-90000</v>
      </c>
      <c r="Y92" s="37" t="n">
        <f aca="false">W92*U92-V92*T92</f>
        <v>2268000</v>
      </c>
      <c r="Z92" s="37" t="n">
        <f aca="false">X92*R92+Y92</f>
        <v>4050</v>
      </c>
    </row>
    <row r="93" customFormat="false" ht="12.75" hidden="false" customHeight="false" outlineLevel="0" collapsed="false">
      <c r="A93" s="20" t="n">
        <f aca="false">A92+1</f>
        <v>75</v>
      </c>
      <c r="B93" s="37" t="n">
        <f aca="false">model1!B93</f>
        <v>12762.6024711438</v>
      </c>
      <c r="C93" s="20" t="s">
        <v>70</v>
      </c>
      <c r="D93" s="37" t="n">
        <f aca="false">((B93-B92)+(B92-B91)+(B91-B90)+(B90-B89))/4</f>
        <v>240</v>
      </c>
      <c r="E93" s="20" t="n">
        <f aca="false">MAX(0,IF(C93="Buy",E92+1,E92-MAX(1,ROUND($F$5*E92,0))))</f>
        <v>0</v>
      </c>
      <c r="F93" s="20" t="n">
        <f aca="false">MAX(0,IF(C93="Sell",F92+1,F92-MAX(1,ROUND($F$5*F92,0))))</f>
        <v>0</v>
      </c>
      <c r="G93" s="20" t="n">
        <f aca="false">IF(X93&gt;$R$2,E93+$R$3,IF(X93&lt;0,IF(P92&gt;U93,E93+$R$3,E93),E93))</f>
        <v>0</v>
      </c>
      <c r="H93" s="20" t="n">
        <f aca="false">IF(X93&lt;$R$2*-1,F93+$R$3,IF(X93&gt;0,(IF(Q92-U93-L75*(1+$R$4)&gt;0,F93+$R$3,F93)),F93))</f>
        <v>5</v>
      </c>
      <c r="I93" s="20" t="n">
        <f aca="false">IF(H93&gt;4,IF(G93&lt;H93*$U$2,H93,G93),G93)</f>
        <v>5</v>
      </c>
      <c r="J93" s="20" t="n">
        <f aca="false">IF(G93&gt;4,IF(H93&lt;G93*$U$2,G93,H93),H93)</f>
        <v>5</v>
      </c>
      <c r="K93" s="38" t="n">
        <f aca="false">MAX($L$3,IF(C93="Buy",MAX(0,VLOOKUP(I93,Trans2,3,FALSE())+K92),MAX(0,K92-MAX(0.01,ROUND(K92*$F$4,2)))))</f>
        <v>0</v>
      </c>
      <c r="L93" s="38" t="n">
        <f aca="false">MAX($L$3,IF(C93="Sell",MAX(0,VLOOKUP(J93,Trans2,3,FALSE())+L92),MAX(0,L92-MAX(0.01,ROUND(L92*$F$4,2)))))</f>
        <v>0</v>
      </c>
      <c r="M93" s="38" t="n">
        <f aca="false">IF(I93&lt;&gt;J93,K93,MAX(K93,L93))</f>
        <v>0</v>
      </c>
      <c r="N93" s="38" t="n">
        <f aca="false">IF(I93&lt;&gt;J93,L93,MAX(K93,L93))</f>
        <v>0</v>
      </c>
      <c r="O93" s="40" t="n">
        <f aca="false">MAX($L$2,N93+$L$4,M93+0.01,IF(C93="Sell",VLOOKUP(F93,Trans2,2,FALSE()),IF(C93="Buy",VLOOKUP(E93,Trans2,2,FALSE()),0))+VLOOKUP(D93,Intensity2,2,TRUE())+O92)</f>
        <v>0.57</v>
      </c>
      <c r="P93" s="39" t="n">
        <f aca="false">IF(C93="Sell",Q93-O93,IF(C93="Buy",P92-M93,((P92+Q92)/2-O93/2)))</f>
        <v>24.87</v>
      </c>
      <c r="Q93" s="39" t="n">
        <f aca="false">IF(C93="Sell",Q92+N93,IF(C93="Buy",P93+O93,((P92+Q92)/2+O93/2)))</f>
        <v>25.44</v>
      </c>
      <c r="R93" s="20" t="n">
        <f aca="false">(P93+Q93)/2</f>
        <v>25.155</v>
      </c>
      <c r="S93" s="20" t="str">
        <f aca="false">IF(C93="Buy",P92,IF(C93="Sell",Q92,""))</f>
        <v/>
      </c>
      <c r="T93" s="41" t="n">
        <f aca="false">IF(C93="Buy",(S93*10000+V92*T92)/(V92+10000),T92)</f>
        <v>26.3625</v>
      </c>
      <c r="U93" s="41" t="n">
        <f aca="false">IF(C93="Sell",(S93*10000+W92*U92)/(W92+10000),U92)</f>
        <v>25.5576923076923</v>
      </c>
      <c r="V93" s="37" t="n">
        <f aca="false">IF(C93="Buy",V92+10000,V92)</f>
        <v>40000</v>
      </c>
      <c r="W93" s="37" t="n">
        <f aca="false">IF(C93="Sell",W92+10000,W92)</f>
        <v>130000</v>
      </c>
      <c r="X93" s="37" t="n">
        <f aca="false">V93-W93</f>
        <v>-90000</v>
      </c>
      <c r="Y93" s="37" t="n">
        <f aca="false">W93*U93-V93*T93</f>
        <v>2268000</v>
      </c>
      <c r="Z93" s="37" t="n">
        <f aca="false">X93*R93+Y93</f>
        <v>4050</v>
      </c>
    </row>
    <row r="94" customFormat="false" ht="12.75" hidden="false" customHeight="false" outlineLevel="0" collapsed="false">
      <c r="A94" s="20" t="n">
        <f aca="false">A93+1</f>
        <v>76</v>
      </c>
      <c r="B94" s="37" t="n">
        <f aca="false">model1!B94</f>
        <v>13002.6024711438</v>
      </c>
      <c r="C94" s="20" t="s">
        <v>70</v>
      </c>
      <c r="D94" s="37" t="n">
        <f aca="false">((B94-B93)+(B93-B92)+(B92-B91)+(B91-B90))/4</f>
        <v>240</v>
      </c>
      <c r="E94" s="20" t="n">
        <f aca="false">MAX(0,IF(C94="Buy",E93+1,E93-MAX(1,ROUND($F$5*E93,0))))</f>
        <v>0</v>
      </c>
      <c r="F94" s="20" t="n">
        <f aca="false">MAX(0,IF(C94="Sell",F93+1,F93-MAX(1,ROUND($F$5*F93,0))))</f>
        <v>0</v>
      </c>
      <c r="G94" s="20" t="n">
        <f aca="false">IF(X94&gt;$R$2,E94+$R$3,IF(X94&lt;0,IF(P93&gt;U94,E94+$R$3,E94),E94))</f>
        <v>0</v>
      </c>
      <c r="H94" s="20" t="n">
        <f aca="false">IF(X94&lt;$R$2*-1,F94+$R$3,IF(X94&gt;0,(IF(Q93-U94-L76*(1+$R$4)&gt;0,F94+$R$3,F94)),F94))</f>
        <v>5</v>
      </c>
      <c r="I94" s="20" t="n">
        <f aca="false">IF(H94&gt;4,IF(G94&lt;H94*$U$2,H94,G94),G94)</f>
        <v>5</v>
      </c>
      <c r="J94" s="20" t="n">
        <f aca="false">IF(G94&gt;4,IF(H94&lt;G94*$U$2,G94,H94),H94)</f>
        <v>5</v>
      </c>
      <c r="K94" s="38" t="n">
        <f aca="false">MAX($L$3,IF(C94="Buy",MAX(0,VLOOKUP(I94,Trans2,3,FALSE())+K93),MAX(0,K93-MAX(0.01,ROUND(K93*$F$4,2)))))</f>
        <v>0</v>
      </c>
      <c r="L94" s="38" t="n">
        <f aca="false">MAX($L$3,IF(C94="Sell",MAX(0,VLOOKUP(J94,Trans2,3,FALSE())+L93),MAX(0,L93-MAX(0.01,ROUND(L93*$F$4,2)))))</f>
        <v>0</v>
      </c>
      <c r="M94" s="38" t="n">
        <f aca="false">IF(I94&lt;&gt;J94,K94,MAX(K94,L94))</f>
        <v>0</v>
      </c>
      <c r="N94" s="38" t="n">
        <f aca="false">IF(I94&lt;&gt;J94,L94,MAX(K94,L94))</f>
        <v>0</v>
      </c>
      <c r="O94" s="40" t="n">
        <f aca="false">MAX($L$2,N94+$L$4,M94+0.01,IF(C94="Sell",VLOOKUP(F94,Trans2,2,FALSE()),IF(C94="Buy",VLOOKUP(E94,Trans2,2,FALSE()),0))+VLOOKUP(D94,Intensity2,2,TRUE())+O93)</f>
        <v>0.56</v>
      </c>
      <c r="P94" s="39" t="n">
        <f aca="false">IF(C94="Sell",Q94-O94,IF(C94="Buy",P93-M94,((P93+Q93)/2-O94/2)))</f>
        <v>24.875</v>
      </c>
      <c r="Q94" s="39" t="n">
        <f aca="false">IF(C94="Sell",Q93+N94,IF(C94="Buy",P94+O94,((P93+Q93)/2+O94/2)))</f>
        <v>25.435</v>
      </c>
      <c r="R94" s="20" t="n">
        <f aca="false">(P94+Q94)/2</f>
        <v>25.155</v>
      </c>
      <c r="S94" s="20" t="str">
        <f aca="false">IF(C94="Buy",P93,IF(C94="Sell",Q93,""))</f>
        <v/>
      </c>
      <c r="T94" s="41" t="n">
        <f aca="false">IF(C94="Buy",(S94*10000+V93*T93)/(V93+10000),T93)</f>
        <v>26.3625</v>
      </c>
      <c r="U94" s="41" t="n">
        <f aca="false">IF(C94="Sell",(S94*10000+W93*U93)/(W93+10000),U93)</f>
        <v>25.5576923076923</v>
      </c>
      <c r="V94" s="37" t="n">
        <f aca="false">IF(C94="Buy",V93+10000,V93)</f>
        <v>40000</v>
      </c>
      <c r="W94" s="37" t="n">
        <f aca="false">IF(C94="Sell",W93+10000,W93)</f>
        <v>130000</v>
      </c>
      <c r="X94" s="37" t="n">
        <f aca="false">V94-W94</f>
        <v>-90000</v>
      </c>
      <c r="Y94" s="37" t="n">
        <f aca="false">W94*U94-V94*T94</f>
        <v>2268000</v>
      </c>
      <c r="Z94" s="37" t="n">
        <f aca="false">X94*R94+Y94</f>
        <v>4050</v>
      </c>
    </row>
    <row r="95" customFormat="false" ht="12.75" hidden="false" customHeight="false" outlineLevel="0" collapsed="false">
      <c r="A95" s="20" t="n">
        <f aca="false">A94+1</f>
        <v>77</v>
      </c>
      <c r="B95" s="37" t="n">
        <f aca="false">model1!B95</f>
        <v>13242.6024711438</v>
      </c>
      <c r="C95" s="20" t="s">
        <v>70</v>
      </c>
      <c r="D95" s="37" t="n">
        <f aca="false">((B95-B94)+(B94-B93)+(B93-B92)+(B92-B91))/4</f>
        <v>240</v>
      </c>
      <c r="E95" s="20" t="n">
        <f aca="false">MAX(0,IF(C95="Buy",E94+1,E94-MAX(1,ROUND($F$5*E94,0))))</f>
        <v>0</v>
      </c>
      <c r="F95" s="20" t="n">
        <f aca="false">MAX(0,IF(C95="Sell",F94+1,F94-MAX(1,ROUND($F$5*F94,0))))</f>
        <v>0</v>
      </c>
      <c r="G95" s="20" t="n">
        <f aca="false">IF(X95&gt;$R$2,E95+$R$3,IF(X95&lt;0,IF(P94&gt;U95,E95+$R$3,E95),E95))</f>
        <v>0</v>
      </c>
      <c r="H95" s="20" t="n">
        <f aca="false">IF(X95&lt;$R$2*-1,F95+$R$3,IF(X95&gt;0,(IF(Q94-U95-L77*(1+$R$4)&gt;0,F95+$R$3,F95)),F95))</f>
        <v>5</v>
      </c>
      <c r="I95" s="20" t="n">
        <f aca="false">IF(H95&gt;4,IF(G95&lt;H95*$U$2,H95,G95),G95)</f>
        <v>5</v>
      </c>
      <c r="J95" s="20" t="n">
        <f aca="false">IF(G95&gt;4,IF(H95&lt;G95*$U$2,G95,H95),H95)</f>
        <v>5</v>
      </c>
      <c r="K95" s="38" t="n">
        <f aca="false">MAX($L$3,IF(C95="Buy",MAX(0,VLOOKUP(I95,Trans2,3,FALSE())+K94),MAX(0,K94-MAX(0.01,ROUND(K94*$F$4,2)))))</f>
        <v>0</v>
      </c>
      <c r="L95" s="38" t="n">
        <f aca="false">MAX($L$3,IF(C95="Sell",MAX(0,VLOOKUP(J95,Trans2,3,FALSE())+L94),MAX(0,L94-MAX(0.01,ROUND(L94*$F$4,2)))))</f>
        <v>0</v>
      </c>
      <c r="M95" s="38" t="n">
        <f aca="false">IF(I95&lt;&gt;J95,K95,MAX(K95,L95))</f>
        <v>0</v>
      </c>
      <c r="N95" s="38" t="n">
        <f aca="false">IF(I95&lt;&gt;J95,L95,MAX(K95,L95))</f>
        <v>0</v>
      </c>
      <c r="O95" s="40" t="n">
        <f aca="false">MAX($L$2,N95+$L$4,M95+0.01,IF(C95="Sell",VLOOKUP(F95,Trans2,2,FALSE()),IF(C95="Buy",VLOOKUP(E95,Trans2,2,FALSE()),0))+VLOOKUP(D95,Intensity2,2,TRUE())+O94)</f>
        <v>0.55</v>
      </c>
      <c r="P95" s="39" t="n">
        <f aca="false">IF(C95="Sell",Q95-O95,IF(C95="Buy",P94-M95,((P94+Q94)/2-O95/2)))</f>
        <v>24.88</v>
      </c>
      <c r="Q95" s="39" t="n">
        <f aca="false">IF(C95="Sell",Q94+N95,IF(C95="Buy",P95+O95,((P94+Q94)/2+O95/2)))</f>
        <v>25.43</v>
      </c>
      <c r="R95" s="20" t="n">
        <f aca="false">(P95+Q95)/2</f>
        <v>25.155</v>
      </c>
      <c r="S95" s="20" t="str">
        <f aca="false">IF(C95="Buy",P94,IF(C95="Sell",Q94,""))</f>
        <v/>
      </c>
      <c r="T95" s="41" t="n">
        <f aca="false">IF(C95="Buy",(S95*10000+V94*T94)/(V94+10000),T94)</f>
        <v>26.3625</v>
      </c>
      <c r="U95" s="41" t="n">
        <f aca="false">IF(C95="Sell",(S95*10000+W94*U94)/(W94+10000),U94)</f>
        <v>25.5576923076923</v>
      </c>
      <c r="V95" s="37" t="n">
        <f aca="false">IF(C95="Buy",V94+10000,V94)</f>
        <v>40000</v>
      </c>
      <c r="W95" s="37" t="n">
        <f aca="false">IF(C95="Sell",W94+10000,W94)</f>
        <v>130000</v>
      </c>
      <c r="X95" s="37" t="n">
        <f aca="false">V95-W95</f>
        <v>-90000</v>
      </c>
      <c r="Y95" s="37" t="n">
        <f aca="false">W95*U95-V95*T95</f>
        <v>2268000</v>
      </c>
      <c r="Z95" s="37" t="n">
        <f aca="false">X95*R95+Y95</f>
        <v>4050</v>
      </c>
    </row>
    <row r="96" customFormat="false" ht="12.75" hidden="false" customHeight="false" outlineLevel="0" collapsed="false">
      <c r="A96" s="20" t="n">
        <f aca="false">A95+1</f>
        <v>78</v>
      </c>
      <c r="B96" s="37" t="n">
        <f aca="false">model1!B96</f>
        <v>13482.6024711438</v>
      </c>
      <c r="C96" s="20" t="s">
        <v>70</v>
      </c>
      <c r="D96" s="37" t="n">
        <f aca="false">((B96-B95)+(B95-B94)+(B94-B93)+(B93-B92))/4</f>
        <v>240</v>
      </c>
      <c r="E96" s="20" t="n">
        <f aca="false">MAX(0,IF(C96="Buy",E95+1,E95-MAX(1,ROUND($F$5*E95,0))))</f>
        <v>0</v>
      </c>
      <c r="F96" s="20" t="n">
        <f aca="false">MAX(0,IF(C96="Sell",F95+1,F95-MAX(1,ROUND($F$5*F95,0))))</f>
        <v>0</v>
      </c>
      <c r="G96" s="20" t="n">
        <f aca="false">IF(X96&gt;$R$2,E96+$R$3,IF(X96&lt;0,IF(P95&gt;U96,E96+$R$3,E96),E96))</f>
        <v>0</v>
      </c>
      <c r="H96" s="20" t="n">
        <f aca="false">IF(X96&lt;$R$2*-1,F96+$R$3,IF(X96&gt;0,(IF(Q95-U96-L78*(1+$R$4)&gt;0,F96+$R$3,F96)),F96))</f>
        <v>5</v>
      </c>
      <c r="I96" s="20" t="n">
        <f aca="false">IF(H96&gt;4,IF(G96&lt;H96*$U$2,H96,G96),G96)</f>
        <v>5</v>
      </c>
      <c r="J96" s="20" t="n">
        <f aca="false">IF(G96&gt;4,IF(H96&lt;G96*$U$2,G96,H96),H96)</f>
        <v>5</v>
      </c>
      <c r="K96" s="38" t="n">
        <f aca="false">MAX($L$3,IF(C96="Buy",MAX(0,VLOOKUP(I96,Trans2,3,FALSE())+K95),MAX(0,K95-MAX(0.01,ROUND(K95*$F$4,2)))))</f>
        <v>0</v>
      </c>
      <c r="L96" s="38" t="n">
        <f aca="false">MAX($L$3,IF(C96="Sell",MAX(0,VLOOKUP(J96,Trans2,3,FALSE())+L95),MAX(0,L95-MAX(0.01,ROUND(L95*$F$4,2)))))</f>
        <v>0</v>
      </c>
      <c r="M96" s="38" t="n">
        <f aca="false">IF(I96&lt;&gt;J96,K96,MAX(K96,L96))</f>
        <v>0</v>
      </c>
      <c r="N96" s="38" t="n">
        <f aca="false">IF(I96&lt;&gt;J96,L96,MAX(K96,L96))</f>
        <v>0</v>
      </c>
      <c r="O96" s="40" t="n">
        <f aca="false">MAX($L$2,N96+$L$4,M96+0.01,IF(C96="Sell",VLOOKUP(F96,Trans2,2,FALSE()),IF(C96="Buy",VLOOKUP(E96,Trans2,2,FALSE()),0))+VLOOKUP(D96,Intensity2,2,TRUE())+O95)</f>
        <v>0.54</v>
      </c>
      <c r="P96" s="39" t="n">
        <f aca="false">IF(C96="Sell",Q96-O96,IF(C96="Buy",P95-M96,((P95+Q95)/2-O96/2)))</f>
        <v>24.885</v>
      </c>
      <c r="Q96" s="39" t="n">
        <f aca="false">IF(C96="Sell",Q95+N96,IF(C96="Buy",P96+O96,((P95+Q95)/2+O96/2)))</f>
        <v>25.425</v>
      </c>
      <c r="R96" s="20" t="n">
        <f aca="false">(P96+Q96)/2</f>
        <v>25.155</v>
      </c>
      <c r="S96" s="20" t="str">
        <f aca="false">IF(C96="Buy",P95,IF(C96="Sell",Q95,""))</f>
        <v/>
      </c>
      <c r="T96" s="41" t="n">
        <f aca="false">IF(C96="Buy",(S96*10000+V95*T95)/(V95+10000),T95)</f>
        <v>26.3625</v>
      </c>
      <c r="U96" s="41" t="n">
        <f aca="false">IF(C96="Sell",(S96*10000+W95*U95)/(W95+10000),U95)</f>
        <v>25.5576923076923</v>
      </c>
      <c r="V96" s="37" t="n">
        <f aca="false">IF(C96="Buy",V95+10000,V95)</f>
        <v>40000</v>
      </c>
      <c r="W96" s="37" t="n">
        <f aca="false">IF(C96="Sell",W95+10000,W95)</f>
        <v>130000</v>
      </c>
      <c r="X96" s="37" t="n">
        <f aca="false">V96-W96</f>
        <v>-90000</v>
      </c>
      <c r="Y96" s="37" t="n">
        <f aca="false">W96*U96-V96*T96</f>
        <v>2268000</v>
      </c>
      <c r="Z96" s="37" t="n">
        <f aca="false">X96*R96+Y96</f>
        <v>4050</v>
      </c>
    </row>
    <row r="97" customFormat="false" ht="12.75" hidden="false" customHeight="false" outlineLevel="0" collapsed="false">
      <c r="A97" s="20" t="n">
        <f aca="false">A96+1</f>
        <v>79</v>
      </c>
      <c r="B97" s="37" t="n">
        <f aca="false">model1!B97</f>
        <v>13722.6024711438</v>
      </c>
      <c r="C97" s="20" t="s">
        <v>70</v>
      </c>
      <c r="D97" s="37" t="n">
        <f aca="false">((B97-B96)+(B96-B95)+(B95-B94)+(B94-B93))/4</f>
        <v>240</v>
      </c>
      <c r="E97" s="20" t="n">
        <f aca="false">MAX(0,IF(C97="Buy",E96+1,E96-MAX(1,ROUND($F$5*E96,0))))</f>
        <v>0</v>
      </c>
      <c r="F97" s="20" t="n">
        <f aca="false">MAX(0,IF(C97="Sell",F96+1,F96-MAX(1,ROUND($F$5*F96,0))))</f>
        <v>0</v>
      </c>
      <c r="G97" s="20" t="n">
        <f aca="false">IF(X97&gt;$R$2,E97+$R$3,IF(X97&lt;0,IF(P96&gt;U97,E97+$R$3,E97),E97))</f>
        <v>0</v>
      </c>
      <c r="H97" s="20" t="n">
        <f aca="false">IF(X97&lt;$R$2*-1,F97+$R$3,IF(X97&gt;0,(IF(Q96-U97-L79*(1+$R$4)&gt;0,F97+$R$3,F97)),F97))</f>
        <v>5</v>
      </c>
      <c r="I97" s="20" t="n">
        <f aca="false">IF(H97&gt;4,IF(G97&lt;H97*$U$2,H97,G97),G97)</f>
        <v>5</v>
      </c>
      <c r="J97" s="20" t="n">
        <f aca="false">IF(G97&gt;4,IF(H97&lt;G97*$U$2,G97,H97),H97)</f>
        <v>5</v>
      </c>
      <c r="K97" s="38" t="n">
        <f aca="false">MAX($L$3,IF(C97="Buy",MAX(0,VLOOKUP(I97,Trans2,3,FALSE())+K96),MAX(0,K96-MAX(0.01,ROUND(K96*$F$4,2)))))</f>
        <v>0</v>
      </c>
      <c r="L97" s="38" t="n">
        <f aca="false">MAX($L$3,IF(C97="Sell",MAX(0,VLOOKUP(J97,Trans2,3,FALSE())+L96),MAX(0,L96-MAX(0.01,ROUND(L96*$F$4,2)))))</f>
        <v>0</v>
      </c>
      <c r="M97" s="38" t="n">
        <f aca="false">IF(I97&lt;&gt;J97,K97,MAX(K97,L97))</f>
        <v>0</v>
      </c>
      <c r="N97" s="38" t="n">
        <f aca="false">IF(I97&lt;&gt;J97,L97,MAX(K97,L97))</f>
        <v>0</v>
      </c>
      <c r="O97" s="40" t="n">
        <f aca="false">MAX($L$2,N97+$L$4,M97+0.01,IF(C97="Sell",VLOOKUP(F97,Trans2,2,FALSE()),IF(C97="Buy",VLOOKUP(E97,Trans2,2,FALSE()),0))+VLOOKUP(D97,Intensity2,2,TRUE())+O96)</f>
        <v>0.53</v>
      </c>
      <c r="P97" s="39" t="n">
        <f aca="false">IF(C97="Sell",Q97-O97,IF(C97="Buy",P96-M97,((P96+Q96)/2-O97/2)))</f>
        <v>24.89</v>
      </c>
      <c r="Q97" s="39" t="n">
        <f aca="false">IF(C97="Sell",Q96+N97,IF(C97="Buy",P97+O97,((P96+Q96)/2+O97/2)))</f>
        <v>25.42</v>
      </c>
      <c r="R97" s="20" t="n">
        <f aca="false">(P97+Q97)/2</f>
        <v>25.155</v>
      </c>
      <c r="S97" s="20" t="str">
        <f aca="false">IF(C97="Buy",P96,IF(C97="Sell",Q96,""))</f>
        <v/>
      </c>
      <c r="T97" s="41" t="n">
        <f aca="false">IF(C97="Buy",(S97*10000+V96*T96)/(V96+10000),T96)</f>
        <v>26.3625</v>
      </c>
      <c r="U97" s="41" t="n">
        <f aca="false">IF(C97="Sell",(S97*10000+W96*U96)/(W96+10000),U96)</f>
        <v>25.5576923076923</v>
      </c>
      <c r="V97" s="37" t="n">
        <f aca="false">IF(C97="Buy",V96+10000,V96)</f>
        <v>40000</v>
      </c>
      <c r="W97" s="37" t="n">
        <f aca="false">IF(C97="Sell",W96+10000,W96)</f>
        <v>130000</v>
      </c>
      <c r="X97" s="37" t="n">
        <f aca="false">V97-W97</f>
        <v>-90000</v>
      </c>
      <c r="Y97" s="37" t="n">
        <f aca="false">W97*U97-V97*T97</f>
        <v>2268000</v>
      </c>
      <c r="Z97" s="37" t="n">
        <f aca="false">X97*R97+Y97</f>
        <v>4050</v>
      </c>
    </row>
    <row r="98" customFormat="false" ht="12.75" hidden="false" customHeight="false" outlineLevel="0" collapsed="false">
      <c r="A98" s="20" t="n">
        <f aca="false">A97+1</f>
        <v>80</v>
      </c>
      <c r="B98" s="37" t="n">
        <f aca="false">model1!B98</f>
        <v>13962.6024711438</v>
      </c>
      <c r="C98" s="20" t="s">
        <v>70</v>
      </c>
      <c r="D98" s="37" t="n">
        <f aca="false">((B98-B97)+(B97-B96)+(B96-B95)+(B95-B94))/4</f>
        <v>240</v>
      </c>
      <c r="E98" s="20" t="n">
        <f aca="false">MAX(0,IF(C98="Buy",E97+1,E97-MAX(1,ROUND($F$5*E97,0))))</f>
        <v>0</v>
      </c>
      <c r="F98" s="20" t="n">
        <f aca="false">MAX(0,IF(C98="Sell",F97+1,F97-MAX(1,ROUND($F$5*F97,0))))</f>
        <v>0</v>
      </c>
      <c r="G98" s="20" t="n">
        <f aca="false">IF(X98&gt;$R$2,E98+$R$3,IF(X98&lt;0,IF(P97&gt;U98,E98+$R$3,E98),E98))</f>
        <v>0</v>
      </c>
      <c r="H98" s="20" t="n">
        <f aca="false">IF(X98&lt;$R$2*-1,F98+$R$3,IF(X98&gt;0,(IF(Q97-U98-L80*(1+$R$4)&gt;0,F98+$R$3,F98)),F98))</f>
        <v>5</v>
      </c>
      <c r="I98" s="20" t="n">
        <f aca="false">IF(H98&gt;4,IF(G98&lt;H98*$U$2,H98,G98),G98)</f>
        <v>5</v>
      </c>
      <c r="J98" s="20" t="n">
        <f aca="false">IF(G98&gt;4,IF(H98&lt;G98*$U$2,G98,H98),H98)</f>
        <v>5</v>
      </c>
      <c r="K98" s="38" t="n">
        <f aca="false">MAX($L$3,IF(C98="Buy",MAX(0,VLOOKUP(I98,Trans2,3,FALSE())+K97),MAX(0,K97-MAX(0.01,ROUND(K97*$F$4,2)))))</f>
        <v>0</v>
      </c>
      <c r="L98" s="38" t="n">
        <f aca="false">MAX($L$3,IF(C98="Sell",MAX(0,VLOOKUP(J98,Trans2,3,FALSE())+L97),MAX(0,L97-MAX(0.01,ROUND(L97*$F$4,2)))))</f>
        <v>0</v>
      </c>
      <c r="M98" s="38" t="n">
        <f aca="false">IF(I98&lt;&gt;J98,K98,MAX(K98,L98))</f>
        <v>0</v>
      </c>
      <c r="N98" s="38" t="n">
        <f aca="false">IF(I98&lt;&gt;J98,L98,MAX(K98,L98))</f>
        <v>0</v>
      </c>
      <c r="O98" s="40" t="n">
        <f aca="false">MAX($L$2,N98+$L$4,M98+0.01,IF(C98="Sell",VLOOKUP(F98,Trans2,2,FALSE()),IF(C98="Buy",VLOOKUP(E98,Trans2,2,FALSE()),0))+VLOOKUP(D98,Intensity2,2,TRUE())+O97)</f>
        <v>0.52</v>
      </c>
      <c r="P98" s="39" t="n">
        <f aca="false">IF(C98="Sell",Q98-O98,IF(C98="Buy",P97-M98,((P97+Q97)/2-O98/2)))</f>
        <v>24.895</v>
      </c>
      <c r="Q98" s="39" t="n">
        <f aca="false">IF(C98="Sell",Q97+N98,IF(C98="Buy",P98+O98,((P97+Q97)/2+O98/2)))</f>
        <v>25.415</v>
      </c>
      <c r="R98" s="20" t="n">
        <f aca="false">(P98+Q98)/2</f>
        <v>25.155</v>
      </c>
      <c r="S98" s="20" t="str">
        <f aca="false">IF(C98="Buy",P97,IF(C98="Sell",Q97,""))</f>
        <v/>
      </c>
      <c r="T98" s="41" t="n">
        <f aca="false">IF(C98="Buy",(S98*10000+V97*T97)/(V97+10000),T97)</f>
        <v>26.3625</v>
      </c>
      <c r="U98" s="41" t="n">
        <f aca="false">IF(C98="Sell",(S98*10000+W97*U97)/(W97+10000),U97)</f>
        <v>25.5576923076923</v>
      </c>
      <c r="V98" s="37" t="n">
        <f aca="false">IF(C98="Buy",V97+10000,V97)</f>
        <v>40000</v>
      </c>
      <c r="W98" s="37" t="n">
        <f aca="false">IF(C98="Sell",W97+10000,W97)</f>
        <v>130000</v>
      </c>
      <c r="X98" s="37" t="n">
        <f aca="false">V98-W98</f>
        <v>-90000</v>
      </c>
      <c r="Y98" s="37" t="n">
        <f aca="false">W98*U98-V98*T98</f>
        <v>2268000</v>
      </c>
      <c r="Z98" s="37" t="n">
        <f aca="false">X98*R98+Y98</f>
        <v>4050</v>
      </c>
    </row>
    <row r="99" customFormat="false" ht="12.75" hidden="false" customHeight="false" outlineLevel="0" collapsed="false">
      <c r="A99" s="20" t="n">
        <f aca="false">A98+1</f>
        <v>81</v>
      </c>
      <c r="B99" s="37" t="n">
        <f aca="false">model1!B99</f>
        <v>14202.6024711438</v>
      </c>
      <c r="C99" s="20" t="s">
        <v>70</v>
      </c>
      <c r="D99" s="37" t="n">
        <f aca="false">((B99-B98)+(B98-B97)+(B97-B96)+(B96-B95))/4</f>
        <v>240</v>
      </c>
      <c r="E99" s="20" t="n">
        <f aca="false">MAX(0,IF(C99="Buy",E98+1,E98-MAX(1,ROUND($F$5*E98,0))))</f>
        <v>0</v>
      </c>
      <c r="F99" s="20" t="n">
        <f aca="false">MAX(0,IF(C99="Sell",F98+1,F98-MAX(1,ROUND($F$5*F98,0))))</f>
        <v>0</v>
      </c>
      <c r="G99" s="20" t="n">
        <f aca="false">IF(X99&gt;$R$2,E99+$R$3,IF(X99&lt;0,IF(P98&gt;U99,E99+$R$3,E99),E99))</f>
        <v>0</v>
      </c>
      <c r="H99" s="20" t="n">
        <f aca="false">IF(X99&lt;$R$2*-1,F99+$R$3,IF(X99&gt;0,(IF(Q98-U99-L81*(1+$R$4)&gt;0,F99+$R$3,F99)),F99))</f>
        <v>5</v>
      </c>
      <c r="I99" s="20" t="n">
        <f aca="false">IF(H99&gt;4,IF(G99&lt;H99*$U$2,H99,G99),G99)</f>
        <v>5</v>
      </c>
      <c r="J99" s="20" t="n">
        <f aca="false">IF(G99&gt;4,IF(H99&lt;G99*$U$2,G99,H99),H99)</f>
        <v>5</v>
      </c>
      <c r="K99" s="38" t="n">
        <f aca="false">MAX($L$3,IF(C99="Buy",MAX(0,VLOOKUP(I99,Trans2,3,FALSE())+K98),MAX(0,K98-MAX(0.01,ROUND(K98*$F$4,2)))))</f>
        <v>0</v>
      </c>
      <c r="L99" s="38" t="n">
        <f aca="false">MAX($L$3,IF(C99="Sell",MAX(0,VLOOKUP(J99,Trans2,3,FALSE())+L98),MAX(0,L98-MAX(0.01,ROUND(L98*$F$4,2)))))</f>
        <v>0</v>
      </c>
      <c r="M99" s="38" t="n">
        <f aca="false">IF(I99&lt;&gt;J99,K99,MAX(K99,L99))</f>
        <v>0</v>
      </c>
      <c r="N99" s="38" t="n">
        <f aca="false">IF(I99&lt;&gt;J99,L99,MAX(K99,L99))</f>
        <v>0</v>
      </c>
      <c r="O99" s="40" t="n">
        <f aca="false">MAX($L$2,N99+$L$4,M99+0.01,IF(C99="Sell",VLOOKUP(F99,Trans2,2,FALSE()),IF(C99="Buy",VLOOKUP(E99,Trans2,2,FALSE()),0))+VLOOKUP(D99,Intensity2,2,TRUE())+O98)</f>
        <v>0.51</v>
      </c>
      <c r="P99" s="39" t="n">
        <f aca="false">IF(C99="Sell",Q99-O99,IF(C99="Buy",P98-M99,((P98+Q98)/2-O99/2)))</f>
        <v>24.9</v>
      </c>
      <c r="Q99" s="39" t="n">
        <f aca="false">IF(C99="Sell",Q98+N99,IF(C99="Buy",P99+O99,((P98+Q98)/2+O99/2)))</f>
        <v>25.41</v>
      </c>
      <c r="R99" s="20" t="n">
        <f aca="false">(P99+Q99)/2</f>
        <v>25.155</v>
      </c>
      <c r="S99" s="20" t="str">
        <f aca="false">IF(C99="Buy",P98,IF(C99="Sell",Q98,""))</f>
        <v/>
      </c>
      <c r="T99" s="41" t="n">
        <f aca="false">IF(C99="Buy",(S99*10000+V98*T98)/(V98+10000),T98)</f>
        <v>26.3625</v>
      </c>
      <c r="U99" s="41" t="n">
        <f aca="false">IF(C99="Sell",(S99*10000+W98*U98)/(W98+10000),U98)</f>
        <v>25.5576923076923</v>
      </c>
      <c r="V99" s="37" t="n">
        <f aca="false">IF(C99="Buy",V98+10000,V98)</f>
        <v>40000</v>
      </c>
      <c r="W99" s="37" t="n">
        <f aca="false">IF(C99="Sell",W98+10000,W98)</f>
        <v>130000</v>
      </c>
      <c r="X99" s="37" t="n">
        <f aca="false">V99-W99</f>
        <v>-90000</v>
      </c>
      <c r="Y99" s="37" t="n">
        <f aca="false">W99*U99-V99*T99</f>
        <v>2268000</v>
      </c>
      <c r="Z99" s="37" t="n">
        <f aca="false">X99*R99+Y99</f>
        <v>4050</v>
      </c>
    </row>
    <row r="100" customFormat="false" ht="12.75" hidden="false" customHeight="false" outlineLevel="0" collapsed="false">
      <c r="A100" s="20" t="n">
        <f aca="false">A99+1</f>
        <v>82</v>
      </c>
      <c r="B100" s="37" t="n">
        <f aca="false">model1!B100</f>
        <v>14442.6024711438</v>
      </c>
      <c r="C100" s="20" t="s">
        <v>70</v>
      </c>
      <c r="D100" s="37" t="n">
        <f aca="false">((B100-B99)+(B99-B98)+(B98-B97)+(B97-B96))/4</f>
        <v>240</v>
      </c>
      <c r="E100" s="20" t="n">
        <f aca="false">MAX(0,IF(C100="Buy",E99+1,E99-MAX(1,ROUND($F$5*E99,0))))</f>
        <v>0</v>
      </c>
      <c r="F100" s="20" t="n">
        <f aca="false">MAX(0,IF(C100="Sell",F99+1,F99-MAX(1,ROUND($F$5*F99,0))))</f>
        <v>0</v>
      </c>
      <c r="G100" s="20" t="n">
        <f aca="false">IF(X100&gt;$R$2,E100+$R$3,IF(X100&lt;0,IF(P99&gt;U100,E100+$R$3,E100),E100))</f>
        <v>0</v>
      </c>
      <c r="H100" s="20" t="n">
        <f aca="false">IF(X100&lt;$R$2*-1,F100+$R$3,IF(X100&gt;0,(IF(Q99-U100-L82*(1+$R$4)&gt;0,F100+$R$3,F100)),F100))</f>
        <v>5</v>
      </c>
      <c r="I100" s="20" t="n">
        <f aca="false">IF(H100&gt;4,IF(G100&lt;H100*$U$2,H100,G100),G100)</f>
        <v>5</v>
      </c>
      <c r="J100" s="20" t="n">
        <f aca="false">IF(G100&gt;4,IF(H100&lt;G100*$U$2,G100,H100),H100)</f>
        <v>5</v>
      </c>
      <c r="K100" s="38" t="n">
        <f aca="false">MAX($L$3,IF(C100="Buy",MAX(0,VLOOKUP(I100,Trans2,3,FALSE())+K99),MAX(0,K99-MAX(0.01,ROUND(K99*$F$4,2)))))</f>
        <v>0</v>
      </c>
      <c r="L100" s="38" t="n">
        <f aca="false">MAX($L$3,IF(C100="Sell",MAX(0,VLOOKUP(J100,Trans2,3,FALSE())+L99),MAX(0,L99-MAX(0.01,ROUND(L99*$F$4,2)))))</f>
        <v>0</v>
      </c>
      <c r="M100" s="38" t="n">
        <f aca="false">IF(I100&lt;&gt;J100,K100,MAX(K100,L100))</f>
        <v>0</v>
      </c>
      <c r="N100" s="38" t="n">
        <f aca="false">IF(I100&lt;&gt;J100,L100,MAX(K100,L100))</f>
        <v>0</v>
      </c>
      <c r="O100" s="40" t="n">
        <f aca="false">MAX($L$2,N100+$L$4,M100+0.01,IF(C100="Sell",VLOOKUP(F100,Trans2,2,FALSE()),IF(C100="Buy",VLOOKUP(E100,Trans2,2,FALSE()),0))+VLOOKUP(D100,Intensity2,2,TRUE())+O99)</f>
        <v>0.5</v>
      </c>
      <c r="P100" s="39" t="n">
        <f aca="false">IF(C100="Sell",Q100-O100,IF(C100="Buy",P99-M100,((P99+Q99)/2-O100/2)))</f>
        <v>24.905</v>
      </c>
      <c r="Q100" s="39" t="n">
        <f aca="false">IF(C100="Sell",Q99+N100,IF(C100="Buy",P100+O100,((P99+Q99)/2+O100/2)))</f>
        <v>25.405</v>
      </c>
      <c r="R100" s="20" t="n">
        <f aca="false">(P100+Q100)/2</f>
        <v>25.155</v>
      </c>
      <c r="S100" s="20" t="str">
        <f aca="false">IF(C100="Buy",P99,IF(C100="Sell",Q99,""))</f>
        <v/>
      </c>
      <c r="T100" s="41" t="n">
        <f aca="false">IF(C100="Buy",(S100*10000+V99*T99)/(V99+10000),T99)</f>
        <v>26.3625</v>
      </c>
      <c r="U100" s="41" t="n">
        <f aca="false">IF(C100="Sell",(S100*10000+W99*U99)/(W99+10000),U99)</f>
        <v>25.5576923076923</v>
      </c>
      <c r="V100" s="37" t="n">
        <f aca="false">IF(C100="Buy",V99+10000,V99)</f>
        <v>40000</v>
      </c>
      <c r="W100" s="37" t="n">
        <f aca="false">IF(C100="Sell",W99+10000,W99)</f>
        <v>130000</v>
      </c>
      <c r="X100" s="37" t="n">
        <f aca="false">V100-W100</f>
        <v>-90000</v>
      </c>
      <c r="Y100" s="37" t="n">
        <f aca="false">W100*U100-V100*T100</f>
        <v>2268000</v>
      </c>
      <c r="Z100" s="37" t="n">
        <f aca="false">X100*R100+Y100</f>
        <v>4050</v>
      </c>
    </row>
    <row r="101" customFormat="false" ht="12.75" hidden="false" customHeight="false" outlineLevel="0" collapsed="false">
      <c r="A101" s="20" t="n">
        <f aca="false">A100+1</f>
        <v>83</v>
      </c>
      <c r="B101" s="37" t="n">
        <f aca="false">model1!B101</f>
        <v>14682.6024711438</v>
      </c>
      <c r="C101" s="20" t="s">
        <v>70</v>
      </c>
      <c r="D101" s="37" t="n">
        <f aca="false">((B101-B100)+(B100-B99)+(B99-B98)+(B98-B97))/4</f>
        <v>240</v>
      </c>
      <c r="E101" s="20" t="n">
        <f aca="false">MAX(0,IF(C101="Buy",E100+1,E100-MAX(1,ROUND($F$5*E100,0))))</f>
        <v>0</v>
      </c>
      <c r="F101" s="20" t="n">
        <f aca="false">MAX(0,IF(C101="Sell",F100+1,F100-MAX(1,ROUND($F$5*F100,0))))</f>
        <v>0</v>
      </c>
      <c r="G101" s="20" t="n">
        <f aca="false">IF(X101&gt;$R$2,E101+$R$3,IF(X101&lt;0,IF(P100&gt;U101,E101+$R$3,E101),E101))</f>
        <v>0</v>
      </c>
      <c r="H101" s="20" t="n">
        <f aca="false">IF(X101&lt;$R$2*-1,F101+$R$3,IF(X101&gt;0,(IF(Q100-U101-L83*(1+$R$4)&gt;0,F101+$R$3,F101)),F101))</f>
        <v>5</v>
      </c>
      <c r="I101" s="20" t="n">
        <f aca="false">IF(H101&gt;4,IF(G101&lt;H101*$U$2,H101,G101),G101)</f>
        <v>5</v>
      </c>
      <c r="J101" s="20" t="n">
        <f aca="false">IF(G101&gt;4,IF(H101&lt;G101*$U$2,G101,H101),H101)</f>
        <v>5</v>
      </c>
      <c r="K101" s="38" t="n">
        <f aca="false">MAX($L$3,IF(C101="Buy",MAX(0,VLOOKUP(I101,Trans2,3,FALSE())+K100),MAX(0,K100-MAX(0.01,ROUND(K100*$F$4,2)))))</f>
        <v>0</v>
      </c>
      <c r="L101" s="38" t="n">
        <f aca="false">MAX($L$3,IF(C101="Sell",MAX(0,VLOOKUP(J101,Trans2,3,FALSE())+L100),MAX(0,L100-MAX(0.01,ROUND(L100*$F$4,2)))))</f>
        <v>0</v>
      </c>
      <c r="M101" s="38" t="n">
        <f aca="false">IF(I101&lt;&gt;J101,K101,MAX(K101,L101))</f>
        <v>0</v>
      </c>
      <c r="N101" s="38" t="n">
        <f aca="false">IF(I101&lt;&gt;J101,L101,MAX(K101,L101))</f>
        <v>0</v>
      </c>
      <c r="O101" s="40" t="n">
        <f aca="false">MAX($L$2,N101+$L$4,M101+0.01,IF(C101="Sell",VLOOKUP(F101,Trans2,2,FALSE()),IF(C101="Buy",VLOOKUP(E101,Trans2,2,FALSE()),0))+VLOOKUP(D101,Intensity2,2,TRUE())+O100)</f>
        <v>0.49</v>
      </c>
      <c r="P101" s="39" t="n">
        <f aca="false">IF(C101="Sell",Q101-O101,IF(C101="Buy",P100-M101,((P100+Q100)/2-O101/2)))</f>
        <v>24.91</v>
      </c>
      <c r="Q101" s="39" t="n">
        <f aca="false">IF(C101="Sell",Q100+N101,IF(C101="Buy",P101+O101,((P100+Q100)/2+O101/2)))</f>
        <v>25.4</v>
      </c>
      <c r="R101" s="20" t="n">
        <f aca="false">(P101+Q101)/2</f>
        <v>25.155</v>
      </c>
      <c r="S101" s="20" t="str">
        <f aca="false">IF(C101="Buy",P100,IF(C101="Sell",Q100,""))</f>
        <v/>
      </c>
      <c r="T101" s="41" t="n">
        <f aca="false">IF(C101="Buy",(S101*10000+V100*T100)/(V100+10000),T100)</f>
        <v>26.3625</v>
      </c>
      <c r="U101" s="41" t="n">
        <f aca="false">IF(C101="Sell",(S101*10000+W100*U100)/(W100+10000),U100)</f>
        <v>25.5576923076923</v>
      </c>
      <c r="V101" s="37" t="n">
        <f aca="false">IF(C101="Buy",V100+10000,V100)</f>
        <v>40000</v>
      </c>
      <c r="W101" s="37" t="n">
        <f aca="false">IF(C101="Sell",W100+10000,W100)</f>
        <v>130000</v>
      </c>
      <c r="X101" s="37" t="n">
        <f aca="false">V101-W101</f>
        <v>-90000</v>
      </c>
      <c r="Y101" s="37" t="n">
        <f aca="false">W101*U101-V101*T101</f>
        <v>2268000</v>
      </c>
      <c r="Z101" s="37" t="n">
        <f aca="false">X101*R101+Y101</f>
        <v>4050</v>
      </c>
    </row>
    <row r="102" customFormat="false" ht="12.75" hidden="false" customHeight="false" outlineLevel="0" collapsed="false">
      <c r="A102" s="20" t="n">
        <f aca="false">A101+1</f>
        <v>84</v>
      </c>
      <c r="B102" s="37" t="n">
        <f aca="false">model1!B102</f>
        <v>14922.6024711438</v>
      </c>
      <c r="C102" s="20" t="s">
        <v>70</v>
      </c>
      <c r="D102" s="37" t="n">
        <f aca="false">((B102-B101)+(B101-B100)+(B100-B99)+(B99-B98))/4</f>
        <v>240</v>
      </c>
      <c r="E102" s="20" t="n">
        <f aca="false">MAX(0,IF(C102="Buy",E101+1,E101-MAX(1,ROUND($F$5*E101,0))))</f>
        <v>0</v>
      </c>
      <c r="F102" s="20" t="n">
        <f aca="false">MAX(0,IF(C102="Sell",F101+1,F101-MAX(1,ROUND($F$5*F101,0))))</f>
        <v>0</v>
      </c>
      <c r="G102" s="20" t="n">
        <f aca="false">IF(X102&gt;$R$2,E102+$R$3,IF(X102&lt;0,IF(P101&gt;U102,E102+$R$3,E102),E102))</f>
        <v>0</v>
      </c>
      <c r="H102" s="20" t="n">
        <f aca="false">IF(X102&lt;$R$2*-1,F102+$R$3,IF(X102&gt;0,(IF(Q101-U102-L84*(1+$R$4)&gt;0,F102+$R$3,F102)),F102))</f>
        <v>5</v>
      </c>
      <c r="I102" s="20" t="n">
        <f aca="false">IF(H102&gt;4,IF(G102&lt;H102*$U$2,H102,G102),G102)</f>
        <v>5</v>
      </c>
      <c r="J102" s="20" t="n">
        <f aca="false">IF(G102&gt;4,IF(H102&lt;G102*$U$2,G102,H102),H102)</f>
        <v>5</v>
      </c>
      <c r="K102" s="38" t="n">
        <f aca="false">MAX($L$3,IF(C102="Buy",MAX(0,VLOOKUP(I102,Trans2,3,FALSE())+K101),MAX(0,K101-MAX(0.01,ROUND(K101*$F$4,2)))))</f>
        <v>0</v>
      </c>
      <c r="L102" s="38" t="n">
        <f aca="false">MAX($L$3,IF(C102="Sell",MAX(0,VLOOKUP(J102,Trans2,3,FALSE())+L101),MAX(0,L101-MAX(0.01,ROUND(L101*$F$4,2)))))</f>
        <v>0</v>
      </c>
      <c r="M102" s="38" t="n">
        <f aca="false">IF(I102&lt;&gt;J102,K102,MAX(K102,L102))</f>
        <v>0</v>
      </c>
      <c r="N102" s="38" t="n">
        <f aca="false">IF(I102&lt;&gt;J102,L102,MAX(K102,L102))</f>
        <v>0</v>
      </c>
      <c r="O102" s="40" t="n">
        <f aca="false">MAX($L$2,N102+$L$4,M102+0.01,IF(C102="Sell",VLOOKUP(F102,Trans2,2,FALSE()),IF(C102="Buy",VLOOKUP(E102,Trans2,2,FALSE()),0))+VLOOKUP(D102,Intensity2,2,TRUE())+O101)</f>
        <v>0.48</v>
      </c>
      <c r="P102" s="39" t="n">
        <f aca="false">IF(C102="Sell",Q102-O102,IF(C102="Buy",P101-M102,((P101+Q101)/2-O102/2)))</f>
        <v>24.915</v>
      </c>
      <c r="Q102" s="39" t="n">
        <f aca="false">IF(C102="Sell",Q101+N102,IF(C102="Buy",P102+O102,((P101+Q101)/2+O102/2)))</f>
        <v>25.395</v>
      </c>
      <c r="R102" s="20" t="n">
        <f aca="false">(P102+Q102)/2</f>
        <v>25.155</v>
      </c>
      <c r="S102" s="20" t="str">
        <f aca="false">IF(C102="Buy",P101,IF(C102="Sell",Q101,""))</f>
        <v/>
      </c>
      <c r="T102" s="41" t="n">
        <f aca="false">IF(C102="Buy",(S102*10000+V101*T101)/(V101+10000),T101)</f>
        <v>26.3625</v>
      </c>
      <c r="U102" s="41" t="n">
        <f aca="false">IF(C102="Sell",(S102*10000+W101*U101)/(W101+10000),U101)</f>
        <v>25.5576923076923</v>
      </c>
      <c r="V102" s="37" t="n">
        <f aca="false">IF(C102="Buy",V101+10000,V101)</f>
        <v>40000</v>
      </c>
      <c r="W102" s="37" t="n">
        <f aca="false">IF(C102="Sell",W101+10000,W101)</f>
        <v>130000</v>
      </c>
      <c r="X102" s="37" t="n">
        <f aca="false">V102-W102</f>
        <v>-90000</v>
      </c>
      <c r="Y102" s="37" t="n">
        <f aca="false">W102*U102-V102*T102</f>
        <v>2268000</v>
      </c>
      <c r="Z102" s="37" t="n">
        <f aca="false">X102*R102+Y102</f>
        <v>4050</v>
      </c>
    </row>
    <row r="103" customFormat="false" ht="12.75" hidden="false" customHeight="false" outlineLevel="0" collapsed="false">
      <c r="A103" s="20" t="n">
        <f aca="false">A102+1</f>
        <v>85</v>
      </c>
      <c r="B103" s="37" t="n">
        <f aca="false">model1!B103</f>
        <v>15162.6024711438</v>
      </c>
      <c r="C103" s="20" t="s">
        <v>70</v>
      </c>
      <c r="D103" s="37" t="n">
        <f aca="false">((B103-B102)+(B102-B101)+(B101-B100)+(B100-B99))/4</f>
        <v>240</v>
      </c>
      <c r="E103" s="20" t="n">
        <f aca="false">MAX(0,IF(C103="Buy",E102+1,E102-MAX(1,ROUND($F$5*E102,0))))</f>
        <v>0</v>
      </c>
      <c r="F103" s="20" t="n">
        <f aca="false">MAX(0,IF(C103="Sell",F102+1,F102-MAX(1,ROUND($F$5*F102,0))))</f>
        <v>0</v>
      </c>
      <c r="G103" s="20" t="n">
        <f aca="false">IF(X103&gt;$R$2,E103+$R$3,IF(X103&lt;0,IF(P102&gt;U103,E103+$R$3,E103),E103))</f>
        <v>0</v>
      </c>
      <c r="H103" s="20" t="n">
        <f aca="false">IF(X103&lt;$R$2*-1,F103+$R$3,IF(X103&gt;0,(IF(Q102-U103-L85*(1+$R$4)&gt;0,F103+$R$3,F103)),F103))</f>
        <v>5</v>
      </c>
      <c r="I103" s="20" t="n">
        <f aca="false">IF(H103&gt;4,IF(G103&lt;H103*$U$2,H103,G103),G103)</f>
        <v>5</v>
      </c>
      <c r="J103" s="20" t="n">
        <f aca="false">IF(G103&gt;4,IF(H103&lt;G103*$U$2,G103,H103),H103)</f>
        <v>5</v>
      </c>
      <c r="K103" s="38" t="n">
        <f aca="false">MAX($L$3,IF(C103="Buy",MAX(0,VLOOKUP(I103,Trans2,3,FALSE())+K102),MAX(0,K102-MAX(0.01,ROUND(K102*$F$4,2)))))</f>
        <v>0</v>
      </c>
      <c r="L103" s="38" t="n">
        <f aca="false">MAX($L$3,IF(C103="Sell",MAX(0,VLOOKUP(J103,Trans2,3,FALSE())+L102),MAX(0,L102-MAX(0.01,ROUND(L102*$F$4,2)))))</f>
        <v>0</v>
      </c>
      <c r="M103" s="38" t="n">
        <f aca="false">IF(I103&lt;&gt;J103,K103,MAX(K103,L103))</f>
        <v>0</v>
      </c>
      <c r="N103" s="38" t="n">
        <f aca="false">IF(I103&lt;&gt;J103,L103,MAX(K103,L103))</f>
        <v>0</v>
      </c>
      <c r="O103" s="40" t="n">
        <f aca="false">MAX($L$2,N103+$L$4,M103+0.01,IF(C103="Sell",VLOOKUP(F103,Trans2,2,FALSE()),IF(C103="Buy",VLOOKUP(E103,Trans2,2,FALSE()),0))+VLOOKUP(D103,Intensity2,2,TRUE())+O102)</f>
        <v>0.47</v>
      </c>
      <c r="P103" s="39" t="n">
        <f aca="false">IF(C103="Sell",Q103-O103,IF(C103="Buy",P102-M103,((P102+Q102)/2-O103/2)))</f>
        <v>24.92</v>
      </c>
      <c r="Q103" s="39" t="n">
        <f aca="false">IF(C103="Sell",Q102+N103,IF(C103="Buy",P103+O103,((P102+Q102)/2+O103/2)))</f>
        <v>25.39</v>
      </c>
      <c r="R103" s="20" t="n">
        <f aca="false">(P103+Q103)/2</f>
        <v>25.155</v>
      </c>
      <c r="S103" s="20" t="str">
        <f aca="false">IF(C103="Buy",P102,IF(C103="Sell",Q102,""))</f>
        <v/>
      </c>
      <c r="T103" s="41" t="n">
        <f aca="false">IF(C103="Buy",(S103*10000+V102*T102)/(V102+10000),T102)</f>
        <v>26.3625</v>
      </c>
      <c r="U103" s="41" t="n">
        <f aca="false">IF(C103="Sell",(S103*10000+W102*U102)/(W102+10000),U102)</f>
        <v>25.5576923076923</v>
      </c>
      <c r="V103" s="37" t="n">
        <f aca="false">IF(C103="Buy",V102+10000,V102)</f>
        <v>40000</v>
      </c>
      <c r="W103" s="37" t="n">
        <f aca="false">IF(C103="Sell",W102+10000,W102)</f>
        <v>130000</v>
      </c>
      <c r="X103" s="37" t="n">
        <f aca="false">V103-W103</f>
        <v>-90000</v>
      </c>
      <c r="Y103" s="37" t="n">
        <f aca="false">W103*U103-V103*T103</f>
        <v>2268000</v>
      </c>
      <c r="Z103" s="37" t="n">
        <f aca="false">X103*R103+Y103</f>
        <v>4050</v>
      </c>
    </row>
    <row r="104" customFormat="false" ht="12.75" hidden="false" customHeight="false" outlineLevel="0" collapsed="false">
      <c r="A104" s="20" t="n">
        <f aca="false">A103+1</f>
        <v>86</v>
      </c>
      <c r="B104" s="37" t="n">
        <f aca="false">model1!B104</f>
        <v>15402.6024711438</v>
      </c>
      <c r="C104" s="20" t="s">
        <v>70</v>
      </c>
      <c r="D104" s="37" t="n">
        <f aca="false">((B104-B103)+(B103-B102)+(B102-B101)+(B101-B100))/4</f>
        <v>240</v>
      </c>
      <c r="E104" s="20" t="n">
        <f aca="false">MAX(0,IF(C104="Buy",E103+1,E103-MAX(1,ROUND($F$5*E103,0))))</f>
        <v>0</v>
      </c>
      <c r="F104" s="20" t="n">
        <f aca="false">MAX(0,IF(C104="Sell",F103+1,F103-MAX(1,ROUND($F$5*F103,0))))</f>
        <v>0</v>
      </c>
      <c r="G104" s="20" t="n">
        <f aca="false">IF(X104&gt;$R$2,E104+$R$3,IF(X104&lt;0,IF(P103&gt;U104,E104+$R$3,E104),E104))</f>
        <v>0</v>
      </c>
      <c r="H104" s="20" t="n">
        <f aca="false">IF(X104&lt;$R$2*-1,F104+$R$3,IF(X104&gt;0,(IF(Q103-U104-L86*(1+$R$4)&gt;0,F104+$R$3,F104)),F104))</f>
        <v>5</v>
      </c>
      <c r="I104" s="20" t="n">
        <f aca="false">IF(H104&gt;4,IF(G104&lt;H104*$U$2,H104,G104),G104)</f>
        <v>5</v>
      </c>
      <c r="J104" s="20" t="n">
        <f aca="false">IF(G104&gt;4,IF(H104&lt;G104*$U$2,G104,H104),H104)</f>
        <v>5</v>
      </c>
      <c r="K104" s="38" t="n">
        <f aca="false">MAX($L$3,IF(C104="Buy",MAX(0,VLOOKUP(I104,Trans2,3,FALSE())+K103),MAX(0,K103-MAX(0.01,ROUND(K103*$F$4,2)))))</f>
        <v>0</v>
      </c>
      <c r="L104" s="38" t="n">
        <f aca="false">MAX($L$3,IF(C104="Sell",MAX(0,VLOOKUP(J104,Trans2,3,FALSE())+L103),MAX(0,L103-MAX(0.01,ROUND(L103*$F$4,2)))))</f>
        <v>0</v>
      </c>
      <c r="M104" s="38" t="n">
        <f aca="false">IF(I104&lt;&gt;J104,K104,MAX(K104,L104))</f>
        <v>0</v>
      </c>
      <c r="N104" s="38" t="n">
        <f aca="false">IF(I104&lt;&gt;J104,L104,MAX(K104,L104))</f>
        <v>0</v>
      </c>
      <c r="O104" s="40" t="n">
        <f aca="false">MAX($L$2,N104+$L$4,M104+0.01,IF(C104="Sell",VLOOKUP(F104,Trans2,2,FALSE()),IF(C104="Buy",VLOOKUP(E104,Trans2,2,FALSE()),0))+VLOOKUP(D104,Intensity2,2,TRUE())+O103)</f>
        <v>0.46</v>
      </c>
      <c r="P104" s="39" t="n">
        <f aca="false">IF(C104="Sell",Q104-O104,IF(C104="Buy",P103-M104,((P103+Q103)/2-O104/2)))</f>
        <v>24.925</v>
      </c>
      <c r="Q104" s="39" t="n">
        <f aca="false">IF(C104="Sell",Q103+N104,IF(C104="Buy",P104+O104,((P103+Q103)/2+O104/2)))</f>
        <v>25.385</v>
      </c>
      <c r="R104" s="20" t="n">
        <f aca="false">(P104+Q104)/2</f>
        <v>25.155</v>
      </c>
      <c r="S104" s="20" t="str">
        <f aca="false">IF(C104="Buy",P103,IF(C104="Sell",Q103,""))</f>
        <v/>
      </c>
      <c r="T104" s="41" t="n">
        <f aca="false">IF(C104="Buy",(S104*10000+V103*T103)/(V103+10000),T103)</f>
        <v>26.3625</v>
      </c>
      <c r="U104" s="41" t="n">
        <f aca="false">IF(C104="Sell",(S104*10000+W103*U103)/(W103+10000),U103)</f>
        <v>25.5576923076923</v>
      </c>
      <c r="V104" s="37" t="n">
        <f aca="false">IF(C104="Buy",V103+10000,V103)</f>
        <v>40000</v>
      </c>
      <c r="W104" s="37" t="n">
        <f aca="false">IF(C104="Sell",W103+10000,W103)</f>
        <v>130000</v>
      </c>
      <c r="X104" s="37" t="n">
        <f aca="false">V104-W104</f>
        <v>-90000</v>
      </c>
      <c r="Y104" s="37" t="n">
        <f aca="false">W104*U104-V104*T104</f>
        <v>2268000</v>
      </c>
      <c r="Z104" s="37" t="n">
        <f aca="false">X104*R104+Y104</f>
        <v>4050</v>
      </c>
    </row>
    <row r="105" customFormat="false" ht="12.75" hidden="false" customHeight="false" outlineLevel="0" collapsed="false">
      <c r="A105" s="20" t="n">
        <f aca="false">A104+1</f>
        <v>87</v>
      </c>
      <c r="B105" s="37" t="n">
        <f aca="false">model1!B105</f>
        <v>15642.6024711438</v>
      </c>
      <c r="C105" s="20" t="s">
        <v>70</v>
      </c>
      <c r="D105" s="37" t="n">
        <f aca="false">((B105-B104)+(B104-B103)+(B103-B102)+(B102-B101))/4</f>
        <v>240</v>
      </c>
      <c r="E105" s="20" t="n">
        <f aca="false">MAX(0,IF(C105="Buy",E104+1,E104-MAX(1,ROUND($F$5*E104,0))))</f>
        <v>0</v>
      </c>
      <c r="F105" s="20" t="n">
        <f aca="false">MAX(0,IF(C105="Sell",F104+1,F104-MAX(1,ROUND($F$5*F104,0))))</f>
        <v>0</v>
      </c>
      <c r="G105" s="20" t="n">
        <f aca="false">IF(X105&gt;$R$2,E105+$R$3,IF(X105&lt;0,IF(P104&gt;U105,E105+$R$3,E105),E105))</f>
        <v>0</v>
      </c>
      <c r="H105" s="20" t="n">
        <f aca="false">IF(X105&lt;$R$2*-1,F105+$R$3,IF(X105&gt;0,(IF(Q104-U105-L87*(1+$R$4)&gt;0,F105+$R$3,F105)),F105))</f>
        <v>5</v>
      </c>
      <c r="I105" s="20" t="n">
        <f aca="false">IF(H105&gt;4,IF(G105&lt;H105*$U$2,H105,G105),G105)</f>
        <v>5</v>
      </c>
      <c r="J105" s="20" t="n">
        <f aca="false">IF(G105&gt;4,IF(H105&lt;G105*$U$2,G105,H105),H105)</f>
        <v>5</v>
      </c>
      <c r="K105" s="38" t="n">
        <f aca="false">MAX($L$3,IF(C105="Buy",MAX(0,VLOOKUP(I105,Trans2,3,FALSE())+K104),MAX(0,K104-MAX(0.01,ROUND(K104*$F$4,2)))))</f>
        <v>0</v>
      </c>
      <c r="L105" s="38" t="n">
        <f aca="false">MAX($L$3,IF(C105="Sell",MAX(0,VLOOKUP(J105,Trans2,3,FALSE())+L104),MAX(0,L104-MAX(0.01,ROUND(L104*$F$4,2)))))</f>
        <v>0</v>
      </c>
      <c r="M105" s="38" t="n">
        <f aca="false">IF(I105&lt;&gt;J105,K105,MAX(K105,L105))</f>
        <v>0</v>
      </c>
      <c r="N105" s="38" t="n">
        <f aca="false">IF(I105&lt;&gt;J105,L105,MAX(K105,L105))</f>
        <v>0</v>
      </c>
      <c r="O105" s="40" t="n">
        <f aca="false">MAX($L$2,N105+$L$4,M105+0.01,IF(C105="Sell",VLOOKUP(F105,Trans2,2,FALSE()),IF(C105="Buy",VLOOKUP(E105,Trans2,2,FALSE()),0))+VLOOKUP(D105,Intensity2,2,TRUE())+O104)</f>
        <v>0.45</v>
      </c>
      <c r="P105" s="39" t="n">
        <f aca="false">IF(C105="Sell",Q105-O105,IF(C105="Buy",P104-M105,((P104+Q104)/2-O105/2)))</f>
        <v>24.93</v>
      </c>
      <c r="Q105" s="39" t="n">
        <f aca="false">IF(C105="Sell",Q104+N105,IF(C105="Buy",P105+O105,((P104+Q104)/2+O105/2)))</f>
        <v>25.38</v>
      </c>
      <c r="R105" s="20" t="n">
        <f aca="false">(P105+Q105)/2</f>
        <v>25.155</v>
      </c>
      <c r="S105" s="20" t="str">
        <f aca="false">IF(C105="Buy",P104,IF(C105="Sell",Q104,""))</f>
        <v/>
      </c>
      <c r="T105" s="41" t="n">
        <f aca="false">IF(C105="Buy",(S105*10000+V104*T104)/(V104+10000),T104)</f>
        <v>26.3625</v>
      </c>
      <c r="U105" s="41" t="n">
        <f aca="false">IF(C105="Sell",(S105*10000+W104*U104)/(W104+10000),U104)</f>
        <v>25.5576923076923</v>
      </c>
      <c r="V105" s="37" t="n">
        <f aca="false">IF(C105="Buy",V104+10000,V104)</f>
        <v>40000</v>
      </c>
      <c r="W105" s="37" t="n">
        <f aca="false">IF(C105="Sell",W104+10000,W104)</f>
        <v>130000</v>
      </c>
      <c r="X105" s="37" t="n">
        <f aca="false">V105-W105</f>
        <v>-90000</v>
      </c>
      <c r="Y105" s="37" t="n">
        <f aca="false">W105*U105-V105*T105</f>
        <v>2268000</v>
      </c>
      <c r="Z105" s="37" t="n">
        <f aca="false">X105*R105+Y105</f>
        <v>4050</v>
      </c>
    </row>
    <row r="106" customFormat="false" ht="12.75" hidden="false" customHeight="false" outlineLevel="0" collapsed="false">
      <c r="A106" s="20" t="n">
        <f aca="false">A105+1</f>
        <v>88</v>
      </c>
      <c r="B106" s="37" t="n">
        <f aca="false">model1!B106</f>
        <v>15882.6024711438</v>
      </c>
      <c r="C106" s="20" t="s">
        <v>70</v>
      </c>
      <c r="D106" s="37" t="n">
        <f aca="false">((B106-B105)+(B105-B104)+(B104-B103)+(B103-B102))/4</f>
        <v>240</v>
      </c>
      <c r="E106" s="20" t="n">
        <f aca="false">MAX(0,IF(C106="Buy",E105+1,E105-MAX(1,ROUND($F$5*E105,0))))</f>
        <v>0</v>
      </c>
      <c r="F106" s="20" t="n">
        <f aca="false">MAX(0,IF(C106="Sell",F105+1,F105-MAX(1,ROUND($F$5*F105,0))))</f>
        <v>0</v>
      </c>
      <c r="G106" s="20" t="n">
        <f aca="false">IF(X106&gt;$R$2,E106+$R$3,IF(X106&lt;0,IF(P105&gt;U106,E106+$R$3,E106),E106))</f>
        <v>0</v>
      </c>
      <c r="H106" s="20" t="n">
        <f aca="false">IF(X106&lt;$R$2*-1,F106+$R$3,IF(X106&gt;0,(IF(Q105-U106-L88*(1+$R$4)&gt;0,F106+$R$3,F106)),F106))</f>
        <v>5</v>
      </c>
      <c r="I106" s="20" t="n">
        <f aca="false">IF(H106&gt;4,IF(G106&lt;H106*$U$2,H106,G106),G106)</f>
        <v>5</v>
      </c>
      <c r="J106" s="20" t="n">
        <f aca="false">IF(G106&gt;4,IF(H106&lt;G106*$U$2,G106,H106),H106)</f>
        <v>5</v>
      </c>
      <c r="K106" s="38" t="n">
        <f aca="false">MAX($L$3,IF(C106="Buy",MAX(0,VLOOKUP(I106,Trans2,3,FALSE())+K105),MAX(0,K105-MAX(0.01,ROUND(K105*$F$4,2)))))</f>
        <v>0</v>
      </c>
      <c r="L106" s="38" t="n">
        <f aca="false">MAX($L$3,IF(C106="Sell",MAX(0,VLOOKUP(J106,Trans2,3,FALSE())+L105),MAX(0,L105-MAX(0.01,ROUND(L105*$F$4,2)))))</f>
        <v>0</v>
      </c>
      <c r="M106" s="38" t="n">
        <f aca="false">IF(I106&lt;&gt;J106,K106,MAX(K106,L106))</f>
        <v>0</v>
      </c>
      <c r="N106" s="38" t="n">
        <f aca="false">IF(I106&lt;&gt;J106,L106,MAX(K106,L106))</f>
        <v>0</v>
      </c>
      <c r="O106" s="40" t="n">
        <f aca="false">MAX($L$2,N106+$L$4,M106+0.01,IF(C106="Sell",VLOOKUP(F106,Trans2,2,FALSE()),IF(C106="Buy",VLOOKUP(E106,Trans2,2,FALSE()),0))+VLOOKUP(D106,Intensity2,2,TRUE())+O105)</f>
        <v>0.44</v>
      </c>
      <c r="P106" s="39" t="n">
        <f aca="false">IF(C106="Sell",Q106-O106,IF(C106="Buy",P105-M106,((P105+Q105)/2-O106/2)))</f>
        <v>24.935</v>
      </c>
      <c r="Q106" s="39" t="n">
        <f aca="false">IF(C106="Sell",Q105+N106,IF(C106="Buy",P106+O106,((P105+Q105)/2+O106/2)))</f>
        <v>25.375</v>
      </c>
      <c r="R106" s="20" t="n">
        <f aca="false">(P106+Q106)/2</f>
        <v>25.155</v>
      </c>
      <c r="S106" s="20" t="str">
        <f aca="false">IF(C106="Buy",P105,IF(C106="Sell",Q105,""))</f>
        <v/>
      </c>
      <c r="T106" s="41" t="n">
        <f aca="false">IF(C106="Buy",(S106*10000+V105*T105)/(V105+10000),T105)</f>
        <v>26.3625</v>
      </c>
      <c r="U106" s="41" t="n">
        <f aca="false">IF(C106="Sell",(S106*10000+W105*U105)/(W105+10000),U105)</f>
        <v>25.5576923076923</v>
      </c>
      <c r="V106" s="37" t="n">
        <f aca="false">IF(C106="Buy",V105+10000,V105)</f>
        <v>40000</v>
      </c>
      <c r="W106" s="37" t="n">
        <f aca="false">IF(C106="Sell",W105+10000,W105)</f>
        <v>130000</v>
      </c>
      <c r="X106" s="37" t="n">
        <f aca="false">V106-W106</f>
        <v>-90000</v>
      </c>
      <c r="Y106" s="37" t="n">
        <f aca="false">W106*U106-V106*T106</f>
        <v>2268000</v>
      </c>
      <c r="Z106" s="37" t="n">
        <f aca="false">X106*R106+Y106</f>
        <v>4050</v>
      </c>
    </row>
    <row r="107" customFormat="false" ht="12.75" hidden="false" customHeight="false" outlineLevel="0" collapsed="false">
      <c r="A107" s="20" t="n">
        <f aca="false">A106+1</f>
        <v>89</v>
      </c>
      <c r="B107" s="37" t="n">
        <f aca="false">model1!B107</f>
        <v>16122.6024711438</v>
      </c>
      <c r="C107" s="20" t="s">
        <v>70</v>
      </c>
      <c r="D107" s="37" t="n">
        <f aca="false">((B107-B106)+(B106-B105)+(B105-B104)+(B104-B103))/4</f>
        <v>240</v>
      </c>
      <c r="E107" s="20" t="n">
        <f aca="false">MAX(0,IF(C107="Buy",E106+1,E106-MAX(1,ROUND($F$5*E106,0))))</f>
        <v>0</v>
      </c>
      <c r="F107" s="20" t="n">
        <f aca="false">MAX(0,IF(C107="Sell",F106+1,F106-MAX(1,ROUND($F$5*F106,0))))</f>
        <v>0</v>
      </c>
      <c r="G107" s="20" t="n">
        <f aca="false">IF(X107&gt;$R$2,E107+$R$3,IF(X107&lt;0,IF(P106&gt;U107,E107+$R$3,E107),E107))</f>
        <v>0</v>
      </c>
      <c r="H107" s="20" t="n">
        <f aca="false">IF(X107&lt;$R$2*-1,F107+$R$3,IF(X107&gt;0,(IF(Q106-U107-L89*(1+$R$4)&gt;0,F107+$R$3,F107)),F107))</f>
        <v>5</v>
      </c>
      <c r="I107" s="20" t="n">
        <f aca="false">IF(H107&gt;4,IF(G107&lt;H107*$U$2,H107,G107),G107)</f>
        <v>5</v>
      </c>
      <c r="J107" s="20" t="n">
        <f aca="false">IF(G107&gt;4,IF(H107&lt;G107*$U$2,G107,H107),H107)</f>
        <v>5</v>
      </c>
      <c r="K107" s="38" t="n">
        <f aca="false">MAX($L$3,IF(C107="Buy",MAX(0,VLOOKUP(I107,Trans2,3,FALSE())+K106),MAX(0,K106-MAX(0.01,ROUND(K106*$F$4,2)))))</f>
        <v>0</v>
      </c>
      <c r="L107" s="38" t="n">
        <f aca="false">MAX($L$3,IF(C107="Sell",MAX(0,VLOOKUP(J107,Trans2,3,FALSE())+L106),MAX(0,L106-MAX(0.01,ROUND(L106*$F$4,2)))))</f>
        <v>0</v>
      </c>
      <c r="M107" s="38" t="n">
        <f aca="false">IF(I107&lt;&gt;J107,K107,MAX(K107,L107))</f>
        <v>0</v>
      </c>
      <c r="N107" s="38" t="n">
        <f aca="false">IF(I107&lt;&gt;J107,L107,MAX(K107,L107))</f>
        <v>0</v>
      </c>
      <c r="O107" s="40" t="n">
        <f aca="false">MAX($L$2,N107+$L$4,M107+0.01,IF(C107="Sell",VLOOKUP(F107,Trans2,2,FALSE()),IF(C107="Buy",VLOOKUP(E107,Trans2,2,FALSE()),0))+VLOOKUP(D107,Intensity2,2,TRUE())+O106)</f>
        <v>0.43</v>
      </c>
      <c r="P107" s="39" t="n">
        <f aca="false">IF(C107="Sell",Q107-O107,IF(C107="Buy",P106-M107,((P106+Q106)/2-O107/2)))</f>
        <v>24.94</v>
      </c>
      <c r="Q107" s="39" t="n">
        <f aca="false">IF(C107="Sell",Q106+N107,IF(C107="Buy",P107+O107,((P106+Q106)/2+O107/2)))</f>
        <v>25.37</v>
      </c>
      <c r="R107" s="20" t="n">
        <f aca="false">(P107+Q107)/2</f>
        <v>25.155</v>
      </c>
      <c r="S107" s="20" t="str">
        <f aca="false">IF(C107="Buy",P106,IF(C107="Sell",Q106,""))</f>
        <v/>
      </c>
      <c r="T107" s="41" t="n">
        <f aca="false">IF(C107="Buy",(S107*10000+V106*T106)/(V106+10000),T106)</f>
        <v>26.3625</v>
      </c>
      <c r="U107" s="41" t="n">
        <f aca="false">IF(C107="Sell",(S107*10000+W106*U106)/(W106+10000),U106)</f>
        <v>25.5576923076923</v>
      </c>
      <c r="V107" s="37" t="n">
        <f aca="false">IF(C107="Buy",V106+10000,V106)</f>
        <v>40000</v>
      </c>
      <c r="W107" s="37" t="n">
        <f aca="false">IF(C107="Sell",W106+10000,W106)</f>
        <v>130000</v>
      </c>
      <c r="X107" s="37" t="n">
        <f aca="false">V107-W107</f>
        <v>-90000</v>
      </c>
      <c r="Y107" s="37" t="n">
        <f aca="false">W107*U107-V107*T107</f>
        <v>2268000</v>
      </c>
      <c r="Z107" s="37" t="n">
        <f aca="false">X107*R107+Y107</f>
        <v>4050</v>
      </c>
    </row>
    <row r="108" customFormat="false" ht="12.75" hidden="false" customHeight="false" outlineLevel="0" collapsed="false">
      <c r="A108" s="20" t="n">
        <f aca="false">A107+1</f>
        <v>90</v>
      </c>
      <c r="B108" s="37" t="n">
        <f aca="false">model1!B108</f>
        <v>16362.6024711438</v>
      </c>
      <c r="C108" s="20" t="s">
        <v>70</v>
      </c>
      <c r="D108" s="37" t="n">
        <f aca="false">((B108-B107)+(B107-B106)+(B106-B105)+(B105-B104))/4</f>
        <v>240</v>
      </c>
      <c r="E108" s="20" t="n">
        <f aca="false">MAX(0,IF(C108="Buy",E107+1,E107-MAX(1,ROUND($F$5*E107,0))))</f>
        <v>0</v>
      </c>
      <c r="F108" s="20" t="n">
        <f aca="false">MAX(0,IF(C108="Sell",F107+1,F107-MAX(1,ROUND($F$5*F107,0))))</f>
        <v>0</v>
      </c>
      <c r="G108" s="20" t="n">
        <f aca="false">IF(X108&gt;$R$2,E108+$R$3,IF(X108&lt;0,IF(P107&gt;U108,E108+$R$3,E108),E108))</f>
        <v>0</v>
      </c>
      <c r="H108" s="20" t="n">
        <f aca="false">IF(X108&lt;$R$2*-1,F108+$R$3,IF(X108&gt;0,(IF(Q107-U108-L90*(1+$R$4)&gt;0,F108+$R$3,F108)),F108))</f>
        <v>5</v>
      </c>
      <c r="I108" s="20" t="n">
        <f aca="false">IF(H108&gt;4,IF(G108&lt;H108*$U$2,H108,G108),G108)</f>
        <v>5</v>
      </c>
      <c r="J108" s="20" t="n">
        <f aca="false">IF(G108&gt;4,IF(H108&lt;G108*$U$2,G108,H108),H108)</f>
        <v>5</v>
      </c>
      <c r="K108" s="38" t="n">
        <f aca="false">MAX($L$3,IF(C108="Buy",MAX(0,VLOOKUP(I108,Trans2,3,FALSE())+K107),MAX(0,K107-MAX(0.01,ROUND(K107*$F$4,2)))))</f>
        <v>0</v>
      </c>
      <c r="L108" s="38" t="n">
        <f aca="false">MAX($L$3,IF(C108="Sell",MAX(0,VLOOKUP(J108,Trans2,3,FALSE())+L107),MAX(0,L107-MAX(0.01,ROUND(L107*$F$4,2)))))</f>
        <v>0</v>
      </c>
      <c r="M108" s="38" t="n">
        <f aca="false">IF(I108&lt;&gt;J108,K108,MAX(K108,L108))</f>
        <v>0</v>
      </c>
      <c r="N108" s="38" t="n">
        <f aca="false">IF(I108&lt;&gt;J108,L108,MAX(K108,L108))</f>
        <v>0</v>
      </c>
      <c r="O108" s="40" t="n">
        <f aca="false">MAX($L$2,N108+$L$4,M108+0.01,IF(C108="Sell",VLOOKUP(F108,Trans2,2,FALSE()),IF(C108="Buy",VLOOKUP(E108,Trans2,2,FALSE()),0))+VLOOKUP(D108,Intensity2,2,TRUE())+O107)</f>
        <v>0.42</v>
      </c>
      <c r="P108" s="39" t="n">
        <f aca="false">IF(C108="Sell",Q108-O108,IF(C108="Buy",P107-M108,((P107+Q107)/2-O108/2)))</f>
        <v>24.945</v>
      </c>
      <c r="Q108" s="39" t="n">
        <f aca="false">IF(C108="Sell",Q107+N108,IF(C108="Buy",P108+O108,((P107+Q107)/2+O108/2)))</f>
        <v>25.365</v>
      </c>
      <c r="R108" s="20" t="n">
        <f aca="false">(P108+Q108)/2</f>
        <v>25.155</v>
      </c>
      <c r="S108" s="20" t="str">
        <f aca="false">IF(C108="Buy",P107,IF(C108="Sell",Q107,""))</f>
        <v/>
      </c>
      <c r="T108" s="41" t="n">
        <f aca="false">IF(C108="Buy",(S108*10000+V107*T107)/(V107+10000),T107)</f>
        <v>26.3625</v>
      </c>
      <c r="U108" s="41" t="n">
        <f aca="false">IF(C108="Sell",(S108*10000+W107*U107)/(W107+10000),U107)</f>
        <v>25.5576923076923</v>
      </c>
      <c r="V108" s="37" t="n">
        <f aca="false">IF(C108="Buy",V107+10000,V107)</f>
        <v>40000</v>
      </c>
      <c r="W108" s="37" t="n">
        <f aca="false">IF(C108="Sell",W107+10000,W107)</f>
        <v>130000</v>
      </c>
      <c r="X108" s="37" t="n">
        <f aca="false">V108-W108</f>
        <v>-90000</v>
      </c>
      <c r="Y108" s="37" t="n">
        <f aca="false">W108*U108-V108*T108</f>
        <v>2268000</v>
      </c>
      <c r="Z108" s="37" t="n">
        <f aca="false">X108*R108+Y108</f>
        <v>4050</v>
      </c>
    </row>
    <row r="109" customFormat="false" ht="12.75" hidden="false" customHeight="false" outlineLevel="0" collapsed="false">
      <c r="A109" s="20" t="n">
        <f aca="false">A108+1</f>
        <v>91</v>
      </c>
      <c r="B109" s="37" t="n">
        <f aca="false">model1!B109</f>
        <v>16602.6024711438</v>
      </c>
      <c r="C109" s="20" t="s">
        <v>70</v>
      </c>
      <c r="D109" s="37" t="n">
        <f aca="false">((B109-B108)+(B108-B107)+(B107-B106)+(B106-B105))/4</f>
        <v>240</v>
      </c>
      <c r="E109" s="20" t="n">
        <f aca="false">MAX(0,IF(C109="Buy",E108+1,E108-MAX(1,ROUND($F$5*E108,0))))</f>
        <v>0</v>
      </c>
      <c r="F109" s="20" t="n">
        <f aca="false">MAX(0,IF(C109="Sell",F108+1,F108-MAX(1,ROUND($F$5*F108,0))))</f>
        <v>0</v>
      </c>
      <c r="G109" s="20" t="n">
        <f aca="false">IF(X109&gt;$R$2,E109+$R$3,IF(X109&lt;0,IF(P108&gt;U109,E109+$R$3,E109),E109))</f>
        <v>0</v>
      </c>
      <c r="H109" s="20" t="n">
        <f aca="false">IF(X109&lt;$R$2*-1,F109+$R$3,IF(X109&gt;0,(IF(Q108-U109-L91*(1+$R$4)&gt;0,F109+$R$3,F109)),F109))</f>
        <v>5</v>
      </c>
      <c r="I109" s="20" t="n">
        <f aca="false">IF(H109&gt;4,IF(G109&lt;H109*$U$2,H109,G109),G109)</f>
        <v>5</v>
      </c>
      <c r="J109" s="20" t="n">
        <f aca="false">IF(G109&gt;4,IF(H109&lt;G109*$U$2,G109,H109),H109)</f>
        <v>5</v>
      </c>
      <c r="K109" s="38" t="n">
        <f aca="false">MAX($L$3,IF(C109="Buy",MAX(0,VLOOKUP(I109,Trans2,3,FALSE())+K108),MAX(0,K108-MAX(0.01,ROUND(K108*$F$4,2)))))</f>
        <v>0</v>
      </c>
      <c r="L109" s="38" t="n">
        <f aca="false">MAX($L$3,IF(C109="Sell",MAX(0,VLOOKUP(J109,Trans2,3,FALSE())+L108),MAX(0,L108-MAX(0.01,ROUND(L108*$F$4,2)))))</f>
        <v>0</v>
      </c>
      <c r="M109" s="38" t="n">
        <f aca="false">IF(I109&lt;&gt;J109,K109,MAX(K109,L109))</f>
        <v>0</v>
      </c>
      <c r="N109" s="38" t="n">
        <f aca="false">IF(I109&lt;&gt;J109,L109,MAX(K109,L109))</f>
        <v>0</v>
      </c>
      <c r="O109" s="40" t="n">
        <f aca="false">MAX($L$2,N109+$L$4,M109+0.01,IF(C109="Sell",VLOOKUP(F109,Trans2,2,FALSE()),IF(C109="Buy",VLOOKUP(E109,Trans2,2,FALSE()),0))+VLOOKUP(D109,Intensity2,2,TRUE())+O108)</f>
        <v>0.41</v>
      </c>
      <c r="P109" s="39" t="n">
        <f aca="false">IF(C109="Sell",Q109-O109,IF(C109="Buy",P108-M109,((P108+Q108)/2-O109/2)))</f>
        <v>24.95</v>
      </c>
      <c r="Q109" s="39" t="n">
        <f aca="false">IF(C109="Sell",Q108+N109,IF(C109="Buy",P109+O109,((P108+Q108)/2+O109/2)))</f>
        <v>25.36</v>
      </c>
      <c r="R109" s="20" t="n">
        <f aca="false">(P109+Q109)/2</f>
        <v>25.155</v>
      </c>
      <c r="S109" s="20" t="str">
        <f aca="false">IF(C109="Buy",P108,IF(C109="Sell",Q108,""))</f>
        <v/>
      </c>
      <c r="T109" s="41" t="n">
        <f aca="false">IF(C109="Buy",(S109*10000+V108*T108)/(V108+10000),T108)</f>
        <v>26.3625</v>
      </c>
      <c r="U109" s="41" t="n">
        <f aca="false">IF(C109="Sell",(S109*10000+W108*U108)/(W108+10000),U108)</f>
        <v>25.5576923076923</v>
      </c>
      <c r="V109" s="37" t="n">
        <f aca="false">IF(C109="Buy",V108+10000,V108)</f>
        <v>40000</v>
      </c>
      <c r="W109" s="37" t="n">
        <f aca="false">IF(C109="Sell",W108+10000,W108)</f>
        <v>130000</v>
      </c>
      <c r="X109" s="37" t="n">
        <f aca="false">V109-W109</f>
        <v>-90000</v>
      </c>
      <c r="Y109" s="37" t="n">
        <f aca="false">W109*U109-V109*T109</f>
        <v>2268000</v>
      </c>
      <c r="Z109" s="37" t="n">
        <f aca="false">X109*R109+Y109</f>
        <v>4050</v>
      </c>
    </row>
    <row r="110" customFormat="false" ht="12.75" hidden="false" customHeight="false" outlineLevel="0" collapsed="false">
      <c r="A110" s="20" t="n">
        <f aca="false">A109+1</f>
        <v>92</v>
      </c>
      <c r="B110" s="37" t="n">
        <f aca="false">model1!B110</f>
        <v>16842.6024711438</v>
      </c>
      <c r="C110" s="20" t="s">
        <v>70</v>
      </c>
      <c r="D110" s="37" t="n">
        <f aca="false">((B110-B109)+(B109-B108)+(B108-B107)+(B107-B106))/4</f>
        <v>240</v>
      </c>
      <c r="E110" s="20" t="n">
        <f aca="false">MAX(0,IF(C110="Buy",E109+1,E109-MAX(1,ROUND($F$5*E109,0))))</f>
        <v>0</v>
      </c>
      <c r="F110" s="20" t="n">
        <f aca="false">MAX(0,IF(C110="Sell",F109+1,F109-MAX(1,ROUND($F$5*F109,0))))</f>
        <v>0</v>
      </c>
      <c r="G110" s="20" t="n">
        <f aca="false">IF(X110&gt;$R$2,E110+$R$3,IF(X110&lt;0,IF(P109&gt;U110,E110+$R$3,E110),E110))</f>
        <v>0</v>
      </c>
      <c r="H110" s="20" t="n">
        <f aca="false">IF(X110&lt;$R$2*-1,F110+$R$3,IF(X110&gt;0,(IF(Q109-U110-L92*(1+$R$4)&gt;0,F110+$R$3,F110)),F110))</f>
        <v>5</v>
      </c>
      <c r="I110" s="20" t="n">
        <f aca="false">IF(H110&gt;4,IF(G110&lt;H110*$U$2,H110,G110),G110)</f>
        <v>5</v>
      </c>
      <c r="J110" s="20" t="n">
        <f aca="false">IF(G110&gt;4,IF(H110&lt;G110*$U$2,G110,H110),H110)</f>
        <v>5</v>
      </c>
      <c r="K110" s="38" t="n">
        <f aca="false">MAX($L$3,IF(C110="Buy",MAX(0,VLOOKUP(I110,Trans2,3,FALSE())+K109),MAX(0,K109-MAX(0.01,ROUND(K109*$F$4,2)))))</f>
        <v>0</v>
      </c>
      <c r="L110" s="38" t="n">
        <f aca="false">MAX($L$3,IF(C110="Sell",MAX(0,VLOOKUP(J110,Trans2,3,FALSE())+L109),MAX(0,L109-MAX(0.01,ROUND(L109*$F$4,2)))))</f>
        <v>0</v>
      </c>
      <c r="M110" s="38" t="n">
        <f aca="false">IF(I110&lt;&gt;J110,K110,MAX(K110,L110))</f>
        <v>0</v>
      </c>
      <c r="N110" s="38" t="n">
        <f aca="false">IF(I110&lt;&gt;J110,L110,MAX(K110,L110))</f>
        <v>0</v>
      </c>
      <c r="O110" s="40" t="n">
        <f aca="false">MAX($L$2,N110+$L$4,M110+0.01,IF(C110="Sell",VLOOKUP(F110,Trans2,2,FALSE()),IF(C110="Buy",VLOOKUP(E110,Trans2,2,FALSE()),0))+VLOOKUP(D110,Intensity2,2,TRUE())+O109)</f>
        <v>0.4</v>
      </c>
      <c r="P110" s="39" t="n">
        <f aca="false">IF(C110="Sell",Q110-O110,IF(C110="Buy",P109-M110,((P109+Q109)/2-O110/2)))</f>
        <v>24.955</v>
      </c>
      <c r="Q110" s="39" t="n">
        <f aca="false">IF(C110="Sell",Q109+N110,IF(C110="Buy",P110+O110,((P109+Q109)/2+O110/2)))</f>
        <v>25.355</v>
      </c>
      <c r="R110" s="20" t="n">
        <f aca="false">(P110+Q110)/2</f>
        <v>25.155</v>
      </c>
      <c r="S110" s="20" t="str">
        <f aca="false">IF(C110="Buy",P109,IF(C110="Sell",Q109,""))</f>
        <v/>
      </c>
      <c r="T110" s="41" t="n">
        <f aca="false">IF(C110="Buy",(S110*10000+V109*T109)/(V109+10000),T109)</f>
        <v>26.3625</v>
      </c>
      <c r="U110" s="41" t="n">
        <f aca="false">IF(C110="Sell",(S110*10000+W109*U109)/(W109+10000),U109)</f>
        <v>25.5576923076923</v>
      </c>
      <c r="V110" s="37" t="n">
        <f aca="false">IF(C110="Buy",V109+10000,V109)</f>
        <v>40000</v>
      </c>
      <c r="W110" s="37" t="n">
        <f aca="false">IF(C110="Sell",W109+10000,W109)</f>
        <v>130000</v>
      </c>
      <c r="X110" s="37" t="n">
        <f aca="false">V110-W110</f>
        <v>-90000</v>
      </c>
      <c r="Y110" s="37" t="n">
        <f aca="false">W110*U110-V110*T110</f>
        <v>2268000</v>
      </c>
      <c r="Z110" s="37" t="n">
        <f aca="false">X110*R110+Y110</f>
        <v>4050</v>
      </c>
    </row>
    <row r="111" customFormat="false" ht="12.75" hidden="false" customHeight="false" outlineLevel="0" collapsed="false">
      <c r="A111" s="20" t="n">
        <f aca="false">A110+1</f>
        <v>93</v>
      </c>
      <c r="B111" s="37" t="n">
        <f aca="false">model1!B111</f>
        <v>17082.6024711438</v>
      </c>
      <c r="C111" s="20" t="s">
        <v>70</v>
      </c>
      <c r="D111" s="37" t="n">
        <f aca="false">((B111-B110)+(B110-B109)+(B109-B108)+(B108-B107))/4</f>
        <v>240</v>
      </c>
      <c r="E111" s="20" t="n">
        <f aca="false">MAX(0,IF(C111="Buy",E110+1,E110-MAX(1,ROUND($F$5*E110,0))))</f>
        <v>0</v>
      </c>
      <c r="F111" s="20" t="n">
        <f aca="false">MAX(0,IF(C111="Sell",F110+1,F110-MAX(1,ROUND($F$5*F110,0))))</f>
        <v>0</v>
      </c>
      <c r="G111" s="20" t="n">
        <f aca="false">IF(X111&gt;$R$2,E111+$R$3,IF(X111&lt;0,IF(P110&gt;U111,E111+$R$3,E111),E111))</f>
        <v>0</v>
      </c>
      <c r="H111" s="20" t="n">
        <f aca="false">IF(X111&lt;$R$2*-1,F111+$R$3,IF(X111&gt;0,(IF(Q110-U111-L93*(1+$R$4)&gt;0,F111+$R$3,F111)),F111))</f>
        <v>5</v>
      </c>
      <c r="I111" s="20" t="n">
        <f aca="false">IF(H111&gt;4,IF(G111&lt;H111*$U$2,H111,G111),G111)</f>
        <v>5</v>
      </c>
      <c r="J111" s="20" t="n">
        <f aca="false">IF(G111&gt;4,IF(H111&lt;G111*$U$2,G111,H111),H111)</f>
        <v>5</v>
      </c>
      <c r="K111" s="38" t="n">
        <f aca="false">MAX($L$3,IF(C111="Buy",MAX(0,VLOOKUP(I111,Trans2,3,FALSE())+K110),MAX(0,K110-MAX(0.01,ROUND(K110*$F$4,2)))))</f>
        <v>0</v>
      </c>
      <c r="L111" s="38" t="n">
        <f aca="false">MAX($L$3,IF(C111="Sell",MAX(0,VLOOKUP(J111,Trans2,3,FALSE())+L110),MAX(0,L110-MAX(0.01,ROUND(L110*$F$4,2)))))</f>
        <v>0</v>
      </c>
      <c r="M111" s="38" t="n">
        <f aca="false">IF(I111&lt;&gt;J111,K111,MAX(K111,L111))</f>
        <v>0</v>
      </c>
      <c r="N111" s="38" t="n">
        <f aca="false">IF(I111&lt;&gt;J111,L111,MAX(K111,L111))</f>
        <v>0</v>
      </c>
      <c r="O111" s="40" t="n">
        <f aca="false">MAX($L$2,N111+$L$4,M111+0.01,IF(C111="Sell",VLOOKUP(F111,Trans2,2,FALSE()),IF(C111="Buy",VLOOKUP(E111,Trans2,2,FALSE()),0))+VLOOKUP(D111,Intensity2,2,TRUE())+O110)</f>
        <v>0.39</v>
      </c>
      <c r="P111" s="39" t="n">
        <f aca="false">IF(C111="Sell",Q111-O111,IF(C111="Buy",P110-M111,((P110+Q110)/2-O111/2)))</f>
        <v>24.96</v>
      </c>
      <c r="Q111" s="39" t="n">
        <f aca="false">IF(C111="Sell",Q110+N111,IF(C111="Buy",P111+O111,((P110+Q110)/2+O111/2)))</f>
        <v>25.35</v>
      </c>
      <c r="R111" s="20" t="n">
        <f aca="false">(P111+Q111)/2</f>
        <v>25.155</v>
      </c>
      <c r="S111" s="20" t="str">
        <f aca="false">IF(C111="Buy",P110,IF(C111="Sell",Q110,""))</f>
        <v/>
      </c>
      <c r="T111" s="41" t="n">
        <f aca="false">IF(C111="Buy",(S111*10000+V110*T110)/(V110+10000),T110)</f>
        <v>26.3625</v>
      </c>
      <c r="U111" s="41" t="n">
        <f aca="false">IF(C111="Sell",(S111*10000+W110*U110)/(W110+10000),U110)</f>
        <v>25.5576923076923</v>
      </c>
      <c r="V111" s="37" t="n">
        <f aca="false">IF(C111="Buy",V110+10000,V110)</f>
        <v>40000</v>
      </c>
      <c r="W111" s="37" t="n">
        <f aca="false">IF(C111="Sell",W110+10000,W110)</f>
        <v>130000</v>
      </c>
      <c r="X111" s="37" t="n">
        <f aca="false">V111-W111</f>
        <v>-90000</v>
      </c>
      <c r="Y111" s="37" t="n">
        <f aca="false">W111*U111-V111*T111</f>
        <v>2268000</v>
      </c>
      <c r="Z111" s="37" t="n">
        <f aca="false">X111*R111+Y111</f>
        <v>4050</v>
      </c>
    </row>
    <row r="112" customFormat="false" ht="12.75" hidden="false" customHeight="false" outlineLevel="0" collapsed="false">
      <c r="A112" s="20" t="n">
        <f aca="false">A111+1</f>
        <v>94</v>
      </c>
      <c r="B112" s="37" t="n">
        <f aca="false">model1!B112</f>
        <v>17322.6024711438</v>
      </c>
      <c r="C112" s="20" t="s">
        <v>70</v>
      </c>
      <c r="D112" s="37" t="n">
        <f aca="false">((B112-B111)+(B111-B110)+(B110-B109)+(B109-B108))/4</f>
        <v>240</v>
      </c>
      <c r="E112" s="20" t="n">
        <f aca="false">MAX(0,IF(C112="Buy",E111+1,E111-MAX(1,ROUND($F$5*E111,0))))</f>
        <v>0</v>
      </c>
      <c r="F112" s="20" t="n">
        <f aca="false">MAX(0,IF(C112="Sell",F111+1,F111-MAX(1,ROUND($F$5*F111,0))))</f>
        <v>0</v>
      </c>
      <c r="G112" s="20" t="n">
        <f aca="false">IF(X112&gt;$R$2,E112+$R$3,IF(X112&lt;0,IF(P111&gt;U112,E112+$R$3,E112),E112))</f>
        <v>0</v>
      </c>
      <c r="H112" s="20" t="n">
        <f aca="false">IF(X112&lt;$R$2*-1,F112+$R$3,IF(X112&gt;0,(IF(Q111-U112-L94*(1+$R$4)&gt;0,F112+$R$3,F112)),F112))</f>
        <v>5</v>
      </c>
      <c r="I112" s="20" t="n">
        <f aca="false">IF(H112&gt;4,IF(G112&lt;H112*$U$2,H112,G112),G112)</f>
        <v>5</v>
      </c>
      <c r="J112" s="20" t="n">
        <f aca="false">IF(G112&gt;4,IF(H112&lt;G112*$U$2,G112,H112),H112)</f>
        <v>5</v>
      </c>
      <c r="K112" s="38" t="n">
        <f aca="false">MAX($L$3,IF(C112="Buy",MAX(0,VLOOKUP(I112,Trans2,3,FALSE())+K111),MAX(0,K111-MAX(0.01,ROUND(K111*$F$4,2)))))</f>
        <v>0</v>
      </c>
      <c r="L112" s="38" t="n">
        <f aca="false">MAX($L$3,IF(C112="Sell",MAX(0,VLOOKUP(J112,Trans2,3,FALSE())+L111),MAX(0,L111-MAX(0.01,ROUND(L111*$F$4,2)))))</f>
        <v>0</v>
      </c>
      <c r="M112" s="38" t="n">
        <f aca="false">IF(I112&lt;&gt;J112,K112,MAX(K112,L112))</f>
        <v>0</v>
      </c>
      <c r="N112" s="38" t="n">
        <f aca="false">IF(I112&lt;&gt;J112,L112,MAX(K112,L112))</f>
        <v>0</v>
      </c>
      <c r="O112" s="40" t="n">
        <f aca="false">MAX($L$2,N112+$L$4,M112+0.01,IF(C112="Sell",VLOOKUP(F112,Trans2,2,FALSE()),IF(C112="Buy",VLOOKUP(E112,Trans2,2,FALSE()),0))+VLOOKUP(D112,Intensity2,2,TRUE())+O111)</f>
        <v>0.38</v>
      </c>
      <c r="P112" s="39" t="n">
        <f aca="false">IF(C112="Sell",Q112-O112,IF(C112="Buy",P111-M112,((P111+Q111)/2-O112/2)))</f>
        <v>24.965</v>
      </c>
      <c r="Q112" s="39" t="n">
        <f aca="false">IF(C112="Sell",Q111+N112,IF(C112="Buy",P112+O112,((P111+Q111)/2+O112/2)))</f>
        <v>25.345</v>
      </c>
      <c r="R112" s="20" t="n">
        <f aca="false">(P112+Q112)/2</f>
        <v>25.155</v>
      </c>
      <c r="S112" s="20" t="str">
        <f aca="false">IF(C112="Buy",P111,IF(C112="Sell",Q111,""))</f>
        <v/>
      </c>
      <c r="T112" s="41" t="n">
        <f aca="false">IF(C112="Buy",(S112*10000+V111*T111)/(V111+10000),T111)</f>
        <v>26.3625</v>
      </c>
      <c r="U112" s="41" t="n">
        <f aca="false">IF(C112="Sell",(S112*10000+W111*U111)/(W111+10000),U111)</f>
        <v>25.5576923076923</v>
      </c>
      <c r="V112" s="37" t="n">
        <f aca="false">IF(C112="Buy",V111+10000,V111)</f>
        <v>40000</v>
      </c>
      <c r="W112" s="37" t="n">
        <f aca="false">IF(C112="Sell",W111+10000,W111)</f>
        <v>130000</v>
      </c>
      <c r="X112" s="37" t="n">
        <f aca="false">V112-W112</f>
        <v>-90000</v>
      </c>
      <c r="Y112" s="37" t="n">
        <f aca="false">W112*U112-V112*T112</f>
        <v>2268000</v>
      </c>
      <c r="Z112" s="37" t="n">
        <f aca="false">X112*R112+Y112</f>
        <v>4050</v>
      </c>
    </row>
    <row r="113" customFormat="false" ht="12.75" hidden="false" customHeight="false" outlineLevel="0" collapsed="false">
      <c r="A113" s="20" t="n">
        <f aca="false">A112+1</f>
        <v>95</v>
      </c>
      <c r="B113" s="37" t="n">
        <f aca="false">model1!B113</f>
        <v>17562.6024711438</v>
      </c>
      <c r="C113" s="20" t="s">
        <v>70</v>
      </c>
      <c r="D113" s="37" t="n">
        <f aca="false">((B113-B112)+(B112-B111)+(B111-B110)+(B110-B109))/4</f>
        <v>240</v>
      </c>
      <c r="E113" s="20" t="n">
        <f aca="false">MAX(0,IF(C113="Buy",E112+1,E112-MAX(1,ROUND($F$5*E112,0))))</f>
        <v>0</v>
      </c>
      <c r="F113" s="20" t="n">
        <f aca="false">MAX(0,IF(C113="Sell",F112+1,F112-MAX(1,ROUND($F$5*F112,0))))</f>
        <v>0</v>
      </c>
      <c r="G113" s="20" t="n">
        <f aca="false">IF(X113&gt;$R$2,E113+$R$3,IF(X113&lt;0,IF(P112&gt;U113,E113+$R$3,E113),E113))</f>
        <v>0</v>
      </c>
      <c r="H113" s="20" t="n">
        <f aca="false">IF(X113&lt;$R$2*-1,F113+$R$3,IF(X113&gt;0,(IF(Q112-U113-L95*(1+$R$4)&gt;0,F113+$R$3,F113)),F113))</f>
        <v>5</v>
      </c>
      <c r="I113" s="20" t="n">
        <f aca="false">IF(H113&gt;4,IF(G113&lt;H113*$U$2,H113,G113),G113)</f>
        <v>5</v>
      </c>
      <c r="J113" s="20" t="n">
        <f aca="false">IF(G113&gt;4,IF(H113&lt;G113*$U$2,G113,H113),H113)</f>
        <v>5</v>
      </c>
      <c r="K113" s="38" t="n">
        <f aca="false">MAX($L$3,IF(C113="Buy",MAX(0,VLOOKUP(I113,Trans2,3,FALSE())+K112),MAX(0,K112-MAX(0.01,ROUND(K112*$F$4,2)))))</f>
        <v>0</v>
      </c>
      <c r="L113" s="38" t="n">
        <f aca="false">MAX($L$3,IF(C113="Sell",MAX(0,VLOOKUP(J113,Trans2,3,FALSE())+L112),MAX(0,L112-MAX(0.01,ROUND(L112*$F$4,2)))))</f>
        <v>0</v>
      </c>
      <c r="M113" s="38" t="n">
        <f aca="false">IF(I113&lt;&gt;J113,K113,MAX(K113,L113))</f>
        <v>0</v>
      </c>
      <c r="N113" s="38" t="n">
        <f aca="false">IF(I113&lt;&gt;J113,L113,MAX(K113,L113))</f>
        <v>0</v>
      </c>
      <c r="O113" s="40" t="n">
        <f aca="false">MAX($L$2,N113+$L$4,M113+0.01,IF(C113="Sell",VLOOKUP(F113,Trans2,2,FALSE()),IF(C113="Buy",VLOOKUP(E113,Trans2,2,FALSE()),0))+VLOOKUP(D113,Intensity2,2,TRUE())+O112)</f>
        <v>0.37</v>
      </c>
      <c r="P113" s="39" t="n">
        <f aca="false">IF(C113="Sell",Q113-O113,IF(C113="Buy",P112-M113,((P112+Q112)/2-O113/2)))</f>
        <v>24.97</v>
      </c>
      <c r="Q113" s="39" t="n">
        <f aca="false">IF(C113="Sell",Q112+N113,IF(C113="Buy",P113+O113,((P112+Q112)/2+O113/2)))</f>
        <v>25.34</v>
      </c>
      <c r="R113" s="20" t="n">
        <f aca="false">(P113+Q113)/2</f>
        <v>25.155</v>
      </c>
      <c r="S113" s="20" t="str">
        <f aca="false">IF(C113="Buy",P112,IF(C113="Sell",Q112,""))</f>
        <v/>
      </c>
      <c r="T113" s="41" t="n">
        <f aca="false">IF(C113="Buy",(S113*10000+V112*T112)/(V112+10000),T112)</f>
        <v>26.3625</v>
      </c>
      <c r="U113" s="41" t="n">
        <f aca="false">IF(C113="Sell",(S113*10000+W112*U112)/(W112+10000),U112)</f>
        <v>25.5576923076923</v>
      </c>
      <c r="V113" s="37" t="n">
        <f aca="false">IF(C113="Buy",V112+10000,V112)</f>
        <v>40000</v>
      </c>
      <c r="W113" s="37" t="n">
        <f aca="false">IF(C113="Sell",W112+10000,W112)</f>
        <v>130000</v>
      </c>
      <c r="X113" s="37" t="n">
        <f aca="false">V113-W113</f>
        <v>-90000</v>
      </c>
      <c r="Y113" s="37" t="n">
        <f aca="false">W113*U113-V113*T113</f>
        <v>2268000</v>
      </c>
      <c r="Z113" s="37" t="n">
        <f aca="false">X113*R113+Y113</f>
        <v>4050</v>
      </c>
    </row>
    <row r="114" customFormat="false" ht="12.75" hidden="false" customHeight="false" outlineLevel="0" collapsed="false">
      <c r="A114" s="20" t="n">
        <f aca="false">A113+1</f>
        <v>96</v>
      </c>
      <c r="B114" s="37" t="n">
        <f aca="false">model1!B114</f>
        <v>17802.6024711438</v>
      </c>
      <c r="C114" s="20" t="s">
        <v>70</v>
      </c>
      <c r="D114" s="37" t="n">
        <f aca="false">((B114-B113)+(B113-B112)+(B112-B111)+(B111-B110))/4</f>
        <v>240</v>
      </c>
      <c r="E114" s="20" t="n">
        <f aca="false">MAX(0,IF(C114="Buy",E113+1,E113-MAX(1,ROUND($F$5*E113,0))))</f>
        <v>0</v>
      </c>
      <c r="F114" s="20" t="n">
        <f aca="false">MAX(0,IF(C114="Sell",F113+1,F113-MAX(1,ROUND($F$5*F113,0))))</f>
        <v>0</v>
      </c>
      <c r="G114" s="20" t="n">
        <f aca="false">IF(X114&gt;$R$2,E114+$R$3,IF(X114&lt;0,IF(P113&gt;U114,E114+$R$3,E114),E114))</f>
        <v>0</v>
      </c>
      <c r="H114" s="20" t="n">
        <f aca="false">IF(X114&lt;$R$2*-1,F114+$R$3,IF(X114&gt;0,(IF(Q113-U114-L96*(1+$R$4)&gt;0,F114+$R$3,F114)),F114))</f>
        <v>5</v>
      </c>
      <c r="I114" s="20" t="n">
        <f aca="false">IF(H114&gt;4,IF(G114&lt;H114*$U$2,H114,G114),G114)</f>
        <v>5</v>
      </c>
      <c r="J114" s="20" t="n">
        <f aca="false">IF(G114&gt;4,IF(H114&lt;G114*$U$2,G114,H114),H114)</f>
        <v>5</v>
      </c>
      <c r="K114" s="38" t="n">
        <f aca="false">MAX($L$3,IF(C114="Buy",MAX(0,VLOOKUP(I114,Trans2,3,FALSE())+K113),MAX(0,K113-MAX(0.01,ROUND(K113*$F$4,2)))))</f>
        <v>0</v>
      </c>
      <c r="L114" s="38" t="n">
        <f aca="false">MAX($L$3,IF(C114="Sell",MAX(0,VLOOKUP(J114,Trans2,3,FALSE())+L113),MAX(0,L113-MAX(0.01,ROUND(L113*$F$4,2)))))</f>
        <v>0</v>
      </c>
      <c r="M114" s="38" t="n">
        <f aca="false">IF(I114&lt;&gt;J114,K114,MAX(K114,L114))</f>
        <v>0</v>
      </c>
      <c r="N114" s="38" t="n">
        <f aca="false">IF(I114&lt;&gt;J114,L114,MAX(K114,L114))</f>
        <v>0</v>
      </c>
      <c r="O114" s="40" t="n">
        <f aca="false">MAX($L$2,N114+$L$4,M114+0.01,IF(C114="Sell",VLOOKUP(F114,Trans2,2,FALSE()),IF(C114="Buy",VLOOKUP(E114,Trans2,2,FALSE()),0))+VLOOKUP(D114,Intensity2,2,TRUE())+O113)</f>
        <v>0.36</v>
      </c>
      <c r="P114" s="39" t="n">
        <f aca="false">IF(C114="Sell",Q114-O114,IF(C114="Buy",P113-M114,((P113+Q113)/2-O114/2)))</f>
        <v>24.975</v>
      </c>
      <c r="Q114" s="39" t="n">
        <f aca="false">IF(C114="Sell",Q113+N114,IF(C114="Buy",P114+O114,((P113+Q113)/2+O114/2)))</f>
        <v>25.335</v>
      </c>
      <c r="R114" s="20" t="n">
        <f aca="false">(P114+Q114)/2</f>
        <v>25.155</v>
      </c>
      <c r="S114" s="20" t="str">
        <f aca="false">IF(C114="Buy",P113,IF(C114="Sell",Q113,""))</f>
        <v/>
      </c>
      <c r="T114" s="41" t="n">
        <f aca="false">IF(C114="Buy",(S114*10000+V113*T113)/(V113+10000),T113)</f>
        <v>26.3625</v>
      </c>
      <c r="U114" s="41" t="n">
        <f aca="false">IF(C114="Sell",(S114*10000+W113*U113)/(W113+10000),U113)</f>
        <v>25.5576923076923</v>
      </c>
      <c r="V114" s="37" t="n">
        <f aca="false">IF(C114="Buy",V113+10000,V113)</f>
        <v>40000</v>
      </c>
      <c r="W114" s="37" t="n">
        <f aca="false">IF(C114="Sell",W113+10000,W113)</f>
        <v>130000</v>
      </c>
      <c r="X114" s="37" t="n">
        <f aca="false">V114-W114</f>
        <v>-90000</v>
      </c>
      <c r="Y114" s="37" t="n">
        <f aca="false">W114*U114-V114*T114</f>
        <v>2268000</v>
      </c>
      <c r="Z114" s="37" t="n">
        <f aca="false">X114*R114+Y114</f>
        <v>4050</v>
      </c>
    </row>
    <row r="115" customFormat="false" ht="12.75" hidden="false" customHeight="false" outlineLevel="0" collapsed="false">
      <c r="A115" s="20" t="n">
        <f aca="false">A114+1</f>
        <v>97</v>
      </c>
      <c r="B115" s="37" t="n">
        <f aca="false">model1!B115</f>
        <v>18042.6024711438</v>
      </c>
      <c r="C115" s="20" t="s">
        <v>70</v>
      </c>
      <c r="D115" s="37" t="n">
        <f aca="false">((B115-B114)+(B114-B113)+(B113-B112)+(B112-B111))/4</f>
        <v>240</v>
      </c>
      <c r="E115" s="20" t="n">
        <f aca="false">MAX(0,IF(C115="Buy",E114+1,E114-MAX(1,ROUND($F$5*E114,0))))</f>
        <v>0</v>
      </c>
      <c r="F115" s="20" t="n">
        <f aca="false">MAX(0,IF(C115="Sell",F114+1,F114-MAX(1,ROUND($F$5*F114,0))))</f>
        <v>0</v>
      </c>
      <c r="G115" s="20" t="n">
        <f aca="false">IF(X115&gt;$R$2,E115+$R$3,IF(X115&lt;0,IF(P114&gt;U115,E115+$R$3,E115),E115))</f>
        <v>0</v>
      </c>
      <c r="H115" s="20" t="n">
        <f aca="false">IF(X115&lt;$R$2*-1,F115+$R$3,IF(X115&gt;0,(IF(Q114-U115-L97*(1+$R$4)&gt;0,F115+$R$3,F115)),F115))</f>
        <v>5</v>
      </c>
      <c r="I115" s="20" t="n">
        <f aca="false">IF(H115&gt;4,IF(G115&lt;H115*$U$2,H115,G115),G115)</f>
        <v>5</v>
      </c>
      <c r="J115" s="20" t="n">
        <f aca="false">IF(G115&gt;4,IF(H115&lt;G115*$U$2,G115,H115),H115)</f>
        <v>5</v>
      </c>
      <c r="K115" s="38" t="n">
        <f aca="false">MAX($L$3,IF(C115="Buy",MAX(0,VLOOKUP(I115,Trans2,3,FALSE())+K114),MAX(0,K114-MAX(0.01,ROUND(K114*$F$4,2)))))</f>
        <v>0</v>
      </c>
      <c r="L115" s="38" t="n">
        <f aca="false">MAX($L$3,IF(C115="Sell",MAX(0,VLOOKUP(J115,Trans2,3,FALSE())+L114),MAX(0,L114-MAX(0.01,ROUND(L114*$F$4,2)))))</f>
        <v>0</v>
      </c>
      <c r="M115" s="38" t="n">
        <f aca="false">IF(I115&lt;&gt;J115,K115,MAX(K115,L115))</f>
        <v>0</v>
      </c>
      <c r="N115" s="38" t="n">
        <f aca="false">IF(I115&lt;&gt;J115,L115,MAX(K115,L115))</f>
        <v>0</v>
      </c>
      <c r="O115" s="40" t="n">
        <f aca="false">MAX($L$2,N115+$L$4,M115+0.01,IF(C115="Sell",VLOOKUP(F115,Trans2,2,FALSE()),IF(C115="Buy",VLOOKUP(E115,Trans2,2,FALSE()),0))+VLOOKUP(D115,Intensity2,2,TRUE())+O114)</f>
        <v>0.35</v>
      </c>
      <c r="P115" s="39" t="n">
        <f aca="false">IF(C115="Sell",Q115-O115,IF(C115="Buy",P114-M115,((P114+Q114)/2-O115/2)))</f>
        <v>24.98</v>
      </c>
      <c r="Q115" s="39" t="n">
        <f aca="false">IF(C115="Sell",Q114+N115,IF(C115="Buy",P115+O115,((P114+Q114)/2+O115/2)))</f>
        <v>25.33</v>
      </c>
      <c r="R115" s="20" t="n">
        <f aca="false">(P115+Q115)/2</f>
        <v>25.155</v>
      </c>
      <c r="S115" s="20" t="str">
        <f aca="false">IF(C115="Buy",P114,IF(C115="Sell",Q114,""))</f>
        <v/>
      </c>
      <c r="T115" s="41" t="n">
        <f aca="false">IF(C115="Buy",(S115*10000+V114*T114)/(V114+10000),T114)</f>
        <v>26.3625</v>
      </c>
      <c r="U115" s="41" t="n">
        <f aca="false">IF(C115="Sell",(S115*10000+W114*U114)/(W114+10000),U114)</f>
        <v>25.5576923076923</v>
      </c>
      <c r="V115" s="37" t="n">
        <f aca="false">IF(C115="Buy",V114+10000,V114)</f>
        <v>40000</v>
      </c>
      <c r="W115" s="37" t="n">
        <f aca="false">IF(C115="Sell",W114+10000,W114)</f>
        <v>130000</v>
      </c>
      <c r="X115" s="37" t="n">
        <f aca="false">V115-W115</f>
        <v>-90000</v>
      </c>
      <c r="Y115" s="37" t="n">
        <f aca="false">W115*U115-V115*T115</f>
        <v>2268000</v>
      </c>
      <c r="Z115" s="37" t="n">
        <f aca="false">X115*R115+Y115</f>
        <v>4050</v>
      </c>
    </row>
    <row r="116" customFormat="false" ht="12.75" hidden="false" customHeight="false" outlineLevel="0" collapsed="false">
      <c r="A116" s="20" t="n">
        <f aca="false">A115+1</f>
        <v>98</v>
      </c>
      <c r="B116" s="37" t="n">
        <f aca="false">model1!B116</f>
        <v>18282.6024711438</v>
      </c>
      <c r="C116" s="20" t="s">
        <v>70</v>
      </c>
      <c r="D116" s="37" t="n">
        <f aca="false">((B116-B115)+(B115-B114)+(B114-B113)+(B113-B112))/4</f>
        <v>240</v>
      </c>
      <c r="E116" s="20" t="n">
        <f aca="false">MAX(0,IF(C116="Buy",E115+1,E115-MAX(1,ROUND($F$5*E115,0))))</f>
        <v>0</v>
      </c>
      <c r="F116" s="20" t="n">
        <f aca="false">MAX(0,IF(C116="Sell",F115+1,F115-MAX(1,ROUND($F$5*F115,0))))</f>
        <v>0</v>
      </c>
      <c r="G116" s="20" t="n">
        <f aca="false">IF(X116&gt;$R$2,E116+$R$3,IF(X116&lt;0,IF(P115&gt;U116,E116+$R$3,E116),E116))</f>
        <v>0</v>
      </c>
      <c r="H116" s="20" t="n">
        <f aca="false">IF(X116&lt;$R$2*-1,F116+$R$3,IF(X116&gt;0,(IF(Q115-U116-L98*(1+$R$4)&gt;0,F116+$R$3,F116)),F116))</f>
        <v>5</v>
      </c>
      <c r="I116" s="20" t="n">
        <f aca="false">IF(H116&gt;4,IF(G116&lt;H116*$U$2,H116,G116),G116)</f>
        <v>5</v>
      </c>
      <c r="J116" s="20" t="n">
        <f aca="false">IF(G116&gt;4,IF(H116&lt;G116*$U$2,G116,H116),H116)</f>
        <v>5</v>
      </c>
      <c r="K116" s="38" t="n">
        <f aca="false">MAX($L$3,IF(C116="Buy",MAX(0,VLOOKUP(I116,Trans2,3,FALSE())+K115),MAX(0,K115-MAX(0.01,ROUND(K115*$F$4,2)))))</f>
        <v>0</v>
      </c>
      <c r="L116" s="38" t="n">
        <f aca="false">MAX($L$3,IF(C116="Sell",MAX(0,VLOOKUP(J116,Trans2,3,FALSE())+L115),MAX(0,L115-MAX(0.01,ROUND(L115*$F$4,2)))))</f>
        <v>0</v>
      </c>
      <c r="M116" s="38" t="n">
        <f aca="false">IF(I116&lt;&gt;J116,K116,MAX(K116,L116))</f>
        <v>0</v>
      </c>
      <c r="N116" s="38" t="n">
        <f aca="false">IF(I116&lt;&gt;J116,L116,MAX(K116,L116))</f>
        <v>0</v>
      </c>
      <c r="O116" s="40" t="n">
        <f aca="false">MAX($L$2,N116+$L$4,M116+0.01,IF(C116="Sell",VLOOKUP(F116,Trans2,2,FALSE()),IF(C116="Buy",VLOOKUP(E116,Trans2,2,FALSE()),0))+VLOOKUP(D116,Intensity2,2,TRUE())+O115)</f>
        <v>0.34</v>
      </c>
      <c r="P116" s="39" t="n">
        <f aca="false">IF(C116="Sell",Q116-O116,IF(C116="Buy",P115-M116,((P115+Q115)/2-O116/2)))</f>
        <v>24.985</v>
      </c>
      <c r="Q116" s="39" t="n">
        <f aca="false">IF(C116="Sell",Q115+N116,IF(C116="Buy",P116+O116,((P115+Q115)/2+O116/2)))</f>
        <v>25.325</v>
      </c>
      <c r="R116" s="20" t="n">
        <f aca="false">(P116+Q116)/2</f>
        <v>25.155</v>
      </c>
      <c r="S116" s="20" t="str">
        <f aca="false">IF(C116="Buy",P115,IF(C116="Sell",Q115,""))</f>
        <v/>
      </c>
      <c r="T116" s="41" t="n">
        <f aca="false">IF(C116="Buy",(S116*10000+V115*T115)/(V115+10000),T115)</f>
        <v>26.3625</v>
      </c>
      <c r="U116" s="41" t="n">
        <f aca="false">IF(C116="Sell",(S116*10000+W115*U115)/(W115+10000),U115)</f>
        <v>25.5576923076923</v>
      </c>
      <c r="V116" s="37" t="n">
        <f aca="false">IF(C116="Buy",V115+10000,V115)</f>
        <v>40000</v>
      </c>
      <c r="W116" s="37" t="n">
        <f aca="false">IF(C116="Sell",W115+10000,W115)</f>
        <v>130000</v>
      </c>
      <c r="X116" s="37" t="n">
        <f aca="false">V116-W116</f>
        <v>-90000</v>
      </c>
      <c r="Y116" s="37" t="n">
        <f aca="false">W116*U116-V116*T116</f>
        <v>2268000</v>
      </c>
      <c r="Z116" s="37" t="n">
        <f aca="false">X116*R116+Y116</f>
        <v>4050</v>
      </c>
    </row>
    <row r="117" customFormat="false" ht="12.75" hidden="false" customHeight="false" outlineLevel="0" collapsed="false">
      <c r="A117" s="20" t="n">
        <f aca="false">A116+1</f>
        <v>99</v>
      </c>
      <c r="B117" s="37" t="n">
        <f aca="false">model1!B117</f>
        <v>18522.6024711438</v>
      </c>
      <c r="C117" s="20" t="s">
        <v>70</v>
      </c>
      <c r="D117" s="37" t="n">
        <f aca="false">((B117-B116)+(B116-B115)+(B115-B114)+(B114-B113))/4</f>
        <v>240</v>
      </c>
      <c r="E117" s="20" t="n">
        <f aca="false">MAX(0,IF(C117="Buy",E116+1,E116-MAX(1,ROUND($F$5*E116,0))))</f>
        <v>0</v>
      </c>
      <c r="F117" s="20" t="n">
        <f aca="false">MAX(0,IF(C117="Sell",F116+1,F116-MAX(1,ROUND($F$5*F116,0))))</f>
        <v>0</v>
      </c>
      <c r="G117" s="20" t="n">
        <f aca="false">IF(X117&gt;$R$2,E117+$R$3,IF(X117&lt;0,IF(P116&gt;U117,E117+$R$3,E117),E117))</f>
        <v>0</v>
      </c>
      <c r="H117" s="20" t="n">
        <f aca="false">IF(X117&lt;$R$2*-1,F117+$R$3,IF(X117&gt;0,(IF(Q116-U117-L99*(1+$R$4)&gt;0,F117+$R$3,F117)),F117))</f>
        <v>5</v>
      </c>
      <c r="I117" s="20" t="n">
        <f aca="false">IF(H117&gt;4,IF(G117&lt;H117*$U$2,H117,G117),G117)</f>
        <v>5</v>
      </c>
      <c r="J117" s="20" t="n">
        <f aca="false">IF(G117&gt;4,IF(H117&lt;G117*$U$2,G117,H117),H117)</f>
        <v>5</v>
      </c>
      <c r="K117" s="38" t="n">
        <f aca="false">MAX($L$3,IF(C117="Buy",MAX(0,VLOOKUP(I117,Trans2,3,FALSE())+K116),MAX(0,K116-MAX(0.01,ROUND(K116*$F$4,2)))))</f>
        <v>0</v>
      </c>
      <c r="L117" s="38" t="n">
        <f aca="false">MAX($L$3,IF(C117="Sell",MAX(0,VLOOKUP(J117,Trans2,3,FALSE())+L116),MAX(0,L116-MAX(0.01,ROUND(L116*$F$4,2)))))</f>
        <v>0</v>
      </c>
      <c r="M117" s="38" t="n">
        <f aca="false">IF(I117&lt;&gt;J117,K117,MAX(K117,L117))</f>
        <v>0</v>
      </c>
      <c r="N117" s="38" t="n">
        <f aca="false">IF(I117&lt;&gt;J117,L117,MAX(K117,L117))</f>
        <v>0</v>
      </c>
      <c r="O117" s="40" t="n">
        <f aca="false">MAX($L$2,N117+$L$4,M117+0.01,IF(C117="Sell",VLOOKUP(F117,Trans2,2,FALSE()),IF(C117="Buy",VLOOKUP(E117,Trans2,2,FALSE()),0))+VLOOKUP(D117,Intensity2,2,TRUE())+O116)</f>
        <v>0.33</v>
      </c>
      <c r="P117" s="39" t="n">
        <f aca="false">IF(C117="Sell",Q117-O117,IF(C117="Buy",P116-M117,((P116+Q116)/2-O117/2)))</f>
        <v>24.99</v>
      </c>
      <c r="Q117" s="39" t="n">
        <f aca="false">IF(C117="Sell",Q116+N117,IF(C117="Buy",P117+O117,((P116+Q116)/2+O117/2)))</f>
        <v>25.32</v>
      </c>
      <c r="R117" s="20" t="n">
        <f aca="false">(P117+Q117)/2</f>
        <v>25.155</v>
      </c>
      <c r="S117" s="20" t="str">
        <f aca="false">IF(C117="Buy",P116,IF(C117="Sell",Q116,""))</f>
        <v/>
      </c>
      <c r="T117" s="41" t="n">
        <f aca="false">IF(C117="Buy",(S117*10000+V116*T116)/(V116+10000),T116)</f>
        <v>26.3625</v>
      </c>
      <c r="U117" s="41" t="n">
        <f aca="false">IF(C117="Sell",(S117*10000+W116*U116)/(W116+10000),U116)</f>
        <v>25.5576923076923</v>
      </c>
      <c r="V117" s="37" t="n">
        <f aca="false">IF(C117="Buy",V116+10000,V116)</f>
        <v>40000</v>
      </c>
      <c r="W117" s="37" t="n">
        <f aca="false">IF(C117="Sell",W116+10000,W116)</f>
        <v>130000</v>
      </c>
      <c r="X117" s="37" t="n">
        <f aca="false">V117-W117</f>
        <v>-90000</v>
      </c>
      <c r="Y117" s="37" t="n">
        <f aca="false">W117*U117-V117*T117</f>
        <v>2268000</v>
      </c>
      <c r="Z117" s="37" t="n">
        <f aca="false">X117*R117+Y117</f>
        <v>4050</v>
      </c>
    </row>
    <row r="118" customFormat="false" ht="12.75" hidden="false" customHeight="false" outlineLevel="0" collapsed="false">
      <c r="A118" s="20" t="n">
        <f aca="false">A117+1</f>
        <v>100</v>
      </c>
      <c r="B118" s="37" t="n">
        <f aca="false">model1!B118</f>
        <v>18762.6024711438</v>
      </c>
      <c r="C118" s="20" t="s">
        <v>70</v>
      </c>
      <c r="D118" s="37" t="n">
        <f aca="false">((B118-B117)+(B117-B116)+(B116-B115)+(B115-B114))/4</f>
        <v>240</v>
      </c>
      <c r="E118" s="20" t="n">
        <f aca="false">MAX(0,IF(C118="Buy",E117+1,E117-MAX(1,ROUND($F$5*E117,0))))</f>
        <v>0</v>
      </c>
      <c r="F118" s="20" t="n">
        <f aca="false">MAX(0,IF(C118="Sell",F117+1,F117-MAX(1,ROUND($F$5*F117,0))))</f>
        <v>0</v>
      </c>
      <c r="G118" s="20" t="n">
        <f aca="false">IF(X118&gt;$R$2,E118+$R$3,IF(X118&lt;0,IF(P117&gt;U118,E118+$R$3,E118),E118))</f>
        <v>0</v>
      </c>
      <c r="H118" s="20" t="n">
        <f aca="false">IF(X118&lt;$R$2*-1,F118+$R$3,IF(X118&gt;0,(IF(Q117-U118-L100*(1+$R$4)&gt;0,F118+$R$3,F118)),F118))</f>
        <v>5</v>
      </c>
      <c r="I118" s="20" t="n">
        <f aca="false">IF(H118&gt;4,IF(G118&lt;H118*$U$2,H118,G118),G118)</f>
        <v>5</v>
      </c>
      <c r="J118" s="20" t="n">
        <f aca="false">IF(G118&gt;4,IF(H118&lt;G118*$U$2,G118,H118),H118)</f>
        <v>5</v>
      </c>
      <c r="K118" s="38" t="n">
        <f aca="false">MAX($L$3,IF(C118="Buy",MAX(0,VLOOKUP(I118,Trans2,3,FALSE())+K117),MAX(0,K117-MAX(0.01,ROUND(K117*$F$4,2)))))</f>
        <v>0</v>
      </c>
      <c r="L118" s="38" t="n">
        <f aca="false">MAX($L$3,IF(C118="Sell",MAX(0,VLOOKUP(J118,Trans2,3,FALSE())+L117),MAX(0,L117-MAX(0.01,ROUND(L117*$F$4,2)))))</f>
        <v>0</v>
      </c>
      <c r="M118" s="38" t="n">
        <f aca="false">IF(I118&lt;&gt;J118,K118,MAX(K118,L118))</f>
        <v>0</v>
      </c>
      <c r="N118" s="38" t="n">
        <f aca="false">IF(I118&lt;&gt;J118,L118,MAX(K118,L118))</f>
        <v>0</v>
      </c>
      <c r="O118" s="40" t="n">
        <f aca="false">MAX($L$2,N118+$L$4,M118+0.01,IF(C118="Sell",VLOOKUP(F118,Trans2,2,FALSE()),IF(C118="Buy",VLOOKUP(E118,Trans2,2,FALSE()),0))+VLOOKUP(D118,Intensity2,2,TRUE())+O117)</f>
        <v>0.32</v>
      </c>
      <c r="P118" s="39" t="n">
        <f aca="false">IF(C118="Sell",Q118-O118,IF(C118="Buy",P117-M118,((P117+Q117)/2-O118/2)))</f>
        <v>24.995</v>
      </c>
      <c r="Q118" s="39" t="n">
        <f aca="false">IF(C118="Sell",Q117+N118,IF(C118="Buy",P118+O118,((P117+Q117)/2+O118/2)))</f>
        <v>25.315</v>
      </c>
      <c r="R118" s="20" t="n">
        <f aca="false">(P118+Q118)/2</f>
        <v>25.155</v>
      </c>
      <c r="S118" s="20" t="str">
        <f aca="false">IF(C118="Buy",P117,IF(C118="Sell",Q117,""))</f>
        <v/>
      </c>
      <c r="T118" s="41" t="n">
        <f aca="false">IF(C118="Buy",(S118*10000+V117*T117)/(V117+10000),T117)</f>
        <v>26.3625</v>
      </c>
      <c r="U118" s="41" t="n">
        <f aca="false">IF(C118="Sell",(S118*10000+W117*U117)/(W117+10000),U117)</f>
        <v>25.5576923076923</v>
      </c>
      <c r="V118" s="37" t="n">
        <f aca="false">IF(C118="Buy",V117+10000,V117)</f>
        <v>40000</v>
      </c>
      <c r="W118" s="37" t="n">
        <f aca="false">IF(C118="Sell",W117+10000,W117)</f>
        <v>130000</v>
      </c>
      <c r="X118" s="37" t="n">
        <f aca="false">V118-W118</f>
        <v>-90000</v>
      </c>
      <c r="Y118" s="37" t="n">
        <f aca="false">W118*U118-V118*T118</f>
        <v>2268000</v>
      </c>
      <c r="Z118" s="37" t="n">
        <f aca="false">X118*R118+Y118</f>
        <v>4050</v>
      </c>
    </row>
    <row r="119" customFormat="false" ht="12.75" hidden="false" customHeight="false" outlineLevel="0" collapsed="false">
      <c r="A119" s="20" t="n">
        <f aca="false">A118+1</f>
        <v>101</v>
      </c>
      <c r="B119" s="37" t="n">
        <f aca="false">model1!B119</f>
        <v>19002.6024711438</v>
      </c>
      <c r="C119" s="20" t="s">
        <v>59</v>
      </c>
      <c r="D119" s="37" t="n">
        <f aca="false">((B119-B118)+(B118-B117)+(B117-B116)+(B116-B115))/4</f>
        <v>240</v>
      </c>
      <c r="E119" s="20" t="n">
        <f aca="false">MAX(0,IF(C119="Buy",E118+1,E118-MAX(1,ROUND($F$5*E118,0))))</f>
        <v>1</v>
      </c>
      <c r="F119" s="20" t="n">
        <f aca="false">MAX(0,IF(C119="Sell",F118+1,F118-MAX(1,ROUND($F$5*F118,0))))</f>
        <v>0</v>
      </c>
      <c r="G119" s="20" t="n">
        <f aca="false">IF(X119&gt;$R$2,E119+$R$3,IF(X119&lt;0,IF(P118&gt;U119,E119+$R$3,E119),E119))</f>
        <v>1</v>
      </c>
      <c r="H119" s="20" t="n">
        <f aca="false">IF(X119&lt;$R$2*-1,F119+$R$3,IF(X119&gt;0,(IF(Q118-U119-L101*(1+$R$4)&gt;0,F119+$R$3,F119)),F119))</f>
        <v>5</v>
      </c>
      <c r="I119" s="20" t="n">
        <f aca="false">IF(H119&gt;4,IF(G119&lt;H119*$U$2,H119,G119),G119)</f>
        <v>5</v>
      </c>
      <c r="J119" s="20" t="n">
        <f aca="false">IF(G119&gt;4,IF(H119&lt;G119*$U$2,G119,H119),H119)</f>
        <v>5</v>
      </c>
      <c r="K119" s="38" t="n">
        <f aca="false">MAX($L$3,IF(C119="Buy",MAX(0,VLOOKUP(I119,Trans2,3,FALSE())+K118),MAX(0,K118-MAX(0.01,ROUND(K118*$F$4,2)))))</f>
        <v>0.01</v>
      </c>
      <c r="L119" s="38" t="n">
        <f aca="false">MAX($L$3,IF(C119="Sell",MAX(0,VLOOKUP(J119,Trans2,3,FALSE())+L118),MAX(0,L118-MAX(0.01,ROUND(L118*$F$4,2)))))</f>
        <v>0</v>
      </c>
      <c r="M119" s="38" t="n">
        <f aca="false">IF(I119&lt;&gt;J119,K119,MAX(K119,L119))</f>
        <v>0.01</v>
      </c>
      <c r="N119" s="38" t="n">
        <f aca="false">IF(I119&lt;&gt;J119,L119,MAX(K119,L119))</f>
        <v>0.01</v>
      </c>
      <c r="O119" s="40" t="n">
        <f aca="false">MAX($L$2,N119+$L$4,M119+0.01,IF(C119="Sell",VLOOKUP(F119,Trans2,2,FALSE()),IF(C119="Buy",VLOOKUP(E119,Trans2,2,FALSE()),0))+VLOOKUP(D119,Intensity2,2,TRUE())+O118)</f>
        <v>0.31</v>
      </c>
      <c r="P119" s="39" t="n">
        <f aca="false">IF(C119="Sell",Q119-O119,IF(C119="Buy",P118-M119,((P118+Q118)/2-O119/2)))</f>
        <v>24.985</v>
      </c>
      <c r="Q119" s="39" t="n">
        <f aca="false">IF(C119="Sell",Q118+N119,IF(C119="Buy",P119+O119,((P118+Q118)/2+O119/2)))</f>
        <v>25.295</v>
      </c>
      <c r="R119" s="20" t="n">
        <f aca="false">(P119+Q119)/2</f>
        <v>25.14</v>
      </c>
      <c r="S119" s="20" t="n">
        <f aca="false">IF(C119="Buy",P118,IF(C119="Sell",Q118,""))</f>
        <v>24.995</v>
      </c>
      <c r="T119" s="41" t="n">
        <f aca="false">IF(C119="Buy",(S119*10000+V118*T118)/(V118+10000),T118)</f>
        <v>26.089</v>
      </c>
      <c r="U119" s="41" t="n">
        <f aca="false">IF(C119="Sell",(S119*10000+W118*U118)/(W118+10000),U118)</f>
        <v>25.5576923076923</v>
      </c>
      <c r="V119" s="37" t="n">
        <f aca="false">IF(C119="Buy",V118+10000,V118)</f>
        <v>50000</v>
      </c>
      <c r="W119" s="37" t="n">
        <f aca="false">IF(C119="Sell",W118+10000,W118)</f>
        <v>130000</v>
      </c>
      <c r="X119" s="37" t="n">
        <f aca="false">V119-W119</f>
        <v>-80000</v>
      </c>
      <c r="Y119" s="37" t="n">
        <f aca="false">W119*U119-V119*T119</f>
        <v>2018050</v>
      </c>
      <c r="Z119" s="37" t="n">
        <f aca="false">X119*R119+Y119</f>
        <v>6850</v>
      </c>
    </row>
    <row r="120" customFormat="false" ht="12.75" hidden="false" customHeight="false" outlineLevel="0" collapsed="false">
      <c r="A120" s="20" t="n">
        <f aca="false">A119+1</f>
        <v>102</v>
      </c>
      <c r="B120" s="37" t="n">
        <f aca="false">model1!B120</f>
        <v>19242.6024711438</v>
      </c>
      <c r="C120" s="20" t="s">
        <v>70</v>
      </c>
      <c r="D120" s="37" t="n">
        <f aca="false">((B120-B119)+(B119-B118)+(B118-B117)+(B117-B116))/4</f>
        <v>240</v>
      </c>
      <c r="E120" s="20" t="n">
        <f aca="false">MAX(0,IF(C120="Buy",E119+1,E119-MAX(1,ROUND($F$5*E119,0))))</f>
        <v>0</v>
      </c>
      <c r="F120" s="20" t="n">
        <f aca="false">MAX(0,IF(C120="Sell",F119+1,F119-MAX(1,ROUND($F$5*F119,0))))</f>
        <v>0</v>
      </c>
      <c r="G120" s="20" t="n">
        <f aca="false">IF(X120&gt;$R$2,E120+$R$3,IF(X120&lt;0,IF(P119&gt;U120,E120+$R$3,E120),E120))</f>
        <v>0</v>
      </c>
      <c r="H120" s="20" t="n">
        <f aca="false">IF(X120&lt;$R$2*-1,F120+$R$3,IF(X120&gt;0,(IF(Q119-U120-L102*(1+$R$4)&gt;0,F120+$R$3,F120)),F120))</f>
        <v>5</v>
      </c>
      <c r="I120" s="20" t="n">
        <f aca="false">IF(H120&gt;4,IF(G120&lt;H120*$U$2,H120,G120),G120)</f>
        <v>5</v>
      </c>
      <c r="J120" s="20" t="n">
        <f aca="false">IF(G120&gt;4,IF(H120&lt;G120*$U$2,G120,H120),H120)</f>
        <v>5</v>
      </c>
      <c r="K120" s="38" t="n">
        <f aca="false">MAX($L$3,IF(C120="Buy",MAX(0,VLOOKUP(I120,Trans2,3,FALSE())+K119),MAX(0,K119-MAX(0.01,ROUND(K119*$F$4,2)))))</f>
        <v>0</v>
      </c>
      <c r="L120" s="38" t="n">
        <f aca="false">MAX($L$3,IF(C120="Sell",MAX(0,VLOOKUP(J120,Trans2,3,FALSE())+L119),MAX(0,L119-MAX(0.01,ROUND(L119*$F$4,2)))))</f>
        <v>0</v>
      </c>
      <c r="M120" s="38" t="n">
        <f aca="false">IF(I120&lt;&gt;J120,K120,MAX(K120,L120))</f>
        <v>0</v>
      </c>
      <c r="N120" s="38" t="n">
        <f aca="false">IF(I120&lt;&gt;J120,L120,MAX(K120,L120))</f>
        <v>0</v>
      </c>
      <c r="O120" s="40" t="n">
        <f aca="false">MAX($L$2,N120+$L$4,M120+0.01,IF(C120="Sell",VLOOKUP(F120,Trans2,2,FALSE()),IF(C120="Buy",VLOOKUP(E120,Trans2,2,FALSE()),0))+VLOOKUP(D120,Intensity2,2,TRUE())+O119)</f>
        <v>0.3</v>
      </c>
      <c r="P120" s="39" t="n">
        <f aca="false">IF(C120="Sell",Q120-O120,IF(C120="Buy",P119-M120,((P119+Q119)/2-O120/2)))</f>
        <v>24.99</v>
      </c>
      <c r="Q120" s="39" t="n">
        <f aca="false">IF(C120="Sell",Q119+N120,IF(C120="Buy",P120+O120,((P119+Q119)/2+O120/2)))</f>
        <v>25.29</v>
      </c>
      <c r="R120" s="20" t="n">
        <f aca="false">(P120+Q120)/2</f>
        <v>25.14</v>
      </c>
      <c r="S120" s="20" t="str">
        <f aca="false">IF(C120="Buy",P119,IF(C120="Sell",Q119,""))</f>
        <v/>
      </c>
      <c r="T120" s="41" t="n">
        <f aca="false">IF(C120="Buy",(S120*10000+V119*T119)/(V119+10000),T119)</f>
        <v>26.089</v>
      </c>
      <c r="U120" s="41" t="n">
        <f aca="false">IF(C120="Sell",(S120*10000+W119*U119)/(W119+10000),U119)</f>
        <v>25.5576923076923</v>
      </c>
      <c r="V120" s="37" t="n">
        <f aca="false">IF(C120="Buy",V119+10000,V119)</f>
        <v>50000</v>
      </c>
      <c r="W120" s="37" t="n">
        <f aca="false">IF(C120="Sell",W119+10000,W119)</f>
        <v>130000</v>
      </c>
      <c r="X120" s="37" t="n">
        <f aca="false">V120-W120</f>
        <v>-80000</v>
      </c>
      <c r="Y120" s="37" t="n">
        <f aca="false">W120*U120-V120*T120</f>
        <v>2018050</v>
      </c>
      <c r="Z120" s="37" t="n">
        <f aca="false">X120*R120+Y120</f>
        <v>6850</v>
      </c>
    </row>
    <row r="121" customFormat="false" ht="12.75" hidden="false" customHeight="false" outlineLevel="0" collapsed="false">
      <c r="A121" s="20" t="n">
        <f aca="false">A120+1</f>
        <v>103</v>
      </c>
      <c r="B121" s="37" t="n">
        <f aca="false">model1!B121</f>
        <v>19482.6024711438</v>
      </c>
      <c r="C121" s="20" t="s">
        <v>70</v>
      </c>
      <c r="D121" s="37" t="n">
        <f aca="false">((B121-B120)+(B120-B119)+(B119-B118)+(B118-B117))/4</f>
        <v>240</v>
      </c>
      <c r="E121" s="20" t="n">
        <f aca="false">MAX(0,IF(C121="Buy",E120+1,E120-MAX(1,ROUND($F$5*E120,0))))</f>
        <v>0</v>
      </c>
      <c r="F121" s="20" t="n">
        <f aca="false">MAX(0,IF(C121="Sell",F120+1,F120-MAX(1,ROUND($F$5*F120,0))))</f>
        <v>0</v>
      </c>
      <c r="G121" s="20" t="n">
        <f aca="false">IF(X121&gt;$R$2,E121+$R$3,IF(X121&lt;0,IF(P120&gt;U121,E121+$R$3,E121),E121))</f>
        <v>0</v>
      </c>
      <c r="H121" s="20" t="n">
        <f aca="false">IF(X121&lt;$R$2*-1,F121+$R$3,IF(X121&gt;0,(IF(Q120-U121-L103*(1+$R$4)&gt;0,F121+$R$3,F121)),F121))</f>
        <v>5</v>
      </c>
      <c r="I121" s="20" t="n">
        <f aca="false">IF(H121&gt;4,IF(G121&lt;H121*$U$2,H121,G121),G121)</f>
        <v>5</v>
      </c>
      <c r="J121" s="20" t="n">
        <f aca="false">IF(G121&gt;4,IF(H121&lt;G121*$U$2,G121,H121),H121)</f>
        <v>5</v>
      </c>
      <c r="K121" s="38" t="n">
        <f aca="false">MAX($L$3,IF(C121="Buy",MAX(0,VLOOKUP(I121,Trans2,3,FALSE())+K120),MAX(0,K120-MAX(0.01,ROUND(K120*$F$4,2)))))</f>
        <v>0</v>
      </c>
      <c r="L121" s="38" t="n">
        <f aca="false">MAX($L$3,IF(C121="Sell",MAX(0,VLOOKUP(J121,Trans2,3,FALSE())+L120),MAX(0,L120-MAX(0.01,ROUND(L120*$F$4,2)))))</f>
        <v>0</v>
      </c>
      <c r="M121" s="38" t="n">
        <f aca="false">IF(I121&lt;&gt;J121,K121,MAX(K121,L121))</f>
        <v>0</v>
      </c>
      <c r="N121" s="38" t="n">
        <f aca="false">IF(I121&lt;&gt;J121,L121,MAX(K121,L121))</f>
        <v>0</v>
      </c>
      <c r="O121" s="40" t="n">
        <f aca="false">MAX($L$2,N121+$L$4,M121+0.01,IF(C121="Sell",VLOOKUP(F121,Trans2,2,FALSE()),IF(C121="Buy",VLOOKUP(E121,Trans2,2,FALSE()),0))+VLOOKUP(D121,Intensity2,2,TRUE())+O120)</f>
        <v>0.29</v>
      </c>
      <c r="P121" s="39" t="n">
        <f aca="false">IF(C121="Sell",Q121-O121,IF(C121="Buy",P120-M121,((P120+Q120)/2-O121/2)))</f>
        <v>24.995</v>
      </c>
      <c r="Q121" s="39" t="n">
        <f aca="false">IF(C121="Sell",Q120+N121,IF(C121="Buy",P121+O121,((P120+Q120)/2+O121/2)))</f>
        <v>25.285</v>
      </c>
      <c r="R121" s="20" t="n">
        <f aca="false">(P121+Q121)/2</f>
        <v>25.14</v>
      </c>
      <c r="S121" s="20" t="str">
        <f aca="false">IF(C121="Buy",P120,IF(C121="Sell",Q120,""))</f>
        <v/>
      </c>
      <c r="T121" s="41" t="n">
        <f aca="false">IF(C121="Buy",(S121*10000+V120*T120)/(V120+10000),T120)</f>
        <v>26.089</v>
      </c>
      <c r="U121" s="41" t="n">
        <f aca="false">IF(C121="Sell",(S121*10000+W120*U120)/(W120+10000),U120)</f>
        <v>25.5576923076923</v>
      </c>
      <c r="V121" s="37" t="n">
        <f aca="false">IF(C121="Buy",V120+10000,V120)</f>
        <v>50000</v>
      </c>
      <c r="W121" s="37" t="n">
        <f aca="false">IF(C121="Sell",W120+10000,W120)</f>
        <v>130000</v>
      </c>
      <c r="X121" s="37" t="n">
        <f aca="false">V121-W121</f>
        <v>-80000</v>
      </c>
      <c r="Y121" s="37" t="n">
        <f aca="false">W121*U121-V121*T121</f>
        <v>2018050</v>
      </c>
      <c r="Z121" s="37" t="n">
        <f aca="false">X121*R121+Y121</f>
        <v>6850</v>
      </c>
    </row>
    <row r="122" customFormat="false" ht="12.75" hidden="false" customHeight="false" outlineLevel="0" collapsed="false">
      <c r="A122" s="20" t="n">
        <f aca="false">A121+1</f>
        <v>104</v>
      </c>
      <c r="B122" s="37" t="n">
        <f aca="false">model1!B122</f>
        <v>19722.6024711438</v>
      </c>
      <c r="C122" s="20" t="s">
        <v>70</v>
      </c>
      <c r="D122" s="37" t="n">
        <f aca="false">((B122-B121)+(B121-B120)+(B120-B119)+(B119-B118))/4</f>
        <v>240</v>
      </c>
      <c r="E122" s="20" t="n">
        <f aca="false">MAX(0,IF(C122="Buy",E121+1,E121-MAX(1,ROUND($F$5*E121,0))))</f>
        <v>0</v>
      </c>
      <c r="F122" s="20" t="n">
        <f aca="false">MAX(0,IF(C122="Sell",F121+1,F121-MAX(1,ROUND($F$5*F121,0))))</f>
        <v>0</v>
      </c>
      <c r="G122" s="20" t="n">
        <f aca="false">IF(X122&gt;$R$2,E122+$R$3,IF(X122&lt;0,IF(P121&gt;U122,E122+$R$3,E122),E122))</f>
        <v>0</v>
      </c>
      <c r="H122" s="20" t="n">
        <f aca="false">IF(X122&lt;$R$2*-1,F122+$R$3,IF(X122&gt;0,(IF(Q121-U122-L104*(1+$R$4)&gt;0,F122+$R$3,F122)),F122))</f>
        <v>5</v>
      </c>
      <c r="I122" s="20" t="n">
        <f aca="false">IF(H122&gt;4,IF(G122&lt;H122*$U$2,H122,G122),G122)</f>
        <v>5</v>
      </c>
      <c r="J122" s="20" t="n">
        <f aca="false">IF(G122&gt;4,IF(H122&lt;G122*$U$2,G122,H122),H122)</f>
        <v>5</v>
      </c>
      <c r="K122" s="38" t="n">
        <f aca="false">MAX($L$3,IF(C122="Buy",MAX(0,VLOOKUP(I122,Trans2,3,FALSE())+K121),MAX(0,K121-MAX(0.01,ROUND(K121*$F$4,2)))))</f>
        <v>0</v>
      </c>
      <c r="L122" s="38" t="n">
        <f aca="false">MAX($L$3,IF(C122="Sell",MAX(0,VLOOKUP(J122,Trans2,3,FALSE())+L121),MAX(0,L121-MAX(0.01,ROUND(L121*$F$4,2)))))</f>
        <v>0</v>
      </c>
      <c r="M122" s="38" t="n">
        <f aca="false">IF(I122&lt;&gt;J122,K122,MAX(K122,L122))</f>
        <v>0</v>
      </c>
      <c r="N122" s="38" t="n">
        <f aca="false">IF(I122&lt;&gt;J122,L122,MAX(K122,L122))</f>
        <v>0</v>
      </c>
      <c r="O122" s="40" t="n">
        <f aca="false">MAX($L$2,N122+$L$4,M122+0.01,IF(C122="Sell",VLOOKUP(F122,Trans2,2,FALSE()),IF(C122="Buy",VLOOKUP(E122,Trans2,2,FALSE()),0))+VLOOKUP(D122,Intensity2,2,TRUE())+O121)</f>
        <v>0.28</v>
      </c>
      <c r="P122" s="39" t="n">
        <f aca="false">IF(C122="Sell",Q122-O122,IF(C122="Buy",P121-M122,((P121+Q121)/2-O122/2)))</f>
        <v>25</v>
      </c>
      <c r="Q122" s="39" t="n">
        <f aca="false">IF(C122="Sell",Q121+N122,IF(C122="Buy",P122+O122,((P121+Q121)/2+O122/2)))</f>
        <v>25.28</v>
      </c>
      <c r="R122" s="20" t="n">
        <f aca="false">(P122+Q122)/2</f>
        <v>25.14</v>
      </c>
      <c r="S122" s="20" t="str">
        <f aca="false">IF(C122="Buy",P121,IF(C122="Sell",Q121,""))</f>
        <v/>
      </c>
      <c r="T122" s="41" t="n">
        <f aca="false">IF(C122="Buy",(S122*10000+V121*T121)/(V121+10000),T121)</f>
        <v>26.089</v>
      </c>
      <c r="U122" s="41" t="n">
        <f aca="false">IF(C122="Sell",(S122*10000+W121*U121)/(W121+10000),U121)</f>
        <v>25.5576923076923</v>
      </c>
      <c r="V122" s="37" t="n">
        <f aca="false">IF(C122="Buy",V121+10000,V121)</f>
        <v>50000</v>
      </c>
      <c r="W122" s="37" t="n">
        <f aca="false">IF(C122="Sell",W121+10000,W121)</f>
        <v>130000</v>
      </c>
      <c r="X122" s="37" t="n">
        <f aca="false">V122-W122</f>
        <v>-80000</v>
      </c>
      <c r="Y122" s="37" t="n">
        <f aca="false">W122*U122-V122*T122</f>
        <v>2018050</v>
      </c>
      <c r="Z122" s="37" t="n">
        <f aca="false">X122*R122+Y122</f>
        <v>6850</v>
      </c>
    </row>
    <row r="123" customFormat="false" ht="12.75" hidden="false" customHeight="false" outlineLevel="0" collapsed="false">
      <c r="A123" s="20" t="n">
        <f aca="false">A122+1</f>
        <v>105</v>
      </c>
      <c r="B123" s="37" t="n">
        <f aca="false">model1!B123</f>
        <v>19962.6024711438</v>
      </c>
      <c r="C123" s="20" t="s">
        <v>59</v>
      </c>
      <c r="D123" s="37" t="n">
        <f aca="false">((B123-B122)+(B122-B121)+(B121-B120)+(B120-B119))/4</f>
        <v>240</v>
      </c>
      <c r="E123" s="20" t="n">
        <f aca="false">MAX(0,IF(C123="Buy",E122+1,E122-MAX(1,ROUND($F$5*E122,0))))</f>
        <v>1</v>
      </c>
      <c r="F123" s="20" t="n">
        <f aca="false">MAX(0,IF(C123="Sell",F122+1,F122-MAX(1,ROUND($F$5*F122,0))))</f>
        <v>0</v>
      </c>
      <c r="G123" s="20" t="n">
        <f aca="false">IF(X123&gt;$R$2,E123+$R$3,IF(X123&lt;0,IF(P122&gt;U123,E123+$R$3,E123),E123))</f>
        <v>1</v>
      </c>
      <c r="H123" s="20" t="n">
        <f aca="false">IF(X123&lt;$R$2*-1,F123+$R$3,IF(X123&gt;0,(IF(Q122-U123-L105*(1+$R$4)&gt;0,F123+$R$3,F123)),F123))</f>
        <v>5</v>
      </c>
      <c r="I123" s="20" t="n">
        <f aca="false">IF(H123&gt;4,IF(G123&lt;H123*$U$2,H123,G123),G123)</f>
        <v>5</v>
      </c>
      <c r="J123" s="20" t="n">
        <f aca="false">IF(G123&gt;4,IF(H123&lt;G123*$U$2,G123,H123),H123)</f>
        <v>5</v>
      </c>
      <c r="K123" s="38" t="n">
        <f aca="false">MAX($L$3,IF(C123="Buy",MAX(0,VLOOKUP(I123,Trans2,3,FALSE())+K122),MAX(0,K122-MAX(0.01,ROUND(K122*$F$4,2)))))</f>
        <v>0.01</v>
      </c>
      <c r="L123" s="38" t="n">
        <f aca="false">MAX($L$3,IF(C123="Sell",MAX(0,VLOOKUP(J123,Trans2,3,FALSE())+L122),MAX(0,L122-MAX(0.01,ROUND(L122*$F$4,2)))))</f>
        <v>0</v>
      </c>
      <c r="M123" s="38" t="n">
        <f aca="false">IF(I123&lt;&gt;J123,K123,MAX(K123,L123))</f>
        <v>0.01</v>
      </c>
      <c r="N123" s="38" t="n">
        <f aca="false">IF(I123&lt;&gt;J123,L123,MAX(K123,L123))</f>
        <v>0.01</v>
      </c>
      <c r="O123" s="40" t="n">
        <f aca="false">MAX($L$2,N123+$L$4,M123+0.01,IF(C123="Sell",VLOOKUP(F123,Trans2,2,FALSE()),IF(C123="Buy",VLOOKUP(E123,Trans2,2,FALSE()),0))+VLOOKUP(D123,Intensity2,2,TRUE())+O122)</f>
        <v>0.27</v>
      </c>
      <c r="P123" s="39" t="n">
        <f aca="false">IF(C123="Sell",Q123-O123,IF(C123="Buy",P122-M123,((P122+Q122)/2-O123/2)))</f>
        <v>24.99</v>
      </c>
      <c r="Q123" s="39" t="n">
        <f aca="false">IF(C123="Sell",Q122+N123,IF(C123="Buy",P123+O123,((P122+Q122)/2+O123/2)))</f>
        <v>25.26</v>
      </c>
      <c r="R123" s="20" t="n">
        <f aca="false">(P123+Q123)/2</f>
        <v>25.125</v>
      </c>
      <c r="S123" s="20" t="n">
        <f aca="false">IF(C123="Buy",P122,IF(C123="Sell",Q122,""))</f>
        <v>25</v>
      </c>
      <c r="T123" s="41" t="n">
        <f aca="false">IF(C123="Buy",(S123*10000+V122*T122)/(V122+10000),T122)</f>
        <v>25.9075</v>
      </c>
      <c r="U123" s="41" t="n">
        <f aca="false">IF(C123="Sell",(S123*10000+W122*U122)/(W122+10000),U122)</f>
        <v>25.5576923076923</v>
      </c>
      <c r="V123" s="37" t="n">
        <f aca="false">IF(C123="Buy",V122+10000,V122)</f>
        <v>60000</v>
      </c>
      <c r="W123" s="37" t="n">
        <f aca="false">IF(C123="Sell",W122+10000,W122)</f>
        <v>130000</v>
      </c>
      <c r="X123" s="37" t="n">
        <f aca="false">V123-W123</f>
        <v>-70000</v>
      </c>
      <c r="Y123" s="37" t="n">
        <f aca="false">W123*U123-V123*T123</f>
        <v>1768050</v>
      </c>
      <c r="Z123" s="37" t="n">
        <f aca="false">X123*R123+Y123</f>
        <v>9300</v>
      </c>
    </row>
    <row r="124" customFormat="false" ht="12.75" hidden="false" customHeight="false" outlineLevel="0" collapsed="false">
      <c r="A124" s="20" t="n">
        <f aca="false">A123+1</f>
        <v>106</v>
      </c>
      <c r="B124" s="37" t="n">
        <f aca="false">model1!B124</f>
        <v>20202.6024711438</v>
      </c>
      <c r="C124" s="20" t="s">
        <v>70</v>
      </c>
      <c r="D124" s="37" t="n">
        <f aca="false">((B124-B123)+(B123-B122)+(B122-B121)+(B121-B120))/4</f>
        <v>240</v>
      </c>
      <c r="E124" s="20" t="n">
        <f aca="false">MAX(0,IF(C124="Buy",E123+1,E123-MAX(1,ROUND($F$5*E123,0))))</f>
        <v>0</v>
      </c>
      <c r="F124" s="20" t="n">
        <f aca="false">MAX(0,IF(C124="Sell",F123+1,F123-MAX(1,ROUND($F$5*F123,0))))</f>
        <v>0</v>
      </c>
      <c r="G124" s="20" t="n">
        <f aca="false">IF(X124&gt;$R$2,E124+$R$3,IF(X124&lt;0,IF(P123&gt;U124,E124+$R$3,E124),E124))</f>
        <v>0</v>
      </c>
      <c r="H124" s="20" t="n">
        <f aca="false">IF(X124&lt;$R$2*-1,F124+$R$3,IF(X124&gt;0,(IF(Q123-U124-L106*(1+$R$4)&gt;0,F124+$R$3,F124)),F124))</f>
        <v>5</v>
      </c>
      <c r="I124" s="20" t="n">
        <f aca="false">IF(H124&gt;4,IF(G124&lt;H124*$U$2,H124,G124),G124)</f>
        <v>5</v>
      </c>
      <c r="J124" s="20" t="n">
        <f aca="false">IF(G124&gt;4,IF(H124&lt;G124*$U$2,G124,H124),H124)</f>
        <v>5</v>
      </c>
      <c r="K124" s="38" t="n">
        <f aca="false">MAX($L$3,IF(C124="Buy",MAX(0,VLOOKUP(I124,Trans2,3,FALSE())+K123),MAX(0,K123-MAX(0.01,ROUND(K123*$F$4,2)))))</f>
        <v>0</v>
      </c>
      <c r="L124" s="38" t="n">
        <f aca="false">MAX($L$3,IF(C124="Sell",MAX(0,VLOOKUP(J124,Trans2,3,FALSE())+L123),MAX(0,L123-MAX(0.01,ROUND(L123*$F$4,2)))))</f>
        <v>0</v>
      </c>
      <c r="M124" s="38" t="n">
        <f aca="false">IF(I124&lt;&gt;J124,K124,MAX(K124,L124))</f>
        <v>0</v>
      </c>
      <c r="N124" s="38" t="n">
        <f aca="false">IF(I124&lt;&gt;J124,L124,MAX(K124,L124))</f>
        <v>0</v>
      </c>
      <c r="O124" s="40" t="n">
        <f aca="false">MAX($L$2,N124+$L$4,M124+0.01,IF(C124="Sell",VLOOKUP(F124,Trans2,2,FALSE()),IF(C124="Buy",VLOOKUP(E124,Trans2,2,FALSE()),0))+VLOOKUP(D124,Intensity2,2,TRUE())+O123)</f>
        <v>0.26</v>
      </c>
      <c r="P124" s="39" t="n">
        <f aca="false">IF(C124="Sell",Q124-O124,IF(C124="Buy",P123-M124,((P123+Q123)/2-O124/2)))</f>
        <v>24.995</v>
      </c>
      <c r="Q124" s="39" t="n">
        <f aca="false">IF(C124="Sell",Q123+N124,IF(C124="Buy",P124+O124,((P123+Q123)/2+O124/2)))</f>
        <v>25.255</v>
      </c>
      <c r="R124" s="20" t="n">
        <f aca="false">(P124+Q124)/2</f>
        <v>25.125</v>
      </c>
      <c r="S124" s="20" t="str">
        <f aca="false">IF(C124="Buy",P123,IF(C124="Sell",Q123,""))</f>
        <v/>
      </c>
      <c r="T124" s="41" t="n">
        <f aca="false">IF(C124="Buy",(S124*10000+V123*T123)/(V123+10000),T123)</f>
        <v>25.9075</v>
      </c>
      <c r="U124" s="41" t="n">
        <f aca="false">IF(C124="Sell",(S124*10000+W123*U123)/(W123+10000),U123)</f>
        <v>25.5576923076923</v>
      </c>
      <c r="V124" s="37" t="n">
        <f aca="false">IF(C124="Buy",V123+10000,V123)</f>
        <v>60000</v>
      </c>
      <c r="W124" s="37" t="n">
        <f aca="false">IF(C124="Sell",W123+10000,W123)</f>
        <v>130000</v>
      </c>
      <c r="X124" s="37" t="n">
        <f aca="false">V124-W124</f>
        <v>-70000</v>
      </c>
      <c r="Y124" s="37" t="n">
        <f aca="false">W124*U124-V124*T124</f>
        <v>1768050</v>
      </c>
      <c r="Z124" s="37" t="n">
        <f aca="false">X124*R124+Y124</f>
        <v>9300</v>
      </c>
    </row>
    <row r="125" customFormat="false" ht="12.75" hidden="false" customHeight="false" outlineLevel="0" collapsed="false">
      <c r="A125" s="20" t="n">
        <f aca="false">A124+1</f>
        <v>107</v>
      </c>
      <c r="B125" s="37" t="n">
        <f aca="false">model1!B125</f>
        <v>20442.6024711438</v>
      </c>
      <c r="C125" s="20" t="s">
        <v>59</v>
      </c>
      <c r="D125" s="37" t="n">
        <f aca="false">((B125-B124)+(B124-B123)+(B123-B122)+(B122-B121))/4</f>
        <v>240</v>
      </c>
      <c r="E125" s="20" t="n">
        <f aca="false">MAX(0,IF(C125="Buy",E124+1,E124-MAX(1,ROUND($F$5*E124,0))))</f>
        <v>1</v>
      </c>
      <c r="F125" s="20" t="n">
        <f aca="false">MAX(0,IF(C125="Sell",F124+1,F124-MAX(1,ROUND($F$5*F124,0))))</f>
        <v>0</v>
      </c>
      <c r="G125" s="20" t="n">
        <f aca="false">IF(X125&gt;$R$2,E125+$R$3,IF(X125&lt;0,IF(P124&gt;U125,E125+$R$3,E125),E125))</f>
        <v>1</v>
      </c>
      <c r="H125" s="20" t="n">
        <f aca="false">IF(X125&lt;$R$2*-1,F125+$R$3,IF(X125&gt;0,(IF(Q124-U125-L107*(1+$R$4)&gt;0,F125+$R$3,F125)),F125))</f>
        <v>5</v>
      </c>
      <c r="I125" s="20" t="n">
        <f aca="false">IF(H125&gt;4,IF(G125&lt;H125*$U$2,H125,G125),G125)</f>
        <v>5</v>
      </c>
      <c r="J125" s="20" t="n">
        <f aca="false">IF(G125&gt;4,IF(H125&lt;G125*$U$2,G125,H125),H125)</f>
        <v>5</v>
      </c>
      <c r="K125" s="38" t="n">
        <f aca="false">MAX($L$3,IF(C125="Buy",MAX(0,VLOOKUP(I125,Trans2,3,FALSE())+K124),MAX(0,K124-MAX(0.01,ROUND(K124*$F$4,2)))))</f>
        <v>0.01</v>
      </c>
      <c r="L125" s="38" t="n">
        <f aca="false">MAX($L$3,IF(C125="Sell",MAX(0,VLOOKUP(J125,Trans2,3,FALSE())+L124),MAX(0,L124-MAX(0.01,ROUND(L124*$F$4,2)))))</f>
        <v>0</v>
      </c>
      <c r="M125" s="38" t="n">
        <f aca="false">IF(I125&lt;&gt;J125,K125,MAX(K125,L125))</f>
        <v>0.01</v>
      </c>
      <c r="N125" s="38" t="n">
        <f aca="false">IF(I125&lt;&gt;J125,L125,MAX(K125,L125))</f>
        <v>0.01</v>
      </c>
      <c r="O125" s="40" t="n">
        <f aca="false">MAX($L$2,N125+$L$4,M125+0.01,IF(C125="Sell",VLOOKUP(F125,Trans2,2,FALSE()),IF(C125="Buy",VLOOKUP(E125,Trans2,2,FALSE()),0))+VLOOKUP(D125,Intensity2,2,TRUE())+O124)</f>
        <v>0.25</v>
      </c>
      <c r="P125" s="39" t="n">
        <f aca="false">IF(C125="Sell",Q125-O125,IF(C125="Buy",P124-M125,((P124+Q124)/2-O125/2)))</f>
        <v>24.985</v>
      </c>
      <c r="Q125" s="39" t="n">
        <f aca="false">IF(C125="Sell",Q124+N125,IF(C125="Buy",P125+O125,((P124+Q124)/2+O125/2)))</f>
        <v>25.235</v>
      </c>
      <c r="R125" s="20" t="n">
        <f aca="false">(P125+Q125)/2</f>
        <v>25.11</v>
      </c>
      <c r="S125" s="20" t="n">
        <f aca="false">IF(C125="Buy",P124,IF(C125="Sell",Q124,""))</f>
        <v>24.995</v>
      </c>
      <c r="T125" s="41" t="n">
        <f aca="false">IF(C125="Buy",(S125*10000+V124*T124)/(V124+10000),T124)</f>
        <v>25.7771428571429</v>
      </c>
      <c r="U125" s="41" t="n">
        <f aca="false">IF(C125="Sell",(S125*10000+W124*U124)/(W124+10000),U124)</f>
        <v>25.5576923076923</v>
      </c>
      <c r="V125" s="37" t="n">
        <f aca="false">IF(C125="Buy",V124+10000,V124)</f>
        <v>70000</v>
      </c>
      <c r="W125" s="37" t="n">
        <f aca="false">IF(C125="Sell",W124+10000,W124)</f>
        <v>130000</v>
      </c>
      <c r="X125" s="37" t="n">
        <f aca="false">V125-W125</f>
        <v>-60000</v>
      </c>
      <c r="Y125" s="37" t="n">
        <f aca="false">W125*U125-V125*T125</f>
        <v>1518100</v>
      </c>
      <c r="Z125" s="37" t="n">
        <f aca="false">X125*R125+Y125</f>
        <v>11500</v>
      </c>
    </row>
    <row r="126" customFormat="false" ht="12.75" hidden="false" customHeight="false" outlineLevel="0" collapsed="false">
      <c r="A126" s="20" t="n">
        <f aca="false">A125+1</f>
        <v>108</v>
      </c>
      <c r="B126" s="37" t="n">
        <f aca="false">model1!B126</f>
        <v>20682.6024711438</v>
      </c>
      <c r="C126" s="20" t="s">
        <v>70</v>
      </c>
      <c r="D126" s="37" t="n">
        <f aca="false">((B126-B125)+(B125-B124)+(B124-B123)+(B123-B122))/4</f>
        <v>240</v>
      </c>
      <c r="E126" s="20" t="n">
        <f aca="false">MAX(0,IF(C126="Buy",E125+1,E125-MAX(1,ROUND($F$5*E125,0))))</f>
        <v>0</v>
      </c>
      <c r="F126" s="20" t="n">
        <f aca="false">MAX(0,IF(C126="Sell",F125+1,F125-MAX(1,ROUND($F$5*F125,0))))</f>
        <v>0</v>
      </c>
      <c r="G126" s="20" t="n">
        <f aca="false">IF(X126&gt;$R$2,E126+$R$3,IF(X126&lt;0,IF(P125&gt;U126,E126+$R$3,E126),E126))</f>
        <v>0</v>
      </c>
      <c r="H126" s="20" t="n">
        <f aca="false">IF(X126&lt;$R$2*-1,F126+$R$3,IF(X126&gt;0,(IF(Q125-U126-L108*(1+$R$4)&gt;0,F126+$R$3,F126)),F126))</f>
        <v>5</v>
      </c>
      <c r="I126" s="20" t="n">
        <f aca="false">IF(H126&gt;4,IF(G126&lt;H126*$U$2,H126,G126),G126)</f>
        <v>5</v>
      </c>
      <c r="J126" s="20" t="n">
        <f aca="false">IF(G126&gt;4,IF(H126&lt;G126*$U$2,G126,H126),H126)</f>
        <v>5</v>
      </c>
      <c r="K126" s="38" t="n">
        <f aca="false">MAX($L$3,IF(C126="Buy",MAX(0,VLOOKUP(I126,Trans2,3,FALSE())+K125),MAX(0,K125-MAX(0.01,ROUND(K125*$F$4,2)))))</f>
        <v>0</v>
      </c>
      <c r="L126" s="38" t="n">
        <f aca="false">MAX($L$3,IF(C126="Sell",MAX(0,VLOOKUP(J126,Trans2,3,FALSE())+L125),MAX(0,L125-MAX(0.01,ROUND(L125*$F$4,2)))))</f>
        <v>0</v>
      </c>
      <c r="M126" s="38" t="n">
        <f aca="false">IF(I126&lt;&gt;J126,K126,MAX(K126,L126))</f>
        <v>0</v>
      </c>
      <c r="N126" s="38" t="n">
        <f aca="false">IF(I126&lt;&gt;J126,L126,MAX(K126,L126))</f>
        <v>0</v>
      </c>
      <c r="O126" s="40" t="n">
        <f aca="false">MAX($L$2,N126+$L$4,M126+0.01,IF(C126="Sell",VLOOKUP(F126,Trans2,2,FALSE()),IF(C126="Buy",VLOOKUP(E126,Trans2,2,FALSE()),0))+VLOOKUP(D126,Intensity2,2,TRUE())+O125)</f>
        <v>0.24</v>
      </c>
      <c r="P126" s="39" t="n">
        <f aca="false">IF(C126="Sell",Q126-O126,IF(C126="Buy",P125-M126,((P125+Q125)/2-O126/2)))</f>
        <v>24.99</v>
      </c>
      <c r="Q126" s="39" t="n">
        <f aca="false">IF(C126="Sell",Q125+N126,IF(C126="Buy",P126+O126,((P125+Q125)/2+O126/2)))</f>
        <v>25.23</v>
      </c>
      <c r="R126" s="20" t="n">
        <f aca="false">(P126+Q126)/2</f>
        <v>25.11</v>
      </c>
      <c r="S126" s="20" t="str">
        <f aca="false">IF(C126="Buy",P125,IF(C126="Sell",Q125,""))</f>
        <v/>
      </c>
      <c r="T126" s="41" t="n">
        <f aca="false">IF(C126="Buy",(S126*10000+V125*T125)/(V125+10000),T125)</f>
        <v>25.7771428571429</v>
      </c>
      <c r="U126" s="41" t="n">
        <f aca="false">IF(C126="Sell",(S126*10000+W125*U125)/(W125+10000),U125)</f>
        <v>25.5576923076923</v>
      </c>
      <c r="V126" s="37" t="n">
        <f aca="false">IF(C126="Buy",V125+10000,V125)</f>
        <v>70000</v>
      </c>
      <c r="W126" s="37" t="n">
        <f aca="false">IF(C126="Sell",W125+10000,W125)</f>
        <v>130000</v>
      </c>
      <c r="X126" s="37" t="n">
        <f aca="false">V126-W126</f>
        <v>-60000</v>
      </c>
      <c r="Y126" s="37" t="n">
        <f aca="false">W126*U126-V126*T126</f>
        <v>1518100</v>
      </c>
      <c r="Z126" s="37" t="n">
        <f aca="false">X126*R126+Y126</f>
        <v>11500</v>
      </c>
    </row>
    <row r="127" customFormat="false" ht="12.75" hidden="false" customHeight="false" outlineLevel="0" collapsed="false">
      <c r="A127" s="20" t="n">
        <f aca="false">A126+1</f>
        <v>109</v>
      </c>
      <c r="B127" s="37" t="n">
        <f aca="false">model1!B127</f>
        <v>20922.6024711438</v>
      </c>
      <c r="C127" s="20" t="s">
        <v>70</v>
      </c>
      <c r="D127" s="37" t="n">
        <f aca="false">((B127-B126)+(B126-B125)+(B125-B124)+(B124-B123))/4</f>
        <v>240</v>
      </c>
      <c r="E127" s="20" t="n">
        <f aca="false">MAX(0,IF(C127="Buy",E126+1,E126-MAX(1,ROUND($F$5*E126,0))))</f>
        <v>0</v>
      </c>
      <c r="F127" s="20" t="n">
        <f aca="false">MAX(0,IF(C127="Sell",F126+1,F126-MAX(1,ROUND($F$5*F126,0))))</f>
        <v>0</v>
      </c>
      <c r="G127" s="20" t="n">
        <f aca="false">IF(X127&gt;$R$2,E127+$R$3,IF(X127&lt;0,IF(P126&gt;U127,E127+$R$3,E127),E127))</f>
        <v>0</v>
      </c>
      <c r="H127" s="20" t="n">
        <f aca="false">IF(X127&lt;$R$2*-1,F127+$R$3,IF(X127&gt;0,(IF(Q126-U127-L109*(1+$R$4)&gt;0,F127+$R$3,F127)),F127))</f>
        <v>5</v>
      </c>
      <c r="I127" s="20" t="n">
        <f aca="false">IF(H127&gt;4,IF(G127&lt;H127*$U$2,H127,G127),G127)</f>
        <v>5</v>
      </c>
      <c r="J127" s="20" t="n">
        <f aca="false">IF(G127&gt;4,IF(H127&lt;G127*$U$2,G127,H127),H127)</f>
        <v>5</v>
      </c>
      <c r="K127" s="38" t="n">
        <f aca="false">MAX($L$3,IF(C127="Buy",MAX(0,VLOOKUP(I127,Trans2,3,FALSE())+K126),MAX(0,K126-MAX(0.01,ROUND(K126*$F$4,2)))))</f>
        <v>0</v>
      </c>
      <c r="L127" s="38" t="n">
        <f aca="false">MAX($L$3,IF(C127="Sell",MAX(0,VLOOKUP(J127,Trans2,3,FALSE())+L126),MAX(0,L126-MAX(0.01,ROUND(L126*$F$4,2)))))</f>
        <v>0</v>
      </c>
      <c r="M127" s="38" t="n">
        <f aca="false">IF(I127&lt;&gt;J127,K127,MAX(K127,L127))</f>
        <v>0</v>
      </c>
      <c r="N127" s="38" t="n">
        <f aca="false">IF(I127&lt;&gt;J127,L127,MAX(K127,L127))</f>
        <v>0</v>
      </c>
      <c r="O127" s="40" t="n">
        <f aca="false">MAX($L$2,N127+$L$4,M127+0.01,IF(C127="Sell",VLOOKUP(F127,Trans2,2,FALSE()),IF(C127="Buy",VLOOKUP(E127,Trans2,2,FALSE()),0))+VLOOKUP(D127,Intensity2,2,TRUE())+O126)</f>
        <v>0.23</v>
      </c>
      <c r="P127" s="39" t="n">
        <f aca="false">IF(C127="Sell",Q127-O127,IF(C127="Buy",P126-M127,((P126+Q126)/2-O127/2)))</f>
        <v>24.995</v>
      </c>
      <c r="Q127" s="39" t="n">
        <f aca="false">IF(C127="Sell",Q126+N127,IF(C127="Buy",P127+O127,((P126+Q126)/2+O127/2)))</f>
        <v>25.225</v>
      </c>
      <c r="R127" s="20" t="n">
        <f aca="false">(P127+Q127)/2</f>
        <v>25.11</v>
      </c>
      <c r="S127" s="20" t="str">
        <f aca="false">IF(C127="Buy",P126,IF(C127="Sell",Q126,""))</f>
        <v/>
      </c>
      <c r="T127" s="41" t="n">
        <f aca="false">IF(C127="Buy",(S127*10000+V126*T126)/(V126+10000),T126)</f>
        <v>25.7771428571429</v>
      </c>
      <c r="U127" s="41" t="n">
        <f aca="false">IF(C127="Sell",(S127*10000+W126*U126)/(W126+10000),U126)</f>
        <v>25.5576923076923</v>
      </c>
      <c r="V127" s="37" t="n">
        <f aca="false">IF(C127="Buy",V126+10000,V126)</f>
        <v>70000</v>
      </c>
      <c r="W127" s="37" t="n">
        <f aca="false">IF(C127="Sell",W126+10000,W126)</f>
        <v>130000</v>
      </c>
      <c r="X127" s="37" t="n">
        <f aca="false">V127-W127</f>
        <v>-60000</v>
      </c>
      <c r="Y127" s="37" t="n">
        <f aca="false">W127*U127-V127*T127</f>
        <v>1518100</v>
      </c>
      <c r="Z127" s="37" t="n">
        <f aca="false">X127*R127+Y127</f>
        <v>11500</v>
      </c>
    </row>
    <row r="128" customFormat="false" ht="12.75" hidden="false" customHeight="false" outlineLevel="0" collapsed="false">
      <c r="A128" s="20" t="n">
        <f aca="false">A127+1</f>
        <v>110</v>
      </c>
      <c r="B128" s="37" t="n">
        <f aca="false">model1!B128</f>
        <v>21162.6024711438</v>
      </c>
      <c r="C128" s="20" t="s">
        <v>70</v>
      </c>
      <c r="D128" s="37" t="n">
        <f aca="false">((B128-B127)+(B127-B126)+(B126-B125)+(B125-B124))/4</f>
        <v>240</v>
      </c>
      <c r="E128" s="20" t="n">
        <f aca="false">MAX(0,IF(C128="Buy",E127+1,E127-MAX(1,ROUND($F$5*E127,0))))</f>
        <v>0</v>
      </c>
      <c r="F128" s="20" t="n">
        <f aca="false">MAX(0,IF(C128="Sell",F127+1,F127-MAX(1,ROUND($F$5*F127,0))))</f>
        <v>0</v>
      </c>
      <c r="G128" s="20" t="n">
        <f aca="false">IF(X128&gt;$R$2,E128+$R$3,IF(X128&lt;0,IF(P127&gt;U128,E128+$R$3,E128),E128))</f>
        <v>0</v>
      </c>
      <c r="H128" s="20" t="n">
        <f aca="false">IF(X128&lt;$R$2*-1,F128+$R$3,IF(X128&gt;0,(IF(Q127-U128-L110*(1+$R$4)&gt;0,F128+$R$3,F128)),F128))</f>
        <v>5</v>
      </c>
      <c r="I128" s="20" t="n">
        <f aca="false">IF(H128&gt;4,IF(G128&lt;H128*$U$2,H128,G128),G128)</f>
        <v>5</v>
      </c>
      <c r="J128" s="20" t="n">
        <f aca="false">IF(G128&gt;4,IF(H128&lt;G128*$U$2,G128,H128),H128)</f>
        <v>5</v>
      </c>
      <c r="K128" s="38" t="n">
        <f aca="false">MAX($L$3,IF(C128="Buy",MAX(0,VLOOKUP(I128,Trans2,3,FALSE())+K127),MAX(0,K127-MAX(0.01,ROUND(K127*$F$4,2)))))</f>
        <v>0</v>
      </c>
      <c r="L128" s="38" t="n">
        <f aca="false">MAX($L$3,IF(C128="Sell",MAX(0,VLOOKUP(J128,Trans2,3,FALSE())+L127),MAX(0,L127-MAX(0.01,ROUND(L127*$F$4,2)))))</f>
        <v>0</v>
      </c>
      <c r="M128" s="38" t="n">
        <f aca="false">IF(I128&lt;&gt;J128,K128,MAX(K128,L128))</f>
        <v>0</v>
      </c>
      <c r="N128" s="38" t="n">
        <f aca="false">IF(I128&lt;&gt;J128,L128,MAX(K128,L128))</f>
        <v>0</v>
      </c>
      <c r="O128" s="40" t="n">
        <f aca="false">MAX($L$2,N128+$L$4,M128+0.01,IF(C128="Sell",VLOOKUP(F128,Trans2,2,FALSE()),IF(C128="Buy",VLOOKUP(E128,Trans2,2,FALSE()),0))+VLOOKUP(D128,Intensity2,2,TRUE())+O127)</f>
        <v>0.22</v>
      </c>
      <c r="P128" s="39" t="n">
        <f aca="false">IF(C128="Sell",Q128-O128,IF(C128="Buy",P127-M128,((P127+Q127)/2-O128/2)))</f>
        <v>25</v>
      </c>
      <c r="Q128" s="39" t="n">
        <f aca="false">IF(C128="Sell",Q127+N128,IF(C128="Buy",P128+O128,((P127+Q127)/2+O128/2)))</f>
        <v>25.22</v>
      </c>
      <c r="R128" s="20" t="n">
        <f aca="false">(P128+Q128)/2</f>
        <v>25.11</v>
      </c>
      <c r="S128" s="20" t="str">
        <f aca="false">IF(C128="Buy",P127,IF(C128="Sell",Q127,""))</f>
        <v/>
      </c>
      <c r="T128" s="41" t="n">
        <f aca="false">IF(C128="Buy",(S128*10000+V127*T127)/(V127+10000),T127)</f>
        <v>25.7771428571429</v>
      </c>
      <c r="U128" s="41" t="n">
        <f aca="false">IF(C128="Sell",(S128*10000+W127*U127)/(W127+10000),U127)</f>
        <v>25.5576923076923</v>
      </c>
      <c r="V128" s="37" t="n">
        <f aca="false">IF(C128="Buy",V127+10000,V127)</f>
        <v>70000</v>
      </c>
      <c r="W128" s="37" t="n">
        <f aca="false">IF(C128="Sell",W127+10000,W127)</f>
        <v>130000</v>
      </c>
      <c r="X128" s="37" t="n">
        <f aca="false">V128-W128</f>
        <v>-60000</v>
      </c>
      <c r="Y128" s="37" t="n">
        <f aca="false">W128*U128-V128*T128</f>
        <v>1518100</v>
      </c>
      <c r="Z128" s="37" t="n">
        <f aca="false">X128*R128+Y128</f>
        <v>11500</v>
      </c>
    </row>
    <row r="129" customFormat="false" ht="12.75" hidden="false" customHeight="false" outlineLevel="0" collapsed="false">
      <c r="A129" s="20" t="n">
        <f aca="false">A128+1</f>
        <v>111</v>
      </c>
      <c r="B129" s="37" t="n">
        <f aca="false">model1!B129</f>
        <v>21402.6024711438</v>
      </c>
      <c r="C129" s="20" t="s">
        <v>59</v>
      </c>
      <c r="D129" s="37" t="n">
        <f aca="false">((B129-B128)+(B128-B127)+(B127-B126)+(B126-B125))/4</f>
        <v>240</v>
      </c>
      <c r="E129" s="20" t="n">
        <f aca="false">MAX(0,IF(C129="Buy",E128+1,E128-MAX(1,ROUND($F$5*E128,0))))</f>
        <v>1</v>
      </c>
      <c r="F129" s="20" t="n">
        <f aca="false">MAX(0,IF(C129="Sell",F128+1,F128-MAX(1,ROUND($F$5*F128,0))))</f>
        <v>0</v>
      </c>
      <c r="G129" s="20" t="n">
        <f aca="false">IF(X129&gt;$R$2,E129+$R$3,IF(X129&lt;0,IF(P128&gt;U129,E129+$R$3,E129),E129))</f>
        <v>1</v>
      </c>
      <c r="H129" s="20" t="n">
        <f aca="false">IF(X129&lt;$R$2*-1,F129+$R$3,IF(X129&gt;0,(IF(Q128-U129-L111*(1+$R$4)&gt;0,F129+$R$3,F129)),F129))</f>
        <v>5</v>
      </c>
      <c r="I129" s="20" t="n">
        <f aca="false">IF(H129&gt;4,IF(G129&lt;H129*$U$2,H129,G129),G129)</f>
        <v>5</v>
      </c>
      <c r="J129" s="20" t="n">
        <f aca="false">IF(G129&gt;4,IF(H129&lt;G129*$U$2,G129,H129),H129)</f>
        <v>5</v>
      </c>
      <c r="K129" s="38" t="n">
        <f aca="false">MAX($L$3,IF(C129="Buy",MAX(0,VLOOKUP(I129,Trans2,3,FALSE())+K128),MAX(0,K128-MAX(0.01,ROUND(K128*$F$4,2)))))</f>
        <v>0.01</v>
      </c>
      <c r="L129" s="38" t="n">
        <f aca="false">MAX($L$3,IF(C129="Sell",MAX(0,VLOOKUP(J129,Trans2,3,FALSE())+L128),MAX(0,L128-MAX(0.01,ROUND(L128*$F$4,2)))))</f>
        <v>0</v>
      </c>
      <c r="M129" s="38" t="n">
        <f aca="false">IF(I129&lt;&gt;J129,K129,MAX(K129,L129))</f>
        <v>0.01</v>
      </c>
      <c r="N129" s="38" t="n">
        <f aca="false">IF(I129&lt;&gt;J129,L129,MAX(K129,L129))</f>
        <v>0.01</v>
      </c>
      <c r="O129" s="40" t="n">
        <f aca="false">MAX($L$2,N129+$L$4,M129+0.01,IF(C129="Sell",VLOOKUP(F129,Trans2,2,FALSE()),IF(C129="Buy",VLOOKUP(E129,Trans2,2,FALSE()),0))+VLOOKUP(D129,Intensity2,2,TRUE())+O128)</f>
        <v>0.21</v>
      </c>
      <c r="P129" s="39" t="n">
        <f aca="false">IF(C129="Sell",Q129-O129,IF(C129="Buy",P128-M129,((P128+Q128)/2-O129/2)))</f>
        <v>24.99</v>
      </c>
      <c r="Q129" s="39" t="n">
        <f aca="false">IF(C129="Sell",Q128+N129,IF(C129="Buy",P129+O129,((P128+Q128)/2+O129/2)))</f>
        <v>25.2</v>
      </c>
      <c r="R129" s="20" t="n">
        <f aca="false">(P129+Q129)/2</f>
        <v>25.095</v>
      </c>
      <c r="S129" s="20" t="n">
        <f aca="false">IF(C129="Buy",P128,IF(C129="Sell",Q128,""))</f>
        <v>25</v>
      </c>
      <c r="T129" s="41" t="n">
        <f aca="false">IF(C129="Buy",(S129*10000+V128*T128)/(V128+10000),T128)</f>
        <v>25.68</v>
      </c>
      <c r="U129" s="41" t="n">
        <f aca="false">IF(C129="Sell",(S129*10000+W128*U128)/(W128+10000),U128)</f>
        <v>25.5576923076923</v>
      </c>
      <c r="V129" s="37" t="n">
        <f aca="false">IF(C129="Buy",V128+10000,V128)</f>
        <v>80000</v>
      </c>
      <c r="W129" s="37" t="n">
        <f aca="false">IF(C129="Sell",W128+10000,W128)</f>
        <v>130000</v>
      </c>
      <c r="X129" s="37" t="n">
        <f aca="false">V129-W129</f>
        <v>-50000</v>
      </c>
      <c r="Y129" s="37" t="n">
        <f aca="false">W129*U129-V129*T129</f>
        <v>1268100</v>
      </c>
      <c r="Z129" s="37" t="n">
        <f aca="false">X129*R129+Y129</f>
        <v>13350</v>
      </c>
    </row>
    <row r="130" customFormat="false" ht="12.75" hidden="false" customHeight="false" outlineLevel="0" collapsed="false">
      <c r="A130" s="20" t="n">
        <f aca="false">A129+1</f>
        <v>112</v>
      </c>
      <c r="B130" s="37" t="n">
        <f aca="false">model1!B130</f>
        <v>21642.6024711438</v>
      </c>
      <c r="C130" s="20" t="s">
        <v>70</v>
      </c>
      <c r="D130" s="37" t="n">
        <f aca="false">((B130-B129)+(B129-B128)+(B128-B127)+(B127-B126))/4</f>
        <v>240</v>
      </c>
      <c r="E130" s="20" t="n">
        <f aca="false">MAX(0,IF(C130="Buy",E129+1,E129-MAX(1,ROUND($F$5*E129,0))))</f>
        <v>0</v>
      </c>
      <c r="F130" s="20" t="n">
        <f aca="false">MAX(0,IF(C130="Sell",F129+1,F129-MAX(1,ROUND($F$5*F129,0))))</f>
        <v>0</v>
      </c>
      <c r="G130" s="20" t="n">
        <f aca="false">IF(X130&gt;$R$2,E130+$R$3,IF(X130&lt;0,IF(P129&gt;U130,E130+$R$3,E130),E130))</f>
        <v>0</v>
      </c>
      <c r="H130" s="20" t="n">
        <f aca="false">IF(X130&lt;$R$2*-1,F130+$R$3,IF(X130&gt;0,(IF(Q129-U130-L112*(1+$R$4)&gt;0,F130+$R$3,F130)),F130))</f>
        <v>5</v>
      </c>
      <c r="I130" s="20" t="n">
        <f aca="false">IF(H130&gt;4,IF(G130&lt;H130*$U$2,H130,G130),G130)</f>
        <v>5</v>
      </c>
      <c r="J130" s="20" t="n">
        <f aca="false">IF(G130&gt;4,IF(H130&lt;G130*$U$2,G130,H130),H130)</f>
        <v>5</v>
      </c>
      <c r="K130" s="38" t="n">
        <f aca="false">MAX($L$3,IF(C130="Buy",MAX(0,VLOOKUP(I130,Trans2,3,FALSE())+K129),MAX(0,K129-MAX(0.01,ROUND(K129*$F$4,2)))))</f>
        <v>0</v>
      </c>
      <c r="L130" s="38" t="n">
        <f aca="false">MAX($L$3,IF(C130="Sell",MAX(0,VLOOKUP(J130,Trans2,3,FALSE())+L129),MAX(0,L129-MAX(0.01,ROUND(L129*$F$4,2)))))</f>
        <v>0</v>
      </c>
      <c r="M130" s="38" t="n">
        <f aca="false">IF(I130&lt;&gt;J130,K130,MAX(K130,L130))</f>
        <v>0</v>
      </c>
      <c r="N130" s="38" t="n">
        <f aca="false">IF(I130&lt;&gt;J130,L130,MAX(K130,L130))</f>
        <v>0</v>
      </c>
      <c r="O130" s="40" t="n">
        <f aca="false">MAX($L$2,N130+$L$4,M130+0.01,IF(C130="Sell",VLOOKUP(F130,Trans2,2,FALSE()),IF(C130="Buy",VLOOKUP(E130,Trans2,2,FALSE()),0))+VLOOKUP(D130,Intensity2,2,TRUE())+O129)</f>
        <v>0.2</v>
      </c>
      <c r="P130" s="39" t="n">
        <f aca="false">IF(C130="Sell",Q130-O130,IF(C130="Buy",P129-M130,((P129+Q129)/2-O130/2)))</f>
        <v>24.995</v>
      </c>
      <c r="Q130" s="39" t="n">
        <f aca="false">IF(C130="Sell",Q129+N130,IF(C130="Buy",P130+O130,((P129+Q129)/2+O130/2)))</f>
        <v>25.195</v>
      </c>
      <c r="R130" s="20" t="n">
        <f aca="false">(P130+Q130)/2</f>
        <v>25.095</v>
      </c>
      <c r="S130" s="20" t="str">
        <f aca="false">IF(C130="Buy",P129,IF(C130="Sell",Q129,""))</f>
        <v/>
      </c>
      <c r="T130" s="41" t="n">
        <f aca="false">IF(C130="Buy",(S130*10000+V129*T129)/(V129+10000),T129)</f>
        <v>25.68</v>
      </c>
      <c r="U130" s="41" t="n">
        <f aca="false">IF(C130="Sell",(S130*10000+W129*U129)/(W129+10000),U129)</f>
        <v>25.5576923076923</v>
      </c>
      <c r="V130" s="37" t="n">
        <f aca="false">IF(C130="Buy",V129+10000,V129)</f>
        <v>80000</v>
      </c>
      <c r="W130" s="37" t="n">
        <f aca="false">IF(C130="Sell",W129+10000,W129)</f>
        <v>130000</v>
      </c>
      <c r="X130" s="37" t="n">
        <f aca="false">V130-W130</f>
        <v>-50000</v>
      </c>
      <c r="Y130" s="37" t="n">
        <f aca="false">W130*U130-V130*T130</f>
        <v>1268100</v>
      </c>
      <c r="Z130" s="37" t="n">
        <f aca="false">X130*R130+Y130</f>
        <v>13350</v>
      </c>
    </row>
    <row r="131" customFormat="false" ht="12.75" hidden="false" customHeight="false" outlineLevel="0" collapsed="false">
      <c r="A131" s="20" t="n">
        <f aca="false">A130+1</f>
        <v>113</v>
      </c>
      <c r="B131" s="37" t="n">
        <f aca="false">model1!B131</f>
        <v>21882.6024711438</v>
      </c>
      <c r="C131" s="20" t="s">
        <v>70</v>
      </c>
      <c r="D131" s="37" t="n">
        <f aca="false">((B131-B130)+(B130-B129)+(B129-B128)+(B128-B127))/4</f>
        <v>240</v>
      </c>
      <c r="E131" s="20" t="n">
        <f aca="false">MAX(0,IF(C131="Buy",E130+1,E130-MAX(1,ROUND($F$5*E130,0))))</f>
        <v>0</v>
      </c>
      <c r="F131" s="20" t="n">
        <f aca="false">MAX(0,IF(C131="Sell",F130+1,F130-MAX(1,ROUND($F$5*F130,0))))</f>
        <v>0</v>
      </c>
      <c r="G131" s="20" t="n">
        <f aca="false">IF(X131&gt;$R$2,E131+$R$3,IF(X131&lt;0,IF(P130&gt;U131,E131+$R$3,E131),E131))</f>
        <v>0</v>
      </c>
      <c r="H131" s="20" t="n">
        <f aca="false">IF(X131&lt;$R$2*-1,F131+$R$3,IF(X131&gt;0,(IF(Q130-U131-L113*(1+$R$4)&gt;0,F131+$R$3,F131)),F131))</f>
        <v>5</v>
      </c>
      <c r="I131" s="20" t="n">
        <f aca="false">IF(H131&gt;4,IF(G131&lt;H131*$U$2,H131,G131),G131)</f>
        <v>5</v>
      </c>
      <c r="J131" s="20" t="n">
        <f aca="false">IF(G131&gt;4,IF(H131&lt;G131*$U$2,G131,H131),H131)</f>
        <v>5</v>
      </c>
      <c r="K131" s="38" t="n">
        <f aca="false">MAX($L$3,IF(C131="Buy",MAX(0,VLOOKUP(I131,Trans2,3,FALSE())+K130),MAX(0,K130-MAX(0.01,ROUND(K130*$F$4,2)))))</f>
        <v>0</v>
      </c>
      <c r="L131" s="38" t="n">
        <f aca="false">MAX($L$3,IF(C131="Sell",MAX(0,VLOOKUP(J131,Trans2,3,FALSE())+L130),MAX(0,L130-MAX(0.01,ROUND(L130*$F$4,2)))))</f>
        <v>0</v>
      </c>
      <c r="M131" s="38" t="n">
        <f aca="false">IF(I131&lt;&gt;J131,K131,MAX(K131,L131))</f>
        <v>0</v>
      </c>
      <c r="N131" s="38" t="n">
        <f aca="false">IF(I131&lt;&gt;J131,L131,MAX(K131,L131))</f>
        <v>0</v>
      </c>
      <c r="O131" s="40" t="n">
        <f aca="false">MAX($L$2,N131+$L$4,M131+0.01,IF(C131="Sell",VLOOKUP(F131,Trans2,2,FALSE()),IF(C131="Buy",VLOOKUP(E131,Trans2,2,FALSE()),0))+VLOOKUP(D131,Intensity2,2,TRUE())+O130)</f>
        <v>0.19</v>
      </c>
      <c r="P131" s="39" t="n">
        <f aca="false">IF(C131="Sell",Q131-O131,IF(C131="Buy",P130-M131,((P130+Q130)/2-O131/2)))</f>
        <v>25</v>
      </c>
      <c r="Q131" s="39" t="n">
        <f aca="false">IF(C131="Sell",Q130+N131,IF(C131="Buy",P131+O131,((P130+Q130)/2+O131/2)))</f>
        <v>25.19</v>
      </c>
      <c r="R131" s="20" t="n">
        <f aca="false">(P131+Q131)/2</f>
        <v>25.095</v>
      </c>
      <c r="S131" s="20" t="str">
        <f aca="false">IF(C131="Buy",P130,IF(C131="Sell",Q130,""))</f>
        <v/>
      </c>
      <c r="T131" s="41" t="n">
        <f aca="false">IF(C131="Buy",(S131*10000+V130*T130)/(V130+10000),T130)</f>
        <v>25.68</v>
      </c>
      <c r="U131" s="41" t="n">
        <f aca="false">IF(C131="Sell",(S131*10000+W130*U130)/(W130+10000),U130)</f>
        <v>25.5576923076923</v>
      </c>
      <c r="V131" s="37" t="n">
        <f aca="false">IF(C131="Buy",V130+10000,V130)</f>
        <v>80000</v>
      </c>
      <c r="W131" s="37" t="n">
        <f aca="false">IF(C131="Sell",W130+10000,W130)</f>
        <v>130000</v>
      </c>
      <c r="X131" s="37" t="n">
        <f aca="false">V131-W131</f>
        <v>-50000</v>
      </c>
      <c r="Y131" s="37" t="n">
        <f aca="false">W131*U131-V131*T131</f>
        <v>1268100</v>
      </c>
      <c r="Z131" s="37" t="n">
        <f aca="false">X131*R131+Y131</f>
        <v>13350</v>
      </c>
    </row>
    <row r="132" customFormat="false" ht="12.75" hidden="false" customHeight="false" outlineLevel="0" collapsed="false">
      <c r="A132" s="20" t="n">
        <f aca="false">A131+1</f>
        <v>114</v>
      </c>
      <c r="B132" s="37" t="n">
        <f aca="false">model1!B132</f>
        <v>22122.6024711438</v>
      </c>
      <c r="C132" s="20" t="s">
        <v>59</v>
      </c>
      <c r="D132" s="37" t="n">
        <f aca="false">((B132-B131)+(B131-B130)+(B130-B129)+(B129-B128))/4</f>
        <v>240</v>
      </c>
      <c r="E132" s="20" t="n">
        <f aca="false">MAX(0,IF(C132="Buy",E131+1,E131-MAX(1,ROUND($F$5*E131,0))))</f>
        <v>1</v>
      </c>
      <c r="F132" s="20" t="n">
        <f aca="false">MAX(0,IF(C132="Sell",F131+1,F131-MAX(1,ROUND($F$5*F131,0))))</f>
        <v>0</v>
      </c>
      <c r="G132" s="20" t="n">
        <f aca="false">IF(X132&gt;$R$2,E132+$R$3,IF(X132&lt;0,IF(P131&gt;U132,E132+$R$3,E132),E132))</f>
        <v>1</v>
      </c>
      <c r="H132" s="20" t="n">
        <f aca="false">IF(X132&lt;$R$2*-1,F132+$R$3,IF(X132&gt;0,(IF(Q131-U132-L114*(1+$R$4)&gt;0,F132+$R$3,F132)),F132))</f>
        <v>0</v>
      </c>
      <c r="I132" s="20" t="n">
        <f aca="false">IF(H132&gt;4,IF(G132&lt;H132*$U$2,H132,G132),G132)</f>
        <v>1</v>
      </c>
      <c r="J132" s="20" t="n">
        <f aca="false">IF(G132&gt;4,IF(H132&lt;G132*$U$2,G132,H132),H132)</f>
        <v>0</v>
      </c>
      <c r="K132" s="38" t="n">
        <f aca="false">MAX($L$3,IF(C132="Buy",MAX(0,VLOOKUP(I132,Trans2,3,FALSE())+K131),MAX(0,K131-MAX(0.01,ROUND(K131*$F$4,2)))))</f>
        <v>0</v>
      </c>
      <c r="L132" s="38" t="n">
        <f aca="false">MAX($L$3,IF(C132="Sell",MAX(0,VLOOKUP(J132,Trans2,3,FALSE())+L131),MAX(0,L131-MAX(0.01,ROUND(L131*$F$4,2)))))</f>
        <v>0</v>
      </c>
      <c r="M132" s="38" t="n">
        <f aca="false">IF(I132&lt;&gt;J132,K132,MAX(K132,L132))</f>
        <v>0</v>
      </c>
      <c r="N132" s="38" t="n">
        <f aca="false">IF(I132&lt;&gt;J132,L132,MAX(K132,L132))</f>
        <v>0</v>
      </c>
      <c r="O132" s="40" t="n">
        <f aca="false">MAX($L$2,N132+$L$4,M132+0.01,IF(C132="Sell",VLOOKUP(F132,Trans2,2,FALSE()),IF(C132="Buy",VLOOKUP(E132,Trans2,2,FALSE()),0))+VLOOKUP(D132,Intensity2,2,TRUE())+O131)</f>
        <v>0.18</v>
      </c>
      <c r="P132" s="39" t="n">
        <f aca="false">IF(C132="Sell",Q132-O132,IF(C132="Buy",P131-M132,((P131+Q131)/2-O132/2)))</f>
        <v>25</v>
      </c>
      <c r="Q132" s="39" t="n">
        <f aca="false">IF(C132="Sell",Q131+N132,IF(C132="Buy",P132+O132,((P131+Q131)/2+O132/2)))</f>
        <v>25.18</v>
      </c>
      <c r="R132" s="20" t="n">
        <f aca="false">(P132+Q132)/2</f>
        <v>25.09</v>
      </c>
      <c r="S132" s="20" t="n">
        <f aca="false">IF(C132="Buy",P131,IF(C132="Sell",Q131,""))</f>
        <v>25</v>
      </c>
      <c r="T132" s="41" t="n">
        <f aca="false">IF(C132="Buy",(S132*10000+V131*T131)/(V131+10000),T131)</f>
        <v>25.6044444444444</v>
      </c>
      <c r="U132" s="41" t="n">
        <f aca="false">IF(C132="Sell",(S132*10000+W131*U131)/(W131+10000),U131)</f>
        <v>25.5576923076923</v>
      </c>
      <c r="V132" s="37" t="n">
        <f aca="false">IF(C132="Buy",V131+10000,V131)</f>
        <v>90000</v>
      </c>
      <c r="W132" s="37" t="n">
        <f aca="false">IF(C132="Sell",W131+10000,W131)</f>
        <v>130000</v>
      </c>
      <c r="X132" s="37" t="n">
        <f aca="false">V132-W132</f>
        <v>-40000</v>
      </c>
      <c r="Y132" s="37" t="n">
        <f aca="false">W132*U132-V132*T132</f>
        <v>1018100</v>
      </c>
      <c r="Z132" s="37" t="n">
        <f aca="false">X132*R132+Y132</f>
        <v>14500</v>
      </c>
    </row>
    <row r="133" customFormat="false" ht="12.75" hidden="false" customHeight="false" outlineLevel="0" collapsed="false">
      <c r="A133" s="20" t="n">
        <f aca="false">A132+1</f>
        <v>115</v>
      </c>
      <c r="B133" s="37" t="n">
        <f aca="false">model1!B133</f>
        <v>22362.6024711438</v>
      </c>
      <c r="C133" s="20" t="s">
        <v>59</v>
      </c>
      <c r="D133" s="37" t="n">
        <f aca="false">((B133-B132)+(B132-B131)+(B131-B130)+(B130-B129))/4</f>
        <v>240</v>
      </c>
      <c r="E133" s="20" t="n">
        <f aca="false">MAX(0,IF(C133="Buy",E132+1,E132-MAX(1,ROUND($F$5*E132,0))))</f>
        <v>2</v>
      </c>
      <c r="F133" s="20" t="n">
        <f aca="false">MAX(0,IF(C133="Sell",F132+1,F132-MAX(1,ROUND($F$5*F132,0))))</f>
        <v>0</v>
      </c>
      <c r="G133" s="20" t="n">
        <f aca="false">IF(X133&gt;$R$2,E133+$R$3,IF(X133&lt;0,IF(P132&gt;U133,E133+$R$3,E133),E133))</f>
        <v>2</v>
      </c>
      <c r="H133" s="20" t="n">
        <f aca="false">IF(X133&lt;$R$2*-1,F133+$R$3,IF(X133&gt;0,(IF(Q132-U133-L115*(1+$R$4)&gt;0,F133+$R$3,F133)),F133))</f>
        <v>0</v>
      </c>
      <c r="I133" s="20" t="n">
        <f aca="false">IF(H133&gt;4,IF(G133&lt;H133*$U$2,H133,G133),G133)</f>
        <v>2</v>
      </c>
      <c r="J133" s="20" t="n">
        <f aca="false">IF(G133&gt;4,IF(H133&lt;G133*$U$2,G133,H133),H133)</f>
        <v>0</v>
      </c>
      <c r="K133" s="38" t="n">
        <f aca="false">MAX($L$3,IF(C133="Buy",MAX(0,VLOOKUP(I133,Trans2,3,FALSE())+K132),MAX(0,K132-MAX(0.01,ROUND(K132*$F$4,2)))))</f>
        <v>0</v>
      </c>
      <c r="L133" s="38" t="n">
        <f aca="false">MAX($L$3,IF(C133="Sell",MAX(0,VLOOKUP(J133,Trans2,3,FALSE())+L132),MAX(0,L132-MAX(0.01,ROUND(L132*$F$4,2)))))</f>
        <v>0</v>
      </c>
      <c r="M133" s="38" t="n">
        <f aca="false">IF(I133&lt;&gt;J133,K133,MAX(K133,L133))</f>
        <v>0</v>
      </c>
      <c r="N133" s="38" t="n">
        <f aca="false">IF(I133&lt;&gt;J133,L133,MAX(K133,L133))</f>
        <v>0</v>
      </c>
      <c r="O133" s="40" t="n">
        <f aca="false">MAX($L$2,N133+$L$4,M133+0.01,IF(C133="Sell",VLOOKUP(F133,Trans2,2,FALSE()),IF(C133="Buy",VLOOKUP(E133,Trans2,2,FALSE()),0))+VLOOKUP(D133,Intensity2,2,TRUE())+O132)</f>
        <v>0.169999999999999</v>
      </c>
      <c r="P133" s="39" t="n">
        <f aca="false">IF(C133="Sell",Q133-O133,IF(C133="Buy",P132-M133,((P132+Q132)/2-O133/2)))</f>
        <v>25</v>
      </c>
      <c r="Q133" s="39" t="n">
        <f aca="false">IF(C133="Sell",Q132+N133,IF(C133="Buy",P133+O133,((P132+Q132)/2+O133/2)))</f>
        <v>25.17</v>
      </c>
      <c r="R133" s="20" t="n">
        <f aca="false">(P133+Q133)/2</f>
        <v>25.085</v>
      </c>
      <c r="S133" s="20" t="n">
        <f aca="false">IF(C133="Buy",P132,IF(C133="Sell",Q132,""))</f>
        <v>25</v>
      </c>
      <c r="T133" s="41" t="n">
        <f aca="false">IF(C133="Buy",(S133*10000+V132*T132)/(V132+10000),T132)</f>
        <v>25.544</v>
      </c>
      <c r="U133" s="41" t="n">
        <f aca="false">IF(C133="Sell",(S133*10000+W132*U132)/(W132+10000),U132)</f>
        <v>25.5576923076923</v>
      </c>
      <c r="V133" s="37" t="n">
        <f aca="false">IF(C133="Buy",V132+10000,V132)</f>
        <v>100000</v>
      </c>
      <c r="W133" s="37" t="n">
        <f aca="false">IF(C133="Sell",W132+10000,W132)</f>
        <v>130000</v>
      </c>
      <c r="X133" s="37" t="n">
        <f aca="false">V133-W133</f>
        <v>-30000</v>
      </c>
      <c r="Y133" s="37" t="n">
        <f aca="false">W133*U133-V133*T133</f>
        <v>768100</v>
      </c>
      <c r="Z133" s="37" t="n">
        <f aca="false">X133*R133+Y133</f>
        <v>15550</v>
      </c>
    </row>
    <row r="134" customFormat="false" ht="12.75" hidden="false" customHeight="false" outlineLevel="0" collapsed="false">
      <c r="A134" s="20" t="n">
        <f aca="false">A133+1</f>
        <v>116</v>
      </c>
      <c r="B134" s="37" t="n">
        <f aca="false">model1!B134</f>
        <v>22602.6024711438</v>
      </c>
      <c r="C134" s="20" t="s">
        <v>59</v>
      </c>
      <c r="D134" s="37" t="n">
        <f aca="false">((B134-B133)+(B133-B132)+(B132-B131)+(B131-B130))/4</f>
        <v>240</v>
      </c>
      <c r="E134" s="20" t="n">
        <f aca="false">MAX(0,IF(C134="Buy",E133+1,E133-MAX(1,ROUND($F$5*E133,0))))</f>
        <v>3</v>
      </c>
      <c r="F134" s="20" t="n">
        <f aca="false">MAX(0,IF(C134="Sell",F133+1,F133-MAX(1,ROUND($F$5*F133,0))))</f>
        <v>0</v>
      </c>
      <c r="G134" s="20" t="n">
        <f aca="false">IF(X134&gt;$R$2,E134+$R$3,IF(X134&lt;0,IF(P133&gt;U134,E134+$R$3,E134),E134))</f>
        <v>3</v>
      </c>
      <c r="H134" s="20" t="n">
        <f aca="false">IF(X134&lt;$R$2*-1,F134+$R$3,IF(X134&gt;0,(IF(Q133-U134-L116*(1+$R$4)&gt;0,F134+$R$3,F134)),F134))</f>
        <v>0</v>
      </c>
      <c r="I134" s="20" t="n">
        <f aca="false">IF(H134&gt;4,IF(G134&lt;H134*$U$2,H134,G134),G134)</f>
        <v>3</v>
      </c>
      <c r="J134" s="20" t="n">
        <f aca="false">IF(G134&gt;4,IF(H134&lt;G134*$U$2,G134,H134),H134)</f>
        <v>0</v>
      </c>
      <c r="K134" s="38" t="n">
        <f aca="false">MAX($L$3,IF(C134="Buy",MAX(0,VLOOKUP(I134,Trans2,3,FALSE())+K133),MAX(0,K133-MAX(0.01,ROUND(K133*$F$4,2)))))</f>
        <v>0</v>
      </c>
      <c r="L134" s="38" t="n">
        <f aca="false">MAX($L$3,IF(C134="Sell",MAX(0,VLOOKUP(J134,Trans2,3,FALSE())+L133),MAX(0,L133-MAX(0.01,ROUND(L133*$F$4,2)))))</f>
        <v>0</v>
      </c>
      <c r="M134" s="38" t="n">
        <f aca="false">IF(I134&lt;&gt;J134,K134,MAX(K134,L134))</f>
        <v>0</v>
      </c>
      <c r="N134" s="38" t="n">
        <f aca="false">IF(I134&lt;&gt;J134,L134,MAX(K134,L134))</f>
        <v>0</v>
      </c>
      <c r="O134" s="40" t="n">
        <f aca="false">MAX($L$2,N134+$L$4,M134+0.01,IF(C134="Sell",VLOOKUP(F134,Trans2,2,FALSE()),IF(C134="Buy",VLOOKUP(E134,Trans2,2,FALSE()),0))+VLOOKUP(D134,Intensity2,2,TRUE())+O133)</f>
        <v>0.159999999999999</v>
      </c>
      <c r="P134" s="39" t="n">
        <f aca="false">IF(C134="Sell",Q134-O134,IF(C134="Buy",P133-M134,((P133+Q133)/2-O134/2)))</f>
        <v>25</v>
      </c>
      <c r="Q134" s="39" t="n">
        <f aca="false">IF(C134="Sell",Q133+N134,IF(C134="Buy",P134+O134,((P133+Q133)/2+O134/2)))</f>
        <v>25.16</v>
      </c>
      <c r="R134" s="20" t="n">
        <f aca="false">(P134+Q134)/2</f>
        <v>25.08</v>
      </c>
      <c r="S134" s="20" t="n">
        <f aca="false">IF(C134="Buy",P133,IF(C134="Sell",Q133,""))</f>
        <v>25</v>
      </c>
      <c r="T134" s="41" t="n">
        <f aca="false">IF(C134="Buy",(S134*10000+V133*T133)/(V133+10000),T133)</f>
        <v>25.4945454545455</v>
      </c>
      <c r="U134" s="41" t="n">
        <f aca="false">IF(C134="Sell",(S134*10000+W133*U133)/(W133+10000),U133)</f>
        <v>25.5576923076923</v>
      </c>
      <c r="V134" s="37" t="n">
        <f aca="false">IF(C134="Buy",V133+10000,V133)</f>
        <v>110000</v>
      </c>
      <c r="W134" s="37" t="n">
        <f aca="false">IF(C134="Sell",W133+10000,W133)</f>
        <v>130000</v>
      </c>
      <c r="X134" s="37" t="n">
        <f aca="false">V134-W134</f>
        <v>-20000</v>
      </c>
      <c r="Y134" s="37" t="n">
        <f aca="false">W134*U134-V134*T134</f>
        <v>518100</v>
      </c>
      <c r="Z134" s="37" t="n">
        <f aca="false">X134*R134+Y134</f>
        <v>16500.0000000001</v>
      </c>
    </row>
    <row r="135" customFormat="false" ht="12.75" hidden="false" customHeight="false" outlineLevel="0" collapsed="false">
      <c r="A135" s="20" t="n">
        <f aca="false">A134+1</f>
        <v>117</v>
      </c>
      <c r="B135" s="37" t="n">
        <f aca="false">model1!B135</f>
        <v>22842.6024711438</v>
      </c>
      <c r="C135" s="20" t="s">
        <v>59</v>
      </c>
      <c r="D135" s="37" t="n">
        <f aca="false">((B135-B134)+(B134-B133)+(B133-B132)+(B132-B131))/4</f>
        <v>240</v>
      </c>
      <c r="E135" s="20" t="n">
        <f aca="false">MAX(0,IF(C135="Buy",E134+1,E134-MAX(1,ROUND($F$5*E134,0))))</f>
        <v>4</v>
      </c>
      <c r="F135" s="20" t="n">
        <f aca="false">MAX(0,IF(C135="Sell",F134+1,F134-MAX(1,ROUND($F$5*F134,0))))</f>
        <v>0</v>
      </c>
      <c r="G135" s="20" t="n">
        <f aca="false">IF(X135&gt;$R$2,E135+$R$3,IF(X135&lt;0,IF(P134&gt;U135,E135+$R$3,E135),E135))</f>
        <v>4</v>
      </c>
      <c r="H135" s="20" t="n">
        <f aca="false">IF(X135&lt;$R$2*-1,F135+$R$3,IF(X135&gt;0,(IF(Q134-U135-L117*(1+$R$4)&gt;0,F135+$R$3,F135)),F135))</f>
        <v>0</v>
      </c>
      <c r="I135" s="20" t="n">
        <f aca="false">IF(H135&gt;4,IF(G135&lt;H135*$U$2,H135,G135),G135)</f>
        <v>4</v>
      </c>
      <c r="J135" s="20" t="n">
        <f aca="false">IF(G135&gt;4,IF(H135&lt;G135*$U$2,G135,H135),H135)</f>
        <v>0</v>
      </c>
      <c r="K135" s="38" t="n">
        <f aca="false">MAX($L$3,IF(C135="Buy",MAX(0,VLOOKUP(I135,Trans2,3,FALSE())+K134),MAX(0,K134-MAX(0.01,ROUND(K134*$F$4,2)))))</f>
        <v>0.01</v>
      </c>
      <c r="L135" s="38" t="n">
        <f aca="false">MAX($L$3,IF(C135="Sell",MAX(0,VLOOKUP(J135,Trans2,3,FALSE())+L134),MAX(0,L134-MAX(0.01,ROUND(L134*$F$4,2)))))</f>
        <v>0</v>
      </c>
      <c r="M135" s="38" t="n">
        <f aca="false">IF(I135&lt;&gt;J135,K135,MAX(K135,L135))</f>
        <v>0.01</v>
      </c>
      <c r="N135" s="38" t="n">
        <f aca="false">IF(I135&lt;&gt;J135,L135,MAX(K135,L135))</f>
        <v>0</v>
      </c>
      <c r="O135" s="40" t="n">
        <f aca="false">MAX($L$2,N135+$L$4,M135+0.01,IF(C135="Sell",VLOOKUP(F135,Trans2,2,FALSE()),IF(C135="Buy",VLOOKUP(E135,Trans2,2,FALSE()),0))+VLOOKUP(D135,Intensity2,2,TRUE())+O134)</f>
        <v>0.149999999999999</v>
      </c>
      <c r="P135" s="39" t="n">
        <f aca="false">IF(C135="Sell",Q135-O135,IF(C135="Buy",P134-M135,((P134+Q134)/2-O135/2)))</f>
        <v>24.99</v>
      </c>
      <c r="Q135" s="39" t="n">
        <f aca="false">IF(C135="Sell",Q134+N135,IF(C135="Buy",P135+O135,((P134+Q134)/2+O135/2)))</f>
        <v>25.14</v>
      </c>
      <c r="R135" s="20" t="n">
        <f aca="false">(P135+Q135)/2</f>
        <v>25.065</v>
      </c>
      <c r="S135" s="20" t="n">
        <f aca="false">IF(C135="Buy",P134,IF(C135="Sell",Q134,""))</f>
        <v>25</v>
      </c>
      <c r="T135" s="41" t="n">
        <f aca="false">IF(C135="Buy",(S135*10000+V134*T134)/(V134+10000),T134)</f>
        <v>25.4533333333333</v>
      </c>
      <c r="U135" s="41" t="n">
        <f aca="false">IF(C135="Sell",(S135*10000+W134*U134)/(W134+10000),U134)</f>
        <v>25.5576923076923</v>
      </c>
      <c r="V135" s="37" t="n">
        <f aca="false">IF(C135="Buy",V134+10000,V134)</f>
        <v>120000</v>
      </c>
      <c r="W135" s="37" t="n">
        <f aca="false">IF(C135="Sell",W134+10000,W134)</f>
        <v>130000</v>
      </c>
      <c r="X135" s="37" t="n">
        <f aca="false">V135-W135</f>
        <v>-10000</v>
      </c>
      <c r="Y135" s="37" t="n">
        <f aca="false">W135*U135-V135*T135</f>
        <v>268100</v>
      </c>
      <c r="Z135" s="37" t="n">
        <f aca="false">X135*R135+Y135</f>
        <v>17450</v>
      </c>
    </row>
    <row r="136" customFormat="false" ht="12.75" hidden="false" customHeight="false" outlineLevel="0" collapsed="false">
      <c r="A136" s="20" t="n">
        <f aca="false">A135+1</f>
        <v>118</v>
      </c>
      <c r="B136" s="37" t="n">
        <f aca="false">model1!B136</f>
        <v>23082.6024711438</v>
      </c>
      <c r="C136" s="20" t="s">
        <v>70</v>
      </c>
      <c r="D136" s="37" t="n">
        <f aca="false">((B136-B135)+(B135-B134)+(B134-B133)+(B133-B132))/4</f>
        <v>240</v>
      </c>
      <c r="E136" s="20" t="n">
        <f aca="false">MAX(0,IF(C136="Buy",E135+1,E135-MAX(1,ROUND($F$5*E135,0))))</f>
        <v>3</v>
      </c>
      <c r="F136" s="20" t="n">
        <f aca="false">MAX(0,IF(C136="Sell",F135+1,F135-MAX(1,ROUND($F$5*F135,0))))</f>
        <v>0</v>
      </c>
      <c r="G136" s="20" t="n">
        <f aca="false">IF(X136&gt;$R$2,E136+$R$3,IF(X136&lt;0,IF(P135&gt;U136,E136+$R$3,E136),E136))</f>
        <v>3</v>
      </c>
      <c r="H136" s="20" t="n">
        <f aca="false">IF(X136&lt;$R$2*-1,F136+$R$3,IF(X136&gt;0,(IF(Q135-U136-L118*(1+$R$4)&gt;0,F136+$R$3,F136)),F136))</f>
        <v>0</v>
      </c>
      <c r="I136" s="20" t="n">
        <f aca="false">IF(H136&gt;4,IF(G136&lt;H136*$U$2,H136,G136),G136)</f>
        <v>3</v>
      </c>
      <c r="J136" s="20" t="n">
        <f aca="false">IF(G136&gt;4,IF(H136&lt;G136*$U$2,G136,H136),H136)</f>
        <v>0</v>
      </c>
      <c r="K136" s="38" t="n">
        <f aca="false">MAX($L$3,IF(C136="Buy",MAX(0,VLOOKUP(I136,Trans2,3,FALSE())+K135),MAX(0,K135-MAX(0.01,ROUND(K135*$F$4,2)))))</f>
        <v>0</v>
      </c>
      <c r="L136" s="38" t="n">
        <f aca="false">MAX($L$3,IF(C136="Sell",MAX(0,VLOOKUP(J136,Trans2,3,FALSE())+L135),MAX(0,L135-MAX(0.01,ROUND(L135*$F$4,2)))))</f>
        <v>0</v>
      </c>
      <c r="M136" s="38" t="n">
        <f aca="false">IF(I136&lt;&gt;J136,K136,MAX(K136,L136))</f>
        <v>0</v>
      </c>
      <c r="N136" s="38" t="n">
        <f aca="false">IF(I136&lt;&gt;J136,L136,MAX(K136,L136))</f>
        <v>0</v>
      </c>
      <c r="O136" s="40" t="n">
        <f aca="false">MAX($L$2,N136+$L$4,M136+0.01,IF(C136="Sell",VLOOKUP(F136,Trans2,2,FALSE()),IF(C136="Buy",VLOOKUP(E136,Trans2,2,FALSE()),0))+VLOOKUP(D136,Intensity2,2,TRUE())+O135)</f>
        <v>0.139999999999999</v>
      </c>
      <c r="P136" s="39" t="n">
        <f aca="false">IF(C136="Sell",Q136-O136,IF(C136="Buy",P135-M136,((P135+Q135)/2-O136/2)))</f>
        <v>24.995</v>
      </c>
      <c r="Q136" s="39" t="n">
        <f aca="false">IF(C136="Sell",Q135+N136,IF(C136="Buy",P136+O136,((P135+Q135)/2+O136/2)))</f>
        <v>25.135</v>
      </c>
      <c r="R136" s="20" t="n">
        <f aca="false">(P136+Q136)/2</f>
        <v>25.065</v>
      </c>
      <c r="S136" s="20" t="str">
        <f aca="false">IF(C136="Buy",P135,IF(C136="Sell",Q135,""))</f>
        <v/>
      </c>
      <c r="T136" s="41" t="n">
        <f aca="false">IF(C136="Buy",(S136*10000+V135*T135)/(V135+10000),T135)</f>
        <v>25.4533333333333</v>
      </c>
      <c r="U136" s="41" t="n">
        <f aca="false">IF(C136="Sell",(S136*10000+W135*U135)/(W135+10000),U135)</f>
        <v>25.5576923076923</v>
      </c>
      <c r="V136" s="37" t="n">
        <f aca="false">IF(C136="Buy",V135+10000,V135)</f>
        <v>120000</v>
      </c>
      <c r="W136" s="37" t="n">
        <f aca="false">IF(C136="Sell",W135+10000,W135)</f>
        <v>130000</v>
      </c>
      <c r="X136" s="37" t="n">
        <f aca="false">V136-W136</f>
        <v>-10000</v>
      </c>
      <c r="Y136" s="37" t="n">
        <f aca="false">W136*U136-V136*T136</f>
        <v>268100</v>
      </c>
      <c r="Z136" s="37" t="n">
        <f aca="false">X136*R136+Y136</f>
        <v>17450</v>
      </c>
    </row>
    <row r="137" customFormat="false" ht="12.75" hidden="false" customHeight="false" outlineLevel="0" collapsed="false">
      <c r="A137" s="20" t="n">
        <f aca="false">A136+1</f>
        <v>119</v>
      </c>
      <c r="B137" s="37" t="n">
        <f aca="false">model1!B137</f>
        <v>23322.6024711438</v>
      </c>
      <c r="C137" s="20" t="s">
        <v>70</v>
      </c>
      <c r="D137" s="37" t="n">
        <f aca="false">((B137-B136)+(B136-B135)+(B135-B134)+(B134-B133))/4</f>
        <v>240</v>
      </c>
      <c r="E137" s="20" t="n">
        <f aca="false">MAX(0,IF(C137="Buy",E136+1,E136-MAX(1,ROUND($F$5*E136,0))))</f>
        <v>2</v>
      </c>
      <c r="F137" s="20" t="n">
        <f aca="false">MAX(0,IF(C137="Sell",F136+1,F136-MAX(1,ROUND($F$5*F136,0))))</f>
        <v>0</v>
      </c>
      <c r="G137" s="20" t="n">
        <f aca="false">IF(X137&gt;$R$2,E137+$R$3,IF(X137&lt;0,IF(P136&gt;U137,E137+$R$3,E137),E137))</f>
        <v>2</v>
      </c>
      <c r="H137" s="20" t="n">
        <f aca="false">IF(X137&lt;$R$2*-1,F137+$R$3,IF(X137&gt;0,(IF(Q136-U137-L119*(1+$R$4)&gt;0,F137+$R$3,F137)),F137))</f>
        <v>0</v>
      </c>
      <c r="I137" s="20" t="n">
        <f aca="false">IF(H137&gt;4,IF(G137&lt;H137*$U$2,H137,G137),G137)</f>
        <v>2</v>
      </c>
      <c r="J137" s="20" t="n">
        <f aca="false">IF(G137&gt;4,IF(H137&lt;G137*$U$2,G137,H137),H137)</f>
        <v>0</v>
      </c>
      <c r="K137" s="38" t="n">
        <f aca="false">MAX($L$3,IF(C137="Buy",MAX(0,VLOOKUP(I137,Trans2,3,FALSE())+K136),MAX(0,K136-MAX(0.01,ROUND(K136*$F$4,2)))))</f>
        <v>0</v>
      </c>
      <c r="L137" s="38" t="n">
        <f aca="false">MAX($L$3,IF(C137="Sell",MAX(0,VLOOKUP(J137,Trans2,3,FALSE())+L136),MAX(0,L136-MAX(0.01,ROUND(L136*$F$4,2)))))</f>
        <v>0</v>
      </c>
      <c r="M137" s="38" t="n">
        <f aca="false">IF(I137&lt;&gt;J137,K137,MAX(K137,L137))</f>
        <v>0</v>
      </c>
      <c r="N137" s="38" t="n">
        <f aca="false">IF(I137&lt;&gt;J137,L137,MAX(K137,L137))</f>
        <v>0</v>
      </c>
      <c r="O137" s="40" t="n">
        <f aca="false">MAX($L$2,N137+$L$4,M137+0.01,IF(C137="Sell",VLOOKUP(F137,Trans2,2,FALSE()),IF(C137="Buy",VLOOKUP(E137,Trans2,2,FALSE()),0))+VLOOKUP(D137,Intensity2,2,TRUE())+O136)</f>
        <v>0.129999999999999</v>
      </c>
      <c r="P137" s="39" t="n">
        <f aca="false">IF(C137="Sell",Q137-O137,IF(C137="Buy",P136-M137,((P136+Q136)/2-O137/2)))</f>
        <v>25</v>
      </c>
      <c r="Q137" s="39" t="n">
        <f aca="false">IF(C137="Sell",Q136+N137,IF(C137="Buy",P137+O137,((P136+Q136)/2+O137/2)))</f>
        <v>25.13</v>
      </c>
      <c r="R137" s="20" t="n">
        <f aca="false">(P137+Q137)/2</f>
        <v>25.065</v>
      </c>
      <c r="S137" s="20" t="str">
        <f aca="false">IF(C137="Buy",P136,IF(C137="Sell",Q136,""))</f>
        <v/>
      </c>
      <c r="T137" s="41" t="n">
        <f aca="false">IF(C137="Buy",(S137*10000+V136*T136)/(V136+10000),T136)</f>
        <v>25.4533333333333</v>
      </c>
      <c r="U137" s="41" t="n">
        <f aca="false">IF(C137="Sell",(S137*10000+W136*U136)/(W136+10000),U136)</f>
        <v>25.5576923076923</v>
      </c>
      <c r="V137" s="37" t="n">
        <f aca="false">IF(C137="Buy",V136+10000,V136)</f>
        <v>120000</v>
      </c>
      <c r="W137" s="37" t="n">
        <f aca="false">IF(C137="Sell",W136+10000,W136)</f>
        <v>130000</v>
      </c>
      <c r="X137" s="37" t="n">
        <f aca="false">V137-W137</f>
        <v>-10000</v>
      </c>
      <c r="Y137" s="37" t="n">
        <f aca="false">W137*U137-V137*T137</f>
        <v>268100</v>
      </c>
      <c r="Z137" s="37" t="n">
        <f aca="false">X137*R137+Y137</f>
        <v>17450</v>
      </c>
    </row>
    <row r="138" customFormat="false" ht="12.75" hidden="false" customHeight="false" outlineLevel="0" collapsed="false">
      <c r="A138" s="20" t="n">
        <f aca="false">A137+1</f>
        <v>120</v>
      </c>
      <c r="B138" s="37" t="n">
        <f aca="false">model1!B138</f>
        <v>23562.6024711438</v>
      </c>
      <c r="C138" s="20" t="s">
        <v>59</v>
      </c>
      <c r="D138" s="37" t="n">
        <f aca="false">((B138-B137)+(B137-B136)+(B136-B135)+(B135-B134))/4</f>
        <v>240</v>
      </c>
      <c r="E138" s="20" t="n">
        <f aca="false">MAX(0,IF(C138="Buy",E137+1,E137-MAX(1,ROUND($F$5*E137,0))))</f>
        <v>3</v>
      </c>
      <c r="F138" s="20" t="n">
        <f aca="false">MAX(0,IF(C138="Sell",F137+1,F137-MAX(1,ROUND($F$5*F137,0))))</f>
        <v>0</v>
      </c>
      <c r="G138" s="20" t="n">
        <f aca="false">IF(X138&gt;$R$2,E138+$R$3,IF(X138&lt;0,IF(P137&gt;U138,E138+$R$3,E138),E138))</f>
        <v>3</v>
      </c>
      <c r="H138" s="20" t="n">
        <f aca="false">IF(X138&lt;$R$2*-1,F138+$R$3,IF(X138&gt;0,(IF(Q137-U138-L120*(1+$R$4)&gt;0,F138+$R$3,F138)),F138))</f>
        <v>0</v>
      </c>
      <c r="I138" s="20" t="n">
        <f aca="false">IF(H138&gt;4,IF(G138&lt;H138*$U$2,H138,G138),G138)</f>
        <v>3</v>
      </c>
      <c r="J138" s="20" t="n">
        <f aca="false">IF(G138&gt;4,IF(H138&lt;G138*$U$2,G138,H138),H138)</f>
        <v>0</v>
      </c>
      <c r="K138" s="38" t="n">
        <f aca="false">MAX($L$3,IF(C138="Buy",MAX(0,VLOOKUP(I138,Trans2,3,FALSE())+K137),MAX(0,K137-MAX(0.01,ROUND(K137*$F$4,2)))))</f>
        <v>0</v>
      </c>
      <c r="L138" s="38" t="n">
        <f aca="false">MAX($L$3,IF(C138="Sell",MAX(0,VLOOKUP(J138,Trans2,3,FALSE())+L137),MAX(0,L137-MAX(0.01,ROUND(L137*$F$4,2)))))</f>
        <v>0</v>
      </c>
      <c r="M138" s="38" t="n">
        <f aca="false">IF(I138&lt;&gt;J138,K138,MAX(K138,L138))</f>
        <v>0</v>
      </c>
      <c r="N138" s="38" t="n">
        <f aca="false">IF(I138&lt;&gt;J138,L138,MAX(K138,L138))</f>
        <v>0</v>
      </c>
      <c r="O138" s="40" t="n">
        <f aca="false">MAX($L$2,N138+$L$4,M138+0.01,IF(C138="Sell",VLOOKUP(F138,Trans2,2,FALSE()),IF(C138="Buy",VLOOKUP(E138,Trans2,2,FALSE()),0))+VLOOKUP(D138,Intensity2,2,TRUE())+O137)</f>
        <v>0.119999999999999</v>
      </c>
      <c r="P138" s="39" t="n">
        <f aca="false">IF(C138="Sell",Q138-O138,IF(C138="Buy",P137-M138,((P137+Q137)/2-O138/2)))</f>
        <v>25</v>
      </c>
      <c r="Q138" s="39" t="n">
        <f aca="false">IF(C138="Sell",Q137+N138,IF(C138="Buy",P138+O138,((P137+Q137)/2+O138/2)))</f>
        <v>25.12</v>
      </c>
      <c r="R138" s="20" t="n">
        <f aca="false">(P138+Q138)/2</f>
        <v>25.06</v>
      </c>
      <c r="S138" s="20" t="n">
        <f aca="false">IF(C138="Buy",P137,IF(C138="Sell",Q137,""))</f>
        <v>25</v>
      </c>
      <c r="T138" s="41" t="n">
        <f aca="false">IF(C138="Buy",(S138*10000+V137*T137)/(V137+10000),T137)</f>
        <v>25.4184615384615</v>
      </c>
      <c r="U138" s="41" t="n">
        <f aca="false">IF(C138="Sell",(S138*10000+W137*U137)/(W137+10000),U137)</f>
        <v>25.5576923076923</v>
      </c>
      <c r="V138" s="37" t="n">
        <f aca="false">IF(C138="Buy",V137+10000,V137)</f>
        <v>130000</v>
      </c>
      <c r="W138" s="37" t="n">
        <f aca="false">IF(C138="Sell",W137+10000,W137)</f>
        <v>130000</v>
      </c>
      <c r="X138" s="37" t="n">
        <f aca="false">V138-W138</f>
        <v>0</v>
      </c>
      <c r="Y138" s="37" t="n">
        <f aca="false">W138*U138-V138*T138</f>
        <v>18100</v>
      </c>
      <c r="Z138" s="37" t="n">
        <f aca="false">X138*R138+Y138</f>
        <v>18100</v>
      </c>
    </row>
    <row r="139" customFormat="false" ht="12.75" hidden="false" customHeight="false" outlineLevel="0" collapsed="false">
      <c r="A139" s="20" t="n">
        <f aca="false">A138+1</f>
        <v>121</v>
      </c>
      <c r="B139" s="37" t="n">
        <f aca="false">model1!B139</f>
        <v>23802.6024711438</v>
      </c>
      <c r="C139" s="20" t="s">
        <v>70</v>
      </c>
      <c r="D139" s="37" t="n">
        <f aca="false">((B139-B138)+(B138-B137)+(B137-B136)+(B136-B135))/4</f>
        <v>240</v>
      </c>
      <c r="E139" s="20" t="n">
        <f aca="false">MAX(0,IF(C139="Buy",E138+1,E138-MAX(1,ROUND($F$5*E138,0))))</f>
        <v>2</v>
      </c>
      <c r="F139" s="20" t="n">
        <f aca="false">MAX(0,IF(C139="Sell",F138+1,F138-MAX(1,ROUND($F$5*F138,0))))</f>
        <v>0</v>
      </c>
      <c r="G139" s="20" t="n">
        <f aca="false">IF(X139&gt;$R$2,E139+$R$3,IF(X139&lt;0,IF(P138&gt;U139,E139+$R$3,E139),E139))</f>
        <v>2</v>
      </c>
      <c r="H139" s="20" t="n">
        <f aca="false">IF(X139&lt;$R$2*-1,F139+$R$3,IF(X139&gt;0,(IF(Q138-U139-L121*(1+$R$4)&gt;0,F139+$R$3,F139)),F139))</f>
        <v>0</v>
      </c>
      <c r="I139" s="20" t="n">
        <f aca="false">IF(H139&gt;4,IF(G139&lt;H139*$U$2,H139,G139),G139)</f>
        <v>2</v>
      </c>
      <c r="J139" s="20" t="n">
        <f aca="false">IF(G139&gt;4,IF(H139&lt;G139*$U$2,G139,H139),H139)</f>
        <v>0</v>
      </c>
      <c r="K139" s="38" t="n">
        <f aca="false">MAX($L$3,IF(C139="Buy",MAX(0,VLOOKUP(I139,Trans2,3,FALSE())+K138),MAX(0,K138-MAX(0.01,ROUND(K138*$F$4,2)))))</f>
        <v>0</v>
      </c>
      <c r="L139" s="38" t="n">
        <f aca="false">MAX($L$3,IF(C139="Sell",MAX(0,VLOOKUP(J139,Trans2,3,FALSE())+L138),MAX(0,L138-MAX(0.01,ROUND(L138*$F$4,2)))))</f>
        <v>0</v>
      </c>
      <c r="M139" s="38" t="n">
        <f aca="false">IF(I139&lt;&gt;J139,K139,MAX(K139,L139))</f>
        <v>0</v>
      </c>
      <c r="N139" s="38" t="n">
        <f aca="false">IF(I139&lt;&gt;J139,L139,MAX(K139,L139))</f>
        <v>0</v>
      </c>
      <c r="O139" s="40" t="n">
        <f aca="false">MAX($L$2,N139+$L$4,M139+0.01,IF(C139="Sell",VLOOKUP(F139,Trans2,2,FALSE()),IF(C139="Buy",VLOOKUP(E139,Trans2,2,FALSE()),0))+VLOOKUP(D139,Intensity2,2,TRUE())+O138)</f>
        <v>0.109999999999999</v>
      </c>
      <c r="P139" s="39" t="n">
        <f aca="false">IF(C139="Sell",Q139-O139,IF(C139="Buy",P138-M139,((P138+Q138)/2-O139/2)))</f>
        <v>25.005</v>
      </c>
      <c r="Q139" s="39" t="n">
        <f aca="false">IF(C139="Sell",Q138+N139,IF(C139="Buy",P139+O139,((P138+Q138)/2+O139/2)))</f>
        <v>25.115</v>
      </c>
      <c r="R139" s="20" t="n">
        <f aca="false">(P139+Q139)/2</f>
        <v>25.06</v>
      </c>
      <c r="S139" s="20" t="str">
        <f aca="false">IF(C139="Buy",P138,IF(C139="Sell",Q138,""))</f>
        <v/>
      </c>
      <c r="T139" s="41" t="n">
        <f aca="false">IF(C139="Buy",(S139*10000+V138*T138)/(V138+10000),T138)</f>
        <v>25.4184615384615</v>
      </c>
      <c r="U139" s="41" t="n">
        <f aca="false">IF(C139="Sell",(S139*10000+W138*U138)/(W138+10000),U138)</f>
        <v>25.5576923076923</v>
      </c>
      <c r="V139" s="37" t="n">
        <f aca="false">IF(C139="Buy",V138+10000,V138)</f>
        <v>130000</v>
      </c>
      <c r="W139" s="37" t="n">
        <f aca="false">IF(C139="Sell",W138+10000,W138)</f>
        <v>130000</v>
      </c>
      <c r="X139" s="37" t="n">
        <f aca="false">V139-W139</f>
        <v>0</v>
      </c>
      <c r="Y139" s="37" t="n">
        <f aca="false">W139*U139-V139*T139</f>
        <v>18100</v>
      </c>
      <c r="Z139" s="37" t="n">
        <f aca="false">X139*R139+Y139</f>
        <v>18100</v>
      </c>
    </row>
    <row r="140" customFormat="false" ht="12.75" hidden="false" customHeight="false" outlineLevel="0" collapsed="false">
      <c r="A140" s="20" t="n">
        <f aca="false">A139+1</f>
        <v>122</v>
      </c>
      <c r="B140" s="37" t="n">
        <f aca="false">model1!B140</f>
        <v>24042.6024711438</v>
      </c>
      <c r="C140" s="20" t="s">
        <v>70</v>
      </c>
      <c r="D140" s="37" t="n">
        <f aca="false">((B140-B139)+(B139-B138)+(B138-B137)+(B137-B136))/4</f>
        <v>240</v>
      </c>
      <c r="E140" s="20" t="n">
        <f aca="false">MAX(0,IF(C140="Buy",E139+1,E139-MAX(1,ROUND($F$5*E139,0))))</f>
        <v>1</v>
      </c>
      <c r="F140" s="20" t="n">
        <f aca="false">MAX(0,IF(C140="Sell",F139+1,F139-MAX(1,ROUND($F$5*F139,0))))</f>
        <v>0</v>
      </c>
      <c r="G140" s="20" t="n">
        <f aca="false">IF(X140&gt;$R$2,E140+$R$3,IF(X140&lt;0,IF(P139&gt;U140,E140+$R$3,E140),E140))</f>
        <v>1</v>
      </c>
      <c r="H140" s="20" t="n">
        <f aca="false">IF(X140&lt;$R$2*-1,F140+$R$3,IF(X140&gt;0,(IF(Q139-U140-L122*(1+$R$4)&gt;0,F140+$R$3,F140)),F140))</f>
        <v>0</v>
      </c>
      <c r="I140" s="20" t="n">
        <f aca="false">IF(H140&gt;4,IF(G140&lt;H140*$U$2,H140,G140),G140)</f>
        <v>1</v>
      </c>
      <c r="J140" s="20" t="n">
        <f aca="false">IF(G140&gt;4,IF(H140&lt;G140*$U$2,G140,H140),H140)</f>
        <v>0</v>
      </c>
      <c r="K140" s="38" t="n">
        <f aca="false">MAX($L$3,IF(C140="Buy",MAX(0,VLOOKUP(I140,Trans2,3,FALSE())+K139),MAX(0,K139-MAX(0.01,ROUND(K139*$F$4,2)))))</f>
        <v>0</v>
      </c>
      <c r="L140" s="38" t="n">
        <f aca="false">MAX($L$3,IF(C140="Sell",MAX(0,VLOOKUP(J140,Trans2,3,FALSE())+L139),MAX(0,L139-MAX(0.01,ROUND(L139*$F$4,2)))))</f>
        <v>0</v>
      </c>
      <c r="M140" s="38" t="n">
        <f aca="false">IF(I140&lt;&gt;J140,K140,MAX(K140,L140))</f>
        <v>0</v>
      </c>
      <c r="N140" s="38" t="n">
        <f aca="false">IF(I140&lt;&gt;J140,L140,MAX(K140,L140))</f>
        <v>0</v>
      </c>
      <c r="O140" s="40" t="n">
        <f aca="false">MAX($L$2,N140+$L$4,M140+0.01,IF(C140="Sell",VLOOKUP(F140,Trans2,2,FALSE()),IF(C140="Buy",VLOOKUP(E140,Trans2,2,FALSE()),0))+VLOOKUP(D140,Intensity2,2,TRUE())+O139)</f>
        <v>0.0999999999999995</v>
      </c>
      <c r="P140" s="39" t="n">
        <f aca="false">IF(C140="Sell",Q140-O140,IF(C140="Buy",P139-M140,((P139+Q139)/2-O140/2)))</f>
        <v>25.01</v>
      </c>
      <c r="Q140" s="39" t="n">
        <f aca="false">IF(C140="Sell",Q139+N140,IF(C140="Buy",P140+O140,((P139+Q139)/2+O140/2)))</f>
        <v>25.11</v>
      </c>
      <c r="R140" s="20" t="n">
        <f aca="false">(P140+Q140)/2</f>
        <v>25.06</v>
      </c>
      <c r="S140" s="20" t="str">
        <f aca="false">IF(C140="Buy",P139,IF(C140="Sell",Q139,""))</f>
        <v/>
      </c>
      <c r="T140" s="41" t="n">
        <f aca="false">IF(C140="Buy",(S140*10000+V139*T139)/(V139+10000),T139)</f>
        <v>25.4184615384615</v>
      </c>
      <c r="U140" s="41" t="n">
        <f aca="false">IF(C140="Sell",(S140*10000+W139*U139)/(W139+10000),U139)</f>
        <v>25.5576923076923</v>
      </c>
      <c r="V140" s="37" t="n">
        <f aca="false">IF(C140="Buy",V139+10000,V139)</f>
        <v>130000</v>
      </c>
      <c r="W140" s="37" t="n">
        <f aca="false">IF(C140="Sell",W139+10000,W139)</f>
        <v>130000</v>
      </c>
      <c r="X140" s="37" t="n">
        <f aca="false">V140-W140</f>
        <v>0</v>
      </c>
      <c r="Y140" s="37" t="n">
        <f aca="false">W140*U140-V140*T140</f>
        <v>18100</v>
      </c>
      <c r="Z140" s="37" t="n">
        <f aca="false">X140*R140+Y140</f>
        <v>18100</v>
      </c>
    </row>
    <row r="141" customFormat="false" ht="12.75" hidden="false" customHeight="false" outlineLevel="0" collapsed="false">
      <c r="A141" s="20" t="n">
        <f aca="false">A140+1</f>
        <v>123</v>
      </c>
      <c r="B141" s="37" t="n">
        <f aca="false">model1!B141</f>
        <v>24282.6024711438</v>
      </c>
      <c r="C141" s="20" t="s">
        <v>70</v>
      </c>
      <c r="D141" s="37" t="n">
        <f aca="false">((B141-B140)+(B140-B139)+(B139-B138)+(B138-B137))/4</f>
        <v>240</v>
      </c>
      <c r="E141" s="20" t="n">
        <f aca="false">MAX(0,IF(C141="Buy",E140+1,E140-MAX(1,ROUND($F$5*E140,0))))</f>
        <v>0</v>
      </c>
      <c r="F141" s="20" t="n">
        <f aca="false">MAX(0,IF(C141="Sell",F140+1,F140-MAX(1,ROUND($F$5*F140,0))))</f>
        <v>0</v>
      </c>
      <c r="G141" s="20" t="n">
        <f aca="false">IF(X141&gt;$R$2,E141+$R$3,IF(X141&lt;0,IF(P140&gt;U141,E141+$R$3,E141),E141))</f>
        <v>0</v>
      </c>
      <c r="H141" s="20" t="n">
        <f aca="false">IF(X141&lt;$R$2*-1,F141+$R$3,IF(X141&gt;0,(IF(Q140-U141-L123*(1+$R$4)&gt;0,F141+$R$3,F141)),F141))</f>
        <v>0</v>
      </c>
      <c r="I141" s="20" t="n">
        <f aca="false">IF(H141&gt;4,IF(G141&lt;H141*$U$2,H141,G141),G141)</f>
        <v>0</v>
      </c>
      <c r="J141" s="20" t="n">
        <f aca="false">IF(G141&gt;4,IF(H141&lt;G141*$U$2,G141,H141),H141)</f>
        <v>0</v>
      </c>
      <c r="K141" s="38" t="n">
        <f aca="false">MAX($L$3,IF(C141="Buy",MAX(0,VLOOKUP(I141,Trans2,3,FALSE())+K140),MAX(0,K140-MAX(0.01,ROUND(K140*$F$4,2)))))</f>
        <v>0</v>
      </c>
      <c r="L141" s="38" t="n">
        <f aca="false">MAX($L$3,IF(C141="Sell",MAX(0,VLOOKUP(J141,Trans2,3,FALSE())+L140),MAX(0,L140-MAX(0.01,ROUND(L140*$F$4,2)))))</f>
        <v>0</v>
      </c>
      <c r="M141" s="38" t="n">
        <f aca="false">IF(I141&lt;&gt;J141,K141,MAX(K141,L141))</f>
        <v>0</v>
      </c>
      <c r="N141" s="38" t="n">
        <f aca="false">IF(I141&lt;&gt;J141,L141,MAX(K141,L141))</f>
        <v>0</v>
      </c>
      <c r="O141" s="40" t="n">
        <f aca="false">MAX($L$2,N141+$L$4,M141+0.01,IF(C141="Sell",VLOOKUP(F141,Trans2,2,FALSE()),IF(C141="Buy",VLOOKUP(E141,Trans2,2,FALSE()),0))+VLOOKUP(D141,Intensity2,2,TRUE())+O140)</f>
        <v>0.0899999999999995</v>
      </c>
      <c r="P141" s="39" t="n">
        <f aca="false">IF(C141="Sell",Q141-O141,IF(C141="Buy",P140-M141,((P140+Q140)/2-O141/2)))</f>
        <v>25.015</v>
      </c>
      <c r="Q141" s="39" t="n">
        <f aca="false">IF(C141="Sell",Q140+N141,IF(C141="Buy",P141+O141,((P140+Q140)/2+O141/2)))</f>
        <v>25.105</v>
      </c>
      <c r="R141" s="20" t="n">
        <f aca="false">(P141+Q141)/2</f>
        <v>25.06</v>
      </c>
      <c r="S141" s="20" t="str">
        <f aca="false">IF(C141="Buy",P140,IF(C141="Sell",Q140,""))</f>
        <v/>
      </c>
      <c r="T141" s="41" t="n">
        <f aca="false">IF(C141="Buy",(S141*10000+V140*T140)/(V140+10000),T140)</f>
        <v>25.4184615384615</v>
      </c>
      <c r="U141" s="41" t="n">
        <f aca="false">IF(C141="Sell",(S141*10000+W140*U140)/(W140+10000),U140)</f>
        <v>25.5576923076923</v>
      </c>
      <c r="V141" s="37" t="n">
        <f aca="false">IF(C141="Buy",V140+10000,V140)</f>
        <v>130000</v>
      </c>
      <c r="W141" s="37" t="n">
        <f aca="false">IF(C141="Sell",W140+10000,W140)</f>
        <v>130000</v>
      </c>
      <c r="X141" s="37" t="n">
        <f aca="false">V141-W141</f>
        <v>0</v>
      </c>
      <c r="Y141" s="37" t="n">
        <f aca="false">W141*U141-V141*T141</f>
        <v>18100</v>
      </c>
      <c r="Z141" s="37" t="n">
        <f aca="false">X141*R141+Y141</f>
        <v>18100</v>
      </c>
    </row>
    <row r="142" customFormat="false" ht="12.75" hidden="false" customHeight="false" outlineLevel="0" collapsed="false">
      <c r="A142" s="20" t="n">
        <f aca="false">A141+1</f>
        <v>124</v>
      </c>
      <c r="B142" s="37" t="n">
        <f aca="false">model1!B142</f>
        <v>24522.6024711438</v>
      </c>
      <c r="C142" s="20" t="s">
        <v>70</v>
      </c>
      <c r="D142" s="37" t="n">
        <f aca="false">((B142-B141)+(B141-B140)+(B140-B139)+(B139-B138))/4</f>
        <v>240</v>
      </c>
      <c r="E142" s="20" t="n">
        <f aca="false">MAX(0,IF(C142="Buy",E141+1,E141-MAX(1,ROUND($F$5*E141,0))))</f>
        <v>0</v>
      </c>
      <c r="F142" s="20" t="n">
        <f aca="false">MAX(0,IF(C142="Sell",F141+1,F141-MAX(1,ROUND($F$5*F141,0))))</f>
        <v>0</v>
      </c>
      <c r="G142" s="20" t="n">
        <f aca="false">IF(X142&gt;$R$2,E142+$R$3,IF(X142&lt;0,IF(P141&gt;U142,E142+$R$3,E142),E142))</f>
        <v>0</v>
      </c>
      <c r="H142" s="20" t="n">
        <f aca="false">IF(X142&lt;$R$2*-1,F142+$R$3,IF(X142&gt;0,(IF(Q141-U142-L124*(1+$R$4)&gt;0,F142+$R$3,F142)),F142))</f>
        <v>0</v>
      </c>
      <c r="I142" s="20" t="n">
        <f aca="false">IF(H142&gt;4,IF(G142&lt;H142*$U$2,H142,G142),G142)</f>
        <v>0</v>
      </c>
      <c r="J142" s="20" t="n">
        <f aca="false">IF(G142&gt;4,IF(H142&lt;G142*$U$2,G142,H142),H142)</f>
        <v>0</v>
      </c>
      <c r="K142" s="38" t="n">
        <f aca="false">MAX($L$3,IF(C142="Buy",MAX(0,VLOOKUP(I142,Trans2,3,FALSE())+K141),MAX(0,K141-MAX(0.01,ROUND(K141*$F$4,2)))))</f>
        <v>0</v>
      </c>
      <c r="L142" s="38" t="n">
        <f aca="false">MAX($L$3,IF(C142="Sell",MAX(0,VLOOKUP(J142,Trans2,3,FALSE())+L141),MAX(0,L141-MAX(0.01,ROUND(L141*$F$4,2)))))</f>
        <v>0</v>
      </c>
      <c r="M142" s="38" t="n">
        <f aca="false">IF(I142&lt;&gt;J142,K142,MAX(K142,L142))</f>
        <v>0</v>
      </c>
      <c r="N142" s="38" t="n">
        <f aca="false">IF(I142&lt;&gt;J142,L142,MAX(K142,L142))</f>
        <v>0</v>
      </c>
      <c r="O142" s="40" t="n">
        <f aca="false">MAX($L$2,N142+$L$4,M142+0.01,IF(C142="Sell",VLOOKUP(F142,Trans2,2,FALSE()),IF(C142="Buy",VLOOKUP(E142,Trans2,2,FALSE()),0))+VLOOKUP(D142,Intensity2,2,TRUE())+O141)</f>
        <v>0.0799999999999995</v>
      </c>
      <c r="P142" s="39" t="n">
        <f aca="false">IF(C142="Sell",Q142-O142,IF(C142="Buy",P141-M142,((P141+Q141)/2-O142/2)))</f>
        <v>25.02</v>
      </c>
      <c r="Q142" s="39" t="n">
        <f aca="false">IF(C142="Sell",Q141+N142,IF(C142="Buy",P142+O142,((P141+Q141)/2+O142/2)))</f>
        <v>25.1</v>
      </c>
      <c r="R142" s="20" t="n">
        <f aca="false">(P142+Q142)/2</f>
        <v>25.06</v>
      </c>
      <c r="S142" s="20" t="str">
        <f aca="false">IF(C142="Buy",P141,IF(C142="Sell",Q141,""))</f>
        <v/>
      </c>
      <c r="T142" s="41" t="n">
        <f aca="false">IF(C142="Buy",(S142*10000+V141*T141)/(V141+10000),T141)</f>
        <v>25.4184615384615</v>
      </c>
      <c r="U142" s="41" t="n">
        <f aca="false">IF(C142="Sell",(S142*10000+W141*U141)/(W141+10000),U141)</f>
        <v>25.5576923076923</v>
      </c>
      <c r="V142" s="37" t="n">
        <f aca="false">IF(C142="Buy",V141+10000,V141)</f>
        <v>130000</v>
      </c>
      <c r="W142" s="37" t="n">
        <f aca="false">IF(C142="Sell",W141+10000,W141)</f>
        <v>130000</v>
      </c>
      <c r="X142" s="37" t="n">
        <f aca="false">V142-W142</f>
        <v>0</v>
      </c>
      <c r="Y142" s="37" t="n">
        <f aca="false">W142*U142-V142*T142</f>
        <v>18100</v>
      </c>
      <c r="Z142" s="37" t="n">
        <f aca="false">X142*R142+Y142</f>
        <v>18100</v>
      </c>
    </row>
    <row r="143" customFormat="false" ht="12.75" hidden="false" customHeight="false" outlineLevel="0" collapsed="false">
      <c r="A143" s="20" t="n">
        <f aca="false">A142+1</f>
        <v>125</v>
      </c>
      <c r="B143" s="37" t="n">
        <f aca="false">model1!B143</f>
        <v>24762.6024711438</v>
      </c>
      <c r="C143" s="20" t="s">
        <v>70</v>
      </c>
      <c r="D143" s="37" t="n">
        <f aca="false">((B143-B142)+(B142-B141)+(B141-B140)+(B140-B139))/4</f>
        <v>240</v>
      </c>
      <c r="E143" s="20" t="n">
        <f aca="false">MAX(0,IF(C143="Buy",E142+1,E142-MAX(1,ROUND($F$5*E142,0))))</f>
        <v>0</v>
      </c>
      <c r="F143" s="20" t="n">
        <f aca="false">MAX(0,IF(C143="Sell",F142+1,F142-MAX(1,ROUND($F$5*F142,0))))</f>
        <v>0</v>
      </c>
      <c r="G143" s="20" t="n">
        <f aca="false">IF(X143&gt;$R$2,E143+$R$3,IF(X143&lt;0,IF(P142&gt;U143,E143+$R$3,E143),E143))</f>
        <v>0</v>
      </c>
      <c r="H143" s="20" t="n">
        <f aca="false">IF(X143&lt;$R$2*-1,F143+$R$3,IF(X143&gt;0,(IF(Q142-U143-L125*(1+$R$4)&gt;0,F143+$R$3,F143)),F143))</f>
        <v>0</v>
      </c>
      <c r="I143" s="20" t="n">
        <f aca="false">IF(H143&gt;4,IF(G143&lt;H143*$U$2,H143,G143),G143)</f>
        <v>0</v>
      </c>
      <c r="J143" s="20" t="n">
        <f aca="false">IF(G143&gt;4,IF(H143&lt;G143*$U$2,G143,H143),H143)</f>
        <v>0</v>
      </c>
      <c r="K143" s="38" t="n">
        <f aca="false">MAX($L$3,IF(C143="Buy",MAX(0,VLOOKUP(I143,Trans2,3,FALSE())+K142),MAX(0,K142-MAX(0.01,ROUND(K142*$F$4,2)))))</f>
        <v>0</v>
      </c>
      <c r="L143" s="38" t="n">
        <f aca="false">MAX($L$3,IF(C143="Sell",MAX(0,VLOOKUP(J143,Trans2,3,FALSE())+L142),MAX(0,L142-MAX(0.01,ROUND(L142*$F$4,2)))))</f>
        <v>0</v>
      </c>
      <c r="M143" s="38" t="n">
        <f aca="false">IF(I143&lt;&gt;J143,K143,MAX(K143,L143))</f>
        <v>0</v>
      </c>
      <c r="N143" s="38" t="n">
        <f aca="false">IF(I143&lt;&gt;J143,L143,MAX(K143,L143))</f>
        <v>0</v>
      </c>
      <c r="O143" s="40" t="n">
        <f aca="false">MAX($L$2,N143+$L$4,M143+0.01,IF(C143="Sell",VLOOKUP(F143,Trans2,2,FALSE()),IF(C143="Buy",VLOOKUP(E143,Trans2,2,FALSE()),0))+VLOOKUP(D143,Intensity2,2,TRUE())+O142)</f>
        <v>0.0699999999999995</v>
      </c>
      <c r="P143" s="39" t="n">
        <f aca="false">IF(C143="Sell",Q143-O143,IF(C143="Buy",P142-M143,((P142+Q142)/2-O143/2)))</f>
        <v>25.025</v>
      </c>
      <c r="Q143" s="39" t="n">
        <f aca="false">IF(C143="Sell",Q142+N143,IF(C143="Buy",P143+O143,((P142+Q142)/2+O143/2)))</f>
        <v>25.095</v>
      </c>
      <c r="R143" s="20" t="n">
        <f aca="false">(P143+Q143)/2</f>
        <v>25.06</v>
      </c>
      <c r="S143" s="20" t="str">
        <f aca="false">IF(C143="Buy",P142,IF(C143="Sell",Q142,""))</f>
        <v/>
      </c>
      <c r="T143" s="41" t="n">
        <f aca="false">IF(C143="Buy",(S143*10000+V142*T142)/(V142+10000),T142)</f>
        <v>25.4184615384615</v>
      </c>
      <c r="U143" s="41" t="n">
        <f aca="false">IF(C143="Sell",(S143*10000+W142*U142)/(W142+10000),U142)</f>
        <v>25.5576923076923</v>
      </c>
      <c r="V143" s="37" t="n">
        <f aca="false">IF(C143="Buy",V142+10000,V142)</f>
        <v>130000</v>
      </c>
      <c r="W143" s="37" t="n">
        <f aca="false">IF(C143="Sell",W142+10000,W142)</f>
        <v>130000</v>
      </c>
      <c r="X143" s="37" t="n">
        <f aca="false">V143-W143</f>
        <v>0</v>
      </c>
      <c r="Y143" s="37" t="n">
        <f aca="false">W143*U143-V143*T143</f>
        <v>18100</v>
      </c>
      <c r="Z143" s="37" t="n">
        <f aca="false">X143*R143+Y143</f>
        <v>18100</v>
      </c>
    </row>
    <row r="144" customFormat="false" ht="12.75" hidden="false" customHeight="false" outlineLevel="0" collapsed="false">
      <c r="A144" s="20" t="n">
        <f aca="false">A143+1</f>
        <v>126</v>
      </c>
      <c r="B144" s="37" t="n">
        <f aca="false">model1!B144</f>
        <v>25002.6024711438</v>
      </c>
      <c r="C144" s="20" t="s">
        <v>70</v>
      </c>
      <c r="D144" s="37" t="n">
        <f aca="false">((B144-B143)+(B143-B142)+(B142-B141)+(B141-B140))/4</f>
        <v>240</v>
      </c>
      <c r="E144" s="20" t="n">
        <f aca="false">MAX(0,IF(C144="Buy",E143+1,E143-MAX(1,ROUND($F$5*E143,0))))</f>
        <v>0</v>
      </c>
      <c r="F144" s="20" t="n">
        <f aca="false">MAX(0,IF(C144="Sell",F143+1,F143-MAX(1,ROUND($F$5*F143,0))))</f>
        <v>0</v>
      </c>
      <c r="G144" s="20" t="n">
        <f aca="false">IF(X144&gt;$R$2,E144+$R$3,IF(X144&lt;0,IF(P143&gt;U144,E144+$R$3,E144),E144))</f>
        <v>0</v>
      </c>
      <c r="H144" s="20" t="n">
        <f aca="false">IF(X144&lt;$R$2*-1,F144+$R$3,IF(X144&gt;0,(IF(Q143-U144-L126*(1+$R$4)&gt;0,F144+$R$3,F144)),F144))</f>
        <v>0</v>
      </c>
      <c r="I144" s="20" t="n">
        <f aca="false">IF(H144&gt;4,IF(G144&lt;H144*$U$2,H144,G144),G144)</f>
        <v>0</v>
      </c>
      <c r="J144" s="20" t="n">
        <f aca="false">IF(G144&gt;4,IF(H144&lt;G144*$U$2,G144,H144),H144)</f>
        <v>0</v>
      </c>
      <c r="K144" s="38" t="n">
        <f aca="false">MAX($L$3,IF(C144="Buy",MAX(0,VLOOKUP(I144,Trans2,3,FALSE())+K143),MAX(0,K143-MAX(0.01,ROUND(K143*$F$4,2)))))</f>
        <v>0</v>
      </c>
      <c r="L144" s="38" t="n">
        <f aca="false">MAX($L$3,IF(C144="Sell",MAX(0,VLOOKUP(J144,Trans2,3,FALSE())+L143),MAX(0,L143-MAX(0.01,ROUND(L143*$F$4,2)))))</f>
        <v>0</v>
      </c>
      <c r="M144" s="38" t="n">
        <f aca="false">IF(I144&lt;&gt;J144,K144,MAX(K144,L144))</f>
        <v>0</v>
      </c>
      <c r="N144" s="38" t="n">
        <f aca="false">IF(I144&lt;&gt;J144,L144,MAX(K144,L144))</f>
        <v>0</v>
      </c>
      <c r="O144" s="40" t="n">
        <f aca="false">MAX($L$2,N144+$L$4,M144+0.01,IF(C144="Sell",VLOOKUP(F144,Trans2,2,FALSE()),IF(C144="Buy",VLOOKUP(E144,Trans2,2,FALSE()),0))+VLOOKUP(D144,Intensity2,2,TRUE())+O143)</f>
        <v>0.0599999999999995</v>
      </c>
      <c r="P144" s="39" t="n">
        <f aca="false">IF(C144="Sell",Q144-O144,IF(C144="Buy",P143-M144,((P143+Q143)/2-O144/2)))</f>
        <v>25.03</v>
      </c>
      <c r="Q144" s="39" t="n">
        <f aca="false">IF(C144="Sell",Q143+N144,IF(C144="Buy",P144+O144,((P143+Q143)/2+O144/2)))</f>
        <v>25.09</v>
      </c>
      <c r="R144" s="20" t="n">
        <f aca="false">(P144+Q144)/2</f>
        <v>25.06</v>
      </c>
      <c r="S144" s="20" t="str">
        <f aca="false">IF(C144="Buy",P143,IF(C144="Sell",Q143,""))</f>
        <v/>
      </c>
      <c r="T144" s="41" t="n">
        <f aca="false">IF(C144="Buy",(S144*10000+V143*T143)/(V143+10000),T143)</f>
        <v>25.4184615384615</v>
      </c>
      <c r="U144" s="41" t="n">
        <f aca="false">IF(C144="Sell",(S144*10000+W143*U143)/(W143+10000),U143)</f>
        <v>25.5576923076923</v>
      </c>
      <c r="V144" s="37" t="n">
        <f aca="false">IF(C144="Buy",V143+10000,V143)</f>
        <v>130000</v>
      </c>
      <c r="W144" s="37" t="n">
        <f aca="false">IF(C144="Sell",W143+10000,W143)</f>
        <v>130000</v>
      </c>
      <c r="X144" s="37" t="n">
        <f aca="false">V144-W144</f>
        <v>0</v>
      </c>
      <c r="Y144" s="37" t="n">
        <f aca="false">W144*U144-V144*T144</f>
        <v>18100</v>
      </c>
      <c r="Z144" s="37" t="n">
        <f aca="false">X144*R144+Y144</f>
        <v>18100</v>
      </c>
    </row>
    <row r="145" customFormat="false" ht="12.75" hidden="false" customHeight="false" outlineLevel="0" collapsed="false">
      <c r="A145" s="20" t="n">
        <f aca="false">A144+1</f>
        <v>127</v>
      </c>
      <c r="B145" s="37" t="n">
        <f aca="false">model1!B145</f>
        <v>25242.6024711438</v>
      </c>
      <c r="C145" s="20" t="s">
        <v>70</v>
      </c>
      <c r="D145" s="37" t="n">
        <f aca="false">((B145-B144)+(B144-B143)+(B143-B142)+(B142-B141))/4</f>
        <v>240</v>
      </c>
      <c r="E145" s="20" t="n">
        <f aca="false">MAX(0,IF(C145="Buy",E144+1,E144-MAX(1,ROUND($F$5*E144,0))))</f>
        <v>0</v>
      </c>
      <c r="F145" s="20" t="n">
        <f aca="false">MAX(0,IF(C145="Sell",F144+1,F144-MAX(1,ROUND($F$5*F144,0))))</f>
        <v>0</v>
      </c>
      <c r="G145" s="20" t="n">
        <f aca="false">IF(X145&gt;$R$2,E145+$R$3,IF(X145&lt;0,IF(P144&gt;U145,E145+$R$3,E145),E145))</f>
        <v>0</v>
      </c>
      <c r="H145" s="20" t="n">
        <f aca="false">IF(X145&lt;$R$2*-1,F145+$R$3,IF(X145&gt;0,(IF(Q144-U145-L127*(1+$R$4)&gt;0,F145+$R$3,F145)),F145))</f>
        <v>0</v>
      </c>
      <c r="I145" s="20" t="n">
        <f aca="false">IF(H145&gt;4,IF(G145&lt;H145*$U$2,H145,G145),G145)</f>
        <v>0</v>
      </c>
      <c r="J145" s="20" t="n">
        <f aca="false">IF(G145&gt;4,IF(H145&lt;G145*$U$2,G145,H145),H145)</f>
        <v>0</v>
      </c>
      <c r="K145" s="38" t="n">
        <f aca="false">MAX($L$3,IF(C145="Buy",MAX(0,VLOOKUP(I145,Trans2,3,FALSE())+K144),MAX(0,K144-MAX(0.01,ROUND(K144*$F$4,2)))))</f>
        <v>0</v>
      </c>
      <c r="L145" s="38" t="n">
        <f aca="false">MAX($L$3,IF(C145="Sell",MAX(0,VLOOKUP(J145,Trans2,3,FALSE())+L144),MAX(0,L144-MAX(0.01,ROUND(L144*$F$4,2)))))</f>
        <v>0</v>
      </c>
      <c r="M145" s="38" t="n">
        <f aca="false">IF(I145&lt;&gt;J145,K145,MAX(K145,L145))</f>
        <v>0</v>
      </c>
      <c r="N145" s="38" t="n">
        <f aca="false">IF(I145&lt;&gt;J145,L145,MAX(K145,L145))</f>
        <v>0</v>
      </c>
      <c r="O145" s="40" t="n">
        <f aca="false">MAX($L$2,N145+$L$4,M145+0.01,IF(C145="Sell",VLOOKUP(F145,Trans2,2,FALSE()),IF(C145="Buy",VLOOKUP(E145,Trans2,2,FALSE()),0))+VLOOKUP(D145,Intensity2,2,TRUE())+O144)</f>
        <v>0.0499999999999995</v>
      </c>
      <c r="P145" s="39" t="n">
        <f aca="false">IF(C145="Sell",Q145-O145,IF(C145="Buy",P144-M145,((P144+Q144)/2-O145/2)))</f>
        <v>25.035</v>
      </c>
      <c r="Q145" s="39" t="n">
        <f aca="false">IF(C145="Sell",Q144+N145,IF(C145="Buy",P145+O145,((P144+Q144)/2+O145/2)))</f>
        <v>25.085</v>
      </c>
      <c r="R145" s="20" t="n">
        <f aca="false">(P145+Q145)/2</f>
        <v>25.06</v>
      </c>
      <c r="S145" s="20" t="str">
        <f aca="false">IF(C145="Buy",P144,IF(C145="Sell",Q144,""))</f>
        <v/>
      </c>
      <c r="T145" s="41" t="n">
        <f aca="false">IF(C145="Buy",(S145*10000+V144*T144)/(V144+10000),T144)</f>
        <v>25.4184615384615</v>
      </c>
      <c r="U145" s="41" t="n">
        <f aca="false">IF(C145="Sell",(S145*10000+W144*U144)/(W144+10000),U144)</f>
        <v>25.5576923076923</v>
      </c>
      <c r="V145" s="37" t="n">
        <f aca="false">IF(C145="Buy",V144+10000,V144)</f>
        <v>130000</v>
      </c>
      <c r="W145" s="37" t="n">
        <f aca="false">IF(C145="Sell",W144+10000,W144)</f>
        <v>130000</v>
      </c>
      <c r="X145" s="37" t="n">
        <f aca="false">V145-W145</f>
        <v>0</v>
      </c>
      <c r="Y145" s="37" t="n">
        <f aca="false">W145*U145-V145*T145</f>
        <v>18100</v>
      </c>
      <c r="Z145" s="37" t="n">
        <f aca="false">X145*R145+Y145</f>
        <v>18100</v>
      </c>
    </row>
    <row r="146" customFormat="false" ht="12.75" hidden="false" customHeight="false" outlineLevel="0" collapsed="false">
      <c r="A146" s="20" t="n">
        <f aca="false">A145+1</f>
        <v>128</v>
      </c>
      <c r="B146" s="37" t="n">
        <f aca="false">model1!B146</f>
        <v>25482.6024711438</v>
      </c>
      <c r="C146" s="20" t="s">
        <v>70</v>
      </c>
      <c r="D146" s="37" t="n">
        <f aca="false">((B146-B145)+(B145-B144)+(B144-B143)+(B143-B142))/4</f>
        <v>240</v>
      </c>
      <c r="E146" s="20" t="n">
        <f aca="false">MAX(0,IF(C146="Buy",E145+1,E145-MAX(1,ROUND($F$5*E145,0))))</f>
        <v>0</v>
      </c>
      <c r="F146" s="20" t="n">
        <f aca="false">MAX(0,IF(C146="Sell",F145+1,F145-MAX(1,ROUND($F$5*F145,0))))</f>
        <v>0</v>
      </c>
      <c r="G146" s="20" t="n">
        <f aca="false">IF(X146&gt;$R$2,E146+$R$3,IF(X146&lt;0,IF(P145&gt;U146,E146+$R$3,E146),E146))</f>
        <v>0</v>
      </c>
      <c r="H146" s="20" t="n">
        <f aca="false">IF(X146&lt;$R$2*-1,F146+$R$3,IF(X146&gt;0,(IF(Q145-U146-L128*(1+$R$4)&gt;0,F146+$R$3,F146)),F146))</f>
        <v>0</v>
      </c>
      <c r="I146" s="20" t="n">
        <f aca="false">IF(H146&gt;4,IF(G146&lt;H146*$U$2,H146,G146),G146)</f>
        <v>0</v>
      </c>
      <c r="J146" s="20" t="n">
        <f aca="false">IF(G146&gt;4,IF(H146&lt;G146*$U$2,G146,H146),H146)</f>
        <v>0</v>
      </c>
      <c r="K146" s="38" t="n">
        <f aca="false">MAX($L$3,IF(C146="Buy",MAX(0,VLOOKUP(I146,Trans2,3,FALSE())+K145),MAX(0,K145-MAX(0.01,ROUND(K145*$F$4,2)))))</f>
        <v>0</v>
      </c>
      <c r="L146" s="38" t="n">
        <f aca="false">MAX($L$3,IF(C146="Sell",MAX(0,VLOOKUP(J146,Trans2,3,FALSE())+L145),MAX(0,L145-MAX(0.01,ROUND(L145*$F$4,2)))))</f>
        <v>0</v>
      </c>
      <c r="M146" s="38" t="n">
        <f aca="false">IF(I146&lt;&gt;J146,K146,MAX(K146,L146))</f>
        <v>0</v>
      </c>
      <c r="N146" s="38" t="n">
        <f aca="false">IF(I146&lt;&gt;J146,L146,MAX(K146,L146))</f>
        <v>0</v>
      </c>
      <c r="O146" s="40" t="n">
        <f aca="false">MAX($L$2,N146+$L$4,M146+0.01,IF(C146="Sell",VLOOKUP(F146,Trans2,2,FALSE()),IF(C146="Buy",VLOOKUP(E146,Trans2,2,FALSE()),0))+VLOOKUP(D146,Intensity2,2,TRUE())+O145)</f>
        <v>0.04</v>
      </c>
      <c r="P146" s="39" t="n">
        <f aca="false">IF(C146="Sell",Q146-O146,IF(C146="Buy",P145-M146,((P145+Q145)/2-O146/2)))</f>
        <v>25.04</v>
      </c>
      <c r="Q146" s="39" t="n">
        <f aca="false">IF(C146="Sell",Q145+N146,IF(C146="Buy",P146+O146,((P145+Q145)/2+O146/2)))</f>
        <v>25.08</v>
      </c>
      <c r="R146" s="20" t="n">
        <f aca="false">(P146+Q146)/2</f>
        <v>25.06</v>
      </c>
      <c r="S146" s="20" t="str">
        <f aca="false">IF(C146="Buy",P145,IF(C146="Sell",Q145,""))</f>
        <v/>
      </c>
      <c r="T146" s="41" t="n">
        <f aca="false">IF(C146="Buy",(S146*10000+V145*T145)/(V145+10000),T145)</f>
        <v>25.4184615384615</v>
      </c>
      <c r="U146" s="41" t="n">
        <f aca="false">IF(C146="Sell",(S146*10000+W145*U145)/(W145+10000),U145)</f>
        <v>25.5576923076923</v>
      </c>
      <c r="V146" s="37" t="n">
        <f aca="false">IF(C146="Buy",V145+10000,V145)</f>
        <v>130000</v>
      </c>
      <c r="W146" s="37" t="n">
        <f aca="false">IF(C146="Sell",W145+10000,W145)</f>
        <v>130000</v>
      </c>
      <c r="X146" s="37" t="n">
        <f aca="false">V146-W146</f>
        <v>0</v>
      </c>
      <c r="Y146" s="37" t="n">
        <f aca="false">W146*U146-V146*T146</f>
        <v>18100</v>
      </c>
      <c r="Z146" s="37" t="n">
        <f aca="false">X146*R146+Y146</f>
        <v>18100</v>
      </c>
    </row>
    <row r="147" customFormat="false" ht="12.75" hidden="false" customHeight="false" outlineLevel="0" collapsed="false">
      <c r="A147" s="20" t="n">
        <f aca="false">A146+1</f>
        <v>129</v>
      </c>
      <c r="B147" s="37" t="n">
        <f aca="false">model1!B147</f>
        <v>25722.6024711438</v>
      </c>
      <c r="C147" s="20" t="s">
        <v>70</v>
      </c>
      <c r="D147" s="37" t="n">
        <f aca="false">((B147-B146)+(B146-B145)+(B145-B144)+(B144-B143))/4</f>
        <v>240</v>
      </c>
      <c r="E147" s="20" t="n">
        <f aca="false">MAX(0,IF(C147="Buy",E146+1,E146-MAX(1,ROUND($F$5*E146,0))))</f>
        <v>0</v>
      </c>
      <c r="F147" s="20" t="n">
        <f aca="false">MAX(0,IF(C147="Sell",F146+1,F146-MAX(1,ROUND($F$5*F146,0))))</f>
        <v>0</v>
      </c>
      <c r="G147" s="20" t="n">
        <f aca="false">IF(X147&gt;$R$2,E147+$R$3,IF(X147&lt;0,IF(P146&gt;U147,E147+$R$3,E147),E147))</f>
        <v>0</v>
      </c>
      <c r="H147" s="20" t="n">
        <f aca="false">IF(X147&lt;$R$2*-1,F147+$R$3,IF(X147&gt;0,(IF(Q146-U147-L129*(1+$R$4)&gt;0,F147+$R$3,F147)),F147))</f>
        <v>0</v>
      </c>
      <c r="I147" s="20" t="n">
        <f aca="false">IF(H147&gt;4,IF(G147&lt;H147*$U$2,H147,G147),G147)</f>
        <v>0</v>
      </c>
      <c r="J147" s="20" t="n">
        <f aca="false">IF(G147&gt;4,IF(H147&lt;G147*$U$2,G147,H147),H147)</f>
        <v>0</v>
      </c>
      <c r="K147" s="38" t="n">
        <f aca="false">MAX($L$3,IF(C147="Buy",MAX(0,VLOOKUP(I147,Trans2,3,FALSE())+K146),MAX(0,K146-MAX(0.01,ROUND(K146*$F$4,2)))))</f>
        <v>0</v>
      </c>
      <c r="L147" s="38" t="n">
        <f aca="false">MAX($L$3,IF(C147="Sell",MAX(0,VLOOKUP(J147,Trans2,3,FALSE())+L146),MAX(0,L146-MAX(0.01,ROUND(L146*$F$4,2)))))</f>
        <v>0</v>
      </c>
      <c r="M147" s="38" t="n">
        <f aca="false">IF(I147&lt;&gt;J147,K147,MAX(K147,L147))</f>
        <v>0</v>
      </c>
      <c r="N147" s="38" t="n">
        <f aca="false">IF(I147&lt;&gt;J147,L147,MAX(K147,L147))</f>
        <v>0</v>
      </c>
      <c r="O147" s="40" t="n">
        <f aca="false">MAX($L$2,N147+$L$4,M147+0.01,IF(C147="Sell",VLOOKUP(F147,Trans2,2,FALSE()),IF(C147="Buy",VLOOKUP(E147,Trans2,2,FALSE()),0))+VLOOKUP(D147,Intensity2,2,TRUE())+O146)</f>
        <v>0.04</v>
      </c>
      <c r="P147" s="39" t="n">
        <f aca="false">IF(C147="Sell",Q147-O147,IF(C147="Buy",P146-M147,((P146+Q146)/2-O147/2)))</f>
        <v>25.04</v>
      </c>
      <c r="Q147" s="39" t="n">
        <f aca="false">IF(C147="Sell",Q146+N147,IF(C147="Buy",P147+O147,((P146+Q146)/2+O147/2)))</f>
        <v>25.08</v>
      </c>
      <c r="R147" s="20" t="n">
        <f aca="false">(P147+Q147)/2</f>
        <v>25.06</v>
      </c>
      <c r="S147" s="20" t="str">
        <f aca="false">IF(C147="Buy",P146,IF(C147="Sell",Q146,""))</f>
        <v/>
      </c>
      <c r="T147" s="41" t="n">
        <f aca="false">IF(C147="Buy",(S147*10000+V146*T146)/(V146+10000),T146)</f>
        <v>25.4184615384615</v>
      </c>
      <c r="U147" s="41" t="n">
        <f aca="false">IF(C147="Sell",(S147*10000+W146*U146)/(W146+10000),U146)</f>
        <v>25.5576923076923</v>
      </c>
      <c r="V147" s="37" t="n">
        <f aca="false">IF(C147="Buy",V146+10000,V146)</f>
        <v>130000</v>
      </c>
      <c r="W147" s="37" t="n">
        <f aca="false">IF(C147="Sell",W146+10000,W146)</f>
        <v>130000</v>
      </c>
      <c r="X147" s="37" t="n">
        <f aca="false">V147-W147</f>
        <v>0</v>
      </c>
      <c r="Y147" s="37" t="n">
        <f aca="false">W147*U147-V147*T147</f>
        <v>18100</v>
      </c>
      <c r="Z147" s="37" t="n">
        <f aca="false">X147*R147+Y147</f>
        <v>18100</v>
      </c>
    </row>
    <row r="148" customFormat="false" ht="12.75" hidden="false" customHeight="false" outlineLevel="0" collapsed="false">
      <c r="A148" s="20" t="n">
        <f aca="false">A147+1</f>
        <v>130</v>
      </c>
      <c r="B148" s="37" t="n">
        <f aca="false">model1!B148</f>
        <v>25962.6024711438</v>
      </c>
      <c r="C148" s="20" t="s">
        <v>70</v>
      </c>
      <c r="D148" s="37" t="n">
        <f aca="false">((B148-B147)+(B147-B146)+(B146-B145)+(B145-B144))/4</f>
        <v>240</v>
      </c>
      <c r="E148" s="20" t="n">
        <f aca="false">MAX(0,IF(C148="Buy",E147+1,E147-MAX(1,ROUND($F$5*E147,0))))</f>
        <v>0</v>
      </c>
      <c r="F148" s="20" t="n">
        <f aca="false">MAX(0,IF(C148="Sell",F147+1,F147-MAX(1,ROUND($F$5*F147,0))))</f>
        <v>0</v>
      </c>
      <c r="G148" s="20" t="n">
        <f aca="false">IF(X148&gt;$R$2,E148+$R$3,IF(X148&lt;0,IF(P147&gt;U148,E148+$R$3,E148),E148))</f>
        <v>0</v>
      </c>
      <c r="H148" s="20" t="n">
        <f aca="false">IF(X148&lt;$R$2*-1,F148+$R$3,IF(X148&gt;0,(IF(Q147-U148-L130*(1+$R$4)&gt;0,F148+$R$3,F148)),F148))</f>
        <v>0</v>
      </c>
      <c r="I148" s="20" t="n">
        <f aca="false">IF(H148&gt;4,IF(G148&lt;H148*$U$2,H148,G148),G148)</f>
        <v>0</v>
      </c>
      <c r="J148" s="20" t="n">
        <f aca="false">IF(G148&gt;4,IF(H148&lt;G148*$U$2,G148,H148),H148)</f>
        <v>0</v>
      </c>
      <c r="K148" s="38" t="n">
        <f aca="false">MAX($L$3,IF(C148="Buy",MAX(0,VLOOKUP(I148,Trans2,3,FALSE())+K147),MAX(0,K147-MAX(0.01,ROUND(K147*$F$4,2)))))</f>
        <v>0</v>
      </c>
      <c r="L148" s="38" t="n">
        <f aca="false">MAX($L$3,IF(C148="Sell",MAX(0,VLOOKUP(J148,Trans2,3,FALSE())+L147),MAX(0,L147-MAX(0.01,ROUND(L147*$F$4,2)))))</f>
        <v>0</v>
      </c>
      <c r="M148" s="38" t="n">
        <f aca="false">IF(I148&lt;&gt;J148,K148,MAX(K148,L148))</f>
        <v>0</v>
      </c>
      <c r="N148" s="38" t="n">
        <f aca="false">IF(I148&lt;&gt;J148,L148,MAX(K148,L148))</f>
        <v>0</v>
      </c>
      <c r="O148" s="40" t="n">
        <f aca="false">MAX($L$2,N148+$L$4,M148+0.01,IF(C148="Sell",VLOOKUP(F148,Trans2,2,FALSE()),IF(C148="Buy",VLOOKUP(E148,Trans2,2,FALSE()),0))+VLOOKUP(D148,Intensity2,2,TRUE())+O147)</f>
        <v>0.04</v>
      </c>
      <c r="P148" s="39" t="n">
        <f aca="false">IF(C148="Sell",Q148-O148,IF(C148="Buy",P147-M148,((P147+Q147)/2-O148/2)))</f>
        <v>25.04</v>
      </c>
      <c r="Q148" s="39" t="n">
        <f aca="false">IF(C148="Sell",Q147+N148,IF(C148="Buy",P148+O148,((P147+Q147)/2+O148/2)))</f>
        <v>25.08</v>
      </c>
      <c r="R148" s="20" t="n">
        <f aca="false">(P148+Q148)/2</f>
        <v>25.06</v>
      </c>
      <c r="S148" s="20" t="str">
        <f aca="false">IF(C148="Buy",P147,IF(C148="Sell",Q147,""))</f>
        <v/>
      </c>
      <c r="T148" s="41" t="n">
        <f aca="false">IF(C148="Buy",(S148*10000+V147*T147)/(V147+10000),T147)</f>
        <v>25.4184615384615</v>
      </c>
      <c r="U148" s="41" t="n">
        <f aca="false">IF(C148="Sell",(S148*10000+W147*U147)/(W147+10000),U147)</f>
        <v>25.5576923076923</v>
      </c>
      <c r="V148" s="37" t="n">
        <f aca="false">IF(C148="Buy",V147+10000,V147)</f>
        <v>130000</v>
      </c>
      <c r="W148" s="37" t="n">
        <f aca="false">IF(C148="Sell",W147+10000,W147)</f>
        <v>130000</v>
      </c>
      <c r="X148" s="37" t="n">
        <f aca="false">V148-W148</f>
        <v>0</v>
      </c>
      <c r="Y148" s="37" t="n">
        <f aca="false">W148*U148-V148*T148</f>
        <v>18100</v>
      </c>
      <c r="Z148" s="37" t="n">
        <f aca="false">X148*R148+Y148</f>
        <v>18100</v>
      </c>
    </row>
    <row r="149" customFormat="false" ht="12.75" hidden="false" customHeight="false" outlineLevel="0" collapsed="false">
      <c r="A149" s="20" t="n">
        <f aca="false">A148+1</f>
        <v>131</v>
      </c>
      <c r="B149" s="37" t="n">
        <f aca="false">model1!B149</f>
        <v>26202.6024711438</v>
      </c>
      <c r="C149" s="20" t="s">
        <v>70</v>
      </c>
      <c r="D149" s="37" t="n">
        <f aca="false">((B149-B148)+(B148-B147)+(B147-B146)+(B146-B145))/4</f>
        <v>240</v>
      </c>
      <c r="E149" s="20" t="n">
        <f aca="false">MAX(0,IF(C149="Buy",E148+1,E148-MAX(1,ROUND($F$5*E148,0))))</f>
        <v>0</v>
      </c>
      <c r="F149" s="20" t="n">
        <f aca="false">MAX(0,IF(C149="Sell",F148+1,F148-MAX(1,ROUND($F$5*F148,0))))</f>
        <v>0</v>
      </c>
      <c r="G149" s="20" t="n">
        <f aca="false">IF(X149&gt;$R$2,E149+$R$3,IF(X149&lt;0,IF(P148&gt;U149,E149+$R$3,E149),E149))</f>
        <v>0</v>
      </c>
      <c r="H149" s="20" t="n">
        <f aca="false">IF(X149&lt;$R$2*-1,F149+$R$3,IF(X149&gt;0,(IF(Q148-U149-L131*(1+$R$4)&gt;0,F149+$R$3,F149)),F149))</f>
        <v>0</v>
      </c>
      <c r="I149" s="20" t="n">
        <f aca="false">IF(H149&gt;4,IF(G149&lt;H149*$U$2,H149,G149),G149)</f>
        <v>0</v>
      </c>
      <c r="J149" s="20" t="n">
        <f aca="false">IF(G149&gt;4,IF(H149&lt;G149*$U$2,G149,H149),H149)</f>
        <v>0</v>
      </c>
      <c r="K149" s="38" t="n">
        <f aca="false">MAX($L$3,IF(C149="Buy",MAX(0,VLOOKUP(I149,Trans2,3,FALSE())+K148),MAX(0,K148-MAX(0.01,ROUND(K148*$F$4,2)))))</f>
        <v>0</v>
      </c>
      <c r="L149" s="38" t="n">
        <f aca="false">MAX($L$3,IF(C149="Sell",MAX(0,VLOOKUP(J149,Trans2,3,FALSE())+L148),MAX(0,L148-MAX(0.01,ROUND(L148*$F$4,2)))))</f>
        <v>0</v>
      </c>
      <c r="M149" s="38" t="n">
        <f aca="false">IF(I149&lt;&gt;J149,K149,MAX(K149,L149))</f>
        <v>0</v>
      </c>
      <c r="N149" s="38" t="n">
        <f aca="false">IF(I149&lt;&gt;J149,L149,MAX(K149,L149))</f>
        <v>0</v>
      </c>
      <c r="O149" s="40" t="n">
        <f aca="false">MAX($L$2,N149+$L$4,M149+0.01,IF(C149="Sell",VLOOKUP(F149,Trans2,2,FALSE()),IF(C149="Buy",VLOOKUP(E149,Trans2,2,FALSE()),0))+VLOOKUP(D149,Intensity2,2,TRUE())+O148)</f>
        <v>0.04</v>
      </c>
      <c r="P149" s="39" t="n">
        <f aca="false">IF(C149="Sell",Q149-O149,IF(C149="Buy",P148-M149,((P148+Q148)/2-O149/2)))</f>
        <v>25.04</v>
      </c>
      <c r="Q149" s="39" t="n">
        <f aca="false">IF(C149="Sell",Q148+N149,IF(C149="Buy",P149+O149,((P148+Q148)/2+O149/2)))</f>
        <v>25.08</v>
      </c>
      <c r="R149" s="20" t="n">
        <f aca="false">(P149+Q149)/2</f>
        <v>25.06</v>
      </c>
      <c r="S149" s="20" t="str">
        <f aca="false">IF(C149="Buy",P148,IF(C149="Sell",Q148,""))</f>
        <v/>
      </c>
      <c r="T149" s="41" t="n">
        <f aca="false">IF(C149="Buy",(S149*10000+V148*T148)/(V148+10000),T148)</f>
        <v>25.4184615384615</v>
      </c>
      <c r="U149" s="41" t="n">
        <f aca="false">IF(C149="Sell",(S149*10000+W148*U148)/(W148+10000),U148)</f>
        <v>25.5576923076923</v>
      </c>
      <c r="V149" s="37" t="n">
        <f aca="false">IF(C149="Buy",V148+10000,V148)</f>
        <v>130000</v>
      </c>
      <c r="W149" s="37" t="n">
        <f aca="false">IF(C149="Sell",W148+10000,W148)</f>
        <v>130000</v>
      </c>
      <c r="X149" s="37" t="n">
        <f aca="false">V149-W149</f>
        <v>0</v>
      </c>
      <c r="Y149" s="37" t="n">
        <f aca="false">W149*U149-V149*T149</f>
        <v>18100</v>
      </c>
      <c r="Z149" s="37" t="n">
        <f aca="false">X149*R149+Y149</f>
        <v>18100</v>
      </c>
    </row>
    <row r="150" customFormat="false" ht="12.75" hidden="false" customHeight="false" outlineLevel="0" collapsed="false">
      <c r="A150" s="20" t="n">
        <f aca="false">A149+1</f>
        <v>132</v>
      </c>
      <c r="B150" s="37" t="n">
        <f aca="false">model1!B150</f>
        <v>26442.6024711438</v>
      </c>
      <c r="C150" s="20" t="s">
        <v>70</v>
      </c>
      <c r="D150" s="37" t="n">
        <f aca="false">((B150-B149)+(B149-B148)+(B148-B147)+(B147-B146))/4</f>
        <v>240</v>
      </c>
      <c r="E150" s="20" t="n">
        <f aca="false">MAX(0,IF(C150="Buy",E149+1,E149-MAX(1,ROUND($F$5*E149,0))))</f>
        <v>0</v>
      </c>
      <c r="F150" s="20" t="n">
        <f aca="false">MAX(0,IF(C150="Sell",F149+1,F149-MAX(1,ROUND($F$5*F149,0))))</f>
        <v>0</v>
      </c>
      <c r="G150" s="20" t="n">
        <f aca="false">IF(X150&gt;$R$2,E150+$R$3,IF(X150&lt;0,IF(P149&gt;U150,E150+$R$3,E150),E150))</f>
        <v>0</v>
      </c>
      <c r="H150" s="20" t="n">
        <f aca="false">IF(X150&lt;$R$2*-1,F150+$R$3,IF(X150&gt;0,(IF(Q149-U150-L132*(1+$R$4)&gt;0,F150+$R$3,F150)),F150))</f>
        <v>0</v>
      </c>
      <c r="I150" s="20" t="n">
        <f aca="false">IF(H150&gt;4,IF(G150&lt;H150*$U$2,H150,G150),G150)</f>
        <v>0</v>
      </c>
      <c r="J150" s="20" t="n">
        <f aca="false">IF(G150&gt;4,IF(H150&lt;G150*$U$2,G150,H150),H150)</f>
        <v>0</v>
      </c>
      <c r="K150" s="38" t="n">
        <f aca="false">MAX($L$3,IF(C150="Buy",MAX(0,VLOOKUP(I150,Trans2,3,FALSE())+K149),MAX(0,K149-MAX(0.01,ROUND(K149*$F$4,2)))))</f>
        <v>0</v>
      </c>
      <c r="L150" s="38" t="n">
        <f aca="false">MAX($L$3,IF(C150="Sell",MAX(0,VLOOKUP(J150,Trans2,3,FALSE())+L149),MAX(0,L149-MAX(0.01,ROUND(L149*$F$4,2)))))</f>
        <v>0</v>
      </c>
      <c r="M150" s="38" t="n">
        <f aca="false">IF(I150&lt;&gt;J150,K150,MAX(K150,L150))</f>
        <v>0</v>
      </c>
      <c r="N150" s="38" t="n">
        <f aca="false">IF(I150&lt;&gt;J150,L150,MAX(K150,L150))</f>
        <v>0</v>
      </c>
      <c r="O150" s="40" t="n">
        <f aca="false">MAX($L$2,N150+$L$4,M150+0.01,IF(C150="Sell",VLOOKUP(F150,Trans2,2,FALSE()),IF(C150="Buy",VLOOKUP(E150,Trans2,2,FALSE()),0))+VLOOKUP(D150,Intensity2,2,TRUE())+O149)</f>
        <v>0.04</v>
      </c>
      <c r="P150" s="39" t="n">
        <f aca="false">IF(C150="Sell",Q150-O150,IF(C150="Buy",P149-M150,((P149+Q149)/2-O150/2)))</f>
        <v>25.04</v>
      </c>
      <c r="Q150" s="39" t="n">
        <f aca="false">IF(C150="Sell",Q149+N150,IF(C150="Buy",P150+O150,((P149+Q149)/2+O150/2)))</f>
        <v>25.08</v>
      </c>
      <c r="R150" s="20" t="n">
        <f aca="false">(P150+Q150)/2</f>
        <v>25.06</v>
      </c>
      <c r="S150" s="20" t="str">
        <f aca="false">IF(C150="Buy",P149,IF(C150="Sell",Q149,""))</f>
        <v/>
      </c>
      <c r="T150" s="41" t="n">
        <f aca="false">IF(C150="Buy",(S150*10000+V149*T149)/(V149+10000),T149)</f>
        <v>25.4184615384615</v>
      </c>
      <c r="U150" s="41" t="n">
        <f aca="false">IF(C150="Sell",(S150*10000+W149*U149)/(W149+10000),U149)</f>
        <v>25.5576923076923</v>
      </c>
      <c r="V150" s="37" t="n">
        <f aca="false">IF(C150="Buy",V149+10000,V149)</f>
        <v>130000</v>
      </c>
      <c r="W150" s="37" t="n">
        <f aca="false">IF(C150="Sell",W149+10000,W149)</f>
        <v>130000</v>
      </c>
      <c r="X150" s="37" t="n">
        <f aca="false">V150-W150</f>
        <v>0</v>
      </c>
      <c r="Y150" s="37" t="n">
        <f aca="false">W150*U150-V150*T150</f>
        <v>18100</v>
      </c>
      <c r="Z150" s="37" t="n">
        <f aca="false">X150*R150+Y150</f>
        <v>18100</v>
      </c>
    </row>
    <row r="151" customFormat="false" ht="12.75" hidden="false" customHeight="false" outlineLevel="0" collapsed="false">
      <c r="A151" s="20" t="n">
        <f aca="false">A150+1</f>
        <v>133</v>
      </c>
      <c r="B151" s="37" t="n">
        <f aca="false">model1!B151</f>
        <v>26682.6024711438</v>
      </c>
      <c r="C151" s="20" t="s">
        <v>70</v>
      </c>
      <c r="D151" s="37" t="n">
        <f aca="false">((B151-B150)+(B150-B149)+(B149-B148)+(B148-B147))/4</f>
        <v>240</v>
      </c>
      <c r="E151" s="20" t="n">
        <f aca="false">MAX(0,IF(C151="Buy",E150+1,E150-MAX(1,ROUND($F$5*E150,0))))</f>
        <v>0</v>
      </c>
      <c r="F151" s="20" t="n">
        <f aca="false">MAX(0,IF(C151="Sell",F150+1,F150-MAX(1,ROUND($F$5*F150,0))))</f>
        <v>0</v>
      </c>
      <c r="G151" s="20" t="n">
        <f aca="false">IF(X151&gt;$R$2,E151+$R$3,IF(X151&lt;0,IF(P150&gt;U151,E151+$R$3,E151),E151))</f>
        <v>0</v>
      </c>
      <c r="H151" s="20" t="n">
        <f aca="false">IF(X151&lt;$R$2*-1,F151+$R$3,IF(X151&gt;0,(IF(Q150-U151-L133*(1+$R$4)&gt;0,F151+$R$3,F151)),F151))</f>
        <v>0</v>
      </c>
      <c r="I151" s="20" t="n">
        <f aca="false">IF(H151&gt;4,IF(G151&lt;H151*$U$2,H151,G151),G151)</f>
        <v>0</v>
      </c>
      <c r="J151" s="20" t="n">
        <f aca="false">IF(G151&gt;4,IF(H151&lt;G151*$U$2,G151,H151),H151)</f>
        <v>0</v>
      </c>
      <c r="K151" s="38" t="n">
        <f aca="false">MAX($L$3,IF(C151="Buy",MAX(0,VLOOKUP(I151,Trans2,3,FALSE())+K150),MAX(0,K150-MAX(0.01,ROUND(K150*$F$4,2)))))</f>
        <v>0</v>
      </c>
      <c r="L151" s="38" t="n">
        <f aca="false">MAX($L$3,IF(C151="Sell",MAX(0,VLOOKUP(J151,Trans2,3,FALSE())+L150),MAX(0,L150-MAX(0.01,ROUND(L150*$F$4,2)))))</f>
        <v>0</v>
      </c>
      <c r="M151" s="38" t="n">
        <f aca="false">IF(I151&lt;&gt;J151,K151,MAX(K151,L151))</f>
        <v>0</v>
      </c>
      <c r="N151" s="38" t="n">
        <f aca="false">IF(I151&lt;&gt;J151,L151,MAX(K151,L151))</f>
        <v>0</v>
      </c>
      <c r="O151" s="40" t="n">
        <f aca="false">MAX($L$2,N151+$L$4,M151+0.01,IF(C151="Sell",VLOOKUP(F151,Trans2,2,FALSE()),IF(C151="Buy",VLOOKUP(E151,Trans2,2,FALSE()),0))+VLOOKUP(D151,Intensity2,2,TRUE())+O150)</f>
        <v>0.04</v>
      </c>
      <c r="P151" s="39" t="n">
        <f aca="false">IF(C151="Sell",Q151-O151,IF(C151="Buy",P150-M151,((P150+Q150)/2-O151/2)))</f>
        <v>25.04</v>
      </c>
      <c r="Q151" s="39" t="n">
        <f aca="false">IF(C151="Sell",Q150+N151,IF(C151="Buy",P151+O151,((P150+Q150)/2+O151/2)))</f>
        <v>25.08</v>
      </c>
      <c r="R151" s="20" t="n">
        <f aca="false">(P151+Q151)/2</f>
        <v>25.06</v>
      </c>
      <c r="S151" s="20" t="str">
        <f aca="false">IF(C151="Buy",P150,IF(C151="Sell",Q150,""))</f>
        <v/>
      </c>
      <c r="T151" s="41" t="n">
        <f aca="false">IF(C151="Buy",(S151*10000+V150*T150)/(V150+10000),T150)</f>
        <v>25.4184615384615</v>
      </c>
      <c r="U151" s="41" t="n">
        <f aca="false">IF(C151="Sell",(S151*10000+W150*U150)/(W150+10000),U150)</f>
        <v>25.5576923076923</v>
      </c>
      <c r="V151" s="37" t="n">
        <f aca="false">IF(C151="Buy",V150+10000,V150)</f>
        <v>130000</v>
      </c>
      <c r="W151" s="37" t="n">
        <f aca="false">IF(C151="Sell",W150+10000,W150)</f>
        <v>130000</v>
      </c>
      <c r="X151" s="37" t="n">
        <f aca="false">V151-W151</f>
        <v>0</v>
      </c>
      <c r="Y151" s="37" t="n">
        <f aca="false">W151*U151-V151*T151</f>
        <v>18100</v>
      </c>
      <c r="Z151" s="37" t="n">
        <f aca="false">X151*R151+Y151</f>
        <v>18100</v>
      </c>
    </row>
    <row r="152" customFormat="false" ht="12.75" hidden="false" customHeight="false" outlineLevel="0" collapsed="false">
      <c r="A152" s="20" t="n">
        <f aca="false">A151+1</f>
        <v>134</v>
      </c>
      <c r="B152" s="37" t="n">
        <f aca="false">model1!B152</f>
        <v>26922.6024711438</v>
      </c>
      <c r="C152" s="20" t="s">
        <v>70</v>
      </c>
      <c r="D152" s="37" t="n">
        <f aca="false">((B152-B151)+(B151-B150)+(B150-B149)+(B149-B148))/4</f>
        <v>240</v>
      </c>
      <c r="E152" s="20" t="n">
        <f aca="false">MAX(0,IF(C152="Buy",E151+1,E151-MAX(1,ROUND($F$5*E151,0))))</f>
        <v>0</v>
      </c>
      <c r="F152" s="20" t="n">
        <f aca="false">MAX(0,IF(C152="Sell",F151+1,F151-MAX(1,ROUND($F$5*F151,0))))</f>
        <v>0</v>
      </c>
      <c r="G152" s="20" t="n">
        <f aca="false">IF(X152&gt;$R$2,E152+$R$3,IF(X152&lt;0,IF(P151&gt;U152,E152+$R$3,E152),E152))</f>
        <v>0</v>
      </c>
      <c r="H152" s="20" t="n">
        <f aca="false">IF(X152&lt;$R$2*-1,F152+$R$3,IF(X152&gt;0,(IF(Q151-U152-L134*(1+$R$4)&gt;0,F152+$R$3,F152)),F152))</f>
        <v>0</v>
      </c>
      <c r="I152" s="20" t="n">
        <f aca="false">IF(H152&gt;4,IF(G152&lt;H152*$U$2,H152,G152),G152)</f>
        <v>0</v>
      </c>
      <c r="J152" s="20" t="n">
        <f aca="false">IF(G152&gt;4,IF(H152&lt;G152*$U$2,G152,H152),H152)</f>
        <v>0</v>
      </c>
      <c r="K152" s="38" t="n">
        <f aca="false">MAX($L$3,IF(C152="Buy",MAX(0,VLOOKUP(I152,Trans2,3,FALSE())+K151),MAX(0,K151-MAX(0.01,ROUND(K151*$F$4,2)))))</f>
        <v>0</v>
      </c>
      <c r="L152" s="38" t="n">
        <f aca="false">MAX($L$3,IF(C152="Sell",MAX(0,VLOOKUP(J152,Trans2,3,FALSE())+L151),MAX(0,L151-MAX(0.01,ROUND(L151*$F$4,2)))))</f>
        <v>0</v>
      </c>
      <c r="M152" s="38" t="n">
        <f aca="false">IF(I152&lt;&gt;J152,K152,MAX(K152,L152))</f>
        <v>0</v>
      </c>
      <c r="N152" s="38" t="n">
        <f aca="false">IF(I152&lt;&gt;J152,L152,MAX(K152,L152))</f>
        <v>0</v>
      </c>
      <c r="O152" s="40" t="n">
        <f aca="false">MAX($L$2,N152+$L$4,M152+0.01,IF(C152="Sell",VLOOKUP(F152,Trans2,2,FALSE()),IF(C152="Buy",VLOOKUP(E152,Trans2,2,FALSE()),0))+VLOOKUP(D152,Intensity2,2,TRUE())+O151)</f>
        <v>0.04</v>
      </c>
      <c r="P152" s="39" t="n">
        <f aca="false">IF(C152="Sell",Q152-O152,IF(C152="Buy",P151-M152,((P151+Q151)/2-O152/2)))</f>
        <v>25.04</v>
      </c>
      <c r="Q152" s="39" t="n">
        <f aca="false">IF(C152="Sell",Q151+N152,IF(C152="Buy",P152+O152,((P151+Q151)/2+O152/2)))</f>
        <v>25.08</v>
      </c>
      <c r="R152" s="20" t="n">
        <f aca="false">(P152+Q152)/2</f>
        <v>25.06</v>
      </c>
      <c r="S152" s="20" t="str">
        <f aca="false">IF(C152="Buy",P151,IF(C152="Sell",Q151,""))</f>
        <v/>
      </c>
      <c r="T152" s="41" t="n">
        <f aca="false">IF(C152="Buy",(S152*10000+V151*T151)/(V151+10000),T151)</f>
        <v>25.4184615384615</v>
      </c>
      <c r="U152" s="41" t="n">
        <f aca="false">IF(C152="Sell",(S152*10000+W151*U151)/(W151+10000),U151)</f>
        <v>25.5576923076923</v>
      </c>
      <c r="V152" s="37" t="n">
        <f aca="false">IF(C152="Buy",V151+10000,V151)</f>
        <v>130000</v>
      </c>
      <c r="W152" s="37" t="n">
        <f aca="false">IF(C152="Sell",W151+10000,W151)</f>
        <v>130000</v>
      </c>
      <c r="X152" s="37" t="n">
        <f aca="false">V152-W152</f>
        <v>0</v>
      </c>
      <c r="Y152" s="37" t="n">
        <f aca="false">W152*U152-V152*T152</f>
        <v>18100</v>
      </c>
      <c r="Z152" s="37" t="n">
        <f aca="false">X152*R152+Y152</f>
        <v>18100</v>
      </c>
    </row>
    <row r="153" customFormat="false" ht="12.75" hidden="false" customHeight="false" outlineLevel="0" collapsed="false">
      <c r="A153" s="20" t="n">
        <f aca="false">A152+1</f>
        <v>135</v>
      </c>
      <c r="B153" s="37" t="n">
        <f aca="false">model1!B153</f>
        <v>27162.6024711438</v>
      </c>
      <c r="C153" s="20" t="s">
        <v>70</v>
      </c>
      <c r="D153" s="37" t="n">
        <f aca="false">((B153-B152)+(B152-B151)+(B151-B150)+(B150-B149))/4</f>
        <v>240</v>
      </c>
      <c r="E153" s="20" t="n">
        <f aca="false">MAX(0,IF(C153="Buy",E152+1,E152-MAX(1,ROUND($F$5*E152,0))))</f>
        <v>0</v>
      </c>
      <c r="F153" s="20" t="n">
        <f aca="false">MAX(0,IF(C153="Sell",F152+1,F152-MAX(1,ROUND($F$5*F152,0))))</f>
        <v>0</v>
      </c>
      <c r="G153" s="20" t="n">
        <f aca="false">IF(X153&gt;$R$2,E153+$R$3,IF(X153&lt;0,IF(P152&gt;U153,E153+$R$3,E153),E153))</f>
        <v>0</v>
      </c>
      <c r="H153" s="20" t="n">
        <f aca="false">IF(X153&lt;$R$2*-1,F153+$R$3,IF(X153&gt;0,(IF(Q152-U153-L135*(1+$R$4)&gt;0,F153+$R$3,F153)),F153))</f>
        <v>0</v>
      </c>
      <c r="I153" s="20" t="n">
        <f aca="false">IF(H153&gt;4,IF(G153&lt;H153*$U$2,H153,G153),G153)</f>
        <v>0</v>
      </c>
      <c r="J153" s="20" t="n">
        <f aca="false">IF(G153&gt;4,IF(H153&lt;G153*$U$2,G153,H153),H153)</f>
        <v>0</v>
      </c>
      <c r="K153" s="38" t="n">
        <f aca="false">MAX($L$3,IF(C153="Buy",MAX(0,VLOOKUP(I153,Trans2,3,FALSE())+K152),MAX(0,K152-MAX(0.01,ROUND(K152*$F$4,2)))))</f>
        <v>0</v>
      </c>
      <c r="L153" s="38" t="n">
        <f aca="false">MAX($L$3,IF(C153="Sell",MAX(0,VLOOKUP(J153,Trans2,3,FALSE())+L152),MAX(0,L152-MAX(0.01,ROUND(L152*$F$4,2)))))</f>
        <v>0</v>
      </c>
      <c r="M153" s="38" t="n">
        <f aca="false">IF(I153&lt;&gt;J153,K153,MAX(K153,L153))</f>
        <v>0</v>
      </c>
      <c r="N153" s="38" t="n">
        <f aca="false">IF(I153&lt;&gt;J153,L153,MAX(K153,L153))</f>
        <v>0</v>
      </c>
      <c r="O153" s="40" t="n">
        <f aca="false">MAX($L$2,N153+$L$4,M153+0.01,IF(C153="Sell",VLOOKUP(F153,Trans2,2,FALSE()),IF(C153="Buy",VLOOKUP(E153,Trans2,2,FALSE()),0))+VLOOKUP(D153,Intensity2,2,TRUE())+O152)</f>
        <v>0.04</v>
      </c>
      <c r="P153" s="39" t="n">
        <f aca="false">IF(C153="Sell",Q153-O153,IF(C153="Buy",P152-M153,((P152+Q152)/2-O153/2)))</f>
        <v>25.04</v>
      </c>
      <c r="Q153" s="39" t="n">
        <f aca="false">IF(C153="Sell",Q152+N153,IF(C153="Buy",P153+O153,((P152+Q152)/2+O153/2)))</f>
        <v>25.08</v>
      </c>
      <c r="R153" s="20" t="n">
        <f aca="false">(P153+Q153)/2</f>
        <v>25.06</v>
      </c>
      <c r="S153" s="20" t="str">
        <f aca="false">IF(C153="Buy",P152,IF(C153="Sell",Q152,""))</f>
        <v/>
      </c>
      <c r="T153" s="41" t="n">
        <f aca="false">IF(C153="Buy",(S153*10000+V152*T152)/(V152+10000),T152)</f>
        <v>25.4184615384615</v>
      </c>
      <c r="U153" s="41" t="n">
        <f aca="false">IF(C153="Sell",(S153*10000+W152*U152)/(W152+10000),U152)</f>
        <v>25.5576923076923</v>
      </c>
      <c r="V153" s="37" t="n">
        <f aca="false">IF(C153="Buy",V152+10000,V152)</f>
        <v>130000</v>
      </c>
      <c r="W153" s="37" t="n">
        <f aca="false">IF(C153="Sell",W152+10000,W152)</f>
        <v>130000</v>
      </c>
      <c r="X153" s="37" t="n">
        <f aca="false">V153-W153</f>
        <v>0</v>
      </c>
      <c r="Y153" s="37" t="n">
        <f aca="false">W153*U153-V153*T153</f>
        <v>18100</v>
      </c>
      <c r="Z153" s="37" t="n">
        <f aca="false">X153*R153+Y153</f>
        <v>18100</v>
      </c>
    </row>
    <row r="154" customFormat="false" ht="12.75" hidden="false" customHeight="false" outlineLevel="0" collapsed="false">
      <c r="A154" s="20" t="n">
        <f aca="false">A153+1</f>
        <v>136</v>
      </c>
      <c r="B154" s="37" t="n">
        <f aca="false">model1!B154</f>
        <v>27402.6024711438</v>
      </c>
      <c r="C154" s="20" t="s">
        <v>70</v>
      </c>
      <c r="D154" s="37" t="n">
        <f aca="false">((B154-B153)+(B153-B152)+(B152-B151)+(B151-B150))/4</f>
        <v>240</v>
      </c>
      <c r="E154" s="20" t="n">
        <f aca="false">MAX(0,IF(C154="Buy",E153+1,E153-MAX(1,ROUND($F$5*E153,0))))</f>
        <v>0</v>
      </c>
      <c r="F154" s="20" t="n">
        <f aca="false">MAX(0,IF(C154="Sell",F153+1,F153-MAX(1,ROUND($F$5*F153,0))))</f>
        <v>0</v>
      </c>
      <c r="G154" s="20" t="n">
        <f aca="false">IF(X154&gt;$R$2,E154+$R$3,IF(X154&lt;0,IF(P153&gt;U154,E154+$R$3,E154),E154))</f>
        <v>0</v>
      </c>
      <c r="H154" s="20" t="n">
        <f aca="false">IF(X154&lt;$R$2*-1,F154+$R$3,IF(X154&gt;0,(IF(Q153-U154-L136*(1+$R$4)&gt;0,F154+$R$3,F154)),F154))</f>
        <v>0</v>
      </c>
      <c r="I154" s="20" t="n">
        <f aca="false">IF(H154&gt;4,IF(G154&lt;H154*$U$2,H154,G154),G154)</f>
        <v>0</v>
      </c>
      <c r="J154" s="20" t="n">
        <f aca="false">IF(G154&gt;4,IF(H154&lt;G154*$U$2,G154,H154),H154)</f>
        <v>0</v>
      </c>
      <c r="K154" s="38" t="n">
        <f aca="false">MAX($L$3,IF(C154="Buy",MAX(0,VLOOKUP(I154,Trans2,3,FALSE())+K153),MAX(0,K153-MAX(0.01,ROUND(K153*$F$4,2)))))</f>
        <v>0</v>
      </c>
      <c r="L154" s="38" t="n">
        <f aca="false">MAX($L$3,IF(C154="Sell",MAX(0,VLOOKUP(J154,Trans2,3,FALSE())+L153),MAX(0,L153-MAX(0.01,ROUND(L153*$F$4,2)))))</f>
        <v>0</v>
      </c>
      <c r="M154" s="38" t="n">
        <f aca="false">IF(I154&lt;&gt;J154,K154,MAX(K154,L154))</f>
        <v>0</v>
      </c>
      <c r="N154" s="38" t="n">
        <f aca="false">IF(I154&lt;&gt;J154,L154,MAX(K154,L154))</f>
        <v>0</v>
      </c>
      <c r="O154" s="40" t="n">
        <f aca="false">MAX($L$2,N154+$L$4,M154+0.01,IF(C154="Sell",VLOOKUP(F154,Trans2,2,FALSE()),IF(C154="Buy",VLOOKUP(E154,Trans2,2,FALSE()),0))+VLOOKUP(D154,Intensity2,2,TRUE())+O153)</f>
        <v>0.04</v>
      </c>
      <c r="P154" s="39" t="n">
        <f aca="false">IF(C154="Sell",Q154-O154,IF(C154="Buy",P153-M154,((P153+Q153)/2-O154/2)))</f>
        <v>25.04</v>
      </c>
      <c r="Q154" s="39" t="n">
        <f aca="false">IF(C154="Sell",Q153+N154,IF(C154="Buy",P154+O154,((P153+Q153)/2+O154/2)))</f>
        <v>25.08</v>
      </c>
      <c r="R154" s="20" t="n">
        <f aca="false">(P154+Q154)/2</f>
        <v>25.06</v>
      </c>
      <c r="S154" s="20" t="str">
        <f aca="false">IF(C154="Buy",P153,IF(C154="Sell",Q153,""))</f>
        <v/>
      </c>
      <c r="T154" s="41" t="n">
        <f aca="false">IF(C154="Buy",(S154*10000+V153*T153)/(V153+10000),T153)</f>
        <v>25.4184615384615</v>
      </c>
      <c r="U154" s="41" t="n">
        <f aca="false">IF(C154="Sell",(S154*10000+W153*U153)/(W153+10000),U153)</f>
        <v>25.5576923076923</v>
      </c>
      <c r="V154" s="37" t="n">
        <f aca="false">IF(C154="Buy",V153+10000,V153)</f>
        <v>130000</v>
      </c>
      <c r="W154" s="37" t="n">
        <f aca="false">IF(C154="Sell",W153+10000,W153)</f>
        <v>130000</v>
      </c>
      <c r="X154" s="37" t="n">
        <f aca="false">V154-W154</f>
        <v>0</v>
      </c>
      <c r="Y154" s="37" t="n">
        <f aca="false">W154*U154-V154*T154</f>
        <v>18100</v>
      </c>
      <c r="Z154" s="37" t="n">
        <f aca="false">X154*R154+Y154</f>
        <v>18100</v>
      </c>
    </row>
    <row r="155" customFormat="false" ht="12.75" hidden="false" customHeight="false" outlineLevel="0" collapsed="false">
      <c r="A155" s="20" t="n">
        <f aca="false">A154+1</f>
        <v>137</v>
      </c>
      <c r="B155" s="37" t="n">
        <f aca="false">model1!B155</f>
        <v>27642.6024711438</v>
      </c>
      <c r="C155" s="20" t="s">
        <v>70</v>
      </c>
      <c r="D155" s="37" t="n">
        <f aca="false">((B155-B154)+(B154-B153)+(B153-B152)+(B152-B151))/4</f>
        <v>240</v>
      </c>
      <c r="E155" s="20" t="n">
        <f aca="false">MAX(0,IF(C155="Buy",E154+1,E154-MAX(1,ROUND($F$5*E154,0))))</f>
        <v>0</v>
      </c>
      <c r="F155" s="20" t="n">
        <f aca="false">MAX(0,IF(C155="Sell",F154+1,F154-MAX(1,ROUND($F$5*F154,0))))</f>
        <v>0</v>
      </c>
      <c r="G155" s="20" t="n">
        <f aca="false">IF(X155&gt;$R$2,E155+$R$3,IF(X155&lt;0,IF(P154&gt;U155,E155+$R$3,E155),E155))</f>
        <v>0</v>
      </c>
      <c r="H155" s="20" t="n">
        <f aca="false">IF(X155&lt;$R$2*-1,F155+$R$3,IF(X155&gt;0,(IF(Q154-U155-L137*(1+$R$4)&gt;0,F155+$R$3,F155)),F155))</f>
        <v>0</v>
      </c>
      <c r="I155" s="20" t="n">
        <f aca="false">IF(H155&gt;4,IF(G155&lt;H155*$U$2,H155,G155),G155)</f>
        <v>0</v>
      </c>
      <c r="J155" s="20" t="n">
        <f aca="false">IF(G155&gt;4,IF(H155&lt;G155*$U$2,G155,H155),H155)</f>
        <v>0</v>
      </c>
      <c r="K155" s="38" t="n">
        <f aca="false">MAX($L$3,IF(C155="Buy",MAX(0,VLOOKUP(I155,Trans2,3,FALSE())+K154),MAX(0,K154-MAX(0.01,ROUND(K154*$F$4,2)))))</f>
        <v>0</v>
      </c>
      <c r="L155" s="38" t="n">
        <f aca="false">MAX($L$3,IF(C155="Sell",MAX(0,VLOOKUP(J155,Trans2,3,FALSE())+L154),MAX(0,L154-MAX(0.01,ROUND(L154*$F$4,2)))))</f>
        <v>0</v>
      </c>
      <c r="M155" s="38" t="n">
        <f aca="false">IF(I155&lt;&gt;J155,K155,MAX(K155,L155))</f>
        <v>0</v>
      </c>
      <c r="N155" s="38" t="n">
        <f aca="false">IF(I155&lt;&gt;J155,L155,MAX(K155,L155))</f>
        <v>0</v>
      </c>
      <c r="O155" s="40" t="n">
        <f aca="false">MAX($L$2,N155+$L$4,M155+0.01,IF(C155="Sell",VLOOKUP(F155,Trans2,2,FALSE()),IF(C155="Buy",VLOOKUP(E155,Trans2,2,FALSE()),0))+VLOOKUP(D155,Intensity2,2,TRUE())+O154)</f>
        <v>0.04</v>
      </c>
      <c r="P155" s="39" t="n">
        <f aca="false">IF(C155="Sell",Q155-O155,IF(C155="Buy",P154-M155,((P154+Q154)/2-O155/2)))</f>
        <v>25.04</v>
      </c>
      <c r="Q155" s="39" t="n">
        <f aca="false">IF(C155="Sell",Q154+N155,IF(C155="Buy",P155+O155,((P154+Q154)/2+O155/2)))</f>
        <v>25.08</v>
      </c>
      <c r="R155" s="20" t="n">
        <f aca="false">(P155+Q155)/2</f>
        <v>25.06</v>
      </c>
      <c r="S155" s="20" t="str">
        <f aca="false">IF(C155="Buy",P154,IF(C155="Sell",Q154,""))</f>
        <v/>
      </c>
      <c r="T155" s="41" t="n">
        <f aca="false">IF(C155="Buy",(S155*10000+V154*T154)/(V154+10000),T154)</f>
        <v>25.4184615384615</v>
      </c>
      <c r="U155" s="41" t="n">
        <f aca="false">IF(C155="Sell",(S155*10000+W154*U154)/(W154+10000),U154)</f>
        <v>25.5576923076923</v>
      </c>
      <c r="V155" s="37" t="n">
        <f aca="false">IF(C155="Buy",V154+10000,V154)</f>
        <v>130000</v>
      </c>
      <c r="W155" s="37" t="n">
        <f aca="false">IF(C155="Sell",W154+10000,W154)</f>
        <v>130000</v>
      </c>
      <c r="X155" s="37" t="n">
        <f aca="false">V155-W155</f>
        <v>0</v>
      </c>
      <c r="Y155" s="37" t="n">
        <f aca="false">W155*U155-V155*T155</f>
        <v>18100</v>
      </c>
      <c r="Z155" s="37" t="n">
        <f aca="false">X155*R155+Y155</f>
        <v>18100</v>
      </c>
    </row>
    <row r="156" customFormat="false" ht="12.75" hidden="false" customHeight="false" outlineLevel="0" collapsed="false">
      <c r="A156" s="20" t="n">
        <f aca="false">A155+1</f>
        <v>138</v>
      </c>
      <c r="B156" s="37" t="n">
        <f aca="false">model1!B156</f>
        <v>27882.6024711438</v>
      </c>
      <c r="C156" s="20" t="s">
        <v>70</v>
      </c>
      <c r="D156" s="37" t="n">
        <f aca="false">((B156-B155)+(B155-B154)+(B154-B153)+(B153-B152))/4</f>
        <v>240</v>
      </c>
      <c r="E156" s="20" t="n">
        <f aca="false">MAX(0,IF(C156="Buy",E155+1,E155-MAX(1,ROUND($F$5*E155,0))))</f>
        <v>0</v>
      </c>
      <c r="F156" s="20" t="n">
        <f aca="false">MAX(0,IF(C156="Sell",F155+1,F155-MAX(1,ROUND($F$5*F155,0))))</f>
        <v>0</v>
      </c>
      <c r="G156" s="20" t="n">
        <f aca="false">IF(X156&gt;$R$2,E156+$R$3,IF(X156&lt;0,IF(P155&gt;U156,E156+$R$3,E156),E156))</f>
        <v>0</v>
      </c>
      <c r="H156" s="20" t="n">
        <f aca="false">IF(X156&lt;$R$2*-1,F156+$R$3,IF(X156&gt;0,(IF(Q155-U156-L138*(1+$R$4)&gt;0,F156+$R$3,F156)),F156))</f>
        <v>0</v>
      </c>
      <c r="I156" s="20" t="n">
        <f aca="false">IF(H156&gt;4,IF(G156&lt;H156*$U$2,H156,G156),G156)</f>
        <v>0</v>
      </c>
      <c r="J156" s="20" t="n">
        <f aca="false">IF(G156&gt;4,IF(H156&lt;G156*$U$2,G156,H156),H156)</f>
        <v>0</v>
      </c>
      <c r="K156" s="38" t="n">
        <f aca="false">MAX($L$3,IF(C156="Buy",MAX(0,VLOOKUP(I156,Trans2,3,FALSE())+K155),MAX(0,K155-MAX(0.01,ROUND(K155*$F$4,2)))))</f>
        <v>0</v>
      </c>
      <c r="L156" s="38" t="n">
        <f aca="false">MAX($L$3,IF(C156="Sell",MAX(0,VLOOKUP(J156,Trans2,3,FALSE())+L155),MAX(0,L155-MAX(0.01,ROUND(L155*$F$4,2)))))</f>
        <v>0</v>
      </c>
      <c r="M156" s="38" t="n">
        <f aca="false">IF(I156&lt;&gt;J156,K156,MAX(K156,L156))</f>
        <v>0</v>
      </c>
      <c r="N156" s="38" t="n">
        <f aca="false">IF(I156&lt;&gt;J156,L156,MAX(K156,L156))</f>
        <v>0</v>
      </c>
      <c r="O156" s="40" t="n">
        <f aca="false">MAX($L$2,N156+$L$4,M156+0.01,IF(C156="Sell",VLOOKUP(F156,Trans2,2,FALSE()),IF(C156="Buy",VLOOKUP(E156,Trans2,2,FALSE()),0))+VLOOKUP(D156,Intensity2,2,TRUE())+O155)</f>
        <v>0.04</v>
      </c>
      <c r="P156" s="39" t="n">
        <f aca="false">IF(C156="Sell",Q156-O156,IF(C156="Buy",P155-M156,((P155+Q155)/2-O156/2)))</f>
        <v>25.04</v>
      </c>
      <c r="Q156" s="39" t="n">
        <f aca="false">IF(C156="Sell",Q155+N156,IF(C156="Buy",P156+O156,((P155+Q155)/2+O156/2)))</f>
        <v>25.08</v>
      </c>
      <c r="R156" s="20" t="n">
        <f aca="false">(P156+Q156)/2</f>
        <v>25.06</v>
      </c>
      <c r="S156" s="20" t="str">
        <f aca="false">IF(C156="Buy",P155,IF(C156="Sell",Q155,""))</f>
        <v/>
      </c>
      <c r="T156" s="41" t="n">
        <f aca="false">IF(C156="Buy",(S156*10000+V155*T155)/(V155+10000),T155)</f>
        <v>25.4184615384615</v>
      </c>
      <c r="U156" s="41" t="n">
        <f aca="false">IF(C156="Sell",(S156*10000+W155*U155)/(W155+10000),U155)</f>
        <v>25.5576923076923</v>
      </c>
      <c r="V156" s="37" t="n">
        <f aca="false">IF(C156="Buy",V155+10000,V155)</f>
        <v>130000</v>
      </c>
      <c r="W156" s="37" t="n">
        <f aca="false">IF(C156="Sell",W155+10000,W155)</f>
        <v>130000</v>
      </c>
      <c r="X156" s="37" t="n">
        <f aca="false">V156-W156</f>
        <v>0</v>
      </c>
      <c r="Y156" s="37" t="n">
        <f aca="false">W156*U156-V156*T156</f>
        <v>18100</v>
      </c>
      <c r="Z156" s="37" t="n">
        <f aca="false">X156*R156+Y156</f>
        <v>18100</v>
      </c>
    </row>
    <row r="157" customFormat="false" ht="12.75" hidden="false" customHeight="false" outlineLevel="0" collapsed="false">
      <c r="A157" s="20" t="n">
        <f aca="false">A156+1</f>
        <v>139</v>
      </c>
      <c r="B157" s="37" t="n">
        <f aca="false">model1!B157</f>
        <v>28122.6024711438</v>
      </c>
      <c r="C157" s="20" t="s">
        <v>70</v>
      </c>
      <c r="D157" s="37" t="n">
        <f aca="false">((B157-B156)+(B156-B155)+(B155-B154)+(B154-B153))/4</f>
        <v>240</v>
      </c>
      <c r="E157" s="20" t="n">
        <f aca="false">MAX(0,IF(C157="Buy",E156+1,E156-MAX(1,ROUND($F$5*E156,0))))</f>
        <v>0</v>
      </c>
      <c r="F157" s="20" t="n">
        <f aca="false">MAX(0,IF(C157="Sell",F156+1,F156-MAX(1,ROUND($F$5*F156,0))))</f>
        <v>0</v>
      </c>
      <c r="G157" s="20" t="n">
        <f aca="false">IF(X157&gt;$R$2,E157+$R$3,IF(X157&lt;0,IF(P156&gt;U157,E157+$R$3,E157),E157))</f>
        <v>0</v>
      </c>
      <c r="H157" s="20" t="n">
        <f aca="false">IF(X157&lt;$R$2*-1,F157+$R$3,IF(X157&gt;0,(IF(Q156-U157-L139*(1+$R$4)&gt;0,F157+$R$3,F157)),F157))</f>
        <v>0</v>
      </c>
      <c r="I157" s="20" t="n">
        <f aca="false">IF(H157&gt;4,IF(G157&lt;H157*$U$2,H157,G157),G157)</f>
        <v>0</v>
      </c>
      <c r="J157" s="20" t="n">
        <f aca="false">IF(G157&gt;4,IF(H157&lt;G157*$U$2,G157,H157),H157)</f>
        <v>0</v>
      </c>
      <c r="K157" s="38" t="n">
        <f aca="false">MAX($L$3,IF(C157="Buy",MAX(0,VLOOKUP(I157,Trans2,3,FALSE())+K156),MAX(0,K156-MAX(0.01,ROUND(K156*$F$4,2)))))</f>
        <v>0</v>
      </c>
      <c r="L157" s="38" t="n">
        <f aca="false">MAX($L$3,IF(C157="Sell",MAX(0,VLOOKUP(J157,Trans2,3,FALSE())+L156),MAX(0,L156-MAX(0.01,ROUND(L156*$F$4,2)))))</f>
        <v>0</v>
      </c>
      <c r="M157" s="38" t="n">
        <f aca="false">IF(I157&lt;&gt;J157,K157,MAX(K157,L157))</f>
        <v>0</v>
      </c>
      <c r="N157" s="38" t="n">
        <f aca="false">IF(I157&lt;&gt;J157,L157,MAX(K157,L157))</f>
        <v>0</v>
      </c>
      <c r="O157" s="40" t="n">
        <f aca="false">MAX($L$2,N157+$L$4,M157+0.01,IF(C157="Sell",VLOOKUP(F157,Trans2,2,FALSE()),IF(C157="Buy",VLOOKUP(E157,Trans2,2,FALSE()),0))+VLOOKUP(D157,Intensity2,2,TRUE())+O156)</f>
        <v>0.04</v>
      </c>
      <c r="P157" s="39" t="n">
        <f aca="false">IF(C157="Sell",Q157-O157,IF(C157="Buy",P156-M157,((P156+Q156)/2-O157/2)))</f>
        <v>25.04</v>
      </c>
      <c r="Q157" s="39" t="n">
        <f aca="false">IF(C157="Sell",Q156+N157,IF(C157="Buy",P157+O157,((P156+Q156)/2+O157/2)))</f>
        <v>25.08</v>
      </c>
      <c r="R157" s="20" t="n">
        <f aca="false">(P157+Q157)/2</f>
        <v>25.06</v>
      </c>
      <c r="S157" s="20" t="str">
        <f aca="false">IF(C157="Buy",P156,IF(C157="Sell",Q156,""))</f>
        <v/>
      </c>
      <c r="T157" s="41" t="n">
        <f aca="false">IF(C157="Buy",(S157*10000+V156*T156)/(V156+10000),T156)</f>
        <v>25.4184615384615</v>
      </c>
      <c r="U157" s="41" t="n">
        <f aca="false">IF(C157="Sell",(S157*10000+W156*U156)/(W156+10000),U156)</f>
        <v>25.5576923076923</v>
      </c>
      <c r="V157" s="37" t="n">
        <f aca="false">IF(C157="Buy",V156+10000,V156)</f>
        <v>130000</v>
      </c>
      <c r="W157" s="37" t="n">
        <f aca="false">IF(C157="Sell",W156+10000,W156)</f>
        <v>130000</v>
      </c>
      <c r="X157" s="37" t="n">
        <f aca="false">V157-W157</f>
        <v>0</v>
      </c>
      <c r="Y157" s="37" t="n">
        <f aca="false">W157*U157-V157*T157</f>
        <v>18100</v>
      </c>
      <c r="Z157" s="37" t="n">
        <f aca="false">X157*R157+Y157</f>
        <v>18100</v>
      </c>
    </row>
    <row r="158" customFormat="false" ht="12.75" hidden="false" customHeight="false" outlineLevel="0" collapsed="false">
      <c r="A158" s="20" t="n">
        <f aca="false">A157+1</f>
        <v>140</v>
      </c>
      <c r="B158" s="37" t="n">
        <f aca="false">model1!B158</f>
        <v>28362.6024711438</v>
      </c>
      <c r="C158" s="20" t="s">
        <v>70</v>
      </c>
      <c r="D158" s="37" t="n">
        <f aca="false">((B158-B157)+(B157-B156)+(B156-B155)+(B155-B154))/4</f>
        <v>240</v>
      </c>
      <c r="E158" s="20" t="n">
        <f aca="false">MAX(0,IF(C158="Buy",E157+1,E157-MAX(1,ROUND($F$5*E157,0))))</f>
        <v>0</v>
      </c>
      <c r="F158" s="20" t="n">
        <f aca="false">MAX(0,IF(C158="Sell",F157+1,F157-MAX(1,ROUND($F$5*F157,0))))</f>
        <v>0</v>
      </c>
      <c r="G158" s="20" t="n">
        <f aca="false">IF(X158&gt;$R$2,E158+$R$3,IF(X158&lt;0,IF(P157&gt;U158,E158+$R$3,E158),E158))</f>
        <v>0</v>
      </c>
      <c r="H158" s="20" t="n">
        <f aca="false">IF(X158&lt;$R$2*-1,F158+$R$3,IF(X158&gt;0,(IF(Q157-U158-L140*(1+$R$4)&gt;0,F158+$R$3,F158)),F158))</f>
        <v>0</v>
      </c>
      <c r="I158" s="20" t="n">
        <f aca="false">IF(H158&gt;4,IF(G158&lt;H158*$U$2,H158,G158),G158)</f>
        <v>0</v>
      </c>
      <c r="J158" s="20" t="n">
        <f aca="false">IF(G158&gt;4,IF(H158&lt;G158*$U$2,G158,H158),H158)</f>
        <v>0</v>
      </c>
      <c r="K158" s="38" t="n">
        <f aca="false">MAX($L$3,IF(C158="Buy",MAX(0,VLOOKUP(I158,Trans2,3,FALSE())+K157),MAX(0,K157-MAX(0.01,ROUND(K157*$F$4,2)))))</f>
        <v>0</v>
      </c>
      <c r="L158" s="38" t="n">
        <f aca="false">MAX($L$3,IF(C158="Sell",MAX(0,VLOOKUP(J158,Trans2,3,FALSE())+L157),MAX(0,L157-MAX(0.01,ROUND(L157*$F$4,2)))))</f>
        <v>0</v>
      </c>
      <c r="M158" s="38" t="n">
        <f aca="false">IF(I158&lt;&gt;J158,K158,MAX(K158,L158))</f>
        <v>0</v>
      </c>
      <c r="N158" s="38" t="n">
        <f aca="false">IF(I158&lt;&gt;J158,L158,MAX(K158,L158))</f>
        <v>0</v>
      </c>
      <c r="O158" s="40" t="n">
        <f aca="false">MAX($L$2,N158+$L$4,M158+0.01,IF(C158="Sell",VLOOKUP(F158,Trans2,2,FALSE()),IF(C158="Buy",VLOOKUP(E158,Trans2,2,FALSE()),0))+VLOOKUP(D158,Intensity2,2,TRUE())+O157)</f>
        <v>0.04</v>
      </c>
      <c r="P158" s="39" t="n">
        <f aca="false">IF(C158="Sell",Q158-O158,IF(C158="Buy",P157-M158,((P157+Q157)/2-O158/2)))</f>
        <v>25.04</v>
      </c>
      <c r="Q158" s="39" t="n">
        <f aca="false">IF(C158="Sell",Q157+N158,IF(C158="Buy",P158+O158,((P157+Q157)/2+O158/2)))</f>
        <v>25.08</v>
      </c>
      <c r="R158" s="20" t="n">
        <f aca="false">(P158+Q158)/2</f>
        <v>25.06</v>
      </c>
      <c r="S158" s="20" t="str">
        <f aca="false">IF(C158="Buy",P157,IF(C158="Sell",Q157,""))</f>
        <v/>
      </c>
      <c r="T158" s="41" t="n">
        <f aca="false">IF(C158="Buy",(S158*10000+V157*T157)/(V157+10000),T157)</f>
        <v>25.4184615384615</v>
      </c>
      <c r="U158" s="41" t="n">
        <f aca="false">IF(C158="Sell",(S158*10000+W157*U157)/(W157+10000),U157)</f>
        <v>25.5576923076923</v>
      </c>
      <c r="V158" s="37" t="n">
        <f aca="false">IF(C158="Buy",V157+10000,V157)</f>
        <v>130000</v>
      </c>
      <c r="W158" s="37" t="n">
        <f aca="false">IF(C158="Sell",W157+10000,W157)</f>
        <v>130000</v>
      </c>
      <c r="X158" s="37" t="n">
        <f aca="false">V158-W158</f>
        <v>0</v>
      </c>
      <c r="Y158" s="37" t="n">
        <f aca="false">W158*U158-V158*T158</f>
        <v>18100</v>
      </c>
      <c r="Z158" s="37" t="n">
        <f aca="false">X158*R158+Y158</f>
        <v>18100</v>
      </c>
    </row>
    <row r="159" customFormat="false" ht="12.75" hidden="false" customHeight="false" outlineLevel="0" collapsed="false">
      <c r="A159" s="20" t="n">
        <f aca="false">A158+1</f>
        <v>141</v>
      </c>
      <c r="B159" s="37" t="n">
        <f aca="false">model1!B159</f>
        <v>28602.6024711438</v>
      </c>
      <c r="C159" s="20" t="s">
        <v>70</v>
      </c>
      <c r="D159" s="37" t="n">
        <f aca="false">((B159-B158)+(B158-B157)+(B157-B156)+(B156-B155))/4</f>
        <v>240</v>
      </c>
      <c r="E159" s="20" t="n">
        <f aca="false">MAX(0,IF(C159="Buy",E158+1,E158-MAX(1,ROUND($F$5*E158,0))))</f>
        <v>0</v>
      </c>
      <c r="F159" s="20" t="n">
        <f aca="false">MAX(0,IF(C159="Sell",F158+1,F158-MAX(1,ROUND($F$5*F158,0))))</f>
        <v>0</v>
      </c>
      <c r="G159" s="20" t="n">
        <f aca="false">IF(X159&gt;$R$2,E159+$R$3,IF(X159&lt;0,IF(P158&gt;U159,E159+$R$3,E159),E159))</f>
        <v>0</v>
      </c>
      <c r="H159" s="20" t="n">
        <f aca="false">IF(X159&lt;$R$2*-1,F159+$R$3,IF(X159&gt;0,(IF(Q158-U159-L141*(1+$R$4)&gt;0,F159+$R$3,F159)),F159))</f>
        <v>0</v>
      </c>
      <c r="I159" s="20" t="n">
        <f aca="false">IF(H159&gt;4,IF(G159&lt;H159*$U$2,H159,G159),G159)</f>
        <v>0</v>
      </c>
      <c r="J159" s="20" t="n">
        <f aca="false">IF(G159&gt;4,IF(H159&lt;G159*$U$2,G159,H159),H159)</f>
        <v>0</v>
      </c>
      <c r="K159" s="38" t="n">
        <f aca="false">MAX($L$3,IF(C159="Buy",MAX(0,VLOOKUP(I159,Trans2,3,FALSE())+K158),MAX(0,K158-MAX(0.01,ROUND(K158*$F$4,2)))))</f>
        <v>0</v>
      </c>
      <c r="L159" s="38" t="n">
        <f aca="false">MAX($L$3,IF(C159="Sell",MAX(0,VLOOKUP(J159,Trans2,3,FALSE())+L158),MAX(0,L158-MAX(0.01,ROUND(L158*$F$4,2)))))</f>
        <v>0</v>
      </c>
      <c r="M159" s="38" t="n">
        <f aca="false">IF(I159&lt;&gt;J159,K159,MAX(K159,L159))</f>
        <v>0</v>
      </c>
      <c r="N159" s="38" t="n">
        <f aca="false">IF(I159&lt;&gt;J159,L159,MAX(K159,L159))</f>
        <v>0</v>
      </c>
      <c r="O159" s="40" t="n">
        <f aca="false">MAX($L$2,N159+$L$4,M159+0.01,IF(C159="Sell",VLOOKUP(F159,Trans2,2,FALSE()),IF(C159="Buy",VLOOKUP(E159,Trans2,2,FALSE()),0))+VLOOKUP(D159,Intensity2,2,TRUE())+O158)</f>
        <v>0.04</v>
      </c>
      <c r="P159" s="39" t="n">
        <f aca="false">IF(C159="Sell",Q159-O159,IF(C159="Buy",P158-M159,((P158+Q158)/2-O159/2)))</f>
        <v>25.04</v>
      </c>
      <c r="Q159" s="39" t="n">
        <f aca="false">IF(C159="Sell",Q158+N159,IF(C159="Buy",P159+O159,((P158+Q158)/2+O159/2)))</f>
        <v>25.08</v>
      </c>
      <c r="R159" s="20" t="n">
        <f aca="false">(P159+Q159)/2</f>
        <v>25.06</v>
      </c>
      <c r="S159" s="20" t="str">
        <f aca="false">IF(C159="Buy",P158,IF(C159="Sell",Q158,""))</f>
        <v/>
      </c>
      <c r="T159" s="41" t="n">
        <f aca="false">IF(C159="Buy",(S159*10000+V158*T158)/(V158+10000),T158)</f>
        <v>25.4184615384615</v>
      </c>
      <c r="U159" s="41" t="n">
        <f aca="false">IF(C159="Sell",(S159*10000+W158*U158)/(W158+10000),U158)</f>
        <v>25.5576923076923</v>
      </c>
      <c r="V159" s="37" t="n">
        <f aca="false">IF(C159="Buy",V158+10000,V158)</f>
        <v>130000</v>
      </c>
      <c r="W159" s="37" t="n">
        <f aca="false">IF(C159="Sell",W158+10000,W158)</f>
        <v>130000</v>
      </c>
      <c r="X159" s="37" t="n">
        <f aca="false">V159-W159</f>
        <v>0</v>
      </c>
      <c r="Y159" s="37" t="n">
        <f aca="false">W159*U159-V159*T159</f>
        <v>18100</v>
      </c>
      <c r="Z159" s="37" t="n">
        <f aca="false">X159*R159+Y159</f>
        <v>18100</v>
      </c>
    </row>
    <row r="160" customFormat="false" ht="12.75" hidden="false" customHeight="false" outlineLevel="0" collapsed="false">
      <c r="A160" s="20" t="n">
        <f aca="false">A159+1</f>
        <v>142</v>
      </c>
      <c r="B160" s="37" t="n">
        <f aca="false">model1!B160</f>
        <v>28842.6024711438</v>
      </c>
      <c r="C160" s="20" t="s">
        <v>70</v>
      </c>
      <c r="D160" s="37" t="n">
        <f aca="false">((B160-B159)+(B159-B158)+(B158-B157)+(B157-B156))/4</f>
        <v>240</v>
      </c>
      <c r="E160" s="20" t="n">
        <f aca="false">MAX(0,IF(C160="Buy",E159+1,E159-MAX(1,ROUND($F$5*E159,0))))</f>
        <v>0</v>
      </c>
      <c r="F160" s="20" t="n">
        <f aca="false">MAX(0,IF(C160="Sell",F159+1,F159-MAX(1,ROUND($F$5*F159,0))))</f>
        <v>0</v>
      </c>
      <c r="G160" s="20" t="n">
        <f aca="false">IF(X160&gt;$R$2,E160+$R$3,IF(X160&lt;0,IF(P159&gt;U160,E160+$R$3,E160),E160))</f>
        <v>0</v>
      </c>
      <c r="H160" s="20" t="n">
        <f aca="false">IF(X160&lt;$R$2*-1,F160+$R$3,IF(X160&gt;0,(IF(Q159-U160-L142*(1+$R$4)&gt;0,F160+$R$3,F160)),F160))</f>
        <v>0</v>
      </c>
      <c r="I160" s="20" t="n">
        <f aca="false">IF(H160&gt;4,IF(G160&lt;H160*$U$2,H160,G160),G160)</f>
        <v>0</v>
      </c>
      <c r="J160" s="20" t="n">
        <f aca="false">IF(G160&gt;4,IF(H160&lt;G160*$U$2,G160,H160),H160)</f>
        <v>0</v>
      </c>
      <c r="K160" s="38" t="n">
        <f aca="false">MAX($L$3,IF(C160="Buy",MAX(0,VLOOKUP(I160,Trans2,3,FALSE())+K159),MAX(0,K159-MAX(0.01,ROUND(K159*$F$4,2)))))</f>
        <v>0</v>
      </c>
      <c r="L160" s="38" t="n">
        <f aca="false">MAX($L$3,IF(C160="Sell",MAX(0,VLOOKUP(J160,Trans2,3,FALSE())+L159),MAX(0,L159-MAX(0.01,ROUND(L159*$F$4,2)))))</f>
        <v>0</v>
      </c>
      <c r="M160" s="38" t="n">
        <f aca="false">IF(I160&lt;&gt;J160,K160,MAX(K160,L160))</f>
        <v>0</v>
      </c>
      <c r="N160" s="38" t="n">
        <f aca="false">IF(I160&lt;&gt;J160,L160,MAX(K160,L160))</f>
        <v>0</v>
      </c>
      <c r="O160" s="40" t="n">
        <f aca="false">MAX($L$2,N160+$L$4,M160+0.01,IF(C160="Sell",VLOOKUP(F160,Trans2,2,FALSE()),IF(C160="Buy",VLOOKUP(E160,Trans2,2,FALSE()),0))+VLOOKUP(D160,Intensity2,2,TRUE())+O159)</f>
        <v>0.04</v>
      </c>
      <c r="P160" s="39" t="n">
        <f aca="false">IF(C160="Sell",Q160-O160,IF(C160="Buy",P159-M160,((P159+Q159)/2-O160/2)))</f>
        <v>25.04</v>
      </c>
      <c r="Q160" s="39" t="n">
        <f aca="false">IF(C160="Sell",Q159+N160,IF(C160="Buy",P160+O160,((P159+Q159)/2+O160/2)))</f>
        <v>25.08</v>
      </c>
      <c r="R160" s="20" t="n">
        <f aca="false">(P160+Q160)/2</f>
        <v>25.06</v>
      </c>
      <c r="S160" s="20" t="str">
        <f aca="false">IF(C160="Buy",P159,IF(C160="Sell",Q159,""))</f>
        <v/>
      </c>
      <c r="T160" s="41" t="n">
        <f aca="false">IF(C160="Buy",(S160*10000+V159*T159)/(V159+10000),T159)</f>
        <v>25.4184615384615</v>
      </c>
      <c r="U160" s="41" t="n">
        <f aca="false">IF(C160="Sell",(S160*10000+W159*U159)/(W159+10000),U159)</f>
        <v>25.5576923076923</v>
      </c>
      <c r="V160" s="37" t="n">
        <f aca="false">IF(C160="Buy",V159+10000,V159)</f>
        <v>130000</v>
      </c>
      <c r="W160" s="37" t="n">
        <f aca="false">IF(C160="Sell",W159+10000,W159)</f>
        <v>130000</v>
      </c>
      <c r="X160" s="37" t="n">
        <f aca="false">V160-W160</f>
        <v>0</v>
      </c>
      <c r="Y160" s="37" t="n">
        <f aca="false">W160*U160-V160*T160</f>
        <v>18100</v>
      </c>
      <c r="Z160" s="37" t="n">
        <f aca="false">X160*R160+Y160</f>
        <v>18100</v>
      </c>
    </row>
    <row r="161" customFormat="false" ht="12.75" hidden="false" customHeight="false" outlineLevel="0" collapsed="false">
      <c r="A161" s="20" t="n">
        <f aca="false">A160+1</f>
        <v>143</v>
      </c>
      <c r="B161" s="37" t="n">
        <f aca="false">model1!B161</f>
        <v>29082.6024711438</v>
      </c>
      <c r="C161" s="20" t="s">
        <v>70</v>
      </c>
      <c r="D161" s="37" t="n">
        <f aca="false">((B161-B160)+(B160-B159)+(B159-B158)+(B158-B157))/4</f>
        <v>240</v>
      </c>
      <c r="E161" s="20" t="n">
        <f aca="false">MAX(0,IF(C161="Buy",E160+1,E160-MAX(1,ROUND($F$5*E160,0))))</f>
        <v>0</v>
      </c>
      <c r="F161" s="20" t="n">
        <f aca="false">MAX(0,IF(C161="Sell",F160+1,F160-MAX(1,ROUND($F$5*F160,0))))</f>
        <v>0</v>
      </c>
      <c r="G161" s="20" t="n">
        <f aca="false">IF(X161&gt;$R$2,E161+$R$3,IF(X161&lt;0,IF(P160&gt;U161,E161+$R$3,E161),E161))</f>
        <v>0</v>
      </c>
      <c r="H161" s="20" t="n">
        <f aca="false">IF(X161&lt;$R$2*-1,F161+$R$3,IF(X161&gt;0,(IF(Q160-U161-L143*(1+$R$4)&gt;0,F161+$R$3,F161)),F161))</f>
        <v>0</v>
      </c>
      <c r="I161" s="20" t="n">
        <f aca="false">IF(H161&gt;4,IF(G161&lt;H161*$U$2,H161,G161),G161)</f>
        <v>0</v>
      </c>
      <c r="J161" s="20" t="n">
        <f aca="false">IF(G161&gt;4,IF(H161&lt;G161*$U$2,G161,H161),H161)</f>
        <v>0</v>
      </c>
      <c r="K161" s="38" t="n">
        <f aca="false">MAX($L$3,IF(C161="Buy",MAX(0,VLOOKUP(I161,Trans2,3,FALSE())+K160),MAX(0,K160-MAX(0.01,ROUND(K160*$F$4,2)))))</f>
        <v>0</v>
      </c>
      <c r="L161" s="38" t="n">
        <f aca="false">MAX($L$3,IF(C161="Sell",MAX(0,VLOOKUP(J161,Trans2,3,FALSE())+L160),MAX(0,L160-MAX(0.01,ROUND(L160*$F$4,2)))))</f>
        <v>0</v>
      </c>
      <c r="M161" s="38" t="n">
        <f aca="false">IF(I161&lt;&gt;J161,K161,MAX(K161,L161))</f>
        <v>0</v>
      </c>
      <c r="N161" s="38" t="n">
        <f aca="false">IF(I161&lt;&gt;J161,L161,MAX(K161,L161))</f>
        <v>0</v>
      </c>
      <c r="O161" s="40" t="n">
        <f aca="false">MAX($L$2,N161+$L$4,M161+0.01,IF(C161="Sell",VLOOKUP(F161,Trans2,2,FALSE()),IF(C161="Buy",VLOOKUP(E161,Trans2,2,FALSE()),0))+VLOOKUP(D161,Intensity2,2,TRUE())+O160)</f>
        <v>0.04</v>
      </c>
      <c r="P161" s="39" t="n">
        <f aca="false">IF(C161="Sell",Q161-O161,IF(C161="Buy",P160-M161,((P160+Q160)/2-O161/2)))</f>
        <v>25.04</v>
      </c>
      <c r="Q161" s="39" t="n">
        <f aca="false">IF(C161="Sell",Q160+N161,IF(C161="Buy",P161+O161,((P160+Q160)/2+O161/2)))</f>
        <v>25.08</v>
      </c>
      <c r="R161" s="20" t="n">
        <f aca="false">(P161+Q161)/2</f>
        <v>25.06</v>
      </c>
      <c r="S161" s="20" t="str">
        <f aca="false">IF(C161="Buy",P160,IF(C161="Sell",Q160,""))</f>
        <v/>
      </c>
      <c r="T161" s="41" t="n">
        <f aca="false">IF(C161="Buy",(S161*10000+V160*T160)/(V160+10000),T160)</f>
        <v>25.4184615384615</v>
      </c>
      <c r="U161" s="41" t="n">
        <f aca="false">IF(C161="Sell",(S161*10000+W160*U160)/(W160+10000),U160)</f>
        <v>25.5576923076923</v>
      </c>
      <c r="V161" s="37" t="n">
        <f aca="false">IF(C161="Buy",V160+10000,V160)</f>
        <v>130000</v>
      </c>
      <c r="W161" s="37" t="n">
        <f aca="false">IF(C161="Sell",W160+10000,W160)</f>
        <v>130000</v>
      </c>
      <c r="X161" s="37" t="n">
        <f aca="false">V161-W161</f>
        <v>0</v>
      </c>
      <c r="Y161" s="37" t="n">
        <f aca="false">W161*U161-V161*T161</f>
        <v>18100</v>
      </c>
      <c r="Z161" s="37" t="n">
        <f aca="false">X161*R161+Y161</f>
        <v>18100</v>
      </c>
    </row>
    <row r="162" customFormat="false" ht="12.75" hidden="false" customHeight="false" outlineLevel="0" collapsed="false">
      <c r="A162" s="20" t="n">
        <f aca="false">A161+1</f>
        <v>144</v>
      </c>
      <c r="B162" s="37" t="n">
        <f aca="false">model1!B162</f>
        <v>29322.6024711438</v>
      </c>
      <c r="C162" s="20" t="s">
        <v>70</v>
      </c>
      <c r="D162" s="37" t="n">
        <f aca="false">((B162-B161)+(B161-B160)+(B160-B159)+(B159-B158))/4</f>
        <v>240</v>
      </c>
      <c r="E162" s="20" t="n">
        <f aca="false">MAX(0,IF(C162="Buy",E161+1,E161-MAX(1,ROUND($F$5*E161,0))))</f>
        <v>0</v>
      </c>
      <c r="F162" s="20" t="n">
        <f aca="false">MAX(0,IF(C162="Sell",F161+1,F161-MAX(1,ROUND($F$5*F161,0))))</f>
        <v>0</v>
      </c>
      <c r="G162" s="20" t="n">
        <f aca="false">IF(X162&gt;$R$2,E162+$R$3,IF(X162&lt;0,IF(P161&gt;U162,E162+$R$3,E162),E162))</f>
        <v>0</v>
      </c>
      <c r="H162" s="20" t="n">
        <f aca="false">IF(X162&lt;$R$2*-1,F162+$R$3,IF(X162&gt;0,(IF(Q161-U162-L144*(1+$R$4)&gt;0,F162+$R$3,F162)),F162))</f>
        <v>0</v>
      </c>
      <c r="I162" s="20" t="n">
        <f aca="false">IF(H162&gt;4,IF(G162&lt;H162*$U$2,H162,G162),G162)</f>
        <v>0</v>
      </c>
      <c r="J162" s="20" t="n">
        <f aca="false">IF(G162&gt;4,IF(H162&lt;G162*$U$2,G162,H162),H162)</f>
        <v>0</v>
      </c>
      <c r="K162" s="38" t="n">
        <f aca="false">MAX($L$3,IF(C162="Buy",MAX(0,VLOOKUP(I162,Trans2,3,FALSE())+K161),MAX(0,K161-MAX(0.01,ROUND(K161*$F$4,2)))))</f>
        <v>0</v>
      </c>
      <c r="L162" s="38" t="n">
        <f aca="false">MAX($L$3,IF(C162="Sell",MAX(0,VLOOKUP(J162,Trans2,3,FALSE())+L161),MAX(0,L161-MAX(0.01,ROUND(L161*$F$4,2)))))</f>
        <v>0</v>
      </c>
      <c r="M162" s="38" t="n">
        <f aca="false">IF(I162&lt;&gt;J162,K162,MAX(K162,L162))</f>
        <v>0</v>
      </c>
      <c r="N162" s="38" t="n">
        <f aca="false">IF(I162&lt;&gt;J162,L162,MAX(K162,L162))</f>
        <v>0</v>
      </c>
      <c r="O162" s="40" t="n">
        <f aca="false">MAX($L$2,N162+$L$4,M162+0.01,IF(C162="Sell",VLOOKUP(F162,Trans2,2,FALSE()),IF(C162="Buy",VLOOKUP(E162,Trans2,2,FALSE()),0))+VLOOKUP(D162,Intensity2,2,TRUE())+O161)</f>
        <v>0.04</v>
      </c>
      <c r="P162" s="39" t="n">
        <f aca="false">IF(C162="Sell",Q162-O162,IF(C162="Buy",P161-M162,((P161+Q161)/2-O162/2)))</f>
        <v>25.04</v>
      </c>
      <c r="Q162" s="39" t="n">
        <f aca="false">IF(C162="Sell",Q161+N162,IF(C162="Buy",P162+O162,((P161+Q161)/2+O162/2)))</f>
        <v>25.08</v>
      </c>
      <c r="R162" s="20" t="n">
        <f aca="false">(P162+Q162)/2</f>
        <v>25.06</v>
      </c>
      <c r="S162" s="20" t="str">
        <f aca="false">IF(C162="Buy",P161,IF(C162="Sell",Q161,""))</f>
        <v/>
      </c>
      <c r="T162" s="41" t="n">
        <f aca="false">IF(C162="Buy",(S162*10000+V161*T161)/(V161+10000),T161)</f>
        <v>25.4184615384615</v>
      </c>
      <c r="U162" s="41" t="n">
        <f aca="false">IF(C162="Sell",(S162*10000+W161*U161)/(W161+10000),U161)</f>
        <v>25.5576923076923</v>
      </c>
      <c r="V162" s="37" t="n">
        <f aca="false">IF(C162="Buy",V161+10000,V161)</f>
        <v>130000</v>
      </c>
      <c r="W162" s="37" t="n">
        <f aca="false">IF(C162="Sell",W161+10000,W161)</f>
        <v>130000</v>
      </c>
      <c r="X162" s="37" t="n">
        <f aca="false">V162-W162</f>
        <v>0</v>
      </c>
      <c r="Y162" s="37" t="n">
        <f aca="false">W162*U162-V162*T162</f>
        <v>18100</v>
      </c>
      <c r="Z162" s="37" t="n">
        <f aca="false">X162*R162+Y162</f>
        <v>18100</v>
      </c>
    </row>
    <row r="163" customFormat="false" ht="12.75" hidden="false" customHeight="false" outlineLevel="0" collapsed="false">
      <c r="A163" s="20" t="n">
        <f aca="false">A162+1</f>
        <v>145</v>
      </c>
      <c r="B163" s="37" t="n">
        <f aca="false">model1!B163</f>
        <v>29562.6024711438</v>
      </c>
      <c r="C163" s="20" t="s">
        <v>70</v>
      </c>
      <c r="D163" s="37" t="n">
        <f aca="false">((B163-B162)+(B162-B161)+(B161-B160)+(B160-B159))/4</f>
        <v>240</v>
      </c>
      <c r="E163" s="20" t="n">
        <f aca="false">MAX(0,IF(C163="Buy",E162+1,E162-MAX(1,ROUND($F$5*E162,0))))</f>
        <v>0</v>
      </c>
      <c r="F163" s="20" t="n">
        <f aca="false">MAX(0,IF(C163="Sell",F162+1,F162-MAX(1,ROUND($F$5*F162,0))))</f>
        <v>0</v>
      </c>
      <c r="G163" s="20" t="n">
        <f aca="false">IF(X163&gt;$R$2,E163+$R$3,IF(X163&lt;0,IF(P162&gt;U163,E163+$R$3,E163),E163))</f>
        <v>0</v>
      </c>
      <c r="H163" s="20" t="n">
        <f aca="false">IF(X163&lt;$R$2*-1,F163+$R$3,IF(X163&gt;0,(IF(Q162-U163-L145*(1+$R$4)&gt;0,F163+$R$3,F163)),F163))</f>
        <v>0</v>
      </c>
      <c r="I163" s="20" t="n">
        <f aca="false">IF(H163&gt;4,IF(G163&lt;H163*$U$2,H163,G163),G163)</f>
        <v>0</v>
      </c>
      <c r="J163" s="20" t="n">
        <f aca="false">IF(G163&gt;4,IF(H163&lt;G163*$U$2,G163,H163),H163)</f>
        <v>0</v>
      </c>
      <c r="K163" s="38" t="n">
        <f aca="false">MAX($L$3,IF(C163="Buy",MAX(0,VLOOKUP(I163,Trans2,3,FALSE())+K162),MAX(0,K162-MAX(0.01,ROUND(K162*$F$4,2)))))</f>
        <v>0</v>
      </c>
      <c r="L163" s="38" t="n">
        <f aca="false">MAX($L$3,IF(C163="Sell",MAX(0,VLOOKUP(J163,Trans2,3,FALSE())+L162),MAX(0,L162-MAX(0.01,ROUND(L162*$F$4,2)))))</f>
        <v>0</v>
      </c>
      <c r="M163" s="38" t="n">
        <f aca="false">IF(I163&lt;&gt;J163,K163,MAX(K163,L163))</f>
        <v>0</v>
      </c>
      <c r="N163" s="38" t="n">
        <f aca="false">IF(I163&lt;&gt;J163,L163,MAX(K163,L163))</f>
        <v>0</v>
      </c>
      <c r="O163" s="40" t="n">
        <f aca="false">MAX($L$2,N163+$L$4,M163+0.01,IF(C163="Sell",VLOOKUP(F163,Trans2,2,FALSE()),IF(C163="Buy",VLOOKUP(E163,Trans2,2,FALSE()),0))+VLOOKUP(D163,Intensity2,2,TRUE())+O162)</f>
        <v>0.04</v>
      </c>
      <c r="P163" s="39" t="n">
        <f aca="false">IF(C163="Sell",Q163-O163,IF(C163="Buy",P162-M163,((P162+Q162)/2-O163/2)))</f>
        <v>25.04</v>
      </c>
      <c r="Q163" s="39" t="n">
        <f aca="false">IF(C163="Sell",Q162+N163,IF(C163="Buy",P163+O163,((P162+Q162)/2+O163/2)))</f>
        <v>25.08</v>
      </c>
      <c r="R163" s="20" t="n">
        <f aca="false">(P163+Q163)/2</f>
        <v>25.06</v>
      </c>
      <c r="S163" s="20" t="str">
        <f aca="false">IF(C163="Buy",P162,IF(C163="Sell",Q162,""))</f>
        <v/>
      </c>
      <c r="T163" s="41" t="n">
        <f aca="false">IF(C163="Buy",(S163*10000+V162*T162)/(V162+10000),T162)</f>
        <v>25.4184615384615</v>
      </c>
      <c r="U163" s="41" t="n">
        <f aca="false">IF(C163="Sell",(S163*10000+W162*U162)/(W162+10000),U162)</f>
        <v>25.5576923076923</v>
      </c>
      <c r="V163" s="37" t="n">
        <f aca="false">IF(C163="Buy",V162+10000,V162)</f>
        <v>130000</v>
      </c>
      <c r="W163" s="37" t="n">
        <f aca="false">IF(C163="Sell",W162+10000,W162)</f>
        <v>130000</v>
      </c>
      <c r="X163" s="37" t="n">
        <f aca="false">V163-W163</f>
        <v>0</v>
      </c>
      <c r="Y163" s="37" t="n">
        <f aca="false">W163*U163-V163*T163</f>
        <v>18100</v>
      </c>
      <c r="Z163" s="37" t="n">
        <f aca="false">X163*R163+Y163</f>
        <v>18100</v>
      </c>
    </row>
    <row r="164" customFormat="false" ht="12.75" hidden="false" customHeight="false" outlineLevel="0" collapsed="false">
      <c r="A164" s="20" t="n">
        <f aca="false">A163+1</f>
        <v>146</v>
      </c>
      <c r="B164" s="37" t="n">
        <f aca="false">model1!B164</f>
        <v>29802.6024711438</v>
      </c>
      <c r="C164" s="20" t="s">
        <v>70</v>
      </c>
      <c r="D164" s="37" t="n">
        <f aca="false">((B164-B163)+(B163-B162)+(B162-B161)+(B161-B160))/4</f>
        <v>240</v>
      </c>
      <c r="E164" s="20" t="n">
        <f aca="false">MAX(0,IF(C164="Buy",E163+1,E163-MAX(1,ROUND($F$5*E163,0))))</f>
        <v>0</v>
      </c>
      <c r="F164" s="20" t="n">
        <f aca="false">MAX(0,IF(C164="Sell",F163+1,F163-MAX(1,ROUND($F$5*F163,0))))</f>
        <v>0</v>
      </c>
      <c r="G164" s="20" t="n">
        <f aca="false">IF(X164&gt;$R$2,E164+$R$3,IF(X164&lt;0,IF(P163&gt;U164,E164+$R$3,E164),E164))</f>
        <v>0</v>
      </c>
      <c r="H164" s="20" t="n">
        <f aca="false">IF(X164&lt;$R$2*-1,F164+$R$3,IF(X164&gt;0,(IF(Q163-U164-L146*(1+$R$4)&gt;0,F164+$R$3,F164)),F164))</f>
        <v>0</v>
      </c>
      <c r="I164" s="20" t="n">
        <f aca="false">IF(H164&gt;4,IF(G164&lt;H164*$U$2,H164,G164),G164)</f>
        <v>0</v>
      </c>
      <c r="J164" s="20" t="n">
        <f aca="false">IF(G164&gt;4,IF(H164&lt;G164*$U$2,G164,H164),H164)</f>
        <v>0</v>
      </c>
      <c r="K164" s="38" t="n">
        <f aca="false">MAX($L$3,IF(C164="Buy",MAX(0,VLOOKUP(I164,Trans2,3,FALSE())+K163),MAX(0,K163-MAX(0.01,ROUND(K163*$F$4,2)))))</f>
        <v>0</v>
      </c>
      <c r="L164" s="38" t="n">
        <f aca="false">MAX($L$3,IF(C164="Sell",MAX(0,VLOOKUP(J164,Trans2,3,FALSE())+L163),MAX(0,L163-MAX(0.01,ROUND(L163*$F$4,2)))))</f>
        <v>0</v>
      </c>
      <c r="M164" s="38" t="n">
        <f aca="false">IF(I164&lt;&gt;J164,K164,MAX(K164,L164))</f>
        <v>0</v>
      </c>
      <c r="N164" s="38" t="n">
        <f aca="false">IF(I164&lt;&gt;J164,L164,MAX(K164,L164))</f>
        <v>0</v>
      </c>
      <c r="O164" s="40" t="n">
        <f aca="false">MAX($L$2,N164+$L$4,M164+0.01,IF(C164="Sell",VLOOKUP(F164,Trans2,2,FALSE()),IF(C164="Buy",VLOOKUP(E164,Trans2,2,FALSE()),0))+VLOOKUP(D164,Intensity2,2,TRUE())+O163)</f>
        <v>0.04</v>
      </c>
      <c r="P164" s="39" t="n">
        <f aca="false">IF(C164="Sell",Q164-O164,IF(C164="Buy",P163-M164,((P163+Q163)/2-O164/2)))</f>
        <v>25.04</v>
      </c>
      <c r="Q164" s="39" t="n">
        <f aca="false">IF(C164="Sell",Q163+N164,IF(C164="Buy",P164+O164,((P163+Q163)/2+O164/2)))</f>
        <v>25.08</v>
      </c>
      <c r="R164" s="20" t="n">
        <f aca="false">(P164+Q164)/2</f>
        <v>25.06</v>
      </c>
      <c r="S164" s="20" t="str">
        <f aca="false">IF(C164="Buy",P163,IF(C164="Sell",Q163,""))</f>
        <v/>
      </c>
      <c r="T164" s="41" t="n">
        <f aca="false">IF(C164="Buy",(S164*10000+V163*T163)/(V163+10000),T163)</f>
        <v>25.4184615384615</v>
      </c>
      <c r="U164" s="41" t="n">
        <f aca="false">IF(C164="Sell",(S164*10000+W163*U163)/(W163+10000),U163)</f>
        <v>25.5576923076923</v>
      </c>
      <c r="V164" s="37" t="n">
        <f aca="false">IF(C164="Buy",V163+10000,V163)</f>
        <v>130000</v>
      </c>
      <c r="W164" s="37" t="n">
        <f aca="false">IF(C164="Sell",W163+10000,W163)</f>
        <v>130000</v>
      </c>
      <c r="X164" s="37" t="n">
        <f aca="false">V164-W164</f>
        <v>0</v>
      </c>
      <c r="Y164" s="37" t="n">
        <f aca="false">W164*U164-V164*T164</f>
        <v>18100</v>
      </c>
      <c r="Z164" s="37" t="n">
        <f aca="false">X164*R164+Y164</f>
        <v>18100</v>
      </c>
    </row>
    <row r="165" customFormat="false" ht="12.75" hidden="false" customHeight="false" outlineLevel="0" collapsed="false">
      <c r="A165" s="20" t="n">
        <f aca="false">A164+1</f>
        <v>147</v>
      </c>
      <c r="B165" s="37" t="n">
        <f aca="false">model1!B165</f>
        <v>30042.6024711438</v>
      </c>
      <c r="C165" s="20" t="s">
        <v>70</v>
      </c>
      <c r="D165" s="37" t="n">
        <f aca="false">((B165-B164)+(B164-B163)+(B163-B162)+(B162-B161))/4</f>
        <v>240</v>
      </c>
      <c r="E165" s="20" t="n">
        <f aca="false">MAX(0,IF(C165="Buy",E164+1,E164-MAX(1,ROUND($F$5*E164,0))))</f>
        <v>0</v>
      </c>
      <c r="F165" s="20" t="n">
        <f aca="false">MAX(0,IF(C165="Sell",F164+1,F164-MAX(1,ROUND($F$5*F164,0))))</f>
        <v>0</v>
      </c>
      <c r="G165" s="20" t="n">
        <f aca="false">IF(X165&gt;$R$2,E165+$R$3,IF(X165&lt;0,IF(P164&gt;U165,E165+$R$3,E165),E165))</f>
        <v>0</v>
      </c>
      <c r="H165" s="20" t="n">
        <f aca="false">IF(X165&lt;$R$2*-1,F165+$R$3,IF(X165&gt;0,(IF(Q164-U165-L147*(1+$R$4)&gt;0,F165+$R$3,F165)),F165))</f>
        <v>0</v>
      </c>
      <c r="I165" s="20" t="n">
        <f aca="false">IF(H165&gt;4,IF(G165&lt;H165*$U$2,H165,G165),G165)</f>
        <v>0</v>
      </c>
      <c r="J165" s="20" t="n">
        <f aca="false">IF(G165&gt;4,IF(H165&lt;G165*$U$2,G165,H165),H165)</f>
        <v>0</v>
      </c>
      <c r="K165" s="38" t="n">
        <f aca="false">MAX($L$3,IF(C165="Buy",MAX(0,VLOOKUP(I165,Trans2,3,FALSE())+K164),MAX(0,K164-MAX(0.01,ROUND(K164*$F$4,2)))))</f>
        <v>0</v>
      </c>
      <c r="L165" s="38" t="n">
        <f aca="false">MAX($L$3,IF(C165="Sell",MAX(0,VLOOKUP(J165,Trans2,3,FALSE())+L164),MAX(0,L164-MAX(0.01,ROUND(L164*$F$4,2)))))</f>
        <v>0</v>
      </c>
      <c r="M165" s="38" t="n">
        <f aca="false">IF(I165&lt;&gt;J165,K165,MAX(K165,L165))</f>
        <v>0</v>
      </c>
      <c r="N165" s="38" t="n">
        <f aca="false">IF(I165&lt;&gt;J165,L165,MAX(K165,L165))</f>
        <v>0</v>
      </c>
      <c r="O165" s="40" t="n">
        <f aca="false">MAX($L$2,N165+$L$4,M165+0.01,IF(C165="Sell",VLOOKUP(F165,Trans2,2,FALSE()),IF(C165="Buy",VLOOKUP(E165,Trans2,2,FALSE()),0))+VLOOKUP(D165,Intensity2,2,TRUE())+O164)</f>
        <v>0.04</v>
      </c>
      <c r="P165" s="39" t="n">
        <f aca="false">IF(C165="Sell",Q165-O165,IF(C165="Buy",P164-M165,((P164+Q164)/2-O165/2)))</f>
        <v>25.04</v>
      </c>
      <c r="Q165" s="39" t="n">
        <f aca="false">IF(C165="Sell",Q164+N165,IF(C165="Buy",P165+O165,((P164+Q164)/2+O165/2)))</f>
        <v>25.08</v>
      </c>
      <c r="R165" s="20" t="n">
        <f aca="false">(P165+Q165)/2</f>
        <v>25.06</v>
      </c>
      <c r="S165" s="20" t="str">
        <f aca="false">IF(C165="Buy",P164,IF(C165="Sell",Q164,""))</f>
        <v/>
      </c>
      <c r="T165" s="41" t="n">
        <f aca="false">IF(C165="Buy",(S165*10000+V164*T164)/(V164+10000),T164)</f>
        <v>25.4184615384615</v>
      </c>
      <c r="U165" s="41" t="n">
        <f aca="false">IF(C165="Sell",(S165*10000+W164*U164)/(W164+10000),U164)</f>
        <v>25.5576923076923</v>
      </c>
      <c r="V165" s="37" t="n">
        <f aca="false">IF(C165="Buy",V164+10000,V164)</f>
        <v>130000</v>
      </c>
      <c r="W165" s="37" t="n">
        <f aca="false">IF(C165="Sell",W164+10000,W164)</f>
        <v>130000</v>
      </c>
      <c r="X165" s="37" t="n">
        <f aca="false">V165-W165</f>
        <v>0</v>
      </c>
      <c r="Y165" s="37" t="n">
        <f aca="false">W165*U165-V165*T165</f>
        <v>18100</v>
      </c>
      <c r="Z165" s="37" t="n">
        <f aca="false">X165*R165+Y165</f>
        <v>18100</v>
      </c>
    </row>
    <row r="166" customFormat="false" ht="12.75" hidden="false" customHeight="false" outlineLevel="0" collapsed="false">
      <c r="A166" s="20" t="n">
        <f aca="false">A165+1</f>
        <v>148</v>
      </c>
      <c r="B166" s="37" t="n">
        <f aca="false">model1!B166</f>
        <v>30282.6024711438</v>
      </c>
      <c r="C166" s="20" t="s">
        <v>70</v>
      </c>
      <c r="D166" s="37" t="n">
        <f aca="false">((B166-B165)+(B165-B164)+(B164-B163)+(B163-B162))/4</f>
        <v>240</v>
      </c>
      <c r="E166" s="20" t="n">
        <f aca="false">MAX(0,IF(C166="Buy",E165+1,E165-MAX(1,ROUND($F$5*E165,0))))</f>
        <v>0</v>
      </c>
      <c r="F166" s="20" t="n">
        <f aca="false">MAX(0,IF(C166="Sell",F165+1,F165-MAX(1,ROUND($F$5*F165,0))))</f>
        <v>0</v>
      </c>
      <c r="G166" s="20" t="n">
        <f aca="false">IF(X166&gt;$R$2,E166+$R$3,IF(X166&lt;0,IF(P165&gt;U166,E166+$R$3,E166),E166))</f>
        <v>0</v>
      </c>
      <c r="H166" s="20" t="n">
        <f aca="false">IF(X166&lt;$R$2*-1,F166+$R$3,IF(X166&gt;0,(IF(Q165-U166-L148*(1+$R$4)&gt;0,F166+$R$3,F166)),F166))</f>
        <v>0</v>
      </c>
      <c r="I166" s="20" t="n">
        <f aca="false">IF(H166&gt;4,IF(G166&lt;H166*$U$2,H166,G166),G166)</f>
        <v>0</v>
      </c>
      <c r="J166" s="20" t="n">
        <f aca="false">IF(G166&gt;4,IF(H166&lt;G166*$U$2,G166,H166),H166)</f>
        <v>0</v>
      </c>
      <c r="K166" s="38" t="n">
        <f aca="false">MAX($L$3,IF(C166="Buy",MAX(0,VLOOKUP(I166,Trans2,3,FALSE())+K165),MAX(0,K165-MAX(0.01,ROUND(K165*$F$4,2)))))</f>
        <v>0</v>
      </c>
      <c r="L166" s="38" t="n">
        <f aca="false">MAX($L$3,IF(C166="Sell",MAX(0,VLOOKUP(J166,Trans2,3,FALSE())+L165),MAX(0,L165-MAX(0.01,ROUND(L165*$F$4,2)))))</f>
        <v>0</v>
      </c>
      <c r="M166" s="38" t="n">
        <f aca="false">IF(I166&lt;&gt;J166,K166,MAX(K166,L166))</f>
        <v>0</v>
      </c>
      <c r="N166" s="38" t="n">
        <f aca="false">IF(I166&lt;&gt;J166,L166,MAX(K166,L166))</f>
        <v>0</v>
      </c>
      <c r="O166" s="40" t="n">
        <f aca="false">MAX($L$2,N166+$L$4,M166+0.01,IF(C166="Sell",VLOOKUP(F166,Trans2,2,FALSE()),IF(C166="Buy",VLOOKUP(E166,Trans2,2,FALSE()),0))+VLOOKUP(D166,Intensity2,2,TRUE())+O165)</f>
        <v>0.04</v>
      </c>
      <c r="P166" s="39" t="n">
        <f aca="false">IF(C166="Sell",Q166-O166,IF(C166="Buy",P165-M166,((P165+Q165)/2-O166/2)))</f>
        <v>25.04</v>
      </c>
      <c r="Q166" s="39" t="n">
        <f aca="false">IF(C166="Sell",Q165+N166,IF(C166="Buy",P166+O166,((P165+Q165)/2+O166/2)))</f>
        <v>25.08</v>
      </c>
      <c r="R166" s="20" t="n">
        <f aca="false">(P166+Q166)/2</f>
        <v>25.06</v>
      </c>
      <c r="S166" s="20" t="str">
        <f aca="false">IF(C166="Buy",P165,IF(C166="Sell",Q165,""))</f>
        <v/>
      </c>
      <c r="T166" s="41" t="n">
        <f aca="false">IF(C166="Buy",(S166*10000+V165*T165)/(V165+10000),T165)</f>
        <v>25.4184615384615</v>
      </c>
      <c r="U166" s="41" t="n">
        <f aca="false">IF(C166="Sell",(S166*10000+W165*U165)/(W165+10000),U165)</f>
        <v>25.5576923076923</v>
      </c>
      <c r="V166" s="37" t="n">
        <f aca="false">IF(C166="Buy",V165+10000,V165)</f>
        <v>130000</v>
      </c>
      <c r="W166" s="37" t="n">
        <f aca="false">IF(C166="Sell",W165+10000,W165)</f>
        <v>130000</v>
      </c>
      <c r="X166" s="37" t="n">
        <f aca="false">V166-W166</f>
        <v>0</v>
      </c>
      <c r="Y166" s="37" t="n">
        <f aca="false">W166*U166-V166*T166</f>
        <v>18100</v>
      </c>
      <c r="Z166" s="37" t="n">
        <f aca="false">X166*R166+Y166</f>
        <v>18100</v>
      </c>
    </row>
    <row r="167" customFormat="false" ht="12.75" hidden="false" customHeight="false" outlineLevel="0" collapsed="false">
      <c r="A167" s="20" t="n">
        <f aca="false">A166+1</f>
        <v>149</v>
      </c>
      <c r="B167" s="37" t="n">
        <f aca="false">model1!B167</f>
        <v>30522.6024711438</v>
      </c>
      <c r="C167" s="20" t="s">
        <v>70</v>
      </c>
      <c r="D167" s="37" t="n">
        <f aca="false">((B167-B166)+(B166-B165)+(B165-B164)+(B164-B163))/4</f>
        <v>240</v>
      </c>
      <c r="E167" s="20" t="n">
        <f aca="false">MAX(0,IF(C167="Buy",E166+1,E166-MAX(1,ROUND($F$5*E166,0))))</f>
        <v>0</v>
      </c>
      <c r="F167" s="20" t="n">
        <f aca="false">MAX(0,IF(C167="Sell",F166+1,F166-MAX(1,ROUND($F$5*F166,0))))</f>
        <v>0</v>
      </c>
      <c r="G167" s="20" t="n">
        <f aca="false">IF(X167&gt;$R$2,E167+$R$3,IF(X167&lt;0,IF(P166&gt;U167,E167+$R$3,E167),E167))</f>
        <v>0</v>
      </c>
      <c r="H167" s="20" t="n">
        <f aca="false">IF(X167&lt;$R$2*-1,F167+$R$3,IF(X167&gt;0,(IF(Q166-U167-L149*(1+$R$4)&gt;0,F167+$R$3,F167)),F167))</f>
        <v>0</v>
      </c>
      <c r="I167" s="20" t="n">
        <f aca="false">IF(H167&gt;4,IF(G167&lt;H167*$U$2,H167,G167),G167)</f>
        <v>0</v>
      </c>
      <c r="J167" s="20" t="n">
        <f aca="false">IF(G167&gt;4,IF(H167&lt;G167*$U$2,G167,H167),H167)</f>
        <v>0</v>
      </c>
      <c r="K167" s="38" t="n">
        <f aca="false">MAX($L$3,IF(C167="Buy",MAX(0,VLOOKUP(I167,Trans2,3,FALSE())+K166),MAX(0,K166-MAX(0.01,ROUND(K166*$F$4,2)))))</f>
        <v>0</v>
      </c>
      <c r="L167" s="38" t="n">
        <f aca="false">MAX($L$3,IF(C167="Sell",MAX(0,VLOOKUP(J167,Trans2,3,FALSE())+L166),MAX(0,L166-MAX(0.01,ROUND(L166*$F$4,2)))))</f>
        <v>0</v>
      </c>
      <c r="M167" s="38" t="n">
        <f aca="false">IF(I167&lt;&gt;J167,K167,MAX(K167,L167))</f>
        <v>0</v>
      </c>
      <c r="N167" s="38" t="n">
        <f aca="false">IF(I167&lt;&gt;J167,L167,MAX(K167,L167))</f>
        <v>0</v>
      </c>
      <c r="O167" s="40" t="n">
        <f aca="false">MAX($L$2,N167+$L$4,M167+0.01,IF(C167="Sell",VLOOKUP(F167,Trans2,2,FALSE()),IF(C167="Buy",VLOOKUP(E167,Trans2,2,FALSE()),0))+VLOOKUP(D167,Intensity2,2,TRUE())+O166)</f>
        <v>0.04</v>
      </c>
      <c r="P167" s="39" t="n">
        <f aca="false">IF(C167="Sell",Q167-O167,IF(C167="Buy",P166-M167,((P166+Q166)/2-O167/2)))</f>
        <v>25.04</v>
      </c>
      <c r="Q167" s="39" t="n">
        <f aca="false">IF(C167="Sell",Q166+N167,IF(C167="Buy",P167+O167,((P166+Q166)/2+O167/2)))</f>
        <v>25.08</v>
      </c>
      <c r="R167" s="20" t="n">
        <f aca="false">(P167+Q167)/2</f>
        <v>25.06</v>
      </c>
      <c r="S167" s="20" t="str">
        <f aca="false">IF(C167="Buy",P166,IF(C167="Sell",Q166,""))</f>
        <v/>
      </c>
      <c r="T167" s="41" t="n">
        <f aca="false">IF(C167="Buy",(S167*10000+V166*T166)/(V166+10000),T166)</f>
        <v>25.4184615384615</v>
      </c>
      <c r="U167" s="41" t="n">
        <f aca="false">IF(C167="Sell",(S167*10000+W166*U166)/(W166+10000),U166)</f>
        <v>25.5576923076923</v>
      </c>
      <c r="V167" s="37" t="n">
        <f aca="false">IF(C167="Buy",V166+10000,V166)</f>
        <v>130000</v>
      </c>
      <c r="W167" s="37" t="n">
        <f aca="false">IF(C167="Sell",W166+10000,W166)</f>
        <v>130000</v>
      </c>
      <c r="X167" s="37" t="n">
        <f aca="false">V167-W167</f>
        <v>0</v>
      </c>
      <c r="Y167" s="37" t="n">
        <f aca="false">W167*U167-V167*T167</f>
        <v>18100</v>
      </c>
      <c r="Z167" s="37" t="n">
        <f aca="false">X167*R167+Y167</f>
        <v>18100</v>
      </c>
    </row>
    <row r="168" customFormat="false" ht="12.75" hidden="false" customHeight="false" outlineLevel="0" collapsed="false">
      <c r="A168" s="20" t="n">
        <f aca="false">A167+1</f>
        <v>150</v>
      </c>
      <c r="B168" s="37" t="n">
        <f aca="false">model1!B168</f>
        <v>30762.6024711438</v>
      </c>
      <c r="C168" s="20" t="s">
        <v>70</v>
      </c>
      <c r="D168" s="37" t="n">
        <f aca="false">((B168-B167)+(B167-B166)+(B166-B165)+(B165-B164))/4</f>
        <v>240</v>
      </c>
      <c r="E168" s="20" t="n">
        <f aca="false">MAX(0,IF(C168="Buy",E167+1,E167-MAX(1,ROUND($F$5*E167,0))))</f>
        <v>0</v>
      </c>
      <c r="F168" s="20" t="n">
        <f aca="false">MAX(0,IF(C168="Sell",F167+1,F167-MAX(1,ROUND($F$5*F167,0))))</f>
        <v>0</v>
      </c>
      <c r="G168" s="20" t="n">
        <f aca="false">IF(X168&gt;$R$2,E168+$R$3,IF(X168&lt;0,IF(P167&gt;U168,E168+$R$3,E168),E168))</f>
        <v>0</v>
      </c>
      <c r="H168" s="20" t="n">
        <f aca="false">IF(X168&lt;$R$2*-1,F168+$R$3,IF(X168&gt;0,(IF(Q167-U168-L150*(1+$R$4)&gt;0,F168+$R$3,F168)),F168))</f>
        <v>0</v>
      </c>
      <c r="I168" s="20" t="n">
        <f aca="false">IF(H168&gt;4,IF(G168&lt;H168*$U$2,H168,G168),G168)</f>
        <v>0</v>
      </c>
      <c r="J168" s="20" t="n">
        <f aca="false">IF(G168&gt;4,IF(H168&lt;G168*$U$2,G168,H168),H168)</f>
        <v>0</v>
      </c>
      <c r="K168" s="38" t="n">
        <f aca="false">MAX($L$3,IF(C168="Buy",MAX(0,VLOOKUP(I168,Trans2,3,FALSE())+K167),MAX(0,K167-MAX(0.01,ROUND(K167*$F$4,2)))))</f>
        <v>0</v>
      </c>
      <c r="L168" s="38" t="n">
        <f aca="false">MAX($L$3,IF(C168="Sell",MAX(0,VLOOKUP(J168,Trans2,3,FALSE())+L167),MAX(0,L167-MAX(0.01,ROUND(L167*$F$4,2)))))</f>
        <v>0</v>
      </c>
      <c r="M168" s="38" t="n">
        <f aca="false">IF(I168&lt;&gt;J168,K168,MAX(K168,L168))</f>
        <v>0</v>
      </c>
      <c r="N168" s="38" t="n">
        <f aca="false">IF(I168&lt;&gt;J168,L168,MAX(K168,L168))</f>
        <v>0</v>
      </c>
      <c r="O168" s="40" t="n">
        <f aca="false">MAX($L$2,N168+$L$4,M168+0.01,IF(C168="Sell",VLOOKUP(F168,Trans2,2,FALSE()),IF(C168="Buy",VLOOKUP(E168,Trans2,2,FALSE()),0))+VLOOKUP(D168,Intensity2,2,TRUE())+O167)</f>
        <v>0.04</v>
      </c>
      <c r="P168" s="39" t="n">
        <f aca="false">IF(C168="Sell",Q168-O168,IF(C168="Buy",P167-M168,((P167+Q167)/2-O168/2)))</f>
        <v>25.04</v>
      </c>
      <c r="Q168" s="39" t="n">
        <f aca="false">IF(C168="Sell",Q167+N168,IF(C168="Buy",P168+O168,((P167+Q167)/2+O168/2)))</f>
        <v>25.08</v>
      </c>
      <c r="R168" s="20" t="n">
        <f aca="false">(P168+Q168)/2</f>
        <v>25.06</v>
      </c>
      <c r="S168" s="20" t="str">
        <f aca="false">IF(C168="Buy",P167,IF(C168="Sell",Q167,""))</f>
        <v/>
      </c>
      <c r="T168" s="41" t="n">
        <f aca="false">IF(C168="Buy",(S168*10000+V167*T167)/(V167+10000),T167)</f>
        <v>25.4184615384615</v>
      </c>
      <c r="U168" s="41" t="n">
        <f aca="false">IF(C168="Sell",(S168*10000+W167*U167)/(W167+10000),U167)</f>
        <v>25.5576923076923</v>
      </c>
      <c r="V168" s="37" t="n">
        <f aca="false">IF(C168="Buy",V167+10000,V167)</f>
        <v>130000</v>
      </c>
      <c r="W168" s="37" t="n">
        <f aca="false">IF(C168="Sell",W167+10000,W167)</f>
        <v>130000</v>
      </c>
      <c r="X168" s="37" t="n">
        <f aca="false">V168-W168</f>
        <v>0</v>
      </c>
      <c r="Y168" s="37" t="n">
        <f aca="false">W168*U168-V168*T168</f>
        <v>18100</v>
      </c>
      <c r="Z168" s="37" t="n">
        <f aca="false">X168*R168+Y168</f>
        <v>18100</v>
      </c>
    </row>
    <row r="169" customFormat="false" ht="12.75" hidden="false" customHeight="false" outlineLevel="0" collapsed="false">
      <c r="A169" s="20" t="n">
        <f aca="false">A168+1</f>
        <v>151</v>
      </c>
      <c r="B169" s="37" t="n">
        <f aca="false">model1!B169</f>
        <v>31002.6024711438</v>
      </c>
      <c r="C169" s="20" t="s">
        <v>70</v>
      </c>
      <c r="D169" s="37" t="n">
        <f aca="false">((B169-B168)+(B168-B167)+(B167-B166)+(B166-B165))/4</f>
        <v>240</v>
      </c>
      <c r="E169" s="20" t="n">
        <f aca="false">MAX(0,IF(C169="Buy",E168+1,E168-MAX(1,ROUND($F$5*E168,0))))</f>
        <v>0</v>
      </c>
      <c r="F169" s="20" t="n">
        <f aca="false">MAX(0,IF(C169="Sell",F168+1,F168-MAX(1,ROUND($F$5*F168,0))))</f>
        <v>0</v>
      </c>
      <c r="G169" s="20" t="n">
        <f aca="false">IF(X169&gt;$R$2,E169+$R$3,IF(X169&lt;0,IF(P168&gt;U169,E169+$R$3,E169),E169))</f>
        <v>0</v>
      </c>
      <c r="H169" s="20" t="n">
        <f aca="false">IF(X169&lt;$R$2*-1,F169+$R$3,IF(X169&gt;0,(IF(Q168-U169-L151*(1+$R$4)&gt;0,F169+$R$3,F169)),F169))</f>
        <v>0</v>
      </c>
      <c r="I169" s="20" t="n">
        <f aca="false">IF(H169&gt;4,IF(G169&lt;H169*$U$2,H169,G169),G169)</f>
        <v>0</v>
      </c>
      <c r="J169" s="20" t="n">
        <f aca="false">IF(G169&gt;4,IF(H169&lt;G169*$U$2,G169,H169),H169)</f>
        <v>0</v>
      </c>
      <c r="K169" s="38" t="n">
        <f aca="false">MAX($L$3,IF(C169="Buy",MAX(0,VLOOKUP(I169,Trans2,3,FALSE())+K168),MAX(0,K168-MAX(0.01,ROUND(K168*$F$4,2)))))</f>
        <v>0</v>
      </c>
      <c r="L169" s="38" t="n">
        <f aca="false">MAX($L$3,IF(C169="Sell",MAX(0,VLOOKUP(J169,Trans2,3,FALSE())+L168),MAX(0,L168-MAX(0.01,ROUND(L168*$F$4,2)))))</f>
        <v>0</v>
      </c>
      <c r="M169" s="38" t="n">
        <f aca="false">IF(I169&lt;&gt;J169,K169,MAX(K169,L169))</f>
        <v>0</v>
      </c>
      <c r="N169" s="38" t="n">
        <f aca="false">IF(I169&lt;&gt;J169,L169,MAX(K169,L169))</f>
        <v>0</v>
      </c>
      <c r="O169" s="40" t="n">
        <f aca="false">MAX($L$2,N169+$L$4,M169+0.01,IF(C169="Sell",VLOOKUP(F169,Trans2,2,FALSE()),IF(C169="Buy",VLOOKUP(E169,Trans2,2,FALSE()),0))+VLOOKUP(D169,Intensity2,2,TRUE())+O168)</f>
        <v>0.04</v>
      </c>
      <c r="P169" s="39" t="n">
        <f aca="false">IF(C169="Sell",Q169-O169,IF(C169="Buy",P168-M169,((P168+Q168)/2-O169/2)))</f>
        <v>25.04</v>
      </c>
      <c r="Q169" s="39" t="n">
        <f aca="false">IF(C169="Sell",Q168+N169,IF(C169="Buy",P169+O169,((P168+Q168)/2+O169/2)))</f>
        <v>25.08</v>
      </c>
      <c r="R169" s="20" t="n">
        <f aca="false">(P169+Q169)/2</f>
        <v>25.06</v>
      </c>
      <c r="S169" s="20" t="str">
        <f aca="false">IF(C169="Buy",P168,IF(C169="Sell",Q168,""))</f>
        <v/>
      </c>
      <c r="T169" s="41" t="n">
        <f aca="false">IF(C169="Buy",(S169*10000+V168*T168)/(V168+10000),T168)</f>
        <v>25.4184615384615</v>
      </c>
      <c r="U169" s="41" t="n">
        <f aca="false">IF(C169="Sell",(S169*10000+W168*U168)/(W168+10000),U168)</f>
        <v>25.5576923076923</v>
      </c>
      <c r="V169" s="37" t="n">
        <f aca="false">IF(C169="Buy",V168+10000,V168)</f>
        <v>130000</v>
      </c>
      <c r="W169" s="37" t="n">
        <f aca="false">IF(C169="Sell",W168+10000,W168)</f>
        <v>130000</v>
      </c>
      <c r="X169" s="37" t="n">
        <f aca="false">V169-W169</f>
        <v>0</v>
      </c>
      <c r="Y169" s="37" t="n">
        <f aca="false">W169*U169-V169*T169</f>
        <v>18100</v>
      </c>
      <c r="Z169" s="37" t="n">
        <f aca="false">X169*R169+Y169</f>
        <v>18100</v>
      </c>
    </row>
    <row r="170" customFormat="false" ht="12.75" hidden="false" customHeight="false" outlineLevel="0" collapsed="false">
      <c r="A170" s="20" t="n">
        <f aca="false">A169+1</f>
        <v>152</v>
      </c>
      <c r="B170" s="37" t="n">
        <f aca="false">model1!B170</f>
        <v>31242.6024711438</v>
      </c>
      <c r="C170" s="20" t="s">
        <v>70</v>
      </c>
      <c r="D170" s="37" t="n">
        <f aca="false">((B170-B169)+(B169-B168)+(B168-B167)+(B167-B166))/4</f>
        <v>240</v>
      </c>
      <c r="E170" s="20" t="n">
        <f aca="false">MAX(0,IF(C170="Buy",E169+1,E169-MAX(1,ROUND($F$5*E169,0))))</f>
        <v>0</v>
      </c>
      <c r="F170" s="20" t="n">
        <f aca="false">MAX(0,IF(C170="Sell",F169+1,F169-MAX(1,ROUND($F$5*F169,0))))</f>
        <v>0</v>
      </c>
      <c r="G170" s="20" t="n">
        <f aca="false">IF(X170&gt;$R$2,E170+$R$3,IF(X170&lt;0,IF(P169&gt;U170,E170+$R$3,E170),E170))</f>
        <v>0</v>
      </c>
      <c r="H170" s="20" t="n">
        <f aca="false">IF(X170&lt;$R$2*-1,F170+$R$3,IF(X170&gt;0,(IF(Q169-U170-L152*(1+$R$4)&gt;0,F170+$R$3,F170)),F170))</f>
        <v>0</v>
      </c>
      <c r="I170" s="20" t="n">
        <f aca="false">IF(H170&gt;4,IF(G170&lt;H170*$U$2,H170,G170),G170)</f>
        <v>0</v>
      </c>
      <c r="J170" s="20" t="n">
        <f aca="false">IF(G170&gt;4,IF(H170&lt;G170*$U$2,G170,H170),H170)</f>
        <v>0</v>
      </c>
      <c r="K170" s="38" t="n">
        <f aca="false">MAX($L$3,IF(C170="Buy",MAX(0,VLOOKUP(I170,Trans2,3,FALSE())+K169),MAX(0,K169-MAX(0.01,ROUND(K169*$F$4,2)))))</f>
        <v>0</v>
      </c>
      <c r="L170" s="38" t="n">
        <f aca="false">MAX($L$3,IF(C170="Sell",MAX(0,VLOOKUP(J170,Trans2,3,FALSE())+L169),MAX(0,L169-MAX(0.01,ROUND(L169*$F$4,2)))))</f>
        <v>0</v>
      </c>
      <c r="M170" s="38" t="n">
        <f aca="false">IF(I170&lt;&gt;J170,K170,MAX(K170,L170))</f>
        <v>0</v>
      </c>
      <c r="N170" s="38" t="n">
        <f aca="false">IF(I170&lt;&gt;J170,L170,MAX(K170,L170))</f>
        <v>0</v>
      </c>
      <c r="O170" s="40" t="n">
        <f aca="false">MAX($L$2,N170+$L$4,M170+0.01,IF(C170="Sell",VLOOKUP(F170,Trans2,2,FALSE()),IF(C170="Buy",VLOOKUP(E170,Trans2,2,FALSE()),0))+VLOOKUP(D170,Intensity2,2,TRUE())+O169)</f>
        <v>0.04</v>
      </c>
      <c r="P170" s="39" t="n">
        <v>25</v>
      </c>
      <c r="Q170" s="39" t="n">
        <f aca="false">IF(C170="Sell",Q169+N170,IF(C170="Buy",P170+O170,((P169+Q169)/2+O170/2)))</f>
        <v>25.08</v>
      </c>
      <c r="R170" s="20" t="n">
        <f aca="false">(P170+Q170)/2</f>
        <v>25.04</v>
      </c>
      <c r="S170" s="20" t="str">
        <f aca="false">IF(C170="Buy",P169,IF(C170="Sell",Q169,""))</f>
        <v/>
      </c>
      <c r="T170" s="41" t="n">
        <f aca="false">IF(C170="Buy",(S170*10000+V169*T169)/(V169+10000),T169)</f>
        <v>25.4184615384615</v>
      </c>
      <c r="U170" s="41" t="n">
        <f aca="false">IF(C170="Sell",(S170*10000+W169*U169)/(W169+10000),U169)</f>
        <v>25.5576923076923</v>
      </c>
      <c r="V170" s="37" t="n">
        <f aca="false">IF(C170="Buy",V169+10000,V169)</f>
        <v>130000</v>
      </c>
      <c r="W170" s="37" t="n">
        <f aca="false">IF(C170="Sell",W169+10000,W169)</f>
        <v>130000</v>
      </c>
      <c r="X170" s="37" t="n">
        <f aca="false">V170-W170</f>
        <v>0</v>
      </c>
      <c r="Y170" s="37" t="n">
        <f aca="false">W170*U170-V170*T170</f>
        <v>18100</v>
      </c>
      <c r="Z170" s="37" t="n">
        <f aca="false">X170*R170+Y170</f>
        <v>18100</v>
      </c>
    </row>
    <row r="171" customFormat="false" ht="12.75" hidden="false" customHeight="false" outlineLevel="0" collapsed="false">
      <c r="A171" s="20" t="n">
        <f aca="false">A170+1</f>
        <v>153</v>
      </c>
      <c r="B171" s="37" t="n">
        <f aca="false">model1!B171</f>
        <v>31482.6024711438</v>
      </c>
      <c r="C171" s="20" t="s">
        <v>59</v>
      </c>
      <c r="D171" s="37" t="n">
        <f aca="false">((B171-B170)+(B170-B169)+(B169-B168)+(B168-B167))/4</f>
        <v>240</v>
      </c>
      <c r="E171" s="20" t="n">
        <f aca="false">MAX(0,IF(C171="Buy",E170+1,E170-MAX(1,ROUND($F$5*E170,0))))</f>
        <v>1</v>
      </c>
      <c r="F171" s="20" t="n">
        <f aca="false">MAX(0,IF(C171="Sell",F170+1,F170-MAX(1,ROUND($F$5*F170,0))))</f>
        <v>0</v>
      </c>
      <c r="G171" s="20" t="n">
        <f aca="false">IF(X171&gt;$R$2,E171+$R$3,IF(X171&lt;0,IF(P170&gt;U171,E171+$R$3,E171),E171))</f>
        <v>1</v>
      </c>
      <c r="H171" s="20" t="n">
        <f aca="false">IF(X171&lt;$R$2*-1,F171+$R$3,IF(X171&gt;0,(IF(Q170-U171-L153*(1+$R$4)&gt;0,F171+$R$3,F171)),F171))</f>
        <v>0</v>
      </c>
      <c r="I171" s="20" t="n">
        <f aca="false">IF(H171&gt;4,IF(G171&lt;H171*$U$2,H171,G171),G171)</f>
        <v>1</v>
      </c>
      <c r="J171" s="20" t="n">
        <f aca="false">IF(G171&gt;4,IF(H171&lt;G171*$U$2,G171,H171),H171)</f>
        <v>0</v>
      </c>
      <c r="K171" s="38" t="n">
        <f aca="false">MAX($L$3,IF(C171="Buy",MAX(0,VLOOKUP(I171,Trans2,3,FALSE())+K170),MAX(0,K170-MAX(0.01,ROUND(K170*$F$4,2)))))</f>
        <v>0</v>
      </c>
      <c r="L171" s="38" t="n">
        <f aca="false">MAX($L$3,IF(C171="Sell",MAX(0,VLOOKUP(J171,Trans2,3,FALSE())+L170),MAX(0,L170-MAX(0.01,ROUND(L170*$F$4,2)))))</f>
        <v>0</v>
      </c>
      <c r="M171" s="38" t="n">
        <f aca="false">IF(I171&lt;&gt;J171,K171,MAX(K171,L171))</f>
        <v>0</v>
      </c>
      <c r="N171" s="38" t="n">
        <f aca="false">IF(I171&lt;&gt;J171,L171,MAX(K171,L171))</f>
        <v>0</v>
      </c>
      <c r="O171" s="40" t="n">
        <f aca="false">MAX($L$2,N171+$L$4,M171+0.01,IF(C171="Sell",VLOOKUP(F171,Trans2,2,FALSE()),IF(C171="Buy",VLOOKUP(E171,Trans2,2,FALSE()),0))+VLOOKUP(D171,Intensity2,2,TRUE())+O170)</f>
        <v>0.04</v>
      </c>
      <c r="P171" s="39" t="n">
        <f aca="false">IF(C171="Sell",Q171-O171,IF(C171="Buy",P170-M171,((P170+Q170)/2-O171/2)))</f>
        <v>25</v>
      </c>
      <c r="Q171" s="39" t="n">
        <f aca="false">IF(C171="Sell",Q170+N171,IF(C171="Buy",P171+O171,((P170+Q170)/2+O171/2)))</f>
        <v>25.04</v>
      </c>
      <c r="R171" s="20" t="n">
        <f aca="false">(P171+Q171)/2</f>
        <v>25.02</v>
      </c>
      <c r="S171" s="20" t="n">
        <f aca="false">IF(C171="Buy",P170,IF(C171="Sell",Q170,""))</f>
        <v>25</v>
      </c>
      <c r="T171" s="41" t="n">
        <f aca="false">IF(C171="Buy",(S171*10000+V170*T170)/(V170+10000),T170)</f>
        <v>25.3885714285714</v>
      </c>
      <c r="U171" s="41" t="n">
        <f aca="false">IF(C171="Sell",(S171*10000+W170*U170)/(W170+10000),U170)</f>
        <v>25.5576923076923</v>
      </c>
      <c r="V171" s="37" t="n">
        <f aca="false">IF(C171="Buy",V170+10000,V170)</f>
        <v>140000</v>
      </c>
      <c r="W171" s="37" t="n">
        <f aca="false">IF(C171="Sell",W170+10000,W170)</f>
        <v>130000</v>
      </c>
      <c r="X171" s="37" t="n">
        <f aca="false">V171-W171</f>
        <v>10000</v>
      </c>
      <c r="Y171" s="37" t="n">
        <f aca="false">W171*U171-V171*T171</f>
        <v>-231900</v>
      </c>
      <c r="Z171" s="37" t="n">
        <f aca="false">X171*R171+Y171</f>
        <v>18300</v>
      </c>
    </row>
    <row r="172" customFormat="false" ht="12.75" hidden="false" customHeight="false" outlineLevel="0" collapsed="false">
      <c r="A172" s="20" t="n">
        <f aca="false">A171+1</f>
        <v>154</v>
      </c>
      <c r="B172" s="37" t="n">
        <f aca="false">model1!B172</f>
        <v>31722.6024711438</v>
      </c>
      <c r="C172" s="20" t="s">
        <v>59</v>
      </c>
      <c r="D172" s="37" t="n">
        <f aca="false">((B172-B171)+(B171-B170)+(B170-B169)+(B169-B168))/4</f>
        <v>240</v>
      </c>
      <c r="E172" s="20" t="n">
        <f aca="false">MAX(0,IF(C172="Buy",E171+1,E171-MAX(1,ROUND($F$5*E171,0))))</f>
        <v>2</v>
      </c>
      <c r="F172" s="20" t="n">
        <f aca="false">MAX(0,IF(C172="Sell",F171+1,F171-MAX(1,ROUND($F$5*F171,0))))</f>
        <v>0</v>
      </c>
      <c r="G172" s="20" t="n">
        <f aca="false">IF(X172&gt;$R$2,E172+$R$3,IF(X172&lt;0,IF(P171&gt;U172,E172+$R$3,E172),E172))</f>
        <v>2</v>
      </c>
      <c r="H172" s="20" t="n">
        <f aca="false">IF(X172&lt;$R$2*-1,F172+$R$3,IF(X172&gt;0,(IF(Q171-U172-L154*(1+$R$4)&gt;0,F172+$R$3,F172)),F172))</f>
        <v>0</v>
      </c>
      <c r="I172" s="20" t="n">
        <f aca="false">IF(H172&gt;4,IF(G172&lt;H172*$U$2,H172,G172),G172)</f>
        <v>2</v>
      </c>
      <c r="J172" s="20" t="n">
        <f aca="false">IF(G172&gt;4,IF(H172&lt;G172*$U$2,G172,H172),H172)</f>
        <v>0</v>
      </c>
      <c r="K172" s="38" t="n">
        <f aca="false">MAX($L$3,IF(C172="Buy",MAX(0,VLOOKUP(I172,Trans2,3,FALSE())+K171),MAX(0,K171-MAX(0.01,ROUND(K171*$F$4,2)))))</f>
        <v>0</v>
      </c>
      <c r="L172" s="38" t="n">
        <f aca="false">MAX($L$3,IF(C172="Sell",MAX(0,VLOOKUP(J172,Trans2,3,FALSE())+L171),MAX(0,L171-MAX(0.01,ROUND(L171*$F$4,2)))))</f>
        <v>0</v>
      </c>
      <c r="M172" s="38" t="n">
        <f aca="false">IF(I172&lt;&gt;J172,K172,MAX(K172,L172))</f>
        <v>0</v>
      </c>
      <c r="N172" s="38" t="n">
        <f aca="false">IF(I172&lt;&gt;J172,L172,MAX(K172,L172))</f>
        <v>0</v>
      </c>
      <c r="O172" s="40" t="n">
        <f aca="false">MAX($L$2,N172+$L$4,M172+0.01,IF(C172="Sell",VLOOKUP(F172,Trans2,2,FALSE()),IF(C172="Buy",VLOOKUP(E172,Trans2,2,FALSE()),0))+VLOOKUP(D172,Intensity2,2,TRUE())+O171)</f>
        <v>0.04</v>
      </c>
      <c r="P172" s="39" t="n">
        <f aca="false">IF(C172="Sell",Q172-O172,IF(C172="Buy",P171-M172,((P171+Q171)/2-O172/2)))</f>
        <v>25</v>
      </c>
      <c r="Q172" s="39" t="n">
        <f aca="false">IF(C172="Sell",Q171+N172,IF(C172="Buy",P172+O172,((P171+Q171)/2+O172/2)))</f>
        <v>25.04</v>
      </c>
      <c r="R172" s="20" t="n">
        <f aca="false">(P172+Q172)/2</f>
        <v>25.02</v>
      </c>
      <c r="S172" s="20" t="n">
        <f aca="false">IF(C172="Buy",P171,IF(C172="Sell",Q171,""))</f>
        <v>25</v>
      </c>
      <c r="T172" s="41" t="n">
        <f aca="false">IF(C172="Buy",(S172*10000+V171*T171)/(V171+10000),T171)</f>
        <v>25.3626666666667</v>
      </c>
      <c r="U172" s="41" t="n">
        <f aca="false">IF(C172="Sell",(S172*10000+W171*U171)/(W171+10000),U171)</f>
        <v>25.5576923076923</v>
      </c>
      <c r="V172" s="37" t="n">
        <f aca="false">IF(C172="Buy",V171+10000,V171)</f>
        <v>150000</v>
      </c>
      <c r="W172" s="37" t="n">
        <f aca="false">IF(C172="Sell",W171+10000,W171)</f>
        <v>130000</v>
      </c>
      <c r="X172" s="37" t="n">
        <f aca="false">V172-W172</f>
        <v>20000</v>
      </c>
      <c r="Y172" s="37" t="n">
        <f aca="false">W172*U172-V172*T172</f>
        <v>-481900</v>
      </c>
      <c r="Z172" s="37" t="n">
        <f aca="false">X172*R172+Y172</f>
        <v>18500</v>
      </c>
    </row>
    <row r="173" customFormat="false" ht="12.75" hidden="false" customHeight="false" outlineLevel="0" collapsed="false">
      <c r="A173" s="20" t="n">
        <f aca="false">A172+1</f>
        <v>155</v>
      </c>
      <c r="B173" s="37" t="n">
        <f aca="false">model1!B173</f>
        <v>31962.6024711438</v>
      </c>
      <c r="C173" s="20" t="s">
        <v>59</v>
      </c>
      <c r="D173" s="37" t="n">
        <f aca="false">((B173-B172)+(B172-B171)+(B171-B170)+(B170-B169))/4</f>
        <v>240</v>
      </c>
      <c r="E173" s="20" t="n">
        <f aca="false">MAX(0,IF(C173="Buy",E172+1,E172-MAX(1,ROUND($F$5*E172,0))))</f>
        <v>3</v>
      </c>
      <c r="F173" s="20" t="n">
        <f aca="false">MAX(0,IF(C173="Sell",F172+1,F172-MAX(1,ROUND($F$5*F172,0))))</f>
        <v>0</v>
      </c>
      <c r="G173" s="20" t="n">
        <f aca="false">IF(X173&gt;$R$2,E173+$R$3,IF(X173&lt;0,IF(P172&gt;U173,E173+$R$3,E173),E173))</f>
        <v>3</v>
      </c>
      <c r="H173" s="20" t="n">
        <f aca="false">IF(X173&lt;$R$2*-1,F173+$R$3,IF(X173&gt;0,(IF(Q172-U173-L155*(1+$R$4)&gt;0,F173+$R$3,F173)),F173))</f>
        <v>0</v>
      </c>
      <c r="I173" s="20" t="n">
        <f aca="false">IF(H173&gt;4,IF(G173&lt;H173*$U$2,H173,G173),G173)</f>
        <v>3</v>
      </c>
      <c r="J173" s="20" t="n">
        <f aca="false">IF(G173&gt;4,IF(H173&lt;G173*$U$2,G173,H173),H173)</f>
        <v>0</v>
      </c>
      <c r="K173" s="38" t="n">
        <f aca="false">MAX($L$3,IF(C173="Buy",MAX(0,VLOOKUP(I173,Trans2,3,FALSE())+K172),MAX(0,K172-MAX(0.01,ROUND(K172*$F$4,2)))))</f>
        <v>0</v>
      </c>
      <c r="L173" s="38" t="n">
        <f aca="false">MAX($L$3,IF(C173="Sell",MAX(0,VLOOKUP(J173,Trans2,3,FALSE())+L172),MAX(0,L172-MAX(0.01,ROUND(L172*$F$4,2)))))</f>
        <v>0</v>
      </c>
      <c r="M173" s="38" t="n">
        <f aca="false">IF(I173&lt;&gt;J173,K173,MAX(K173,L173))</f>
        <v>0</v>
      </c>
      <c r="N173" s="38" t="n">
        <f aca="false">IF(I173&lt;&gt;J173,L173,MAX(K173,L173))</f>
        <v>0</v>
      </c>
      <c r="O173" s="40" t="n">
        <f aca="false">MAX($L$2,N173+$L$4,M173+0.01,IF(C173="Sell",VLOOKUP(F173,Trans2,2,FALSE()),IF(C173="Buy",VLOOKUP(E173,Trans2,2,FALSE()),0))+VLOOKUP(D173,Intensity2,2,TRUE())+O172)</f>
        <v>0.04</v>
      </c>
      <c r="P173" s="39" t="n">
        <f aca="false">IF(C173="Sell",Q173-O173,IF(C173="Buy",P172-M173,((P172+Q172)/2-O173/2)))</f>
        <v>25</v>
      </c>
      <c r="Q173" s="39" t="n">
        <f aca="false">IF(C173="Sell",Q172+N173,IF(C173="Buy",P173+O173,((P172+Q172)/2+O173/2)))</f>
        <v>25.04</v>
      </c>
      <c r="R173" s="20" t="n">
        <f aca="false">(P173+Q173)/2</f>
        <v>25.02</v>
      </c>
      <c r="S173" s="20" t="n">
        <f aca="false">IF(C173="Buy",P172,IF(C173="Sell",Q172,""))</f>
        <v>25</v>
      </c>
      <c r="T173" s="41" t="n">
        <f aca="false">IF(C173="Buy",(S173*10000+V172*T172)/(V172+10000),T172)</f>
        <v>25.34</v>
      </c>
      <c r="U173" s="41" t="n">
        <f aca="false">IF(C173="Sell",(S173*10000+W172*U172)/(W172+10000),U172)</f>
        <v>25.5576923076923</v>
      </c>
      <c r="V173" s="37" t="n">
        <f aca="false">IF(C173="Buy",V172+10000,V172)</f>
        <v>160000</v>
      </c>
      <c r="W173" s="37" t="n">
        <f aca="false">IF(C173="Sell",W172+10000,W172)</f>
        <v>130000</v>
      </c>
      <c r="X173" s="37" t="n">
        <f aca="false">V173-W173</f>
        <v>30000</v>
      </c>
      <c r="Y173" s="37" t="n">
        <f aca="false">W173*U173-V173*T173</f>
        <v>-731900</v>
      </c>
      <c r="Z173" s="37" t="n">
        <f aca="false">X173*R173+Y173</f>
        <v>18700</v>
      </c>
    </row>
    <row r="174" customFormat="false" ht="12.75" hidden="false" customHeight="false" outlineLevel="0" collapsed="false">
      <c r="G174" s="38"/>
      <c r="H174" s="38"/>
      <c r="I174" s="38"/>
      <c r="J174" s="38"/>
      <c r="L174" s="42"/>
      <c r="M174" s="42"/>
      <c r="N174" s="42"/>
      <c r="O174" s="42"/>
    </row>
    <row r="175" customFormat="false" ht="12.75" hidden="false" customHeight="false" outlineLevel="0" collapsed="false">
      <c r="G175" s="38"/>
      <c r="H175" s="38"/>
      <c r="I175" s="38"/>
      <c r="J175" s="38"/>
      <c r="L175" s="42"/>
      <c r="M175" s="42"/>
      <c r="N175" s="42"/>
      <c r="O175" s="42"/>
    </row>
    <row r="176" customFormat="false" ht="12.75" hidden="false" customHeight="false" outlineLevel="0" collapsed="false">
      <c r="G176" s="38"/>
      <c r="H176" s="38"/>
      <c r="I176" s="38"/>
      <c r="J176" s="38"/>
      <c r="L176" s="42"/>
      <c r="M176" s="42"/>
      <c r="N176" s="42"/>
      <c r="O176" s="42"/>
    </row>
    <row r="177" customFormat="false" ht="12.75" hidden="false" customHeight="false" outlineLevel="0" collapsed="false">
      <c r="G177" s="38"/>
      <c r="H177" s="38"/>
      <c r="I177" s="38"/>
      <c r="J177" s="38"/>
      <c r="L177" s="42"/>
      <c r="M177" s="42"/>
      <c r="N177" s="42"/>
      <c r="O177" s="42"/>
    </row>
    <row r="178" customFormat="false" ht="12.75" hidden="false" customHeight="false" outlineLevel="0" collapsed="false">
      <c r="G178" s="38"/>
      <c r="H178" s="38"/>
      <c r="I178" s="38"/>
      <c r="J178" s="38"/>
      <c r="L178" s="42"/>
      <c r="M178" s="42"/>
      <c r="N178" s="42"/>
      <c r="O178" s="42"/>
    </row>
    <row r="179" customFormat="false" ht="12.75" hidden="false" customHeight="false" outlineLevel="0" collapsed="false">
      <c r="G179" s="38"/>
      <c r="H179" s="38"/>
      <c r="I179" s="38"/>
      <c r="J179" s="38"/>
      <c r="L179" s="42"/>
      <c r="M179" s="42"/>
      <c r="N179" s="42"/>
      <c r="O179" s="42"/>
    </row>
    <row r="180" customFormat="false" ht="12.75" hidden="false" customHeight="false" outlineLevel="0" collapsed="false">
      <c r="G180" s="38"/>
      <c r="H180" s="38"/>
      <c r="I180" s="38"/>
      <c r="J180" s="38"/>
      <c r="L180" s="42"/>
      <c r="M180" s="42"/>
      <c r="N180" s="42"/>
      <c r="O180" s="42"/>
    </row>
    <row r="181" customFormat="false" ht="12.75" hidden="false" customHeight="false" outlineLevel="0" collapsed="false">
      <c r="G181" s="38"/>
      <c r="H181" s="38"/>
      <c r="I181" s="38"/>
      <c r="J181" s="38"/>
      <c r="L181" s="42"/>
      <c r="M181" s="42"/>
      <c r="N181" s="42"/>
      <c r="O181" s="42"/>
    </row>
    <row r="182" customFormat="false" ht="12.75" hidden="false" customHeight="false" outlineLevel="0" collapsed="false">
      <c r="G182" s="38"/>
      <c r="H182" s="38"/>
      <c r="I182" s="38"/>
      <c r="J182" s="38"/>
      <c r="L182" s="42"/>
      <c r="M182" s="42"/>
      <c r="N182" s="42"/>
      <c r="O182" s="42"/>
    </row>
    <row r="183" customFormat="false" ht="12.75" hidden="false" customHeight="false" outlineLevel="0" collapsed="false">
      <c r="G183" s="38"/>
      <c r="H183" s="38"/>
      <c r="I183" s="38"/>
      <c r="J183" s="38"/>
      <c r="L183" s="42"/>
      <c r="M183" s="42"/>
      <c r="N183" s="42"/>
      <c r="O183" s="42"/>
    </row>
    <row r="184" customFormat="false" ht="12.75" hidden="false" customHeight="false" outlineLevel="0" collapsed="false">
      <c r="G184" s="38"/>
      <c r="H184" s="38"/>
      <c r="I184" s="38"/>
      <c r="J184" s="38"/>
      <c r="L184" s="42"/>
      <c r="M184" s="42"/>
      <c r="N184" s="42"/>
      <c r="O184" s="42"/>
    </row>
    <row r="185" customFormat="false" ht="12.75" hidden="false" customHeight="false" outlineLevel="0" collapsed="false">
      <c r="G185" s="38"/>
      <c r="H185" s="38"/>
      <c r="I185" s="38"/>
      <c r="J185" s="38"/>
      <c r="L185" s="42"/>
      <c r="M185" s="42"/>
      <c r="N185" s="42"/>
      <c r="O185" s="42"/>
    </row>
    <row r="186" customFormat="false" ht="12.75" hidden="false" customHeight="false" outlineLevel="0" collapsed="false">
      <c r="G186" s="38"/>
      <c r="H186" s="38"/>
      <c r="I186" s="38"/>
      <c r="J186" s="38"/>
      <c r="L186" s="42"/>
      <c r="M186" s="42"/>
      <c r="N186" s="42"/>
      <c r="O186" s="42"/>
    </row>
    <row r="187" customFormat="false" ht="12.75" hidden="false" customHeight="false" outlineLevel="0" collapsed="false">
      <c r="G187" s="38"/>
      <c r="H187" s="38"/>
      <c r="I187" s="38"/>
      <c r="J187" s="38"/>
      <c r="L187" s="42"/>
      <c r="M187" s="42"/>
      <c r="N187" s="42"/>
      <c r="O187" s="42"/>
    </row>
    <row r="188" customFormat="false" ht="12.75" hidden="false" customHeight="false" outlineLevel="0" collapsed="false">
      <c r="G188" s="38"/>
      <c r="H188" s="38"/>
      <c r="I188" s="38"/>
      <c r="J188" s="38"/>
      <c r="L188" s="42"/>
      <c r="M188" s="42"/>
      <c r="N188" s="42"/>
      <c r="O188" s="42"/>
    </row>
    <row r="189" customFormat="false" ht="12.75" hidden="false" customHeight="false" outlineLevel="0" collapsed="false">
      <c r="G189" s="38"/>
      <c r="H189" s="38"/>
      <c r="I189" s="38"/>
      <c r="J189" s="38"/>
      <c r="L189" s="42"/>
      <c r="M189" s="42"/>
      <c r="N189" s="42"/>
      <c r="O189" s="42"/>
    </row>
    <row r="190" customFormat="false" ht="12.75" hidden="false" customHeight="false" outlineLevel="0" collapsed="false">
      <c r="G190" s="38"/>
      <c r="H190" s="38"/>
      <c r="I190" s="38"/>
      <c r="J190" s="38"/>
      <c r="L190" s="42"/>
      <c r="M190" s="42"/>
      <c r="N190" s="42"/>
      <c r="O190" s="42"/>
    </row>
    <row r="191" customFormat="false" ht="12.75" hidden="false" customHeight="false" outlineLevel="0" collapsed="false">
      <c r="G191" s="38"/>
      <c r="H191" s="38"/>
      <c r="I191" s="38"/>
      <c r="J191" s="38"/>
      <c r="L191" s="42"/>
      <c r="M191" s="42"/>
      <c r="N191" s="42"/>
      <c r="O191" s="42"/>
    </row>
    <row r="192" customFormat="false" ht="12.75" hidden="false" customHeight="false" outlineLevel="0" collapsed="false">
      <c r="G192" s="38"/>
      <c r="H192" s="38"/>
      <c r="I192" s="38"/>
      <c r="J192" s="38"/>
    </row>
    <row r="193" customFormat="false" ht="12.75" hidden="false" customHeight="false" outlineLevel="0" collapsed="false">
      <c r="G193" s="38"/>
      <c r="H193" s="38"/>
      <c r="I193" s="38"/>
      <c r="J193" s="38"/>
    </row>
    <row r="194" customFormat="false" ht="12.75" hidden="false" customHeight="false" outlineLevel="0" collapsed="false">
      <c r="G194" s="38"/>
      <c r="H194" s="38"/>
      <c r="I194" s="38"/>
      <c r="J194" s="38"/>
    </row>
    <row r="195" customFormat="false" ht="12.75" hidden="false" customHeight="false" outlineLevel="0" collapsed="false">
      <c r="G195" s="38"/>
      <c r="H195" s="38"/>
      <c r="I195" s="38"/>
      <c r="J195" s="38"/>
    </row>
    <row r="196" customFormat="false" ht="12.75" hidden="false" customHeight="false" outlineLevel="0" collapsed="false">
      <c r="G196" s="38"/>
      <c r="H196" s="38"/>
      <c r="I196" s="38"/>
      <c r="J196" s="38"/>
    </row>
    <row r="197" customFormat="false" ht="12.75" hidden="false" customHeight="false" outlineLevel="0" collapsed="false">
      <c r="G197" s="38"/>
      <c r="H197" s="38"/>
      <c r="I197" s="38"/>
      <c r="J197" s="38"/>
    </row>
    <row r="198" customFormat="false" ht="12.75" hidden="false" customHeight="false" outlineLevel="0" collapsed="false">
      <c r="G198" s="38"/>
      <c r="H198" s="38"/>
      <c r="I198" s="38"/>
      <c r="J198" s="38"/>
    </row>
    <row r="199" customFormat="false" ht="12.75" hidden="false" customHeight="false" outlineLevel="0" collapsed="false">
      <c r="G199" s="38"/>
      <c r="H199" s="38"/>
      <c r="I199" s="38"/>
      <c r="J199" s="38"/>
    </row>
    <row r="200" customFormat="false" ht="12.75" hidden="false" customHeight="false" outlineLevel="0" collapsed="false">
      <c r="G200" s="38"/>
      <c r="H200" s="38"/>
      <c r="I200" s="38"/>
      <c r="J200" s="38"/>
    </row>
    <row r="201" customFormat="false" ht="12.75" hidden="false" customHeight="false" outlineLevel="0" collapsed="false">
      <c r="G201" s="38"/>
      <c r="H201" s="38"/>
      <c r="I201" s="38"/>
      <c r="J201" s="38"/>
    </row>
    <row r="202" customFormat="false" ht="12.75" hidden="false" customHeight="false" outlineLevel="0" collapsed="false">
      <c r="G202" s="38"/>
      <c r="H202" s="38"/>
      <c r="I202" s="38"/>
      <c r="J202" s="38"/>
    </row>
    <row r="203" customFormat="false" ht="12.75" hidden="false" customHeight="false" outlineLevel="0" collapsed="false">
      <c r="G203" s="38"/>
      <c r="H203" s="38"/>
      <c r="I203" s="38"/>
      <c r="J203" s="38"/>
    </row>
    <row r="204" customFormat="false" ht="12.75" hidden="false" customHeight="false" outlineLevel="0" collapsed="false">
      <c r="G204" s="38"/>
      <c r="H204" s="38"/>
      <c r="I204" s="38"/>
      <c r="J204" s="38"/>
    </row>
    <row r="205" customFormat="false" ht="12.75" hidden="false" customHeight="false" outlineLevel="0" collapsed="false">
      <c r="G205" s="38"/>
      <c r="H205" s="38"/>
      <c r="I205" s="38"/>
      <c r="J205" s="38"/>
    </row>
    <row r="206" customFormat="false" ht="12.75" hidden="false" customHeight="false" outlineLevel="0" collapsed="false">
      <c r="G206" s="38"/>
      <c r="H206" s="38"/>
      <c r="I206" s="38"/>
      <c r="J206" s="38"/>
    </row>
    <row r="207" customFormat="false" ht="12.75" hidden="false" customHeight="false" outlineLevel="0" collapsed="false">
      <c r="G207" s="38"/>
      <c r="H207" s="38"/>
      <c r="I207" s="38"/>
      <c r="J207" s="38"/>
    </row>
    <row r="208" customFormat="false" ht="12.75" hidden="false" customHeight="false" outlineLevel="0" collapsed="false">
      <c r="G208" s="38"/>
      <c r="H208" s="38"/>
      <c r="I208" s="38"/>
      <c r="J208" s="38"/>
    </row>
    <row r="209" customFormat="false" ht="12.75" hidden="false" customHeight="false" outlineLevel="0" collapsed="false">
      <c r="G209" s="38"/>
      <c r="H209" s="38"/>
      <c r="I209" s="38"/>
      <c r="J209" s="38"/>
    </row>
    <row r="210" customFormat="false" ht="12.75" hidden="false" customHeight="false" outlineLevel="0" collapsed="false">
      <c r="G210" s="38"/>
      <c r="H210" s="38"/>
      <c r="I210" s="38"/>
      <c r="J210" s="38"/>
    </row>
    <row r="211" customFormat="false" ht="12.75" hidden="false" customHeight="false" outlineLevel="0" collapsed="false">
      <c r="G211" s="38"/>
      <c r="H211" s="38"/>
      <c r="I211" s="38"/>
      <c r="J211" s="38"/>
    </row>
    <row r="212" customFormat="false" ht="12.75" hidden="false" customHeight="false" outlineLevel="0" collapsed="false">
      <c r="G212" s="38"/>
      <c r="H212" s="38"/>
      <c r="I212" s="38"/>
      <c r="J212" s="38"/>
    </row>
    <row r="213" customFormat="false" ht="12.75" hidden="false" customHeight="false" outlineLevel="0" collapsed="false">
      <c r="G213" s="38"/>
      <c r="H213" s="38"/>
      <c r="I213" s="38"/>
      <c r="J213" s="38"/>
    </row>
    <row r="214" customFormat="false" ht="12.75" hidden="false" customHeight="false" outlineLevel="0" collapsed="false">
      <c r="G214" s="38"/>
      <c r="H214" s="38"/>
      <c r="I214" s="38"/>
      <c r="J214" s="38"/>
    </row>
    <row r="215" customFormat="false" ht="12.75" hidden="false" customHeight="false" outlineLevel="0" collapsed="false">
      <c r="G215" s="38"/>
      <c r="H215" s="38"/>
      <c r="I215" s="38"/>
      <c r="J215" s="38"/>
    </row>
    <row r="216" customFormat="false" ht="12.75" hidden="false" customHeight="false" outlineLevel="0" collapsed="false">
      <c r="G216" s="38"/>
      <c r="H216" s="38"/>
      <c r="I216" s="38"/>
      <c r="J216" s="38"/>
    </row>
    <row r="217" customFormat="false" ht="12.75" hidden="false" customHeight="false" outlineLevel="0" collapsed="false">
      <c r="G217" s="38"/>
      <c r="H217" s="38"/>
      <c r="I217" s="38"/>
      <c r="J217" s="38"/>
    </row>
    <row r="218" customFormat="false" ht="12.75" hidden="false" customHeight="false" outlineLevel="0" collapsed="false">
      <c r="G218" s="38"/>
      <c r="H218" s="38"/>
      <c r="I218" s="38"/>
      <c r="J218" s="38"/>
    </row>
    <row r="219" customFormat="false" ht="12.75" hidden="false" customHeight="false" outlineLevel="0" collapsed="false">
      <c r="G219" s="38"/>
      <c r="H219" s="38"/>
      <c r="I219" s="38"/>
      <c r="J219" s="38"/>
    </row>
    <row r="220" customFormat="false" ht="12.75" hidden="false" customHeight="false" outlineLevel="0" collapsed="false">
      <c r="G220" s="38"/>
      <c r="H220" s="38"/>
      <c r="I220" s="38"/>
      <c r="J220" s="38"/>
    </row>
    <row r="221" customFormat="false" ht="12.75" hidden="false" customHeight="false" outlineLevel="0" collapsed="false">
      <c r="G221" s="38"/>
      <c r="H221" s="38"/>
      <c r="I221" s="38"/>
      <c r="J221" s="38"/>
    </row>
    <row r="222" customFormat="false" ht="12.75" hidden="false" customHeight="false" outlineLevel="0" collapsed="false">
      <c r="G222" s="38"/>
      <c r="H222" s="38"/>
      <c r="I222" s="38"/>
      <c r="J222" s="38"/>
    </row>
    <row r="223" customFormat="false" ht="12.75" hidden="false" customHeight="false" outlineLevel="0" collapsed="false">
      <c r="G223" s="38"/>
      <c r="H223" s="38"/>
      <c r="I223" s="38"/>
      <c r="J223" s="38"/>
    </row>
    <row r="224" customFormat="false" ht="12.75" hidden="false" customHeight="false" outlineLevel="0" collapsed="false">
      <c r="G224" s="38"/>
      <c r="H224" s="38"/>
      <c r="I224" s="38"/>
      <c r="J224" s="38"/>
    </row>
    <row r="225" customFormat="false" ht="12.75" hidden="false" customHeight="false" outlineLevel="0" collapsed="false">
      <c r="G225" s="38"/>
      <c r="H225" s="38"/>
      <c r="I225" s="38"/>
      <c r="J225" s="38"/>
    </row>
    <row r="226" customFormat="false" ht="12.75" hidden="false" customHeight="false" outlineLevel="0" collapsed="false">
      <c r="G226" s="38"/>
      <c r="H226" s="38"/>
      <c r="I226" s="38"/>
      <c r="J226" s="38"/>
    </row>
    <row r="227" customFormat="false" ht="12.75" hidden="false" customHeight="false" outlineLevel="0" collapsed="false">
      <c r="G227" s="38"/>
      <c r="H227" s="38"/>
      <c r="I227" s="38"/>
      <c r="J227" s="38"/>
    </row>
    <row r="228" customFormat="false" ht="12.75" hidden="false" customHeight="false" outlineLevel="0" collapsed="false">
      <c r="G228" s="38"/>
      <c r="H228" s="38"/>
      <c r="I228" s="38"/>
      <c r="J228" s="38"/>
    </row>
    <row r="229" customFormat="false" ht="12.75" hidden="false" customHeight="false" outlineLevel="0" collapsed="false">
      <c r="G229" s="38"/>
      <c r="H229" s="38"/>
      <c r="I229" s="38"/>
      <c r="J229" s="38"/>
    </row>
    <row r="230" customFormat="false" ht="12.75" hidden="false" customHeight="false" outlineLevel="0" collapsed="false">
      <c r="G230" s="38"/>
      <c r="H230" s="38"/>
      <c r="I230" s="38"/>
      <c r="J230" s="38"/>
    </row>
    <row r="231" customFormat="false" ht="12.75" hidden="false" customHeight="false" outlineLevel="0" collapsed="false">
      <c r="G231" s="38"/>
      <c r="H231" s="38"/>
      <c r="I231" s="38"/>
      <c r="J231" s="38"/>
    </row>
    <row r="232" customFormat="false" ht="12.75" hidden="false" customHeight="false" outlineLevel="0" collapsed="false">
      <c r="G232" s="38"/>
      <c r="H232" s="38"/>
      <c r="I232" s="38"/>
      <c r="J232" s="38"/>
    </row>
    <row r="233" customFormat="false" ht="12.75" hidden="false" customHeight="false" outlineLevel="0" collapsed="false">
      <c r="G233" s="38"/>
      <c r="H233" s="38"/>
      <c r="I233" s="38"/>
      <c r="J233" s="38"/>
    </row>
    <row r="234" customFormat="false" ht="12.75" hidden="false" customHeight="false" outlineLevel="0" collapsed="false">
      <c r="G234" s="38"/>
      <c r="H234" s="38"/>
      <c r="I234" s="38"/>
      <c r="J234" s="38"/>
    </row>
    <row r="235" customFormat="false" ht="12.75" hidden="false" customHeight="false" outlineLevel="0" collapsed="false">
      <c r="G235" s="38"/>
      <c r="H235" s="38"/>
      <c r="I235" s="38"/>
      <c r="J235" s="38"/>
    </row>
    <row r="236" customFormat="false" ht="12.75" hidden="false" customHeight="false" outlineLevel="0" collapsed="false">
      <c r="G236" s="38"/>
      <c r="H236" s="38"/>
      <c r="I236" s="38"/>
      <c r="J236" s="38"/>
    </row>
    <row r="237" customFormat="false" ht="12.75" hidden="false" customHeight="false" outlineLevel="0" collapsed="false">
      <c r="G237" s="38"/>
      <c r="H237" s="38"/>
      <c r="I237" s="38"/>
      <c r="J237" s="38"/>
    </row>
    <row r="238" customFormat="false" ht="12.75" hidden="false" customHeight="false" outlineLevel="0" collapsed="false">
      <c r="G238" s="38"/>
      <c r="H238" s="38"/>
      <c r="I238" s="38"/>
      <c r="J238" s="38"/>
    </row>
    <row r="239" customFormat="false" ht="12.75" hidden="false" customHeight="false" outlineLevel="0" collapsed="false">
      <c r="G239" s="38"/>
      <c r="H239" s="38"/>
      <c r="I239" s="38"/>
      <c r="J239" s="38"/>
    </row>
    <row r="240" customFormat="false" ht="12.75" hidden="false" customHeight="false" outlineLevel="0" collapsed="false">
      <c r="G240" s="38"/>
      <c r="H240" s="38"/>
      <c r="I240" s="38"/>
      <c r="J240" s="38"/>
    </row>
    <row r="241" customFormat="false" ht="12.75" hidden="false" customHeight="false" outlineLevel="0" collapsed="false">
      <c r="G241" s="38"/>
      <c r="H241" s="38"/>
      <c r="I241" s="38"/>
      <c r="J241" s="38"/>
    </row>
    <row r="242" customFormat="false" ht="12.75" hidden="false" customHeight="false" outlineLevel="0" collapsed="false">
      <c r="G242" s="38"/>
      <c r="H242" s="38"/>
      <c r="I242" s="38"/>
      <c r="J242" s="38"/>
    </row>
    <row r="243" customFormat="false" ht="12.75" hidden="false" customHeight="false" outlineLevel="0" collapsed="false">
      <c r="G243" s="38"/>
      <c r="H243" s="38"/>
      <c r="I243" s="38"/>
      <c r="J243" s="38"/>
    </row>
    <row r="244" customFormat="false" ht="12.75" hidden="false" customHeight="false" outlineLevel="0" collapsed="false">
      <c r="G244" s="38"/>
      <c r="H244" s="38"/>
      <c r="I244" s="38"/>
      <c r="J244" s="38"/>
    </row>
    <row r="245" customFormat="false" ht="12.75" hidden="false" customHeight="false" outlineLevel="0" collapsed="false">
      <c r="G245" s="38"/>
      <c r="H245" s="38"/>
      <c r="I245" s="38"/>
      <c r="J245" s="38"/>
    </row>
    <row r="246" customFormat="false" ht="12.75" hidden="false" customHeight="false" outlineLevel="0" collapsed="false">
      <c r="G246" s="38"/>
      <c r="H246" s="38"/>
      <c r="I246" s="38"/>
      <c r="J246" s="38"/>
    </row>
    <row r="247" customFormat="false" ht="12.75" hidden="false" customHeight="false" outlineLevel="0" collapsed="false">
      <c r="G247" s="38"/>
      <c r="H247" s="38"/>
      <c r="I247" s="38"/>
      <c r="J247" s="38"/>
    </row>
    <row r="248" customFormat="false" ht="12.75" hidden="false" customHeight="false" outlineLevel="0" collapsed="false">
      <c r="G248" s="38"/>
      <c r="H248" s="38"/>
      <c r="I248" s="38"/>
      <c r="J248" s="38"/>
    </row>
    <row r="249" customFormat="false" ht="12.75" hidden="false" customHeight="false" outlineLevel="0" collapsed="false">
      <c r="G249" s="38"/>
      <c r="H249" s="38"/>
      <c r="I249" s="38"/>
      <c r="J249" s="38"/>
    </row>
    <row r="250" customFormat="false" ht="12.75" hidden="false" customHeight="false" outlineLevel="0" collapsed="false">
      <c r="G250" s="38"/>
      <c r="H250" s="38"/>
      <c r="I250" s="38"/>
      <c r="J250" s="38"/>
    </row>
    <row r="251" customFormat="false" ht="12.75" hidden="false" customHeight="false" outlineLevel="0" collapsed="false">
      <c r="G251" s="38"/>
      <c r="H251" s="38"/>
      <c r="I251" s="38"/>
      <c r="J251" s="38"/>
    </row>
    <row r="252" customFormat="false" ht="12.75" hidden="false" customHeight="false" outlineLevel="0" collapsed="false">
      <c r="G252" s="38"/>
      <c r="H252" s="38"/>
      <c r="I252" s="38"/>
      <c r="J252" s="38"/>
    </row>
    <row r="253" customFormat="false" ht="12.75" hidden="false" customHeight="false" outlineLevel="0" collapsed="false">
      <c r="G253" s="38"/>
      <c r="H253" s="38"/>
      <c r="I253" s="38"/>
      <c r="J253" s="38"/>
    </row>
    <row r="254" customFormat="false" ht="12.75" hidden="false" customHeight="false" outlineLevel="0" collapsed="false">
      <c r="G254" s="38"/>
      <c r="H254" s="38"/>
      <c r="I254" s="38"/>
      <c r="J254" s="38"/>
    </row>
    <row r="255" customFormat="false" ht="12.75" hidden="false" customHeight="false" outlineLevel="0" collapsed="false">
      <c r="G255" s="38"/>
      <c r="H255" s="38"/>
      <c r="I255" s="38"/>
      <c r="J255" s="38"/>
    </row>
    <row r="256" customFormat="false" ht="12.75" hidden="false" customHeight="false" outlineLevel="0" collapsed="false">
      <c r="G256" s="38"/>
      <c r="H256" s="38"/>
      <c r="I256" s="38"/>
      <c r="J256" s="38"/>
    </row>
    <row r="257" customFormat="false" ht="12.75" hidden="false" customHeight="false" outlineLevel="0" collapsed="false">
      <c r="G257" s="38"/>
      <c r="H257" s="38"/>
      <c r="I257" s="38"/>
      <c r="J257" s="38"/>
    </row>
    <row r="258" customFormat="false" ht="12.75" hidden="false" customHeight="false" outlineLevel="0" collapsed="false">
      <c r="G258" s="38"/>
      <c r="H258" s="38"/>
      <c r="I258" s="38"/>
      <c r="J258" s="38"/>
    </row>
    <row r="259" customFormat="false" ht="12.75" hidden="false" customHeight="false" outlineLevel="0" collapsed="false">
      <c r="G259" s="38"/>
      <c r="H259" s="38"/>
      <c r="I259" s="38"/>
      <c r="J259" s="38"/>
    </row>
    <row r="260" customFormat="false" ht="12.75" hidden="false" customHeight="false" outlineLevel="0" collapsed="false">
      <c r="G260" s="38"/>
      <c r="H260" s="38"/>
      <c r="I260" s="38"/>
      <c r="J260" s="38"/>
    </row>
    <row r="261" customFormat="false" ht="12.75" hidden="false" customHeight="false" outlineLevel="0" collapsed="false">
      <c r="G261" s="38"/>
      <c r="H261" s="38"/>
      <c r="I261" s="38"/>
      <c r="J261" s="38"/>
    </row>
    <row r="262" customFormat="false" ht="12.75" hidden="false" customHeight="false" outlineLevel="0" collapsed="false">
      <c r="G262" s="38"/>
      <c r="H262" s="38"/>
      <c r="I262" s="38"/>
      <c r="J262" s="38"/>
    </row>
    <row r="263" customFormat="false" ht="12.75" hidden="false" customHeight="false" outlineLevel="0" collapsed="false">
      <c r="G263" s="38"/>
      <c r="H263" s="38"/>
      <c r="I263" s="38"/>
      <c r="J263" s="38"/>
    </row>
    <row r="264" customFormat="false" ht="12.75" hidden="false" customHeight="false" outlineLevel="0" collapsed="false">
      <c r="G264" s="38"/>
      <c r="H264" s="38"/>
      <c r="I264" s="38"/>
      <c r="J264" s="38"/>
    </row>
    <row r="265" customFormat="false" ht="12.75" hidden="false" customHeight="false" outlineLevel="0" collapsed="false">
      <c r="G265" s="38"/>
      <c r="H265" s="38"/>
      <c r="I265" s="38"/>
      <c r="J265" s="38"/>
    </row>
    <row r="266" customFormat="false" ht="12.75" hidden="false" customHeight="false" outlineLevel="0" collapsed="false">
      <c r="G266" s="38"/>
      <c r="H266" s="38"/>
      <c r="I266" s="38"/>
      <c r="J266" s="38"/>
    </row>
    <row r="267" customFormat="false" ht="12.75" hidden="false" customHeight="false" outlineLevel="0" collapsed="false">
      <c r="G267" s="38"/>
      <c r="H267" s="38"/>
      <c r="I267" s="38"/>
      <c r="J267" s="38"/>
    </row>
    <row r="268" customFormat="false" ht="12.75" hidden="false" customHeight="false" outlineLevel="0" collapsed="false">
      <c r="G268" s="38"/>
      <c r="H268" s="38"/>
      <c r="I268" s="38"/>
      <c r="J268" s="38"/>
    </row>
    <row r="269" customFormat="false" ht="12.75" hidden="false" customHeight="false" outlineLevel="0" collapsed="false">
      <c r="G269" s="38"/>
      <c r="H269" s="38"/>
      <c r="I269" s="38"/>
      <c r="J269" s="38"/>
    </row>
    <row r="270" customFormat="false" ht="12.75" hidden="false" customHeight="false" outlineLevel="0" collapsed="false">
      <c r="G270" s="38"/>
      <c r="H270" s="38"/>
      <c r="I270" s="38"/>
      <c r="J270" s="38"/>
    </row>
    <row r="271" customFormat="false" ht="12.75" hidden="false" customHeight="false" outlineLevel="0" collapsed="false">
      <c r="G271" s="38"/>
      <c r="H271" s="38"/>
      <c r="I271" s="38"/>
      <c r="J271" s="38"/>
    </row>
    <row r="272" customFormat="false" ht="12.75" hidden="false" customHeight="false" outlineLevel="0" collapsed="false">
      <c r="G272" s="38"/>
      <c r="H272" s="38"/>
      <c r="I272" s="38"/>
      <c r="J272" s="38"/>
    </row>
    <row r="273" customFormat="false" ht="12.75" hidden="false" customHeight="false" outlineLevel="0" collapsed="false">
      <c r="G273" s="38"/>
      <c r="H273" s="38"/>
      <c r="I273" s="38"/>
      <c r="J273" s="38"/>
    </row>
    <row r="274" customFormat="false" ht="12.75" hidden="false" customHeight="false" outlineLevel="0" collapsed="false">
      <c r="G274" s="38"/>
      <c r="H274" s="38"/>
      <c r="I274" s="38"/>
      <c r="J274" s="38"/>
    </row>
    <row r="275" customFormat="false" ht="12.75" hidden="false" customHeight="false" outlineLevel="0" collapsed="false">
      <c r="G275" s="38"/>
      <c r="H275" s="38"/>
      <c r="I275" s="38"/>
      <c r="J275" s="38"/>
    </row>
    <row r="276" customFormat="false" ht="12.75" hidden="false" customHeight="false" outlineLevel="0" collapsed="false">
      <c r="G276" s="38"/>
      <c r="H276" s="38"/>
      <c r="I276" s="38"/>
      <c r="J276" s="38"/>
    </row>
    <row r="277" customFormat="false" ht="12.75" hidden="false" customHeight="false" outlineLevel="0" collapsed="false">
      <c r="G277" s="38"/>
      <c r="H277" s="38"/>
      <c r="I277" s="38"/>
      <c r="J277" s="38"/>
    </row>
    <row r="278" customFormat="false" ht="12.75" hidden="false" customHeight="false" outlineLevel="0" collapsed="false">
      <c r="G278" s="38"/>
      <c r="H278" s="38"/>
      <c r="I278" s="38"/>
      <c r="J278" s="38"/>
    </row>
    <row r="279" customFormat="false" ht="12.75" hidden="false" customHeight="false" outlineLevel="0" collapsed="false">
      <c r="G279" s="38"/>
      <c r="H279" s="38"/>
      <c r="I279" s="38"/>
      <c r="J279" s="38"/>
    </row>
    <row r="280" customFormat="false" ht="12.75" hidden="false" customHeight="false" outlineLevel="0" collapsed="false">
      <c r="G280" s="38"/>
      <c r="H280" s="38"/>
      <c r="I280" s="38"/>
      <c r="J280" s="38"/>
    </row>
    <row r="281" customFormat="false" ht="12.75" hidden="false" customHeight="false" outlineLevel="0" collapsed="false">
      <c r="G281" s="38"/>
      <c r="H281" s="38"/>
      <c r="I281" s="38"/>
      <c r="J281" s="38"/>
    </row>
    <row r="282" customFormat="false" ht="12.75" hidden="false" customHeight="false" outlineLevel="0" collapsed="false">
      <c r="G282" s="38"/>
      <c r="H282" s="38"/>
      <c r="I282" s="38"/>
      <c r="J282" s="38"/>
    </row>
    <row r="283" customFormat="false" ht="12.75" hidden="false" customHeight="false" outlineLevel="0" collapsed="false">
      <c r="G283" s="38"/>
      <c r="H283" s="38"/>
      <c r="I283" s="38"/>
      <c r="J283" s="38"/>
    </row>
    <row r="284" customFormat="false" ht="12.75" hidden="false" customHeight="false" outlineLevel="0" collapsed="false">
      <c r="G284" s="38"/>
      <c r="H284" s="38"/>
      <c r="I284" s="38"/>
      <c r="J284" s="38"/>
    </row>
    <row r="285" customFormat="false" ht="12.75" hidden="false" customHeight="false" outlineLevel="0" collapsed="false">
      <c r="G285" s="38"/>
      <c r="H285" s="38"/>
      <c r="I285" s="38"/>
      <c r="J285" s="38"/>
    </row>
    <row r="286" customFormat="false" ht="12.75" hidden="false" customHeight="false" outlineLevel="0" collapsed="false">
      <c r="G286" s="38"/>
      <c r="H286" s="38"/>
      <c r="I286" s="38"/>
      <c r="J286" s="38"/>
    </row>
    <row r="287" customFormat="false" ht="12.75" hidden="false" customHeight="false" outlineLevel="0" collapsed="false">
      <c r="G287" s="38"/>
      <c r="H287" s="38"/>
      <c r="I287" s="38"/>
      <c r="J287" s="38"/>
    </row>
    <row r="288" customFormat="false" ht="12.75" hidden="false" customHeight="false" outlineLevel="0" collapsed="false">
      <c r="G288" s="38"/>
      <c r="H288" s="38"/>
      <c r="I288" s="38"/>
      <c r="J288" s="38"/>
    </row>
    <row r="289" customFormat="false" ht="12.75" hidden="false" customHeight="false" outlineLevel="0" collapsed="false">
      <c r="G289" s="38"/>
      <c r="H289" s="38"/>
      <c r="I289" s="38"/>
      <c r="J289" s="38"/>
    </row>
    <row r="290" customFormat="false" ht="12.75" hidden="false" customHeight="false" outlineLevel="0" collapsed="false">
      <c r="G290" s="38"/>
      <c r="H290" s="38"/>
      <c r="I290" s="38"/>
      <c r="J290" s="38"/>
    </row>
    <row r="291" customFormat="false" ht="12.75" hidden="false" customHeight="false" outlineLevel="0" collapsed="false">
      <c r="G291" s="38"/>
      <c r="H291" s="38"/>
      <c r="I291" s="38"/>
      <c r="J291" s="38"/>
    </row>
    <row r="292" customFormat="false" ht="12.75" hidden="false" customHeight="false" outlineLevel="0" collapsed="false">
      <c r="G292" s="38"/>
      <c r="H292" s="38"/>
      <c r="I292" s="38"/>
      <c r="J292" s="38"/>
    </row>
    <row r="293" customFormat="false" ht="12.75" hidden="false" customHeight="false" outlineLevel="0" collapsed="false">
      <c r="G293" s="38"/>
      <c r="H293" s="38"/>
      <c r="I293" s="38"/>
      <c r="J293" s="38"/>
    </row>
    <row r="294" customFormat="false" ht="12.75" hidden="false" customHeight="false" outlineLevel="0" collapsed="false">
      <c r="G294" s="38"/>
      <c r="H294" s="38"/>
      <c r="I294" s="38"/>
      <c r="J294" s="38"/>
    </row>
    <row r="295" customFormat="false" ht="12.75" hidden="false" customHeight="false" outlineLevel="0" collapsed="false">
      <c r="G295" s="38"/>
      <c r="H295" s="38"/>
      <c r="I295" s="38"/>
      <c r="J295" s="38"/>
    </row>
    <row r="296" customFormat="false" ht="12.75" hidden="false" customHeight="false" outlineLevel="0" collapsed="false">
      <c r="G296" s="38"/>
      <c r="H296" s="38"/>
      <c r="I296" s="38"/>
      <c r="J296" s="38"/>
    </row>
    <row r="297" customFormat="false" ht="12.75" hidden="false" customHeight="false" outlineLevel="0" collapsed="false">
      <c r="G297" s="38"/>
      <c r="H297" s="38"/>
      <c r="I297" s="38"/>
      <c r="J297" s="38"/>
    </row>
    <row r="298" customFormat="false" ht="12.75" hidden="false" customHeight="false" outlineLevel="0" collapsed="false">
      <c r="G298" s="38"/>
      <c r="H298" s="38"/>
      <c r="I298" s="38"/>
      <c r="J298" s="38"/>
    </row>
    <row r="299" customFormat="false" ht="12.75" hidden="false" customHeight="false" outlineLevel="0" collapsed="false">
      <c r="G299" s="38"/>
      <c r="H299" s="38"/>
      <c r="I299" s="38"/>
      <c r="J299" s="38"/>
    </row>
    <row r="300" customFormat="false" ht="12.75" hidden="false" customHeight="false" outlineLevel="0" collapsed="false">
      <c r="G300" s="38"/>
      <c r="H300" s="38"/>
      <c r="I300" s="38"/>
      <c r="J300" s="38"/>
    </row>
    <row r="301" customFormat="false" ht="12.75" hidden="false" customHeight="false" outlineLevel="0" collapsed="false">
      <c r="G301" s="38"/>
      <c r="H301" s="38"/>
      <c r="I301" s="38"/>
      <c r="J301" s="38"/>
    </row>
    <row r="302" customFormat="false" ht="12.75" hidden="false" customHeight="false" outlineLevel="0" collapsed="false">
      <c r="G302" s="38"/>
      <c r="H302" s="38"/>
      <c r="I302" s="38"/>
      <c r="J302" s="38"/>
    </row>
    <row r="303" customFormat="false" ht="12.75" hidden="false" customHeight="false" outlineLevel="0" collapsed="false">
      <c r="G303" s="38"/>
      <c r="H303" s="38"/>
      <c r="I303" s="38"/>
      <c r="J303" s="38"/>
    </row>
    <row r="304" customFormat="false" ht="12.75" hidden="false" customHeight="false" outlineLevel="0" collapsed="false">
      <c r="G304" s="38"/>
      <c r="H304" s="38"/>
      <c r="I304" s="38"/>
      <c r="J304" s="38"/>
    </row>
    <row r="305" customFormat="false" ht="12.75" hidden="false" customHeight="false" outlineLevel="0" collapsed="false">
      <c r="G305" s="38"/>
      <c r="H305" s="38"/>
      <c r="I305" s="38"/>
      <c r="J305" s="38"/>
    </row>
    <row r="306" customFormat="false" ht="12.75" hidden="false" customHeight="false" outlineLevel="0" collapsed="false">
      <c r="G306" s="38"/>
      <c r="H306" s="38"/>
      <c r="I306" s="38"/>
      <c r="J306" s="38"/>
    </row>
    <row r="307" customFormat="false" ht="12.75" hidden="false" customHeight="false" outlineLevel="0" collapsed="false">
      <c r="G307" s="38"/>
      <c r="H307" s="38"/>
      <c r="I307" s="38"/>
      <c r="J307" s="38"/>
    </row>
    <row r="308" customFormat="false" ht="12.75" hidden="false" customHeight="false" outlineLevel="0" collapsed="false">
      <c r="G308" s="38"/>
      <c r="H308" s="38"/>
      <c r="I308" s="38"/>
      <c r="J308" s="38"/>
    </row>
    <row r="309" customFormat="false" ht="12.75" hidden="false" customHeight="false" outlineLevel="0" collapsed="false">
      <c r="G309" s="38"/>
      <c r="H309" s="38"/>
      <c r="I309" s="38"/>
      <c r="J309" s="38"/>
    </row>
    <row r="310" customFormat="false" ht="12.75" hidden="false" customHeight="false" outlineLevel="0" collapsed="false">
      <c r="G310" s="38"/>
      <c r="H310" s="38"/>
      <c r="I310" s="38"/>
      <c r="J310" s="38"/>
    </row>
    <row r="311" customFormat="false" ht="12.75" hidden="false" customHeight="false" outlineLevel="0" collapsed="false">
      <c r="G311" s="38"/>
      <c r="H311" s="38"/>
      <c r="I311" s="38"/>
      <c r="J311" s="38"/>
    </row>
    <row r="312" customFormat="false" ht="12.75" hidden="false" customHeight="false" outlineLevel="0" collapsed="false">
      <c r="G312" s="38"/>
      <c r="H312" s="38"/>
      <c r="I312" s="38"/>
      <c r="J312" s="38"/>
    </row>
    <row r="313" customFormat="false" ht="12.75" hidden="false" customHeight="false" outlineLevel="0" collapsed="false">
      <c r="G313" s="38"/>
      <c r="H313" s="38"/>
      <c r="I313" s="38"/>
      <c r="J313" s="38"/>
    </row>
    <row r="314" customFormat="false" ht="12.75" hidden="false" customHeight="false" outlineLevel="0" collapsed="false">
      <c r="G314" s="38"/>
      <c r="H314" s="38"/>
      <c r="I314" s="38"/>
      <c r="J314" s="38"/>
    </row>
    <row r="315" customFormat="false" ht="12.75" hidden="false" customHeight="false" outlineLevel="0" collapsed="false">
      <c r="G315" s="38"/>
      <c r="H315" s="38"/>
      <c r="I315" s="38"/>
      <c r="J315" s="38"/>
    </row>
    <row r="316" customFormat="false" ht="12.75" hidden="false" customHeight="false" outlineLevel="0" collapsed="false">
      <c r="G316" s="38"/>
      <c r="H316" s="38"/>
      <c r="I316" s="38"/>
      <c r="J316" s="38"/>
    </row>
    <row r="317" customFormat="false" ht="12.75" hidden="false" customHeight="false" outlineLevel="0" collapsed="false">
      <c r="G317" s="38"/>
      <c r="H317" s="38"/>
      <c r="I317" s="38"/>
      <c r="J317" s="38"/>
    </row>
    <row r="318" customFormat="false" ht="12.75" hidden="false" customHeight="false" outlineLevel="0" collapsed="false">
      <c r="G318" s="38"/>
      <c r="H318" s="38"/>
      <c r="I318" s="38"/>
      <c r="J318" s="38"/>
    </row>
    <row r="319" customFormat="false" ht="12.75" hidden="false" customHeight="false" outlineLevel="0" collapsed="false">
      <c r="G319" s="38"/>
      <c r="H319" s="38"/>
      <c r="I319" s="38"/>
      <c r="J319" s="38"/>
    </row>
    <row r="320" customFormat="false" ht="12.75" hidden="false" customHeight="false" outlineLevel="0" collapsed="false">
      <c r="G320" s="38"/>
      <c r="H320" s="38"/>
      <c r="I320" s="38"/>
      <c r="J320" s="38"/>
    </row>
    <row r="321" customFormat="false" ht="12.75" hidden="false" customHeight="false" outlineLevel="0" collapsed="false">
      <c r="G321" s="38"/>
      <c r="H321" s="38"/>
      <c r="I321" s="38"/>
      <c r="J321" s="38"/>
    </row>
    <row r="322" customFormat="false" ht="12.75" hidden="false" customHeight="false" outlineLevel="0" collapsed="false">
      <c r="G322" s="38"/>
      <c r="H322" s="38"/>
      <c r="I322" s="38"/>
      <c r="J322" s="38"/>
    </row>
    <row r="323" customFormat="false" ht="12.75" hidden="false" customHeight="false" outlineLevel="0" collapsed="false">
      <c r="G323" s="38"/>
      <c r="H323" s="38"/>
      <c r="I323" s="38"/>
      <c r="J323" s="38"/>
    </row>
    <row r="324" customFormat="false" ht="12.75" hidden="false" customHeight="false" outlineLevel="0" collapsed="false">
      <c r="G324" s="38"/>
      <c r="H324" s="38"/>
      <c r="I324" s="38"/>
      <c r="J324" s="38"/>
    </row>
    <row r="325" customFormat="false" ht="12.75" hidden="false" customHeight="false" outlineLevel="0" collapsed="false">
      <c r="G325" s="38"/>
      <c r="H325" s="38"/>
      <c r="I325" s="38"/>
      <c r="J325" s="38"/>
    </row>
    <row r="326" customFormat="false" ht="12.75" hidden="false" customHeight="false" outlineLevel="0" collapsed="false">
      <c r="G326" s="38"/>
      <c r="H326" s="38"/>
      <c r="I326" s="38"/>
      <c r="J326" s="38"/>
    </row>
    <row r="327" customFormat="false" ht="12.75" hidden="false" customHeight="false" outlineLevel="0" collapsed="false">
      <c r="G327" s="38"/>
      <c r="H327" s="38"/>
      <c r="I327" s="38"/>
      <c r="J327" s="38"/>
    </row>
    <row r="328" customFormat="false" ht="12.75" hidden="false" customHeight="false" outlineLevel="0" collapsed="false">
      <c r="G328" s="38"/>
      <c r="H328" s="38"/>
      <c r="I328" s="38"/>
      <c r="J328" s="38"/>
    </row>
    <row r="329" customFormat="false" ht="12.75" hidden="false" customHeight="false" outlineLevel="0" collapsed="false">
      <c r="G329" s="38"/>
      <c r="H329" s="38"/>
      <c r="I329" s="38"/>
      <c r="J329" s="38"/>
    </row>
    <row r="330" customFormat="false" ht="12.75" hidden="false" customHeight="false" outlineLevel="0" collapsed="false">
      <c r="G330" s="38"/>
      <c r="H330" s="38"/>
      <c r="I330" s="38"/>
      <c r="J330" s="38"/>
    </row>
    <row r="331" customFormat="false" ht="12.75" hidden="false" customHeight="false" outlineLevel="0" collapsed="false">
      <c r="G331" s="38"/>
      <c r="H331" s="38"/>
      <c r="I331" s="38"/>
      <c r="J331" s="38"/>
    </row>
    <row r="332" customFormat="false" ht="12.75" hidden="false" customHeight="false" outlineLevel="0" collapsed="false">
      <c r="G332" s="38"/>
      <c r="H332" s="38"/>
      <c r="I332" s="38"/>
      <c r="J332" s="38"/>
    </row>
    <row r="333" customFormat="false" ht="12.75" hidden="false" customHeight="false" outlineLevel="0" collapsed="false">
      <c r="G333" s="38"/>
      <c r="H333" s="38"/>
      <c r="I333" s="38"/>
      <c r="J333" s="38"/>
    </row>
    <row r="334" customFormat="false" ht="12.75" hidden="false" customHeight="false" outlineLevel="0" collapsed="false">
      <c r="G334" s="38"/>
      <c r="H334" s="38"/>
      <c r="I334" s="38"/>
      <c r="J334" s="38"/>
    </row>
    <row r="335" customFormat="false" ht="12.75" hidden="false" customHeight="false" outlineLevel="0" collapsed="false">
      <c r="G335" s="38"/>
      <c r="H335" s="38"/>
      <c r="I335" s="38"/>
      <c r="J335" s="38"/>
    </row>
    <row r="336" customFormat="false" ht="12.75" hidden="false" customHeight="false" outlineLevel="0" collapsed="false">
      <c r="G336" s="38"/>
      <c r="H336" s="38"/>
      <c r="I336" s="38"/>
      <c r="J336" s="38"/>
    </row>
    <row r="337" customFormat="false" ht="12.75" hidden="false" customHeight="false" outlineLevel="0" collapsed="false">
      <c r="G337" s="38"/>
      <c r="H337" s="38"/>
      <c r="I337" s="38"/>
      <c r="J337" s="38"/>
    </row>
    <row r="338" customFormat="false" ht="12.75" hidden="false" customHeight="false" outlineLevel="0" collapsed="false">
      <c r="G338" s="38"/>
      <c r="H338" s="38"/>
      <c r="I338" s="38"/>
      <c r="J338" s="38"/>
    </row>
    <row r="339" customFormat="false" ht="12.75" hidden="false" customHeight="false" outlineLevel="0" collapsed="false">
      <c r="G339" s="38"/>
      <c r="H339" s="38"/>
      <c r="I339" s="38"/>
      <c r="J339" s="38"/>
    </row>
    <row r="340" customFormat="false" ht="12.75" hidden="false" customHeight="false" outlineLevel="0" collapsed="false">
      <c r="G340" s="38"/>
      <c r="H340" s="38"/>
      <c r="I340" s="38"/>
      <c r="J340" s="38"/>
    </row>
    <row r="341" customFormat="false" ht="12.75" hidden="false" customHeight="false" outlineLevel="0" collapsed="false">
      <c r="G341" s="38"/>
      <c r="H341" s="38"/>
      <c r="I341" s="38"/>
      <c r="J341" s="38"/>
    </row>
    <row r="342" customFormat="false" ht="12.75" hidden="false" customHeight="false" outlineLevel="0" collapsed="false">
      <c r="G342" s="38"/>
      <c r="H342" s="38"/>
      <c r="I342" s="38"/>
      <c r="J342" s="38"/>
    </row>
    <row r="343" customFormat="false" ht="12.75" hidden="false" customHeight="false" outlineLevel="0" collapsed="false">
      <c r="G343" s="38"/>
      <c r="H343" s="38"/>
      <c r="I343" s="38"/>
      <c r="J343" s="38"/>
    </row>
    <row r="344" customFormat="false" ht="12.75" hidden="false" customHeight="false" outlineLevel="0" collapsed="false">
      <c r="G344" s="38"/>
      <c r="H344" s="38"/>
      <c r="I344" s="38"/>
      <c r="J344" s="38"/>
    </row>
    <row r="345" customFormat="false" ht="12.75" hidden="false" customHeight="false" outlineLevel="0" collapsed="false">
      <c r="G345" s="38"/>
      <c r="H345" s="38"/>
      <c r="I345" s="38"/>
      <c r="J345" s="38"/>
    </row>
    <row r="346" customFormat="false" ht="12.75" hidden="false" customHeight="false" outlineLevel="0" collapsed="false">
      <c r="G346" s="38"/>
      <c r="H346" s="38"/>
      <c r="I346" s="38"/>
      <c r="J346" s="38"/>
    </row>
    <row r="347" customFormat="false" ht="12.75" hidden="false" customHeight="false" outlineLevel="0" collapsed="false">
      <c r="G347" s="38"/>
      <c r="H347" s="38"/>
      <c r="I347" s="38"/>
      <c r="J347" s="38"/>
    </row>
    <row r="348" customFormat="false" ht="12.75" hidden="false" customHeight="false" outlineLevel="0" collapsed="false">
      <c r="G348" s="38"/>
      <c r="H348" s="38"/>
      <c r="I348" s="38"/>
      <c r="J348" s="38"/>
    </row>
    <row r="349" customFormat="false" ht="12.75" hidden="false" customHeight="false" outlineLevel="0" collapsed="false">
      <c r="G349" s="38"/>
      <c r="H349" s="38"/>
      <c r="I349" s="38"/>
      <c r="J349" s="38"/>
    </row>
    <row r="350" customFormat="false" ht="12.75" hidden="false" customHeight="false" outlineLevel="0" collapsed="false">
      <c r="G350" s="38"/>
      <c r="H350" s="38"/>
      <c r="I350" s="38"/>
      <c r="J350" s="38"/>
    </row>
    <row r="351" customFormat="false" ht="12.75" hidden="false" customHeight="false" outlineLevel="0" collapsed="false">
      <c r="G351" s="38"/>
      <c r="H351" s="38"/>
      <c r="I351" s="38"/>
      <c r="J351" s="38"/>
    </row>
    <row r="352" customFormat="false" ht="12.75" hidden="false" customHeight="false" outlineLevel="0" collapsed="false">
      <c r="G352" s="38"/>
      <c r="H352" s="38"/>
      <c r="I352" s="38"/>
      <c r="J352" s="38"/>
    </row>
    <row r="353" customFormat="false" ht="12.75" hidden="false" customHeight="false" outlineLevel="0" collapsed="false">
      <c r="G353" s="38"/>
      <c r="H353" s="38"/>
      <c r="I353" s="38"/>
      <c r="J353" s="38"/>
    </row>
    <row r="354" customFormat="false" ht="12.75" hidden="false" customHeight="false" outlineLevel="0" collapsed="false">
      <c r="G354" s="38"/>
      <c r="H354" s="38"/>
      <c r="I354" s="38"/>
      <c r="J354" s="38"/>
    </row>
    <row r="355" customFormat="false" ht="12.75" hidden="false" customHeight="false" outlineLevel="0" collapsed="false">
      <c r="G355" s="38"/>
      <c r="H355" s="38"/>
      <c r="I355" s="38"/>
      <c r="J355" s="38"/>
    </row>
    <row r="356" customFormat="false" ht="12.75" hidden="false" customHeight="false" outlineLevel="0" collapsed="false">
      <c r="G356" s="38"/>
      <c r="H356" s="38"/>
      <c r="I356" s="38"/>
      <c r="J356" s="38"/>
    </row>
    <row r="357" customFormat="false" ht="12.75" hidden="false" customHeight="false" outlineLevel="0" collapsed="false">
      <c r="G357" s="38"/>
      <c r="H357" s="38"/>
      <c r="I357" s="38"/>
      <c r="J357" s="38"/>
    </row>
    <row r="358" customFormat="false" ht="12.75" hidden="false" customHeight="false" outlineLevel="0" collapsed="false">
      <c r="G358" s="38"/>
      <c r="H358" s="38"/>
      <c r="I358" s="38"/>
      <c r="J358" s="38"/>
    </row>
    <row r="359" customFormat="false" ht="12.75" hidden="false" customHeight="false" outlineLevel="0" collapsed="false">
      <c r="G359" s="38"/>
      <c r="H359" s="38"/>
      <c r="I359" s="38"/>
      <c r="J359" s="38"/>
    </row>
    <row r="360" customFormat="false" ht="12.75" hidden="false" customHeight="false" outlineLevel="0" collapsed="false">
      <c r="G360" s="38"/>
      <c r="H360" s="38"/>
      <c r="I360" s="38"/>
      <c r="J360" s="38"/>
    </row>
    <row r="361" customFormat="false" ht="12.75" hidden="false" customHeight="false" outlineLevel="0" collapsed="false">
      <c r="G361" s="38"/>
      <c r="H361" s="38"/>
      <c r="I361" s="38"/>
      <c r="J361" s="38"/>
    </row>
    <row r="362" customFormat="false" ht="12.75" hidden="false" customHeight="false" outlineLevel="0" collapsed="false">
      <c r="G362" s="38"/>
      <c r="H362" s="38"/>
      <c r="I362" s="38"/>
      <c r="J362" s="38"/>
    </row>
    <row r="363" customFormat="false" ht="12.75" hidden="false" customHeight="false" outlineLevel="0" collapsed="false">
      <c r="G363" s="38"/>
      <c r="H363" s="38"/>
      <c r="I363" s="38"/>
      <c r="J363" s="38"/>
    </row>
    <row r="364" customFormat="false" ht="12.75" hidden="false" customHeight="false" outlineLevel="0" collapsed="false">
      <c r="G364" s="38"/>
      <c r="H364" s="38"/>
      <c r="I364" s="38"/>
      <c r="J364" s="38"/>
    </row>
    <row r="365" customFormat="false" ht="12.75" hidden="false" customHeight="false" outlineLevel="0" collapsed="false">
      <c r="G365" s="38"/>
      <c r="H365" s="38"/>
      <c r="I365" s="38"/>
      <c r="J365" s="38"/>
    </row>
    <row r="366" customFormat="false" ht="12.75" hidden="false" customHeight="false" outlineLevel="0" collapsed="false">
      <c r="G366" s="38"/>
      <c r="H366" s="38"/>
      <c r="I366" s="38"/>
      <c r="J366" s="38"/>
    </row>
    <row r="367" customFormat="false" ht="12.75" hidden="false" customHeight="false" outlineLevel="0" collapsed="false">
      <c r="G367" s="38"/>
      <c r="H367" s="38"/>
      <c r="I367" s="38"/>
      <c r="J367" s="38"/>
    </row>
    <row r="368" customFormat="false" ht="12.75" hidden="false" customHeight="false" outlineLevel="0" collapsed="false">
      <c r="G368" s="38"/>
      <c r="H368" s="38"/>
      <c r="I368" s="38"/>
      <c r="J368" s="38"/>
    </row>
    <row r="369" customFormat="false" ht="12.75" hidden="false" customHeight="false" outlineLevel="0" collapsed="false">
      <c r="G369" s="38"/>
      <c r="H369" s="38"/>
      <c r="I369" s="38"/>
      <c r="J369" s="38"/>
    </row>
    <row r="370" customFormat="false" ht="12.75" hidden="false" customHeight="false" outlineLevel="0" collapsed="false">
      <c r="G370" s="38"/>
      <c r="H370" s="38"/>
      <c r="I370" s="38"/>
      <c r="J370" s="38"/>
    </row>
    <row r="371" customFormat="false" ht="12.75" hidden="false" customHeight="false" outlineLevel="0" collapsed="false">
      <c r="G371" s="38"/>
      <c r="H371" s="38"/>
      <c r="I371" s="38"/>
      <c r="J371" s="38"/>
    </row>
    <row r="372" customFormat="false" ht="12.75" hidden="false" customHeight="false" outlineLevel="0" collapsed="false">
      <c r="G372" s="38"/>
      <c r="H372" s="38"/>
      <c r="I372" s="38"/>
      <c r="J372" s="38"/>
    </row>
    <row r="373" customFormat="false" ht="12.75" hidden="false" customHeight="false" outlineLevel="0" collapsed="false">
      <c r="G373" s="38"/>
      <c r="H373" s="38"/>
      <c r="I373" s="38"/>
      <c r="J373" s="38"/>
    </row>
    <row r="374" customFormat="false" ht="12.75" hidden="false" customHeight="false" outlineLevel="0" collapsed="false">
      <c r="G374" s="38"/>
      <c r="H374" s="38"/>
      <c r="I374" s="38"/>
      <c r="J374" s="38"/>
    </row>
    <row r="375" customFormat="false" ht="12.75" hidden="false" customHeight="false" outlineLevel="0" collapsed="false">
      <c r="G375" s="38"/>
      <c r="H375" s="38"/>
      <c r="I375" s="38"/>
      <c r="J375" s="38"/>
    </row>
    <row r="376" customFormat="false" ht="12.75" hidden="false" customHeight="false" outlineLevel="0" collapsed="false">
      <c r="G376" s="38"/>
      <c r="H376" s="38"/>
      <c r="I376" s="38"/>
      <c r="J376" s="38"/>
    </row>
    <row r="377" customFormat="false" ht="12.75" hidden="false" customHeight="false" outlineLevel="0" collapsed="false">
      <c r="G377" s="38"/>
      <c r="H377" s="38"/>
      <c r="I377" s="38"/>
      <c r="J377" s="38"/>
    </row>
    <row r="378" customFormat="false" ht="12.75" hidden="false" customHeight="false" outlineLevel="0" collapsed="false">
      <c r="G378" s="38"/>
      <c r="H378" s="38"/>
      <c r="I378" s="38"/>
      <c r="J378" s="38"/>
    </row>
    <row r="379" customFormat="false" ht="12.75" hidden="false" customHeight="false" outlineLevel="0" collapsed="false">
      <c r="G379" s="38"/>
      <c r="H379" s="38"/>
      <c r="I379" s="38"/>
      <c r="J379" s="38"/>
    </row>
    <row r="380" customFormat="false" ht="12.75" hidden="false" customHeight="false" outlineLevel="0" collapsed="false">
      <c r="G380" s="38"/>
      <c r="H380" s="38"/>
      <c r="I380" s="38"/>
      <c r="J380" s="38"/>
    </row>
    <row r="381" customFormat="false" ht="12.75" hidden="false" customHeight="false" outlineLevel="0" collapsed="false">
      <c r="G381" s="38"/>
      <c r="H381" s="38"/>
      <c r="I381" s="38"/>
      <c r="J381" s="38"/>
    </row>
    <row r="382" customFormat="false" ht="12.75" hidden="false" customHeight="false" outlineLevel="0" collapsed="false">
      <c r="G382" s="38"/>
      <c r="H382" s="38"/>
      <c r="I382" s="38"/>
      <c r="J382" s="38"/>
    </row>
    <row r="383" customFormat="false" ht="12.75" hidden="false" customHeight="false" outlineLevel="0" collapsed="false">
      <c r="G383" s="38"/>
      <c r="H383" s="38"/>
      <c r="I383" s="38"/>
      <c r="J383" s="38"/>
    </row>
    <row r="384" customFormat="false" ht="12.75" hidden="false" customHeight="false" outlineLevel="0" collapsed="false">
      <c r="G384" s="38"/>
      <c r="H384" s="38"/>
      <c r="I384" s="38"/>
      <c r="J384" s="38"/>
    </row>
    <row r="385" customFormat="false" ht="12.75" hidden="false" customHeight="false" outlineLevel="0" collapsed="false">
      <c r="G385" s="38"/>
      <c r="H385" s="38"/>
      <c r="I385" s="38"/>
      <c r="J385" s="38"/>
    </row>
    <row r="386" customFormat="false" ht="12.75" hidden="false" customHeight="false" outlineLevel="0" collapsed="false">
      <c r="G386" s="38"/>
      <c r="H386" s="38"/>
      <c r="I386" s="38"/>
      <c r="J386" s="38"/>
    </row>
    <row r="387" customFormat="false" ht="12.75" hidden="false" customHeight="false" outlineLevel="0" collapsed="false">
      <c r="G387" s="38"/>
      <c r="H387" s="38"/>
      <c r="I387" s="38"/>
      <c r="J387" s="38"/>
    </row>
    <row r="388" customFormat="false" ht="12.75" hidden="false" customHeight="false" outlineLevel="0" collapsed="false">
      <c r="G388" s="38"/>
      <c r="H388" s="38"/>
      <c r="I388" s="38"/>
      <c r="J388" s="38"/>
    </row>
    <row r="389" customFormat="false" ht="12.75" hidden="false" customHeight="false" outlineLevel="0" collapsed="false">
      <c r="G389" s="38"/>
      <c r="H389" s="38"/>
      <c r="I389" s="38"/>
      <c r="J389" s="38"/>
    </row>
    <row r="390" customFormat="false" ht="12.75" hidden="false" customHeight="false" outlineLevel="0" collapsed="false">
      <c r="G390" s="38"/>
      <c r="H390" s="38"/>
      <c r="I390" s="38"/>
      <c r="J390" s="38"/>
    </row>
    <row r="391" customFormat="false" ht="12.75" hidden="false" customHeight="false" outlineLevel="0" collapsed="false">
      <c r="G391" s="38"/>
      <c r="H391" s="38"/>
      <c r="I391" s="38"/>
      <c r="J391" s="38"/>
    </row>
    <row r="392" customFormat="false" ht="12.75" hidden="false" customHeight="false" outlineLevel="0" collapsed="false">
      <c r="G392" s="38"/>
      <c r="H392" s="38"/>
      <c r="I392" s="38"/>
      <c r="J392" s="38"/>
    </row>
    <row r="393" customFormat="false" ht="12.75" hidden="false" customHeight="false" outlineLevel="0" collapsed="false">
      <c r="G393" s="38"/>
      <c r="H393" s="38"/>
      <c r="I393" s="38"/>
      <c r="J393" s="38"/>
    </row>
    <row r="394" customFormat="false" ht="12.75" hidden="false" customHeight="false" outlineLevel="0" collapsed="false">
      <c r="G394" s="38"/>
      <c r="H394" s="38"/>
      <c r="I394" s="38"/>
      <c r="J394" s="38"/>
    </row>
    <row r="395" customFormat="false" ht="12.75" hidden="false" customHeight="false" outlineLevel="0" collapsed="false">
      <c r="G395" s="38"/>
      <c r="H395" s="38"/>
      <c r="I395" s="38"/>
      <c r="J395" s="38"/>
    </row>
    <row r="396" customFormat="false" ht="12.75" hidden="false" customHeight="false" outlineLevel="0" collapsed="false">
      <c r="G396" s="38"/>
      <c r="H396" s="38"/>
      <c r="I396" s="38"/>
      <c r="J396" s="38"/>
    </row>
    <row r="397" customFormat="false" ht="12.75" hidden="false" customHeight="false" outlineLevel="0" collapsed="false">
      <c r="G397" s="38"/>
      <c r="H397" s="38"/>
      <c r="I397" s="38"/>
      <c r="J397" s="38"/>
    </row>
    <row r="398" customFormat="false" ht="12.75" hidden="false" customHeight="false" outlineLevel="0" collapsed="false">
      <c r="G398" s="38"/>
      <c r="H398" s="38"/>
      <c r="I398" s="38"/>
      <c r="J398" s="38"/>
    </row>
    <row r="399" customFormat="false" ht="12.75" hidden="false" customHeight="false" outlineLevel="0" collapsed="false">
      <c r="G399" s="38"/>
      <c r="H399" s="38"/>
      <c r="I399" s="38"/>
      <c r="J399" s="38"/>
    </row>
    <row r="400" customFormat="false" ht="12.75" hidden="false" customHeight="false" outlineLevel="0" collapsed="false">
      <c r="G400" s="38"/>
      <c r="H400" s="38"/>
      <c r="I400" s="38"/>
      <c r="J400" s="38"/>
    </row>
    <row r="401" customFormat="false" ht="12.75" hidden="false" customHeight="false" outlineLevel="0" collapsed="false">
      <c r="G401" s="38"/>
      <c r="H401" s="38"/>
      <c r="I401" s="38"/>
      <c r="J401" s="38"/>
    </row>
    <row r="402" customFormat="false" ht="12.75" hidden="false" customHeight="false" outlineLevel="0" collapsed="false">
      <c r="G402" s="38"/>
      <c r="H402" s="38"/>
      <c r="I402" s="38"/>
      <c r="J402" s="38"/>
    </row>
    <row r="403" customFormat="false" ht="12.75" hidden="false" customHeight="false" outlineLevel="0" collapsed="false">
      <c r="G403" s="38"/>
      <c r="H403" s="38"/>
      <c r="I403" s="38"/>
      <c r="J403" s="38"/>
    </row>
    <row r="404" customFormat="false" ht="12.75" hidden="false" customHeight="false" outlineLevel="0" collapsed="false">
      <c r="G404" s="38"/>
      <c r="H404" s="38"/>
      <c r="I404" s="38"/>
      <c r="J404" s="38"/>
    </row>
    <row r="405" customFormat="false" ht="12.75" hidden="false" customHeight="false" outlineLevel="0" collapsed="false">
      <c r="G405" s="38"/>
      <c r="H405" s="38"/>
      <c r="I405" s="38"/>
      <c r="J405" s="38"/>
    </row>
    <row r="406" customFormat="false" ht="12.75" hidden="false" customHeight="false" outlineLevel="0" collapsed="false">
      <c r="G406" s="38"/>
      <c r="H406" s="38"/>
      <c r="I406" s="38"/>
      <c r="J406" s="38"/>
    </row>
    <row r="407" customFormat="false" ht="12.75" hidden="false" customHeight="false" outlineLevel="0" collapsed="false">
      <c r="G407" s="38"/>
      <c r="H407" s="38"/>
      <c r="I407" s="38"/>
      <c r="J407" s="38"/>
    </row>
    <row r="408" customFormat="false" ht="12.75" hidden="false" customHeight="false" outlineLevel="0" collapsed="false">
      <c r="G408" s="38"/>
      <c r="H408" s="38"/>
      <c r="I408" s="38"/>
      <c r="J408" s="38"/>
    </row>
    <row r="409" customFormat="false" ht="12.75" hidden="false" customHeight="false" outlineLevel="0" collapsed="false">
      <c r="G409" s="38"/>
      <c r="H409" s="38"/>
      <c r="I409" s="38"/>
      <c r="J409" s="38"/>
    </row>
    <row r="410" customFormat="false" ht="12.75" hidden="false" customHeight="false" outlineLevel="0" collapsed="false">
      <c r="G410" s="38"/>
      <c r="H410" s="38"/>
      <c r="I410" s="38"/>
      <c r="J410" s="38"/>
    </row>
    <row r="411" customFormat="false" ht="12.75" hidden="false" customHeight="false" outlineLevel="0" collapsed="false">
      <c r="G411" s="38"/>
      <c r="H411" s="38"/>
      <c r="I411" s="38"/>
      <c r="J411" s="38"/>
    </row>
    <row r="412" customFormat="false" ht="12.75" hidden="false" customHeight="false" outlineLevel="0" collapsed="false">
      <c r="G412" s="38"/>
      <c r="H412" s="38"/>
      <c r="I412" s="38"/>
      <c r="J412" s="38"/>
    </row>
    <row r="413" customFormat="false" ht="12.75" hidden="false" customHeight="false" outlineLevel="0" collapsed="false">
      <c r="G413" s="38"/>
      <c r="H413" s="38"/>
      <c r="I413" s="38"/>
      <c r="J413" s="38"/>
    </row>
    <row r="414" customFormat="false" ht="12.75" hidden="false" customHeight="false" outlineLevel="0" collapsed="false">
      <c r="G414" s="38"/>
      <c r="H414" s="38"/>
      <c r="I414" s="38"/>
      <c r="J414" s="38"/>
    </row>
    <row r="415" customFormat="false" ht="12.75" hidden="false" customHeight="false" outlineLevel="0" collapsed="false">
      <c r="G415" s="38"/>
      <c r="H415" s="38"/>
      <c r="I415" s="38"/>
      <c r="J415" s="38"/>
    </row>
    <row r="416" customFormat="false" ht="12.75" hidden="false" customHeight="false" outlineLevel="0" collapsed="false">
      <c r="G416" s="38"/>
      <c r="H416" s="38"/>
      <c r="I416" s="38"/>
      <c r="J416" s="38"/>
    </row>
    <row r="417" customFormat="false" ht="12.75" hidden="false" customHeight="false" outlineLevel="0" collapsed="false">
      <c r="G417" s="38"/>
      <c r="H417" s="38"/>
      <c r="I417" s="38"/>
      <c r="J417" s="38"/>
    </row>
    <row r="418" customFormat="false" ht="12.75" hidden="false" customHeight="false" outlineLevel="0" collapsed="false">
      <c r="G418" s="38"/>
      <c r="H418" s="38"/>
      <c r="I418" s="38"/>
      <c r="J418" s="38"/>
    </row>
    <row r="419" customFormat="false" ht="12.75" hidden="false" customHeight="false" outlineLevel="0" collapsed="false">
      <c r="G419" s="38"/>
      <c r="H419" s="38"/>
      <c r="I419" s="38"/>
      <c r="J419" s="3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Z41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25" activeCellId="0" sqref="A25"/>
    </sheetView>
  </sheetViews>
  <sheetFormatPr defaultColWidth="9.13671875" defaultRowHeight="12.75" customHeight="true" zeroHeight="false" outlineLevelRow="0" outlineLevelCol="0"/>
  <cols>
    <col collapsed="false" customWidth="true" hidden="false" outlineLevel="0" max="1" min="1" style="20" width="3.42"/>
    <col collapsed="false" customWidth="true" hidden="false" outlineLevel="0" max="2" min="2" style="20" width="10.28"/>
    <col collapsed="false" customWidth="true" hidden="false" outlineLevel="0" max="3" min="3" style="20" width="6.28"/>
    <col collapsed="false" customWidth="true" hidden="false" outlineLevel="0" max="4" min="4" style="20" width="5.99"/>
    <col collapsed="false" customWidth="true" hidden="false" outlineLevel="0" max="5" min="5" style="20" width="10.85"/>
    <col collapsed="false" customWidth="true" hidden="false" outlineLevel="0" max="6" min="6" style="20" width="8.7"/>
    <col collapsed="false" customWidth="true" hidden="false" outlineLevel="0" max="7" min="7" style="20" width="8.85"/>
    <col collapsed="false" customWidth="true" hidden="false" outlineLevel="0" max="8" min="8" style="20" width="9.41"/>
    <col collapsed="false" customWidth="true" hidden="false" outlineLevel="0" max="9" min="9" style="20" width="10.41"/>
    <col collapsed="false" customWidth="true" hidden="false" outlineLevel="0" max="10" min="10" style="20" width="9.41"/>
    <col collapsed="false" customWidth="true" hidden="false" outlineLevel="0" max="11" min="11" style="20" width="10.71"/>
    <col collapsed="false" customWidth="true" hidden="false" outlineLevel="0" max="14" min="12" style="20" width="9.41"/>
    <col collapsed="false" customWidth="true" hidden="false" outlineLevel="0" max="15" min="15" style="20" width="7.7"/>
    <col collapsed="false" customWidth="false" hidden="false" outlineLevel="0" max="16" min="16" style="20" width="9.14"/>
    <col collapsed="false" customWidth="true" hidden="false" outlineLevel="0" max="17" min="17" style="20" width="9.41"/>
    <col collapsed="false" customWidth="true" hidden="false" outlineLevel="0" max="19" min="18" style="20" width="10.28"/>
    <col collapsed="false" customWidth="true" hidden="false" outlineLevel="0" max="20" min="20" style="20" width="12.56"/>
    <col collapsed="false" customWidth="true" hidden="false" outlineLevel="0" max="22" min="21" style="37" width="8.85"/>
    <col collapsed="false" customWidth="true" hidden="false" outlineLevel="0" max="23" min="23" style="37" width="10.71"/>
    <col collapsed="false" customWidth="true" hidden="false" outlineLevel="0" max="24" min="24" style="20" width="11.56"/>
    <col collapsed="false" customWidth="true" hidden="false" outlineLevel="0" max="26" min="25" style="20" width="10.99"/>
    <col collapsed="false" customWidth="true" hidden="false" outlineLevel="0" max="27" min="27" style="20" width="10.28"/>
    <col collapsed="false" customWidth="false" hidden="false" outlineLevel="0" max="257" min="28" style="20" width="9.14"/>
  </cols>
  <sheetData>
    <row r="1" customFormat="false" ht="12.75" hidden="false" customHeight="false" outlineLevel="0" collapsed="false">
      <c r="B1" s="21" t="s">
        <v>0</v>
      </c>
      <c r="C1" s="22"/>
      <c r="D1" s="22"/>
      <c r="E1" s="22"/>
      <c r="F1" s="22"/>
      <c r="G1" s="22"/>
      <c r="H1" s="22"/>
      <c r="I1" s="22"/>
      <c r="J1" s="22"/>
      <c r="K1" s="22"/>
      <c r="L1" s="22"/>
      <c r="M1" s="22"/>
      <c r="N1" s="22"/>
      <c r="O1" s="22"/>
      <c r="P1" s="22"/>
      <c r="Q1" s="22"/>
      <c r="R1" s="37"/>
      <c r="S1" s="22"/>
      <c r="T1" s="22"/>
      <c r="U1" s="43"/>
      <c r="V1" s="43"/>
      <c r="W1" s="43"/>
      <c r="X1" s="24"/>
      <c r="Y1" s="24"/>
      <c r="Z1" s="24"/>
      <c r="AA1" s="23"/>
      <c r="AU1" s="20" t="s">
        <v>86</v>
      </c>
      <c r="AY1" s="20" t="s">
        <v>87</v>
      </c>
    </row>
    <row r="2" customFormat="false" ht="12.75" hidden="false" customHeight="false" outlineLevel="0" collapsed="false">
      <c r="B2" s="25" t="s">
        <v>1</v>
      </c>
      <c r="C2" s="24"/>
      <c r="D2" s="24"/>
      <c r="E2" s="24"/>
      <c r="F2" s="26" t="n">
        <v>4</v>
      </c>
      <c r="G2" s="24"/>
      <c r="H2" s="24" t="s">
        <v>2</v>
      </c>
      <c r="I2" s="24"/>
      <c r="J2" s="24" t="n">
        <v>0.04</v>
      </c>
      <c r="K2" s="24"/>
      <c r="L2" s="24" t="s">
        <v>107</v>
      </c>
      <c r="M2" s="24"/>
      <c r="N2" s="37" t="n">
        <v>40000</v>
      </c>
      <c r="O2" s="24"/>
      <c r="S2" s="37"/>
      <c r="T2" s="49"/>
      <c r="U2" s="50"/>
    </row>
    <row r="3" customFormat="false" ht="12.75" hidden="false" customHeight="false" outlineLevel="0" collapsed="false">
      <c r="B3" s="25" t="s">
        <v>4</v>
      </c>
      <c r="C3" s="24"/>
      <c r="D3" s="24"/>
      <c r="E3" s="24"/>
      <c r="F3" s="26" t="n">
        <v>240</v>
      </c>
      <c r="G3" s="24"/>
      <c r="H3" s="24" t="s">
        <v>8</v>
      </c>
      <c r="I3" s="24"/>
      <c r="J3" s="24" t="n">
        <v>0</v>
      </c>
      <c r="K3" s="24"/>
      <c r="L3" s="24" t="s">
        <v>108</v>
      </c>
      <c r="M3" s="24"/>
      <c r="N3" s="37" t="n">
        <v>5</v>
      </c>
      <c r="O3" s="24"/>
      <c r="S3" s="46"/>
      <c r="T3" s="46"/>
      <c r="AU3" s="20" t="s">
        <v>88</v>
      </c>
      <c r="AV3" s="20" t="s">
        <v>18</v>
      </c>
      <c r="AW3" s="20" t="s">
        <v>89</v>
      </c>
      <c r="AY3" s="20" t="s">
        <v>45</v>
      </c>
      <c r="AZ3" s="20" t="s">
        <v>18</v>
      </c>
    </row>
    <row r="4" customFormat="false" ht="12.75" hidden="false" customHeight="false" outlineLevel="0" collapsed="false">
      <c r="B4" s="25" t="s">
        <v>124</v>
      </c>
      <c r="C4" s="24"/>
      <c r="D4" s="24"/>
      <c r="E4" s="24"/>
      <c r="F4" s="24" t="n">
        <v>0.1</v>
      </c>
      <c r="G4" s="24"/>
      <c r="H4" s="24" t="s">
        <v>9</v>
      </c>
      <c r="I4" s="24"/>
      <c r="J4" s="24" t="n">
        <v>0.01</v>
      </c>
      <c r="K4" s="24"/>
      <c r="N4" s="37"/>
      <c r="S4" s="24"/>
      <c r="T4" s="24"/>
      <c r="AU4" s="20" t="n">
        <v>0</v>
      </c>
      <c r="AV4" s="20" t="n">
        <v>0</v>
      </c>
      <c r="AW4" s="20" t="n">
        <v>0</v>
      </c>
      <c r="AY4" s="20" t="n">
        <v>0</v>
      </c>
      <c r="AZ4" s="20" t="n">
        <v>0.02</v>
      </c>
    </row>
    <row r="5" customFormat="false" ht="12.75" hidden="false" customHeight="false" outlineLevel="0" collapsed="false">
      <c r="B5" s="28"/>
      <c r="C5" s="29"/>
      <c r="D5" s="29"/>
      <c r="E5" s="29"/>
      <c r="F5" s="29"/>
      <c r="G5" s="29"/>
      <c r="H5" s="29" t="s">
        <v>125</v>
      </c>
      <c r="I5" s="29"/>
      <c r="J5" s="29" t="n">
        <v>0.02</v>
      </c>
      <c r="K5" s="29"/>
      <c r="L5" s="29"/>
      <c r="M5" s="29"/>
      <c r="N5" s="29"/>
      <c r="O5" s="29"/>
      <c r="P5" s="29"/>
      <c r="Q5" s="29"/>
      <c r="R5" s="37"/>
      <c r="S5" s="24"/>
      <c r="T5" s="24"/>
      <c r="AU5" s="20" t="n">
        <f aca="false">AU4+1</f>
        <v>1</v>
      </c>
      <c r="AV5" s="20" t="n">
        <v>0</v>
      </c>
      <c r="AW5" s="20" t="n">
        <v>0</v>
      </c>
      <c r="AY5" s="20" t="n">
        <v>11</v>
      </c>
      <c r="AZ5" s="20" t="n">
        <v>0.01</v>
      </c>
    </row>
    <row r="6" customFormat="false" ht="12.75" hidden="false" customHeight="false" outlineLevel="0" collapsed="false">
      <c r="AU6" s="20" t="n">
        <f aca="false">AU5+1</f>
        <v>2</v>
      </c>
      <c r="AV6" s="20" t="n">
        <v>0</v>
      </c>
      <c r="AW6" s="20" t="n">
        <v>0</v>
      </c>
      <c r="AY6" s="20" t="n">
        <v>20</v>
      </c>
      <c r="AZ6" s="20" t="n">
        <v>0</v>
      </c>
    </row>
    <row r="7" customFormat="false" ht="12.75" hidden="false" customHeight="false" outlineLevel="0" collapsed="false">
      <c r="N7" s="24"/>
      <c r="AU7" s="20" t="n">
        <f aca="false">AU6+1</f>
        <v>3</v>
      </c>
      <c r="AV7" s="20" t="n">
        <v>0</v>
      </c>
      <c r="AW7" s="20" t="n">
        <v>0</v>
      </c>
      <c r="AY7" s="20" t="n">
        <v>220</v>
      </c>
      <c r="AZ7" s="20" t="n">
        <v>-0.01</v>
      </c>
    </row>
    <row r="8" customFormat="false" ht="12.75" hidden="false" customHeight="false" outlineLevel="0" collapsed="false">
      <c r="M8" s="20" t="s">
        <v>126</v>
      </c>
      <c r="AU8" s="20" t="n">
        <f aca="false">AU7+1</f>
        <v>4</v>
      </c>
      <c r="AV8" s="20" t="n">
        <v>0</v>
      </c>
      <c r="AW8" s="20" t="n">
        <v>0.01</v>
      </c>
    </row>
    <row r="9" customFormat="false" ht="12.75" hidden="false" customHeight="false" outlineLevel="0" collapsed="false">
      <c r="N9" s="24"/>
      <c r="AU9" s="20" t="n">
        <f aca="false">AU8+1</f>
        <v>5</v>
      </c>
      <c r="AV9" s="20" t="n">
        <v>0</v>
      </c>
      <c r="AW9" s="20" t="n">
        <v>0.02</v>
      </c>
    </row>
    <row r="10" customFormat="false" ht="12.75" hidden="false" customHeight="false" outlineLevel="0" collapsed="false">
      <c r="H10" s="51" t="s">
        <v>127</v>
      </c>
      <c r="N10" s="34"/>
      <c r="AU10" s="20" t="n">
        <f aca="false">AU9+1</f>
        <v>6</v>
      </c>
      <c r="AV10" s="20" t="n">
        <v>0</v>
      </c>
      <c r="AW10" s="20" t="n">
        <v>0.04</v>
      </c>
    </row>
    <row r="11" customFormat="false" ht="12.75" hidden="false" customHeight="false" outlineLevel="0" collapsed="false">
      <c r="N11" s="34"/>
      <c r="AU11" s="20" t="n">
        <f aca="false">AU10+1</f>
        <v>7</v>
      </c>
      <c r="AV11" s="20" t="n">
        <v>0</v>
      </c>
      <c r="AW11" s="20" t="n">
        <f aca="false">AW10+0.02</f>
        <v>0.06</v>
      </c>
    </row>
    <row r="12" customFormat="false" ht="12.75" hidden="false" customHeight="false" outlineLevel="0" collapsed="false">
      <c r="N12" s="34"/>
      <c r="AU12" s="20" t="n">
        <f aca="false">AU11+1</f>
        <v>8</v>
      </c>
      <c r="AV12" s="20" t="n">
        <v>0</v>
      </c>
      <c r="AW12" s="20" t="n">
        <f aca="false">AW11+0.02</f>
        <v>0.08</v>
      </c>
    </row>
    <row r="13" customFormat="false" ht="12.75" hidden="false" customHeight="false" outlineLevel="0" collapsed="false">
      <c r="N13" s="24"/>
      <c r="AU13" s="20" t="n">
        <f aca="false">AU12+1</f>
        <v>9</v>
      </c>
      <c r="AV13" s="20" t="n">
        <v>0</v>
      </c>
      <c r="AW13" s="20" t="n">
        <f aca="false">AW12+0.02</f>
        <v>0.1</v>
      </c>
    </row>
    <row r="14" customFormat="false" ht="12.75" hidden="false" customHeight="false" outlineLevel="0" collapsed="false">
      <c r="N14" s="24"/>
      <c r="AU14" s="20" t="n">
        <f aca="false">AU13+1</f>
        <v>10</v>
      </c>
      <c r="AV14" s="20" t="n">
        <v>0</v>
      </c>
      <c r="AW14" s="20" t="n">
        <f aca="false">AW13+0.02</f>
        <v>0.12</v>
      </c>
    </row>
    <row r="15" customFormat="false" ht="12.75" hidden="false" customHeight="false" outlineLevel="0" collapsed="false">
      <c r="N15" s="24"/>
      <c r="AU15" s="20" t="n">
        <f aca="false">AU14+1</f>
        <v>11</v>
      </c>
      <c r="AV15" s="20" t="n">
        <v>0</v>
      </c>
      <c r="AW15" s="20" t="n">
        <f aca="false">AW14+0.04</f>
        <v>0.16</v>
      </c>
    </row>
    <row r="16" customFormat="false" ht="12.75" hidden="false" customHeight="false" outlineLevel="0" collapsed="false">
      <c r="AU16" s="20" t="n">
        <f aca="false">AU15+1</f>
        <v>12</v>
      </c>
      <c r="AV16" s="20" t="n">
        <v>0</v>
      </c>
      <c r="AW16" s="20" t="n">
        <f aca="false">AW15+0.04</f>
        <v>0.2</v>
      </c>
    </row>
    <row r="17" customFormat="false" ht="12.75" hidden="false" customHeight="false" outlineLevel="0" collapsed="false">
      <c r="B17" s="36" t="s">
        <v>42</v>
      </c>
      <c r="F17" s="20" t="s">
        <v>128</v>
      </c>
      <c r="AU17" s="20" t="n">
        <f aca="false">AU16+1</f>
        <v>13</v>
      </c>
      <c r="AV17" s="20" t="n">
        <v>0</v>
      </c>
      <c r="AW17" s="20" t="n">
        <f aca="false">AW16+0.04</f>
        <v>0.24</v>
      </c>
    </row>
    <row r="18" customFormat="false" ht="12.75" hidden="false" customHeight="false" outlineLevel="0" collapsed="false">
      <c r="A18" s="20" t="s">
        <v>99</v>
      </c>
      <c r="B18" s="20" t="s">
        <v>43</v>
      </c>
      <c r="C18" s="20" t="s">
        <v>44</v>
      </c>
      <c r="D18" s="20" t="s">
        <v>45</v>
      </c>
      <c r="E18" s="20" t="s">
        <v>129</v>
      </c>
      <c r="F18" s="20" t="s">
        <v>129</v>
      </c>
      <c r="G18" s="20" t="s">
        <v>89</v>
      </c>
      <c r="H18" s="20" t="s">
        <v>18</v>
      </c>
      <c r="I18" s="20" t="s">
        <v>50</v>
      </c>
      <c r="J18" s="20" t="s">
        <v>51</v>
      </c>
      <c r="K18" s="20" t="s">
        <v>100</v>
      </c>
      <c r="L18" s="20" t="s">
        <v>101</v>
      </c>
      <c r="M18" s="20" t="s">
        <v>102</v>
      </c>
      <c r="N18" s="20" t="s">
        <v>103</v>
      </c>
      <c r="O18" s="37" t="s">
        <v>116</v>
      </c>
      <c r="P18" s="37" t="s">
        <v>105</v>
      </c>
      <c r="Q18" s="37" t="s">
        <v>117</v>
      </c>
      <c r="R18" s="20" t="s">
        <v>53</v>
      </c>
      <c r="S18" s="20" t="s">
        <v>54</v>
      </c>
      <c r="U18" s="20"/>
      <c r="V18" s="20"/>
      <c r="W18" s="20"/>
      <c r="AU18" s="20" t="n">
        <f aca="false">AU17+1</f>
        <v>14</v>
      </c>
      <c r="AV18" s="20" t="n">
        <v>0</v>
      </c>
      <c r="AW18" s="20" t="n">
        <f aca="false">AW17+0.15</f>
        <v>0.39</v>
      </c>
    </row>
    <row r="19" customFormat="false" ht="12.75" hidden="false" customHeight="false" outlineLevel="0" collapsed="false">
      <c r="A19" s="20" t="n">
        <v>1</v>
      </c>
      <c r="B19" s="37" t="n">
        <v>0</v>
      </c>
      <c r="C19" s="20" t="s">
        <v>56</v>
      </c>
      <c r="D19" s="20" t="n">
        <v>240</v>
      </c>
      <c r="E19" s="20" t="n">
        <v>0</v>
      </c>
      <c r="F19" s="20" t="n">
        <f aca="false">IF(Q19&gt;$N$2,E19+$N$3,E19)</f>
        <v>0</v>
      </c>
      <c r="G19" s="38" t="n">
        <f aca="false">VLOOKUP(E19,Trans,2,FALSE())</f>
        <v>0</v>
      </c>
      <c r="H19" s="52" t="n">
        <v>0.04</v>
      </c>
      <c r="I19" s="39" t="n">
        <v>25</v>
      </c>
      <c r="J19" s="39" t="n">
        <v>25.04</v>
      </c>
      <c r="K19" s="20" t="n">
        <f aca="false">(I19+J19)/2</f>
        <v>25.02</v>
      </c>
      <c r="L19" s="20" t="str">
        <f aca="false">IF(C19="Buy",I19,IF(C19="Sell",J19,""))</f>
        <v/>
      </c>
      <c r="O19" s="37"/>
      <c r="P19" s="37"/>
      <c r="Q19" s="37" t="n">
        <v>1E-005</v>
      </c>
      <c r="R19" s="37"/>
      <c r="U19" s="20"/>
      <c r="V19" s="20"/>
      <c r="W19" s="20"/>
      <c r="AU19" s="20" t="n">
        <f aca="false">AU18+1</f>
        <v>15</v>
      </c>
      <c r="AV19" s="20" t="n">
        <v>0</v>
      </c>
      <c r="AW19" s="20" t="n">
        <f aca="false">AW18+0.15</f>
        <v>0.54</v>
      </c>
    </row>
    <row r="20" customFormat="false" ht="12.75" hidden="false" customHeight="false" outlineLevel="0" collapsed="false">
      <c r="A20" s="20" t="n">
        <f aca="false">A19+1</f>
        <v>2</v>
      </c>
      <c r="B20" s="37" t="n">
        <f aca="false">model1!B20</f>
        <v>205.743743013706</v>
      </c>
      <c r="C20" s="20" t="s">
        <v>57</v>
      </c>
      <c r="D20" s="20" t="n">
        <v>240</v>
      </c>
      <c r="E20" s="20" t="n">
        <f aca="false">IF(C20="Sell",E19-1,IF(C20="Buy",E19+1,IF(AND(C20="null",E19&gt;0),E19-1,IF(AND(C20="null",E19&lt;0),E19+1,E19))))</f>
        <v>-1</v>
      </c>
      <c r="F20" s="20" t="n">
        <f aca="false">IF(ABS(Q20)&gt;$N$2,ABS(E20)+$N$3,ABS(E20))</f>
        <v>1</v>
      </c>
      <c r="G20" s="38" t="n">
        <f aca="false">MAX($J$3,IF(C20&lt;&gt;"null",VLOOKUP(F20,Transs3,3,FALSE()),ROUND(G19*(1-$F$4),2)))</f>
        <v>0</v>
      </c>
      <c r="H20" s="53" t="n">
        <f aca="false">ROUND(MAX($J$2,G20+$J$4,IF(C20&lt;&gt;"null",VLOOKUP(F20,Transs3,2,FALSE())+VLOOKUP(D20,Intensity2,2,TRUE())+H19,H19-$J$5)),2)</f>
        <v>0.04</v>
      </c>
      <c r="I20" s="39" t="n">
        <f aca="false">IF(C20="Sell",J20-H19,IF(C20="Buy",I19-G19,((I19+J19)/2-H19/2)))</f>
        <v>25</v>
      </c>
      <c r="J20" s="39" t="n">
        <f aca="false">IF(C20="Sell",J19+G19,IF(C20="Buy",I20+H19,((I19+J19)/2+H19/2)))</f>
        <v>25.04</v>
      </c>
      <c r="K20" s="20" t="n">
        <f aca="false">(I20+J20)/2</f>
        <v>25.02</v>
      </c>
      <c r="L20" s="20" t="n">
        <f aca="false">IF(C20="Buy",I19,IF(C20="Sell",J19,""))</f>
        <v>25.04</v>
      </c>
      <c r="M20" s="41" t="n">
        <f aca="false">IF(C20="Buy",(L20*10000+O19*M19)/(O19+10000),M19)</f>
        <v>0</v>
      </c>
      <c r="N20" s="41" t="n">
        <f aca="false">IF(C20="Sell",(L20*10000+P19*N19)/(P19+10000),N19)</f>
        <v>25.04</v>
      </c>
      <c r="O20" s="37" t="n">
        <f aca="false">IF(C20="Buy",O19+10000,O19)</f>
        <v>0</v>
      </c>
      <c r="P20" s="37" t="n">
        <f aca="false">IF(C20="Sell",P19+10000,P19)</f>
        <v>10000</v>
      </c>
      <c r="Q20" s="37" t="n">
        <f aca="false">O20-P20</f>
        <v>-10000</v>
      </c>
      <c r="R20" s="37" t="n">
        <f aca="false">P20*N20-O20*M20</f>
        <v>250400</v>
      </c>
      <c r="S20" s="37" t="n">
        <f aca="false">Q20*K20+R20</f>
        <v>200</v>
      </c>
      <c r="U20" s="20"/>
      <c r="V20" s="20"/>
      <c r="W20" s="20"/>
      <c r="AU20" s="20" t="n">
        <f aca="false">AU19+1</f>
        <v>16</v>
      </c>
      <c r="AV20" s="20" t="n">
        <v>0</v>
      </c>
      <c r="AW20" s="20" t="n">
        <f aca="false">AW19+0.15</f>
        <v>0.69</v>
      </c>
    </row>
    <row r="21" customFormat="false" ht="12.75" hidden="false" customHeight="false" outlineLevel="0" collapsed="false">
      <c r="A21" s="20" t="n">
        <f aca="false">A20+1</f>
        <v>3</v>
      </c>
      <c r="B21" s="37" t="n">
        <f aca="false">model1!B21</f>
        <v>399.178804343223</v>
      </c>
      <c r="C21" s="20" t="s">
        <v>57</v>
      </c>
      <c r="D21" s="20" t="n">
        <v>240</v>
      </c>
      <c r="E21" s="20" t="n">
        <f aca="false">IF(C21="Sell",E20-1,IF(C21="Buy",E20+1,IF(AND(C21="null",E20&gt;0),E20-1,IF(AND(C21="null",E20&lt;0),E20+1,E20))))</f>
        <v>-2</v>
      </c>
      <c r="F21" s="20" t="n">
        <f aca="false">IF(ABS(Q21)&gt;$N$2,ABS(E21)+$N$3,ABS(E21))</f>
        <v>2</v>
      </c>
      <c r="G21" s="38" t="n">
        <f aca="false">MAX($J$3,IF(C21&lt;&gt;"null",VLOOKUP(F21,Transs3,3,FALSE()),ROUND(G20*(1-$F$4),2)))</f>
        <v>0</v>
      </c>
      <c r="H21" s="53" t="n">
        <f aca="false">ROUND(MAX($J$2,G21+$J$4,IF(C21&lt;&gt;"null",VLOOKUP(F21,Transs3,2,FALSE())+VLOOKUP(D21,Intensity2,2,TRUE())+H20,H20-$J$5)),2)</f>
        <v>0.04</v>
      </c>
      <c r="I21" s="39" t="n">
        <f aca="false">IF(C21="Sell",J21-H20,IF(C21="Buy",I20-G20,((I20+J20)/2-H20/2)))</f>
        <v>25</v>
      </c>
      <c r="J21" s="39" t="n">
        <f aca="false">IF(C21="Sell",J20+G20,IF(C21="Buy",I21+H20,((I20+J20)/2+H20/2)))</f>
        <v>25.04</v>
      </c>
      <c r="K21" s="20" t="n">
        <f aca="false">(I21+J21)/2</f>
        <v>25.02</v>
      </c>
      <c r="L21" s="20" t="n">
        <f aca="false">IF(C21="Buy",I20,IF(C21="Sell",J20,""))</f>
        <v>25.04</v>
      </c>
      <c r="M21" s="41" t="n">
        <f aca="false">IF(C21="Buy",(L21*10000+O20*M20)/(O20+10000),M20)</f>
        <v>0</v>
      </c>
      <c r="N21" s="41" t="n">
        <f aca="false">IF(C21="Sell",(L21*10000+P20*N20)/(P20+10000),N20)</f>
        <v>25.04</v>
      </c>
      <c r="O21" s="37" t="n">
        <f aca="false">IF(C21="Buy",O20+10000,O20)</f>
        <v>0</v>
      </c>
      <c r="P21" s="37" t="n">
        <f aca="false">IF(C21="Sell",P20+10000,P20)</f>
        <v>20000</v>
      </c>
      <c r="Q21" s="37" t="n">
        <f aca="false">O21-P21</f>
        <v>-20000</v>
      </c>
      <c r="R21" s="37" t="n">
        <f aca="false">P21*N21-O21*M21</f>
        <v>500800</v>
      </c>
      <c r="S21" s="37" t="n">
        <f aca="false">Q21*K21+R21</f>
        <v>400</v>
      </c>
      <c r="U21" s="20"/>
      <c r="V21" s="20"/>
      <c r="W21" s="20"/>
      <c r="AU21" s="20" t="n">
        <f aca="false">AU20+1</f>
        <v>17</v>
      </c>
      <c r="AV21" s="20" t="n">
        <v>0</v>
      </c>
      <c r="AW21" s="20" t="n">
        <f aca="false">AW20+0.15</f>
        <v>0.84</v>
      </c>
    </row>
    <row r="22" customFormat="false" ht="12.75" hidden="false" customHeight="false" outlineLevel="0" collapsed="false">
      <c r="A22" s="20" t="n">
        <f aca="false">A21+1</f>
        <v>4</v>
      </c>
      <c r="B22" s="37" t="n">
        <f aca="false">model1!B22</f>
        <v>509.251089882548</v>
      </c>
      <c r="C22" s="20" t="s">
        <v>57</v>
      </c>
      <c r="D22" s="20" t="n">
        <v>240</v>
      </c>
      <c r="E22" s="20" t="n">
        <f aca="false">IF(C22="Sell",E21-1,IF(C22="Buy",E21+1,IF(AND(C22="null",E21&gt;0),E21-1,IF(AND(C22="null",E21&lt;0),E21+1,E21))))</f>
        <v>-3</v>
      </c>
      <c r="F22" s="20" t="n">
        <f aca="false">IF(ABS(Q22)&gt;$N$2,ABS(E22)+$N$3,ABS(E22))</f>
        <v>3</v>
      </c>
      <c r="G22" s="38" t="n">
        <f aca="false">MAX($J$3,IF(C22&lt;&gt;"null",VLOOKUP(F22,Transs3,3,FALSE()),ROUND(G21*(1-$F$4),2)))</f>
        <v>0</v>
      </c>
      <c r="H22" s="53" t="n">
        <f aca="false">ROUND(MAX($J$2,G22+$J$4,IF(C22&lt;&gt;"null",VLOOKUP(F22,Transs3,2,FALSE())+VLOOKUP(D22,Intensity2,2,TRUE())+H21,H21-$J$5)),2)</f>
        <v>0.04</v>
      </c>
      <c r="I22" s="39" t="n">
        <f aca="false">IF(C22="Sell",J22-H21,IF(C22="Buy",I21-G21,((I21+J21)/2-H21/2)))</f>
        <v>25</v>
      </c>
      <c r="J22" s="39" t="n">
        <f aca="false">IF(C22="Sell",J21+G21,IF(C22="Buy",I22+H21,((I21+J21)/2+H21/2)))</f>
        <v>25.04</v>
      </c>
      <c r="K22" s="20" t="n">
        <f aca="false">(I22+J22)/2</f>
        <v>25.02</v>
      </c>
      <c r="L22" s="20" t="n">
        <f aca="false">IF(C22="Buy",I21,IF(C22="Sell",J21,""))</f>
        <v>25.04</v>
      </c>
      <c r="M22" s="41" t="n">
        <f aca="false">IF(C22="Buy",(L22*10000+O21*M21)/(O21+10000),M21)</f>
        <v>0</v>
      </c>
      <c r="N22" s="41" t="n">
        <f aca="false">IF(C22="Sell",(L22*10000+P21*N21)/(P21+10000),N21)</f>
        <v>25.04</v>
      </c>
      <c r="O22" s="37" t="n">
        <f aca="false">IF(C22="Buy",O21+10000,O21)</f>
        <v>0</v>
      </c>
      <c r="P22" s="37" t="n">
        <f aca="false">IF(C22="Sell",P21+10000,P21)</f>
        <v>30000</v>
      </c>
      <c r="Q22" s="37" t="n">
        <f aca="false">O22-P22</f>
        <v>-30000</v>
      </c>
      <c r="R22" s="37" t="n">
        <f aca="false">P22*N22-O22*M22</f>
        <v>751200</v>
      </c>
      <c r="S22" s="37" t="n">
        <f aca="false">Q22*K22+R22</f>
        <v>600</v>
      </c>
      <c r="U22" s="20"/>
      <c r="V22" s="20"/>
      <c r="W22" s="20"/>
      <c r="AU22" s="20" t="n">
        <f aca="false">AU21+1</f>
        <v>18</v>
      </c>
      <c r="AV22" s="20" t="n">
        <v>0</v>
      </c>
      <c r="AW22" s="20" t="n">
        <f aca="false">AW21+0.15</f>
        <v>0.99</v>
      </c>
    </row>
    <row r="23" customFormat="false" ht="12.75" hidden="false" customHeight="false" outlineLevel="0" collapsed="false">
      <c r="A23" s="20" t="n">
        <f aca="false">A22+1</f>
        <v>5</v>
      </c>
      <c r="B23" s="37" t="n">
        <f aca="false">model1!B23</f>
        <v>534.586207428053</v>
      </c>
      <c r="C23" s="20" t="s">
        <v>57</v>
      </c>
      <c r="D23" s="37" t="n">
        <f aca="false">((B23-B22)+(B22-B21)+(B21-B20)+(B20-B19))/4</f>
        <v>133.646551857013</v>
      </c>
      <c r="E23" s="20" t="n">
        <f aca="false">IF(C23="Sell",E22-1,IF(C23="Buy",E22+1,IF(AND(C23="null",E22&gt;0),E22-1,IF(AND(C23="null",E22&lt;0),E22+1,E22))))</f>
        <v>-4</v>
      </c>
      <c r="F23" s="20" t="n">
        <f aca="false">IF(ABS(Q23)&gt;$N$2,ABS(E23)+$N$3,ABS(E23))</f>
        <v>4</v>
      </c>
      <c r="G23" s="38" t="n">
        <f aca="false">MAX($J$3,IF(C23&lt;&gt;"null",VLOOKUP(F23,Transs3,3,FALSE()),ROUND(G22*(1-$F$4),2)))</f>
        <v>0.01</v>
      </c>
      <c r="H23" s="53" t="n">
        <f aca="false">ROUND(MAX($J$2,G23+$J$4,IF(C23&lt;&gt;"null",VLOOKUP(F23,Transs3,2,FALSE())+VLOOKUP(D23,Intensity2,2,TRUE())+H22,H22-$J$5)),2)</f>
        <v>0.04</v>
      </c>
      <c r="I23" s="39" t="n">
        <f aca="false">IF(C23="Sell",J23-H22,IF(C23="Buy",I22-G22,((I22+J22)/2-H22/2)))</f>
        <v>25</v>
      </c>
      <c r="J23" s="39" t="n">
        <f aca="false">IF(C23="Sell",J22+G22,IF(C23="Buy",I23+H22,((I22+J22)/2+H22/2)))</f>
        <v>25.04</v>
      </c>
      <c r="K23" s="20" t="n">
        <f aca="false">(I23+J23)/2</f>
        <v>25.02</v>
      </c>
      <c r="L23" s="20" t="n">
        <f aca="false">IF(C23="Buy",I22,IF(C23="Sell",J22,""))</f>
        <v>25.04</v>
      </c>
      <c r="M23" s="41" t="n">
        <f aca="false">IF(C23="Buy",(L23*10000+O22*M22)/(O22+10000),M22)</f>
        <v>0</v>
      </c>
      <c r="N23" s="41" t="n">
        <f aca="false">IF(C23="Sell",(L23*10000+P22*N22)/(P22+10000),N22)</f>
        <v>25.04</v>
      </c>
      <c r="O23" s="37" t="n">
        <f aca="false">IF(C23="Buy",O22+10000,O22)</f>
        <v>0</v>
      </c>
      <c r="P23" s="37" t="n">
        <f aca="false">IF(C23="Sell",P22+10000,P22)</f>
        <v>40000</v>
      </c>
      <c r="Q23" s="37" t="n">
        <f aca="false">O23-P23</f>
        <v>-40000</v>
      </c>
      <c r="R23" s="37" t="n">
        <f aca="false">P23*N23-O23*M23</f>
        <v>1001600</v>
      </c>
      <c r="S23" s="37" t="n">
        <f aca="false">Q23*K23+R23</f>
        <v>800</v>
      </c>
      <c r="U23" s="20"/>
      <c r="V23" s="20"/>
      <c r="W23" s="20"/>
      <c r="AU23" s="20" t="n">
        <f aca="false">AU22+1</f>
        <v>19</v>
      </c>
      <c r="AV23" s="20" t="n">
        <v>0</v>
      </c>
      <c r="AW23" s="20" t="n">
        <f aca="false">AW22+0.15</f>
        <v>1.14</v>
      </c>
    </row>
    <row r="24" customFormat="false" ht="12.75" hidden="false" customHeight="false" outlineLevel="0" collapsed="false">
      <c r="A24" s="20" t="n">
        <f aca="false">A23+1</f>
        <v>6</v>
      </c>
      <c r="B24" s="37" t="n">
        <f aca="false">model1!B24</f>
        <v>693.147900662463</v>
      </c>
      <c r="C24" s="20" t="s">
        <v>57</v>
      </c>
      <c r="D24" s="37" t="n">
        <f aca="false">((B24-B23)+(B23-B22)+(B22-B21)+(B21-B20))/4</f>
        <v>121.851039412189</v>
      </c>
      <c r="E24" s="20" t="n">
        <f aca="false">IF(C24="Sell",E23-1,IF(C24="Buy",E23+1,IF(AND(C24="null",E23&gt;0),E23-1,IF(AND(C24="null",E23&lt;0),E23+1,E23))))</f>
        <v>-5</v>
      </c>
      <c r="F24" s="20" t="n">
        <f aca="false">IF(ABS(Q24)&gt;$N$2,ABS(E24)+$N$3,ABS(E24))</f>
        <v>10</v>
      </c>
      <c r="G24" s="38" t="n">
        <f aca="false">MAX($J$3,IF(C24&lt;&gt;"null",VLOOKUP(F24,Transs3,3,FALSE()),ROUND(G23*(1-$F$4),2)))</f>
        <v>0.12</v>
      </c>
      <c r="H24" s="53" t="n">
        <f aca="false">ROUND(MAX($J$2,G24+$J$4,IF(C24&lt;&gt;"null",VLOOKUP(F24,Transs3,2,FALSE())+VLOOKUP(D24,Intensity2,2,TRUE())+H23,H23-$J$5)),2)</f>
        <v>0.13</v>
      </c>
      <c r="I24" s="39" t="n">
        <f aca="false">IF(C24="Sell",J24-H23,IF(C24="Buy",I23-G23,((I23+J23)/2-H23/2)))</f>
        <v>25.01</v>
      </c>
      <c r="J24" s="39" t="n">
        <f aca="false">IF(C24="Sell",J23+G23,IF(C24="Buy",I24+H23,((I23+J23)/2+H23/2)))</f>
        <v>25.05</v>
      </c>
      <c r="K24" s="20" t="n">
        <f aca="false">(I24+J24)/2</f>
        <v>25.03</v>
      </c>
      <c r="L24" s="20" t="n">
        <f aca="false">IF(C24="Buy",I23,IF(C24="Sell",J23,""))</f>
        <v>25.04</v>
      </c>
      <c r="M24" s="41" t="n">
        <f aca="false">IF(C24="Buy",(L24*10000+O23*M23)/(O23+10000),M23)</f>
        <v>0</v>
      </c>
      <c r="N24" s="41" t="n">
        <f aca="false">IF(C24="Sell",(L24*10000+P23*N23)/(P23+10000),N23)</f>
        <v>25.04</v>
      </c>
      <c r="O24" s="37" t="n">
        <f aca="false">IF(C24="Buy",O23+10000,O23)</f>
        <v>0</v>
      </c>
      <c r="P24" s="37" t="n">
        <f aca="false">IF(C24="Sell",P23+10000,P23)</f>
        <v>50000</v>
      </c>
      <c r="Q24" s="37" t="n">
        <f aca="false">O24-P24</f>
        <v>-50000</v>
      </c>
      <c r="R24" s="37" t="n">
        <f aca="false">P24*N24-O24*M24</f>
        <v>1252000</v>
      </c>
      <c r="S24" s="37" t="n">
        <f aca="false">Q24*K24+R24</f>
        <v>500</v>
      </c>
      <c r="U24" s="20"/>
      <c r="V24" s="20"/>
      <c r="W24" s="20"/>
      <c r="AU24" s="20" t="n">
        <f aca="false">AU23+1</f>
        <v>20</v>
      </c>
      <c r="AV24" s="20" t="n">
        <v>0</v>
      </c>
      <c r="AW24" s="20" t="n">
        <f aca="false">AW23+0.15</f>
        <v>1.29</v>
      </c>
    </row>
    <row r="25" customFormat="false" ht="12.75" hidden="false" customHeight="false" outlineLevel="0" collapsed="false">
      <c r="A25" s="20" t="n">
        <f aca="false">A24+1</f>
        <v>7</v>
      </c>
      <c r="B25" s="37" t="n">
        <f aca="false">model1!B25</f>
        <v>743.538365155046</v>
      </c>
      <c r="C25" s="20" t="s">
        <v>57</v>
      </c>
      <c r="D25" s="37" t="n">
        <f aca="false">((B25-B24)+(B24-B23)+(B23-B22)+(B22-B21))/4</f>
        <v>86.0898902029558</v>
      </c>
      <c r="E25" s="20" t="n">
        <f aca="false">IF(C25="Sell",E24-1,IF(C25="Buy",E24+1,IF(AND(C25="null",E24&gt;0),E24-1,IF(AND(C25="null",E24&lt;0),E24+1,E24))))</f>
        <v>-6</v>
      </c>
      <c r="F25" s="20" t="n">
        <f aca="false">IF(ABS(Q25)&gt;$N$2,ABS(E25)+$N$3,ABS(E25))</f>
        <v>11</v>
      </c>
      <c r="G25" s="38" t="n">
        <f aca="false">MAX($J$3,IF(C25&lt;&gt;"null",VLOOKUP(F25,Transs3,3,FALSE()),ROUND(G24*(1-$F$4),2)))</f>
        <v>0.16</v>
      </c>
      <c r="H25" s="53" t="n">
        <f aca="false">ROUND(MAX($J$2,G25+$J$4,IF(C25&lt;&gt;"null",VLOOKUP(F25,Transs3,2,FALSE())+VLOOKUP(D25,Intensity2,2,TRUE())+H24,H24-$J$5)),2)</f>
        <v>0.17</v>
      </c>
      <c r="I25" s="39" t="n">
        <f aca="false">IF(C25="Sell",J25-H24,IF(C25="Buy",I24-G24,((I24+J24)/2-H24/2)))</f>
        <v>25.04</v>
      </c>
      <c r="J25" s="39" t="n">
        <f aca="false">IF(C25="Sell",J24+G24,IF(C25="Buy",I25+H24,((I24+J24)/2+H24/2)))</f>
        <v>25.17</v>
      </c>
      <c r="K25" s="20" t="n">
        <f aca="false">(I25+J25)/2</f>
        <v>25.105</v>
      </c>
      <c r="L25" s="20" t="n">
        <f aca="false">IF(C25="Buy",I24,IF(C25="Sell",J24,""))</f>
        <v>25.05</v>
      </c>
      <c r="M25" s="41" t="n">
        <f aca="false">IF(C25="Buy",(L25*10000+O24*M24)/(O24+10000),M24)</f>
        <v>0</v>
      </c>
      <c r="N25" s="41" t="n">
        <f aca="false">IF(C25="Sell",(L25*10000+P24*N24)/(P24+10000),N24)</f>
        <v>25.0416666666667</v>
      </c>
      <c r="O25" s="37" t="n">
        <f aca="false">IF(C25="Buy",O24+10000,O24)</f>
        <v>0</v>
      </c>
      <c r="P25" s="37" t="n">
        <f aca="false">IF(C25="Sell",P24+10000,P24)</f>
        <v>60000</v>
      </c>
      <c r="Q25" s="37" t="n">
        <f aca="false">O25-P25</f>
        <v>-60000</v>
      </c>
      <c r="R25" s="37" t="n">
        <f aca="false">P25*N25-O25*M25</f>
        <v>1502500</v>
      </c>
      <c r="S25" s="37" t="n">
        <f aca="false">Q25*K25+R25</f>
        <v>-3800.00000000023</v>
      </c>
      <c r="U25" s="20"/>
      <c r="V25" s="20"/>
      <c r="W25" s="20"/>
    </row>
    <row r="26" customFormat="false" ht="12.75" hidden="false" customHeight="false" outlineLevel="0" collapsed="false">
      <c r="A26" s="20" t="n">
        <f aca="false">A25+1</f>
        <v>8</v>
      </c>
      <c r="B26" s="37" t="n">
        <f aca="false">model1!B26</f>
        <v>841.46263993232</v>
      </c>
      <c r="C26" s="20" t="s">
        <v>57</v>
      </c>
      <c r="D26" s="37" t="n">
        <f aca="false">((B26-B25)+(B25-B24)+(B24-B23)+(B23-B22))/4</f>
        <v>83.052887512443</v>
      </c>
      <c r="E26" s="20" t="n">
        <f aca="false">IF(C26="Sell",E25-1,IF(C26="Buy",E25+1,IF(AND(C26="null",E25&gt;0),E25-1,IF(AND(C26="null",E25&lt;0),E25+1,E25))))</f>
        <v>-7</v>
      </c>
      <c r="F26" s="20" t="n">
        <f aca="false">IF(ABS(Q26)&gt;$N$2,ABS(E26)+$N$3,ABS(E26))</f>
        <v>12</v>
      </c>
      <c r="G26" s="38" t="n">
        <f aca="false">MAX($J$3,IF(C26&lt;&gt;"null",VLOOKUP(F26,Transs3,3,FALSE()),ROUND(G25*(1-$F$4),2)))</f>
        <v>0.2</v>
      </c>
      <c r="H26" s="53" t="n">
        <f aca="false">ROUND(MAX($J$2,G26+$J$4,IF(C26&lt;&gt;"null",VLOOKUP(F26,Transs3,2,FALSE())+VLOOKUP(D26,Intensity2,2,TRUE())+H25,H25-$J$5)),2)</f>
        <v>0.21</v>
      </c>
      <c r="I26" s="39" t="n">
        <f aca="false">IF(C26="Sell",J26-H25,IF(C26="Buy",I25-G25,((I25+J25)/2-H25/2)))</f>
        <v>25.16</v>
      </c>
      <c r="J26" s="39" t="n">
        <f aca="false">IF(C26="Sell",J25+G25,IF(C26="Buy",I26+H25,((I25+J25)/2+H25/2)))</f>
        <v>25.33</v>
      </c>
      <c r="K26" s="20" t="n">
        <f aca="false">(I26+J26)/2</f>
        <v>25.245</v>
      </c>
      <c r="L26" s="20" t="n">
        <f aca="false">IF(C26="Buy",I25,IF(C26="Sell",J25,""))</f>
        <v>25.17</v>
      </c>
      <c r="M26" s="41" t="n">
        <f aca="false">IF(C26="Buy",(L26*10000+O25*M25)/(O25+10000),M25)</f>
        <v>0</v>
      </c>
      <c r="N26" s="41" t="n">
        <f aca="false">IF(C26="Sell",(L26*10000+P25*N25)/(P25+10000),N25)</f>
        <v>25.06</v>
      </c>
      <c r="O26" s="37" t="n">
        <f aca="false">IF(C26="Buy",O25+10000,O25)</f>
        <v>0</v>
      </c>
      <c r="P26" s="37" t="n">
        <f aca="false">IF(C26="Sell",P25+10000,P25)</f>
        <v>70000</v>
      </c>
      <c r="Q26" s="37" t="n">
        <f aca="false">O26-P26</f>
        <v>-70000</v>
      </c>
      <c r="R26" s="37" t="n">
        <f aca="false">P26*N26-O26*M26</f>
        <v>1754200</v>
      </c>
      <c r="S26" s="37" t="n">
        <f aca="false">Q26*K26+R26</f>
        <v>-12950</v>
      </c>
      <c r="U26" s="20"/>
      <c r="V26" s="20"/>
      <c r="W26" s="20"/>
    </row>
    <row r="27" customFormat="false" ht="12.75" hidden="false" customHeight="false" outlineLevel="0" collapsed="false">
      <c r="A27" s="20" t="n">
        <f aca="false">A26+1</f>
        <v>9</v>
      </c>
      <c r="B27" s="37" t="n">
        <f aca="false">model1!B27</f>
        <v>886.53928271606</v>
      </c>
      <c r="C27" s="20" t="s">
        <v>57</v>
      </c>
      <c r="D27" s="37" t="n">
        <f aca="false">((B27-B26)+(B26-B25)+(B25-B24)+(B24-B23))/4</f>
        <v>87.9882688220017</v>
      </c>
      <c r="E27" s="20" t="n">
        <f aca="false">IF(C27="Sell",E26-1,IF(C27="Buy",E26+1,IF(AND(C27="null",E26&gt;0),E26-1,IF(AND(C27="null",E26&lt;0),E26+1,E26))))</f>
        <v>-8</v>
      </c>
      <c r="F27" s="20" t="n">
        <f aca="false">IF(ABS(Q27)&gt;$N$2,ABS(E27)+$N$3,ABS(E27))</f>
        <v>13</v>
      </c>
      <c r="G27" s="38" t="n">
        <f aca="false">MAX($J$3,IF(C27&lt;&gt;"null",VLOOKUP(F27,Transs3,3,FALSE()),ROUND(G26*(1-$F$4),2)))</f>
        <v>0.24</v>
      </c>
      <c r="H27" s="53" t="n">
        <f aca="false">ROUND(MAX($J$2,G27+$J$4,IF(C27&lt;&gt;"null",VLOOKUP(F27,Transs3,2,FALSE())+VLOOKUP(D27,Intensity2,2,TRUE())+H26,H26-$J$5)),2)</f>
        <v>0.25</v>
      </c>
      <c r="I27" s="39" t="n">
        <f aca="false">IF(C27="Sell",J27-H26,IF(C27="Buy",I26-G26,((I26+J26)/2-H26/2)))</f>
        <v>25.32</v>
      </c>
      <c r="J27" s="39" t="n">
        <f aca="false">IF(C27="Sell",J26+G26,IF(C27="Buy",I27+H26,((I26+J26)/2+H26/2)))</f>
        <v>25.53</v>
      </c>
      <c r="K27" s="20" t="n">
        <f aca="false">(I27+J27)/2</f>
        <v>25.425</v>
      </c>
      <c r="L27" s="20" t="n">
        <f aca="false">IF(C27="Buy",I26,IF(C27="Sell",J26,""))</f>
        <v>25.33</v>
      </c>
      <c r="M27" s="41" t="n">
        <f aca="false">IF(C27="Buy",(L27*10000+O26*M26)/(O26+10000),M26)</f>
        <v>0</v>
      </c>
      <c r="N27" s="41" t="n">
        <f aca="false">IF(C27="Sell",(L27*10000+P26*N26)/(P26+10000),N26)</f>
        <v>25.09375</v>
      </c>
      <c r="O27" s="37" t="n">
        <f aca="false">IF(C27="Buy",O26+10000,O26)</f>
        <v>0</v>
      </c>
      <c r="P27" s="37" t="n">
        <f aca="false">IF(C27="Sell",P26+10000,P26)</f>
        <v>80000</v>
      </c>
      <c r="Q27" s="37" t="n">
        <f aca="false">O27-P27</f>
        <v>-80000</v>
      </c>
      <c r="R27" s="37" t="n">
        <f aca="false">P27*N27-O27*M27</f>
        <v>2007500</v>
      </c>
      <c r="S27" s="37" t="n">
        <f aca="false">Q27*K27+R27</f>
        <v>-26500</v>
      </c>
      <c r="U27" s="20"/>
      <c r="V27" s="20"/>
      <c r="W27" s="20"/>
    </row>
    <row r="28" customFormat="false" ht="12.75" hidden="false" customHeight="false" outlineLevel="0" collapsed="false">
      <c r="A28" s="20" t="n">
        <f aca="false">A27+1</f>
        <v>10</v>
      </c>
      <c r="B28" s="37" t="n">
        <f aca="false">model1!B28</f>
        <v>1062.85445542542</v>
      </c>
      <c r="C28" s="20" t="s">
        <v>57</v>
      </c>
      <c r="D28" s="37" t="n">
        <f aca="false">((B28-B27)+(B27-B26)+(B26-B25)+(B25-B24))/4</f>
        <v>92.4266386907383</v>
      </c>
      <c r="E28" s="20" t="n">
        <f aca="false">IF(C28="Sell",E27-1,IF(C28="Buy",E27+1,IF(AND(C28="null",E27&gt;0),E27-1,IF(AND(C28="null",E27&lt;0),E27+1,E27))))</f>
        <v>-9</v>
      </c>
      <c r="F28" s="20" t="n">
        <f aca="false">IF(ABS(Q28)&gt;$N$2,ABS(E28)+$N$3,ABS(E28))</f>
        <v>14</v>
      </c>
      <c r="G28" s="38" t="n">
        <f aca="false">MAX($J$3,IF(C28&lt;&gt;"null",VLOOKUP(F28,Transs3,3,FALSE()),ROUND(G27*(1-$F$4),2)))</f>
        <v>0.39</v>
      </c>
      <c r="H28" s="53" t="n">
        <f aca="false">ROUND(MAX($J$2,G28+$J$4,IF(C28&lt;&gt;"null",VLOOKUP(F28,Transs3,2,FALSE())+VLOOKUP(D28,Intensity2,2,TRUE())+H27,H27-$J$5)),2)</f>
        <v>0.4</v>
      </c>
      <c r="I28" s="39" t="n">
        <f aca="false">IF(C28="Sell",J28-H27,IF(C28="Buy",I27-G27,((I27+J27)/2-H27/2)))</f>
        <v>25.52</v>
      </c>
      <c r="J28" s="39" t="n">
        <f aca="false">IF(C28="Sell",J27+G27,IF(C28="Buy",I28+H27,((I27+J27)/2+H27/2)))</f>
        <v>25.77</v>
      </c>
      <c r="K28" s="20" t="n">
        <f aca="false">(I28+J28)/2</f>
        <v>25.645</v>
      </c>
      <c r="L28" s="20" t="n">
        <f aca="false">IF(C28="Buy",I27,IF(C28="Sell",J27,""))</f>
        <v>25.53</v>
      </c>
      <c r="M28" s="41" t="n">
        <f aca="false">IF(C28="Buy",(L28*10000+O27*M27)/(O27+10000),M27)</f>
        <v>0</v>
      </c>
      <c r="N28" s="41" t="n">
        <f aca="false">IF(C28="Sell",(L28*10000+P27*N27)/(P27+10000),N27)</f>
        <v>25.1422222222222</v>
      </c>
      <c r="O28" s="37" t="n">
        <f aca="false">IF(C28="Buy",O27+10000,O27)</f>
        <v>0</v>
      </c>
      <c r="P28" s="37" t="n">
        <f aca="false">IF(C28="Sell",P27+10000,P27)</f>
        <v>90000</v>
      </c>
      <c r="Q28" s="37" t="n">
        <f aca="false">O28-P28</f>
        <v>-90000</v>
      </c>
      <c r="R28" s="37" t="n">
        <f aca="false">P28*N28-O28*M28</f>
        <v>2262800</v>
      </c>
      <c r="S28" s="37" t="n">
        <f aca="false">Q28*K28+R28</f>
        <v>-45250</v>
      </c>
      <c r="U28" s="20"/>
      <c r="V28" s="20"/>
      <c r="W28" s="20"/>
    </row>
    <row r="29" customFormat="false" ht="12.75" hidden="false" customHeight="false" outlineLevel="0" collapsed="false">
      <c r="A29" s="20" t="n">
        <f aca="false">A28+1</f>
        <v>11</v>
      </c>
      <c r="B29" s="37" t="n">
        <f aca="false">model1!B29</f>
        <v>1086.74462426877</v>
      </c>
      <c r="C29" s="20" t="s">
        <v>57</v>
      </c>
      <c r="D29" s="37" t="n">
        <f aca="false">((B29-B28)+(B28-B27)+(B27-B26)+(B26-B25))/4</f>
        <v>85.8015647784316</v>
      </c>
      <c r="E29" s="20" t="n">
        <f aca="false">IF(C29="Sell",E28-1,IF(C29="Buy",E28+1,IF(AND(C29="null",E28&gt;0),E28-1,IF(AND(C29="null",E28&lt;0),E28+1,E28))))</f>
        <v>-10</v>
      </c>
      <c r="F29" s="20" t="n">
        <f aca="false">IF(ABS(Q29)&gt;$N$2,ABS(E29)+$N$3,ABS(E29))</f>
        <v>15</v>
      </c>
      <c r="G29" s="38" t="n">
        <f aca="false">MAX($J$3,IF(C29&lt;&gt;"null",VLOOKUP(F29,Transs3,3,FALSE()),ROUND(G28*(1-$F$4),2)))</f>
        <v>0.54</v>
      </c>
      <c r="H29" s="53" t="n">
        <f aca="false">ROUND(MAX($J$2,G29+$J$4,IF(C29&lt;&gt;"null",VLOOKUP(F29,Transs3,2,FALSE())+VLOOKUP(D29,Intensity2,2,TRUE())+H28,H28-$J$5)),2)</f>
        <v>0.55</v>
      </c>
      <c r="I29" s="39" t="n">
        <f aca="false">IF(C29="Sell",J29-H28,IF(C29="Buy",I28-G28,((I28+J28)/2-H28/2)))</f>
        <v>25.76</v>
      </c>
      <c r="J29" s="39" t="n">
        <f aca="false">IF(C29="Sell",J28+G28,IF(C29="Buy",I29+H28,((I28+J28)/2+H28/2)))</f>
        <v>26.16</v>
      </c>
      <c r="K29" s="20" t="n">
        <f aca="false">(I29+J29)/2</f>
        <v>25.96</v>
      </c>
      <c r="L29" s="20" t="n">
        <f aca="false">IF(C29="Buy",I28,IF(C29="Sell",J28,""))</f>
        <v>25.77</v>
      </c>
      <c r="M29" s="41" t="n">
        <f aca="false">IF(C29="Buy",(L29*10000+O28*M28)/(O28+10000),M28)</f>
        <v>0</v>
      </c>
      <c r="N29" s="41" t="n">
        <f aca="false">IF(C29="Sell",(L29*10000+P28*N28)/(P28+10000),N28)</f>
        <v>25.205</v>
      </c>
      <c r="O29" s="37" t="n">
        <f aca="false">IF(C29="Buy",O28+10000,O28)</f>
        <v>0</v>
      </c>
      <c r="P29" s="37" t="n">
        <f aca="false">IF(C29="Sell",P28+10000,P28)</f>
        <v>100000</v>
      </c>
      <c r="Q29" s="37" t="n">
        <f aca="false">O29-P29</f>
        <v>-100000</v>
      </c>
      <c r="R29" s="37" t="n">
        <f aca="false">P29*N29-O29*M29</f>
        <v>2520500</v>
      </c>
      <c r="S29" s="37" t="n">
        <f aca="false">Q29*K29+R29</f>
        <v>-75500</v>
      </c>
      <c r="U29" s="20"/>
      <c r="V29" s="20"/>
      <c r="W29" s="20"/>
    </row>
    <row r="30" customFormat="false" ht="12.75" hidden="false" customHeight="false" outlineLevel="0" collapsed="false">
      <c r="A30" s="20" t="n">
        <f aca="false">A29+1</f>
        <v>12</v>
      </c>
      <c r="B30" s="37" t="n">
        <f aca="false">model1!B30</f>
        <v>1131.79049735812</v>
      </c>
      <c r="C30" s="20" t="s">
        <v>57</v>
      </c>
      <c r="D30" s="37" t="n">
        <f aca="false">((B30-B29)+(B29-B28)+(B28-B27)+(B27-B26))/4</f>
        <v>72.5819643564499</v>
      </c>
      <c r="E30" s="20" t="n">
        <f aca="false">IF(C30="Sell",E29-1,IF(C30="Buy",E29+1,IF(AND(C30="null",E29&gt;0),E29-1,IF(AND(C30="null",E29&lt;0),E29+1,E29))))</f>
        <v>-11</v>
      </c>
      <c r="F30" s="20" t="n">
        <f aca="false">IF(ABS(Q30)&gt;$N$2,ABS(E30)+$N$3,ABS(E30))</f>
        <v>16</v>
      </c>
      <c r="G30" s="38" t="n">
        <f aca="false">MAX($J$3,IF(C30&lt;&gt;"null",VLOOKUP(F30,Transs3,3,FALSE()),ROUND(G29*(1-$F$4),2)))</f>
        <v>0.69</v>
      </c>
      <c r="H30" s="53" t="n">
        <f aca="false">ROUND(MAX($J$2,G30+$J$4,IF(C30&lt;&gt;"null",VLOOKUP(F30,Transs3,2,FALSE())+VLOOKUP(D30,Intensity2,2,TRUE())+H29,H29-$J$5)),2)</f>
        <v>0.7</v>
      </c>
      <c r="I30" s="39" t="n">
        <f aca="false">IF(C30="Sell",J30-H29,IF(C30="Buy",I29-G29,((I29+J29)/2-H29/2)))</f>
        <v>26.15</v>
      </c>
      <c r="J30" s="39" t="n">
        <f aca="false">IF(C30="Sell",J29+G29,IF(C30="Buy",I30+H29,((I29+J29)/2+H29/2)))</f>
        <v>26.7</v>
      </c>
      <c r="K30" s="20" t="n">
        <f aca="false">(I30+J30)/2</f>
        <v>26.425</v>
      </c>
      <c r="L30" s="20" t="n">
        <f aca="false">IF(C30="Buy",I29,IF(C30="Sell",J29,""))</f>
        <v>26.16</v>
      </c>
      <c r="M30" s="41" t="n">
        <f aca="false">IF(C30="Buy",(L30*10000+O29*M29)/(O29+10000),M29)</f>
        <v>0</v>
      </c>
      <c r="N30" s="41" t="n">
        <f aca="false">IF(C30="Sell",(L30*10000+P29*N29)/(P29+10000),N29)</f>
        <v>25.2918181818182</v>
      </c>
      <c r="O30" s="37" t="n">
        <f aca="false">IF(C30="Buy",O29+10000,O29)</f>
        <v>0</v>
      </c>
      <c r="P30" s="37" t="n">
        <f aca="false">IF(C30="Sell",P29+10000,P29)</f>
        <v>110000</v>
      </c>
      <c r="Q30" s="37" t="n">
        <f aca="false">O30-P30</f>
        <v>-110000</v>
      </c>
      <c r="R30" s="37" t="n">
        <f aca="false">P30*N30-O30*M30</f>
        <v>2782100</v>
      </c>
      <c r="S30" s="37" t="n">
        <f aca="false">Q30*K30+R30</f>
        <v>-124650</v>
      </c>
      <c r="U30" s="20"/>
      <c r="V30" s="20"/>
      <c r="W30" s="20"/>
    </row>
    <row r="31" customFormat="false" ht="12.75" hidden="false" customHeight="false" outlineLevel="0" collapsed="false">
      <c r="A31" s="20" t="n">
        <f aca="false">A30+1</f>
        <v>13</v>
      </c>
      <c r="B31" s="37" t="n">
        <f aca="false">model1!B31</f>
        <v>1263.91594285423</v>
      </c>
      <c r="C31" s="20" t="s">
        <v>57</v>
      </c>
      <c r="D31" s="37" t="n">
        <f aca="false">((B31-B30)+(B30-B29)+(B29-B28)+(B28-B27))/4</f>
        <v>94.3441650345419</v>
      </c>
      <c r="E31" s="20" t="n">
        <f aca="false">IF(C31="Sell",E30-1,IF(C31="Buy",E30+1,IF(AND(C31="null",E30&gt;0),E30-1,IF(AND(C31="null",E30&lt;0),E30+1,E30))))</f>
        <v>-12</v>
      </c>
      <c r="F31" s="20" t="n">
        <f aca="false">IF(ABS(Q31)&gt;$N$2,ABS(E31)+$N$3,ABS(E31))</f>
        <v>17</v>
      </c>
      <c r="G31" s="38" t="n">
        <f aca="false">MAX($J$3,IF(C31&lt;&gt;"null",VLOOKUP(F31,Transs3,3,FALSE()),ROUND(G30*(1-$F$4),2)))</f>
        <v>0.84</v>
      </c>
      <c r="H31" s="53" t="n">
        <f aca="false">ROUND(MAX($J$2,G31+$J$4,IF(C31&lt;&gt;"null",VLOOKUP(F31,Transs3,2,FALSE())+VLOOKUP(D31,Intensity2,2,TRUE())+H30,H30-$J$5)),2)</f>
        <v>0.85</v>
      </c>
      <c r="I31" s="39" t="n">
        <f aca="false">IF(C31="Sell",J31-H30,IF(C31="Buy",I30-G30,((I30+J30)/2-H30/2)))</f>
        <v>26.69</v>
      </c>
      <c r="J31" s="39" t="n">
        <f aca="false">IF(C31="Sell",J30+G30,IF(C31="Buy",I31+H30,((I30+J30)/2+H30/2)))</f>
        <v>27.39</v>
      </c>
      <c r="K31" s="20" t="n">
        <f aca="false">(I31+J31)/2</f>
        <v>27.04</v>
      </c>
      <c r="L31" s="20" t="n">
        <f aca="false">IF(C31="Buy",I30,IF(C31="Sell",J30,""))</f>
        <v>26.7</v>
      </c>
      <c r="M31" s="41" t="n">
        <f aca="false">IF(C31="Buy",(L31*10000+O30*M30)/(O30+10000),M30)</f>
        <v>0</v>
      </c>
      <c r="N31" s="41" t="n">
        <f aca="false">IF(C31="Sell",(L31*10000+P30*N30)/(P30+10000),N30)</f>
        <v>25.4091666666667</v>
      </c>
      <c r="O31" s="37" t="n">
        <f aca="false">IF(C31="Buy",O30+10000,O30)</f>
        <v>0</v>
      </c>
      <c r="P31" s="37" t="n">
        <f aca="false">IF(C31="Sell",P30+10000,P30)</f>
        <v>120000</v>
      </c>
      <c r="Q31" s="37" t="n">
        <f aca="false">O31-P31</f>
        <v>-120000</v>
      </c>
      <c r="R31" s="37" t="n">
        <f aca="false">P31*N31-O31*M31</f>
        <v>3049100</v>
      </c>
      <c r="S31" s="37" t="n">
        <f aca="false">Q31*K31+R31</f>
        <v>-195700</v>
      </c>
      <c r="U31" s="20"/>
      <c r="V31" s="20"/>
      <c r="W31" s="20"/>
    </row>
    <row r="32" customFormat="false" ht="12.75" hidden="false" customHeight="false" outlineLevel="0" collapsed="false">
      <c r="A32" s="20" t="n">
        <f aca="false">A31+1</f>
        <v>14</v>
      </c>
      <c r="B32" s="37" t="n">
        <f aca="false">model1!B32</f>
        <v>1353.20108561077</v>
      </c>
      <c r="C32" s="20" t="s">
        <v>57</v>
      </c>
      <c r="D32" s="37" t="n">
        <f aca="false">((B32-B31)+(B31-B30)+(B30-B29)+(B29-B28))/4</f>
        <v>72.5866575463389</v>
      </c>
      <c r="E32" s="20" t="n">
        <f aca="false">IF(C32="Sell",E31-1,IF(C32="Buy",E31+1,IF(AND(C32="null",E31&gt;0),E31-1,IF(AND(C32="null",E31&lt;0),E31+1,E31))))</f>
        <v>-13</v>
      </c>
      <c r="F32" s="20" t="n">
        <f aca="false">IF(ABS(Q32)&gt;$N$2,ABS(E32)+$N$3,ABS(E32))</f>
        <v>18</v>
      </c>
      <c r="G32" s="38" t="n">
        <f aca="false">MAX($J$3,IF(C32&lt;&gt;"null",VLOOKUP(F32,Transs3,3,FALSE()),ROUND(G31*(1-$F$4),2)))</f>
        <v>0.99</v>
      </c>
      <c r="H32" s="53" t="n">
        <f aca="false">ROUND(MAX($J$2,G32+$J$4,IF(C32&lt;&gt;"null",VLOOKUP(F32,Transs3,2,FALSE())+VLOOKUP(D32,Intensity2,2,TRUE())+H31,H31-$J$5)),2)</f>
        <v>1</v>
      </c>
      <c r="I32" s="39" t="n">
        <f aca="false">IF(C32="Sell",J32-H31,IF(C32="Buy",I31-G31,((I31+J31)/2-H31/2)))</f>
        <v>27.38</v>
      </c>
      <c r="J32" s="39" t="n">
        <f aca="false">IF(C32="Sell",J31+G31,IF(C32="Buy",I32+H31,((I31+J31)/2+H31/2)))</f>
        <v>28.23</v>
      </c>
      <c r="K32" s="20" t="n">
        <f aca="false">(I32+J32)/2</f>
        <v>27.805</v>
      </c>
      <c r="L32" s="20" t="n">
        <f aca="false">IF(C32="Buy",I31,IF(C32="Sell",J31,""))</f>
        <v>27.39</v>
      </c>
      <c r="M32" s="41" t="n">
        <f aca="false">IF(C32="Buy",(L32*10000+O31*M31)/(O31+10000),M31)</f>
        <v>0</v>
      </c>
      <c r="N32" s="41" t="n">
        <f aca="false">IF(C32="Sell",(L32*10000+P31*N31)/(P31+10000),N31)</f>
        <v>25.5615384615385</v>
      </c>
      <c r="O32" s="37" t="n">
        <f aca="false">IF(C32="Buy",O31+10000,O31)</f>
        <v>0</v>
      </c>
      <c r="P32" s="37" t="n">
        <f aca="false">IF(C32="Sell",P31+10000,P31)</f>
        <v>130000</v>
      </c>
      <c r="Q32" s="37" t="n">
        <f aca="false">O32-P32</f>
        <v>-130000</v>
      </c>
      <c r="R32" s="37" t="n">
        <f aca="false">P32*N32-O32*M32</f>
        <v>3323000</v>
      </c>
      <c r="S32" s="37" t="n">
        <f aca="false">Q32*K32+R32</f>
        <v>-291650</v>
      </c>
      <c r="U32" s="20"/>
      <c r="V32" s="20"/>
      <c r="W32" s="20"/>
    </row>
    <row r="33" customFormat="false" ht="12.75" hidden="false" customHeight="false" outlineLevel="0" collapsed="false">
      <c r="A33" s="20" t="n">
        <f aca="false">A32+1</f>
        <v>15</v>
      </c>
      <c r="B33" s="37" t="n">
        <f aca="false">model1!B33</f>
        <v>1381.62668252003</v>
      </c>
      <c r="C33" s="20" t="s">
        <v>59</v>
      </c>
      <c r="D33" s="37" t="n">
        <f aca="false">((B33-B32)+(B32-B31)+(B31-B30)+(B30-B29))/4</f>
        <v>73.7205145628142</v>
      </c>
      <c r="E33" s="20" t="n">
        <f aca="false">IF(C33="Sell",E32-1,IF(C33="Buy",E32+1,IF(AND(C33="null",E32&gt;0),E32-1,IF(AND(C33="null",E32&lt;0),E32+1,E32))))</f>
        <v>-12</v>
      </c>
      <c r="F33" s="20" t="n">
        <f aca="false">IF(ABS(Q33)&gt;$N$2,ABS(E33)+$N$3,ABS(E33))</f>
        <v>17</v>
      </c>
      <c r="G33" s="38" t="n">
        <f aca="false">MAX($J$3,IF(C33&lt;&gt;"null",VLOOKUP(F33,Transs3,3,FALSE()),ROUND(G32*(1-$F$4),2)))</f>
        <v>0.84</v>
      </c>
      <c r="H33" s="53" t="n">
        <f aca="false">ROUND(MAX($J$2,G33+$J$4,IF(C33&lt;&gt;"null",VLOOKUP(F33,Transs3,2,FALSE())+VLOOKUP(D33,Intensity2,2,TRUE())+H32,H32-$J$5)),2)</f>
        <v>1</v>
      </c>
      <c r="I33" s="39" t="n">
        <f aca="false">IF(C33="Sell",J33-H32,IF(C33="Buy",I32-G32,((I32+J32)/2-H32/2)))</f>
        <v>26.39</v>
      </c>
      <c r="J33" s="39" t="n">
        <f aca="false">IF(C33="Sell",J32+G32,IF(C33="Buy",I33+H32,((I32+J32)/2+H32/2)))</f>
        <v>27.39</v>
      </c>
      <c r="K33" s="20" t="n">
        <f aca="false">(I33+J33)/2</f>
        <v>26.89</v>
      </c>
      <c r="L33" s="20" t="n">
        <f aca="false">IF(C33="Buy",I32,IF(C33="Sell",J32,""))</f>
        <v>27.38</v>
      </c>
      <c r="M33" s="41" t="n">
        <f aca="false">IF(C33="Buy",(L33*10000+O32*M32)/(O32+10000),M32)</f>
        <v>27.38</v>
      </c>
      <c r="N33" s="41" t="n">
        <f aca="false">IF(C33="Sell",(L33*10000+P32*N32)/(P32+10000),N32)</f>
        <v>25.5615384615385</v>
      </c>
      <c r="O33" s="37" t="n">
        <f aca="false">IF(C33="Buy",O32+10000,O32)</f>
        <v>10000</v>
      </c>
      <c r="P33" s="37" t="n">
        <f aca="false">IF(C33="Sell",P32+10000,P32)</f>
        <v>130000</v>
      </c>
      <c r="Q33" s="37" t="n">
        <f aca="false">O33-P33</f>
        <v>-120000</v>
      </c>
      <c r="R33" s="37" t="n">
        <f aca="false">P33*N33-O33*M33</f>
        <v>3049200</v>
      </c>
      <c r="S33" s="37" t="n">
        <f aca="false">Q33*K33+R33</f>
        <v>-177600</v>
      </c>
      <c r="U33" s="20"/>
      <c r="V33" s="20"/>
      <c r="W33" s="20"/>
    </row>
    <row r="34" customFormat="false" ht="12.75" hidden="false" customHeight="false" outlineLevel="0" collapsed="false">
      <c r="A34" s="20" t="n">
        <f aca="false">A33+1</f>
        <v>16</v>
      </c>
      <c r="B34" s="37" t="n">
        <f aca="false">model1!B34</f>
        <v>1445.24643960089</v>
      </c>
      <c r="C34" s="20" t="s">
        <v>59</v>
      </c>
      <c r="D34" s="37" t="n">
        <f aca="false">((B34-B33)+(B33-B32)+(B32-B31)+(B31-B30))/4</f>
        <v>78.3639855606934</v>
      </c>
      <c r="E34" s="20" t="n">
        <f aca="false">IF(C34="Sell",E33-1,IF(C34="Buy",E33+1,IF(AND(C34="null",E33&gt;0),E33-1,IF(AND(C34="null",E33&lt;0),E33+1,E33))))</f>
        <v>-11</v>
      </c>
      <c r="F34" s="20" t="n">
        <f aca="false">IF(ABS(Q34)&gt;$N$2,ABS(E34)+$N$3,ABS(E34))</f>
        <v>16</v>
      </c>
      <c r="G34" s="38" t="n">
        <f aca="false">MAX($J$3,IF(C34&lt;&gt;"null",VLOOKUP(F34,Transs3,3,FALSE()),ROUND(G33*(1-$F$4),2)))</f>
        <v>0.69</v>
      </c>
      <c r="H34" s="53" t="n">
        <f aca="false">ROUND(MAX($J$2,G34+$J$4,IF(C34&lt;&gt;"null",VLOOKUP(F34,Transs3,2,FALSE())+VLOOKUP(D34,Intensity2,2,TRUE())+H33,H33-$J$5)),2)</f>
        <v>1</v>
      </c>
      <c r="I34" s="39" t="n">
        <f aca="false">IF(C34="Sell",J34-H33,IF(C34="Buy",I33-G33,((I33+J33)/2-H33/2)))</f>
        <v>25.55</v>
      </c>
      <c r="J34" s="39" t="n">
        <f aca="false">IF(C34="Sell",J33+G33,IF(C34="Buy",I34+H33,((I33+J33)/2+H33/2)))</f>
        <v>26.55</v>
      </c>
      <c r="K34" s="20" t="n">
        <f aca="false">(I34+J34)/2</f>
        <v>26.05</v>
      </c>
      <c r="L34" s="20" t="n">
        <f aca="false">IF(C34="Buy",I33,IF(C34="Sell",J33,""))</f>
        <v>26.39</v>
      </c>
      <c r="M34" s="41" t="n">
        <f aca="false">IF(C34="Buy",(L34*10000+O33*M33)/(O33+10000),M33)</f>
        <v>26.885</v>
      </c>
      <c r="N34" s="41" t="n">
        <f aca="false">IF(C34="Sell",(L34*10000+P33*N33)/(P33+10000),N33)</f>
        <v>25.5615384615385</v>
      </c>
      <c r="O34" s="37" t="n">
        <f aca="false">IF(C34="Buy",O33+10000,O33)</f>
        <v>20000</v>
      </c>
      <c r="P34" s="37" t="n">
        <f aca="false">IF(C34="Sell",P33+10000,P33)</f>
        <v>130000</v>
      </c>
      <c r="Q34" s="37" t="n">
        <f aca="false">O34-P34</f>
        <v>-110000</v>
      </c>
      <c r="R34" s="37" t="n">
        <f aca="false">P34*N34-O34*M34</f>
        <v>2785300</v>
      </c>
      <c r="S34" s="37" t="n">
        <f aca="false">Q34*K34+R34</f>
        <v>-80200</v>
      </c>
      <c r="U34" s="20"/>
      <c r="V34" s="20"/>
      <c r="W34" s="20"/>
    </row>
    <row r="35" customFormat="false" ht="12.75" hidden="false" customHeight="false" outlineLevel="0" collapsed="false">
      <c r="A35" s="20" t="n">
        <f aca="false">A34+1</f>
        <v>17</v>
      </c>
      <c r="B35" s="37" t="n">
        <f aca="false">model1!B35</f>
        <v>1588.69556791419</v>
      </c>
      <c r="C35" s="20" t="s">
        <v>59</v>
      </c>
      <c r="D35" s="37" t="n">
        <f aca="false">((B35-B34)+(B34-B33)+(B33-B32)+(B32-B31))/4</f>
        <v>81.1949062649897</v>
      </c>
      <c r="E35" s="20" t="n">
        <f aca="false">IF(C35="Sell",E34-1,IF(C35="Buy",E34+1,IF(AND(C35="null",E34&gt;0),E34-1,IF(AND(C35="null",E34&lt;0),E34+1,E34))))</f>
        <v>-10</v>
      </c>
      <c r="F35" s="20" t="n">
        <f aca="false">IF(ABS(Q35)&gt;$N$2,ABS(E35)+$N$3,ABS(E35))</f>
        <v>15</v>
      </c>
      <c r="G35" s="38" t="n">
        <f aca="false">MAX($J$3,IF(C35&lt;&gt;"null",VLOOKUP(F35,Transs3,3,FALSE()),ROUND(G34*(1-$F$4),2)))</f>
        <v>0.54</v>
      </c>
      <c r="H35" s="53" t="n">
        <f aca="false">ROUND(MAX($J$2,G35+$J$4,IF(C35&lt;&gt;"null",VLOOKUP(F35,Transs3,2,FALSE())+VLOOKUP(D35,Intensity2,2,TRUE())+H34,H34-$J$5)),2)</f>
        <v>1</v>
      </c>
      <c r="I35" s="39" t="n">
        <f aca="false">IF(C35="Sell",J35-H34,IF(C35="Buy",I34-G34,((I34+J34)/2-H34/2)))</f>
        <v>24.86</v>
      </c>
      <c r="J35" s="39" t="n">
        <f aca="false">IF(C35="Sell",J34+G34,IF(C35="Buy",I35+H34,((I34+J34)/2+H34/2)))</f>
        <v>25.86</v>
      </c>
      <c r="K35" s="20" t="n">
        <f aca="false">(I35+J35)/2</f>
        <v>25.36</v>
      </c>
      <c r="L35" s="20" t="n">
        <f aca="false">IF(C35="Buy",I34,IF(C35="Sell",J34,""))</f>
        <v>25.55</v>
      </c>
      <c r="M35" s="41" t="n">
        <f aca="false">IF(C35="Buy",(L35*10000+O34*M34)/(O34+10000),M34)</f>
        <v>26.44</v>
      </c>
      <c r="N35" s="41" t="n">
        <f aca="false">IF(C35="Sell",(L35*10000+P34*N34)/(P34+10000),N34)</f>
        <v>25.5615384615385</v>
      </c>
      <c r="O35" s="37" t="n">
        <f aca="false">IF(C35="Buy",O34+10000,O34)</f>
        <v>30000</v>
      </c>
      <c r="P35" s="37" t="n">
        <f aca="false">IF(C35="Sell",P34+10000,P34)</f>
        <v>130000</v>
      </c>
      <c r="Q35" s="37" t="n">
        <f aca="false">O35-P35</f>
        <v>-100000</v>
      </c>
      <c r="R35" s="37" t="n">
        <f aca="false">P35*N35-O35*M35</f>
        <v>2529800</v>
      </c>
      <c r="S35" s="37" t="n">
        <f aca="false">Q35*K35+R35</f>
        <v>-6200</v>
      </c>
      <c r="U35" s="20"/>
      <c r="V35" s="20"/>
      <c r="W35" s="20"/>
    </row>
    <row r="36" customFormat="false" ht="12.75" hidden="false" customHeight="false" outlineLevel="0" collapsed="false">
      <c r="A36" s="20" t="n">
        <f aca="false">A35+1</f>
        <v>18</v>
      </c>
      <c r="B36" s="37" t="n">
        <f aca="false">model1!B36</f>
        <v>1742.5216379776</v>
      </c>
      <c r="C36" s="20" t="s">
        <v>70</v>
      </c>
      <c r="D36" s="37" t="n">
        <f aca="false">((B36-B35)+(B35-B34)+(B34-B33)+(B33-B32))/4</f>
        <v>97.330138091708</v>
      </c>
      <c r="E36" s="20" t="n">
        <f aca="false">IF(C36="Sell",E35-1,IF(C36="Buy",E35+1,IF(AND(C36="null",E35&gt;0),E35-1,IF(AND(C36="null",E35&lt;0),E35+1,E35))))</f>
        <v>-9</v>
      </c>
      <c r="F36" s="20" t="n">
        <f aca="false">IF(ABS(Q36)&gt;$N$2,ABS(E36)+$N$3,ABS(E36))</f>
        <v>14</v>
      </c>
      <c r="G36" s="38" t="n">
        <f aca="false">MAX($J$3,IF(C36&lt;&gt;"null",VLOOKUP(F36,Transs3,3,FALSE()),ROUND(G35*(1-$F$4),2)))</f>
        <v>0.49</v>
      </c>
      <c r="H36" s="53" t="n">
        <f aca="false">ROUND(MAX($J$2,G36+$J$4,IF(C36&lt;&gt;"null",VLOOKUP(F36,Transs3,2,FALSE())+VLOOKUP(D36,Intensity2,2,TRUE())+H35,H35-$J$5)),2)</f>
        <v>0.98</v>
      </c>
      <c r="I36" s="39" t="n">
        <f aca="false">IF(C36="Sell",J36-H35,IF(C36="Buy",I35-G35,((I35+J35)/2-H35/2)))</f>
        <v>24.86</v>
      </c>
      <c r="J36" s="39" t="n">
        <f aca="false">IF(C36="Sell",J35+G35,IF(C36="Buy",I36+H35,((I35+J35)/2+H35/2)))</f>
        <v>25.86</v>
      </c>
      <c r="K36" s="20" t="n">
        <f aca="false">(I36+J36)/2</f>
        <v>25.36</v>
      </c>
      <c r="L36" s="20" t="str">
        <f aca="false">IF(C36="Buy",I35,IF(C36="Sell",J35,""))</f>
        <v/>
      </c>
      <c r="M36" s="41" t="n">
        <f aca="false">IF(C36="Buy",(L36*10000+O35*M35)/(O35+10000),M35)</f>
        <v>26.44</v>
      </c>
      <c r="N36" s="41" t="n">
        <f aca="false">IF(C36="Sell",(L36*10000+P35*N35)/(P35+10000),N35)</f>
        <v>25.5615384615385</v>
      </c>
      <c r="O36" s="37" t="n">
        <f aca="false">IF(C36="Buy",O35+10000,O35)</f>
        <v>30000</v>
      </c>
      <c r="P36" s="37" t="n">
        <f aca="false">IF(C36="Sell",P35+10000,P35)</f>
        <v>130000</v>
      </c>
      <c r="Q36" s="37" t="n">
        <f aca="false">O36-P36</f>
        <v>-100000</v>
      </c>
      <c r="R36" s="37" t="n">
        <f aca="false">P36*N36-O36*M36</f>
        <v>2529800</v>
      </c>
      <c r="S36" s="37" t="n">
        <f aca="false">Q36*K36+R36</f>
        <v>-6200</v>
      </c>
      <c r="U36" s="20"/>
      <c r="V36" s="20"/>
      <c r="W36" s="20"/>
    </row>
    <row r="37" customFormat="false" ht="12.75" hidden="false" customHeight="false" outlineLevel="0" collapsed="false">
      <c r="A37" s="20" t="n">
        <f aca="false">A36+1</f>
        <v>19</v>
      </c>
      <c r="B37" s="37" t="n">
        <f aca="false">model1!B37</f>
        <v>1982.5216379776</v>
      </c>
      <c r="C37" s="20" t="s">
        <v>70</v>
      </c>
      <c r="D37" s="37" t="n">
        <f aca="false">((B37-B36)+(B36-B35)+(B35-B34)+(B34-B33))/4</f>
        <v>150.223738864394</v>
      </c>
      <c r="E37" s="20" t="n">
        <f aca="false">IF(C37="Sell",E36-1,IF(C37="Buy",E36+1,IF(AND(C37="null",E36&gt;0),E36-1,IF(AND(C37="null",E36&lt;0),E36+1,E36))))</f>
        <v>-8</v>
      </c>
      <c r="F37" s="20" t="n">
        <f aca="false">IF(ABS(Q37)&gt;$N$2,ABS(E37)+$N$3,ABS(E37))</f>
        <v>13</v>
      </c>
      <c r="G37" s="38" t="n">
        <f aca="false">MAX($J$3,IF(C37&lt;&gt;"null",VLOOKUP(F37,Transs3,3,FALSE()),ROUND(G36*(1-$F$4),2)))</f>
        <v>0.44</v>
      </c>
      <c r="H37" s="53" t="n">
        <f aca="false">ROUND(MAX($J$2,G37+$J$4,IF(C37&lt;&gt;"null",VLOOKUP(F37,Transs3,2,FALSE())+VLOOKUP(D37,Intensity2,2,TRUE())+H36,H36-$J$5)),2)</f>
        <v>0.96</v>
      </c>
      <c r="I37" s="39" t="n">
        <f aca="false">IF(C37="Sell",J37-H36,IF(C37="Buy",I36-G36,((I36+J36)/2-H36/2)))</f>
        <v>24.87</v>
      </c>
      <c r="J37" s="39" t="n">
        <f aca="false">IF(C37="Sell",J36+G36,IF(C37="Buy",I37+H36,((I36+J36)/2+H36/2)))</f>
        <v>25.85</v>
      </c>
      <c r="K37" s="20" t="n">
        <f aca="false">(I37+J37)/2</f>
        <v>25.36</v>
      </c>
      <c r="L37" s="20" t="str">
        <f aca="false">IF(C37="Buy",I36,IF(C37="Sell",J36,""))</f>
        <v/>
      </c>
      <c r="M37" s="41" t="n">
        <f aca="false">IF(C37="Buy",(L37*10000+O36*M36)/(O36+10000),M36)</f>
        <v>26.44</v>
      </c>
      <c r="N37" s="41" t="n">
        <f aca="false">IF(C37="Sell",(L37*10000+P36*N36)/(P36+10000),N36)</f>
        <v>25.5615384615385</v>
      </c>
      <c r="O37" s="37" t="n">
        <f aca="false">IF(C37="Buy",O36+10000,O36)</f>
        <v>30000</v>
      </c>
      <c r="P37" s="37" t="n">
        <f aca="false">IF(C37="Sell",P36+10000,P36)</f>
        <v>130000</v>
      </c>
      <c r="Q37" s="37" t="n">
        <f aca="false">O37-P37</f>
        <v>-100000</v>
      </c>
      <c r="R37" s="37" t="n">
        <f aca="false">P37*N37-O37*M37</f>
        <v>2529800</v>
      </c>
      <c r="S37" s="37" t="n">
        <f aca="false">Q37*K37+R37</f>
        <v>-6200</v>
      </c>
      <c r="U37" s="20"/>
      <c r="V37" s="20"/>
      <c r="W37" s="20"/>
    </row>
    <row r="38" customFormat="false" ht="12.75" hidden="false" customHeight="false" outlineLevel="0" collapsed="false">
      <c r="A38" s="20" t="n">
        <f aca="false">A37+1</f>
        <v>20</v>
      </c>
      <c r="B38" s="37" t="n">
        <f aca="false">model1!B38</f>
        <v>2222.5216379776</v>
      </c>
      <c r="C38" s="20" t="s">
        <v>70</v>
      </c>
      <c r="D38" s="37" t="n">
        <f aca="false">((B38-B37)+(B37-B36)+(B36-B35)+(B35-B34))/4</f>
        <v>194.318799594178</v>
      </c>
      <c r="E38" s="20" t="n">
        <f aca="false">IF(C38="Sell",E37-1,IF(C38="Buy",E37+1,IF(AND(C38="null",E37&gt;0),E37-1,IF(AND(C38="null",E37&lt;0),E37+1,E37))))</f>
        <v>-7</v>
      </c>
      <c r="F38" s="20" t="n">
        <f aca="false">IF(ABS(Q38)&gt;$N$2,ABS(E38)+$N$3,ABS(E38))</f>
        <v>12</v>
      </c>
      <c r="G38" s="38" t="n">
        <f aca="false">MAX($J$3,IF(C38&lt;&gt;"null",VLOOKUP(F38,Transs3,3,FALSE()),ROUND(G37*(1-$F$4),2)))</f>
        <v>0.4</v>
      </c>
      <c r="H38" s="53" t="n">
        <f aca="false">ROUND(MAX($J$2,G38+$J$4,IF(C38&lt;&gt;"null",VLOOKUP(F38,Transs3,2,FALSE())+VLOOKUP(D38,Intensity2,2,TRUE())+H37,H37-$J$5)),2)</f>
        <v>0.94</v>
      </c>
      <c r="I38" s="39" t="n">
        <f aca="false">IF(C38="Sell",J38-H37,IF(C38="Buy",I37-G37,((I37+J37)/2-H37/2)))</f>
        <v>24.88</v>
      </c>
      <c r="J38" s="39" t="n">
        <f aca="false">IF(C38="Sell",J37+G37,IF(C38="Buy",I38+H37,((I37+J37)/2+H37/2)))</f>
        <v>25.84</v>
      </c>
      <c r="K38" s="20" t="n">
        <f aca="false">(I38+J38)/2</f>
        <v>25.36</v>
      </c>
      <c r="L38" s="20" t="str">
        <f aca="false">IF(C38="Buy",I37,IF(C38="Sell",J37,""))</f>
        <v/>
      </c>
      <c r="M38" s="41" t="n">
        <f aca="false">IF(C38="Buy",(L38*10000+O37*M37)/(O37+10000),M37)</f>
        <v>26.44</v>
      </c>
      <c r="N38" s="41" t="n">
        <f aca="false">IF(C38="Sell",(L38*10000+P37*N37)/(P37+10000),N37)</f>
        <v>25.5615384615385</v>
      </c>
      <c r="O38" s="37" t="n">
        <f aca="false">IF(C38="Buy",O37+10000,O37)</f>
        <v>30000</v>
      </c>
      <c r="P38" s="37" t="n">
        <f aca="false">IF(C38="Sell",P37+10000,P37)</f>
        <v>130000</v>
      </c>
      <c r="Q38" s="37" t="n">
        <f aca="false">O38-P38</f>
        <v>-100000</v>
      </c>
      <c r="R38" s="37" t="n">
        <f aca="false">P38*N38-O38*M38</f>
        <v>2529800</v>
      </c>
      <c r="S38" s="37" t="n">
        <f aca="false">Q38*K38+R38</f>
        <v>-6200</v>
      </c>
      <c r="U38" s="20"/>
      <c r="V38" s="20"/>
      <c r="W38" s="20"/>
    </row>
    <row r="39" customFormat="false" ht="12.75" hidden="false" customHeight="false" outlineLevel="0" collapsed="false">
      <c r="A39" s="20" t="n">
        <f aca="false">A38+1</f>
        <v>21</v>
      </c>
      <c r="B39" s="37" t="n">
        <f aca="false">model1!B39</f>
        <v>2462.5216379776</v>
      </c>
      <c r="C39" s="20" t="s">
        <v>70</v>
      </c>
      <c r="D39" s="37" t="n">
        <f aca="false">((B39-B38)+(B38-B37)+(B37-B36)+(B36-B35))/4</f>
        <v>218.456517515854</v>
      </c>
      <c r="E39" s="20" t="n">
        <f aca="false">IF(C39="Sell",E38-1,IF(C39="Buy",E38+1,IF(AND(C39="null",E38&gt;0),E38-1,IF(AND(C39="null",E38&lt;0),E38+1,E38))))</f>
        <v>-6</v>
      </c>
      <c r="F39" s="20" t="n">
        <f aca="false">IF(ABS(Q39)&gt;$N$2,ABS(E39)+$N$3,ABS(E39))</f>
        <v>11</v>
      </c>
      <c r="G39" s="38" t="n">
        <f aca="false">MAX($J$3,IF(C39&lt;&gt;"null",VLOOKUP(F39,Transs3,3,FALSE()),ROUND(G38*(1-$F$4),2)))</f>
        <v>0.36</v>
      </c>
      <c r="H39" s="53" t="n">
        <f aca="false">ROUND(MAX($J$2,G39+$J$4,IF(C39&lt;&gt;"null",VLOOKUP(F39,Transs3,2,FALSE())+VLOOKUP(D39,Intensity2,2,TRUE())+H38,H38-$J$5)),2)</f>
        <v>0.92</v>
      </c>
      <c r="I39" s="39" t="n">
        <f aca="false">IF(C39="Sell",J39-H38,IF(C39="Buy",I38-G38,((I38+J38)/2-H38/2)))</f>
        <v>24.89</v>
      </c>
      <c r="J39" s="39" t="n">
        <f aca="false">IF(C39="Sell",J38+G38,IF(C39="Buy",I39+H38,((I38+J38)/2+H38/2)))</f>
        <v>25.83</v>
      </c>
      <c r="K39" s="20" t="n">
        <f aca="false">(I39+J39)/2</f>
        <v>25.36</v>
      </c>
      <c r="L39" s="20" t="str">
        <f aca="false">IF(C39="Buy",I38,IF(C39="Sell",J38,""))</f>
        <v/>
      </c>
      <c r="M39" s="41" t="n">
        <f aca="false">IF(C39="Buy",(L39*10000+O38*M38)/(O38+10000),M38)</f>
        <v>26.44</v>
      </c>
      <c r="N39" s="41" t="n">
        <f aca="false">IF(C39="Sell",(L39*10000+P38*N38)/(P38+10000),N38)</f>
        <v>25.5615384615385</v>
      </c>
      <c r="O39" s="37" t="n">
        <f aca="false">IF(C39="Buy",O38+10000,O38)</f>
        <v>30000</v>
      </c>
      <c r="P39" s="37" t="n">
        <f aca="false">IF(C39="Sell",P38+10000,P38)</f>
        <v>130000</v>
      </c>
      <c r="Q39" s="37" t="n">
        <f aca="false">O39-P39</f>
        <v>-100000</v>
      </c>
      <c r="R39" s="37" t="n">
        <f aca="false">P39*N39-O39*M39</f>
        <v>2529800</v>
      </c>
      <c r="S39" s="37" t="n">
        <f aca="false">Q39*K39+R39</f>
        <v>-6200</v>
      </c>
      <c r="U39" s="20"/>
      <c r="V39" s="20"/>
      <c r="W39" s="20"/>
    </row>
    <row r="40" customFormat="false" ht="12.75" hidden="false" customHeight="false" outlineLevel="0" collapsed="false">
      <c r="A40" s="20" t="n">
        <f aca="false">A39+1</f>
        <v>22</v>
      </c>
      <c r="B40" s="37" t="n">
        <f aca="false">model1!B40</f>
        <v>2702.5216379776</v>
      </c>
      <c r="C40" s="20" t="s">
        <v>70</v>
      </c>
      <c r="D40" s="37" t="n">
        <f aca="false">((B40-B39)+(B39-B38)+(B38-B37)+(B37-B36))/4</f>
        <v>240</v>
      </c>
      <c r="E40" s="20" t="n">
        <f aca="false">IF(C40="Sell",E39-1,IF(C40="Buy",E39+1,IF(AND(C40="null",E39&gt;0),E39-1,IF(AND(C40="null",E39&lt;0),E39+1,E39))))</f>
        <v>-5</v>
      </c>
      <c r="F40" s="20" t="n">
        <f aca="false">IF(ABS(Q40)&gt;$N$2,ABS(E40)+$N$3,ABS(E40))</f>
        <v>10</v>
      </c>
      <c r="G40" s="38" t="n">
        <f aca="false">MAX($J$3,IF(C40&lt;&gt;"null",VLOOKUP(F40,Transs3,3,FALSE()),ROUND(G39*(1-$F$4),2)))</f>
        <v>0.32</v>
      </c>
      <c r="H40" s="53" t="n">
        <f aca="false">ROUND(MAX($J$2,G40+$J$4,IF(C40&lt;&gt;"null",VLOOKUP(F40,Transs3,2,FALSE())+VLOOKUP(D40,Intensity2,2,TRUE())+H39,H39-$J$5)),2)</f>
        <v>0.9</v>
      </c>
      <c r="I40" s="39" t="n">
        <f aca="false">IF(C40="Sell",J40-H39,IF(C40="Buy",I39-G39,((I39+J39)/2-H39/2)))</f>
        <v>24.9</v>
      </c>
      <c r="J40" s="39" t="n">
        <f aca="false">IF(C40="Sell",J39+G39,IF(C40="Buy",I40+H39,((I39+J39)/2+H39/2)))</f>
        <v>25.82</v>
      </c>
      <c r="K40" s="20" t="n">
        <f aca="false">(I40+J40)/2</f>
        <v>25.36</v>
      </c>
      <c r="L40" s="20" t="str">
        <f aca="false">IF(C40="Buy",I39,IF(C40="Sell",J39,""))</f>
        <v/>
      </c>
      <c r="M40" s="41" t="n">
        <f aca="false">IF(C40="Buy",(L40*10000+O39*M39)/(O39+10000),M39)</f>
        <v>26.44</v>
      </c>
      <c r="N40" s="41" t="n">
        <f aca="false">IF(C40="Sell",(L40*10000+P39*N39)/(P39+10000),N39)</f>
        <v>25.5615384615385</v>
      </c>
      <c r="O40" s="37" t="n">
        <f aca="false">IF(C40="Buy",O39+10000,O39)</f>
        <v>30000</v>
      </c>
      <c r="P40" s="37" t="n">
        <f aca="false">IF(C40="Sell",P39+10000,P39)</f>
        <v>130000</v>
      </c>
      <c r="Q40" s="37" t="n">
        <f aca="false">O40-P40</f>
        <v>-100000</v>
      </c>
      <c r="R40" s="37" t="n">
        <f aca="false">P40*N40-O40*M40</f>
        <v>2529800</v>
      </c>
      <c r="S40" s="37" t="n">
        <f aca="false">Q40*K40+R40</f>
        <v>-6200</v>
      </c>
      <c r="U40" s="20"/>
      <c r="V40" s="20"/>
      <c r="W40" s="20"/>
    </row>
    <row r="41" customFormat="false" ht="12.75" hidden="false" customHeight="false" outlineLevel="0" collapsed="false">
      <c r="A41" s="20" t="n">
        <f aca="false">A40+1</f>
        <v>23</v>
      </c>
      <c r="B41" s="37" t="n">
        <f aca="false">model1!B41</f>
        <v>2942.5216379776</v>
      </c>
      <c r="C41" s="20" t="s">
        <v>70</v>
      </c>
      <c r="D41" s="37" t="n">
        <f aca="false">((B41-B40)+(B40-B39)+(B39-B38)+(B38-B37))/4</f>
        <v>240</v>
      </c>
      <c r="E41" s="20" t="n">
        <f aca="false">IF(C41="Sell",E40-1,IF(C41="Buy",E40+1,IF(AND(C41="null",E40&gt;0),E40-1,IF(AND(C41="null",E40&lt;0),E40+1,E40))))</f>
        <v>-4</v>
      </c>
      <c r="F41" s="20" t="n">
        <f aca="false">IF(ABS(Q41)&gt;$N$2,ABS(E41)+$N$3,ABS(E41))</f>
        <v>9</v>
      </c>
      <c r="G41" s="38" t="n">
        <f aca="false">MAX($J$3,IF(C41&lt;&gt;"null",VLOOKUP(F41,Transs3,3,FALSE()),ROUND(G40*(1-$F$4),2)))</f>
        <v>0.29</v>
      </c>
      <c r="H41" s="53" t="n">
        <f aca="false">ROUND(MAX($J$2,G41+$J$4,IF(C41&lt;&gt;"null",VLOOKUP(F41,Transs3,2,FALSE())+VLOOKUP(D41,Intensity2,2,TRUE())+H40,H40-$J$5)),2)</f>
        <v>0.88</v>
      </c>
      <c r="I41" s="39" t="n">
        <f aca="false">IF(C41="Sell",J41-H40,IF(C41="Buy",I40-G40,((I40+J40)/2-H40/2)))</f>
        <v>24.91</v>
      </c>
      <c r="J41" s="39" t="n">
        <f aca="false">IF(C41="Sell",J40+G40,IF(C41="Buy",I41+H40,((I40+J40)/2+H40/2)))</f>
        <v>25.81</v>
      </c>
      <c r="K41" s="20" t="n">
        <f aca="false">(I41+J41)/2</f>
        <v>25.36</v>
      </c>
      <c r="L41" s="20" t="str">
        <f aca="false">IF(C41="Buy",I40,IF(C41="Sell",J40,""))</f>
        <v/>
      </c>
      <c r="M41" s="41" t="n">
        <f aca="false">IF(C41="Buy",(L41*10000+O40*M40)/(O40+10000),M40)</f>
        <v>26.44</v>
      </c>
      <c r="N41" s="41" t="n">
        <f aca="false">IF(C41="Sell",(L41*10000+P40*N40)/(P40+10000),N40)</f>
        <v>25.5615384615385</v>
      </c>
      <c r="O41" s="37" t="n">
        <f aca="false">IF(C41="Buy",O40+10000,O40)</f>
        <v>30000</v>
      </c>
      <c r="P41" s="37" t="n">
        <f aca="false">IF(C41="Sell",P40+10000,P40)</f>
        <v>130000</v>
      </c>
      <c r="Q41" s="37" t="n">
        <f aca="false">O41-P41</f>
        <v>-100000</v>
      </c>
      <c r="R41" s="37" t="n">
        <f aca="false">P41*N41-O41*M41</f>
        <v>2529800</v>
      </c>
      <c r="S41" s="37" t="n">
        <f aca="false">Q41*K41+R41</f>
        <v>-6200</v>
      </c>
      <c r="U41" s="20"/>
      <c r="V41" s="20"/>
      <c r="W41" s="20"/>
    </row>
    <row r="42" customFormat="false" ht="12.75" hidden="false" customHeight="false" outlineLevel="0" collapsed="false">
      <c r="A42" s="20" t="n">
        <f aca="false">A41+1</f>
        <v>24</v>
      </c>
      <c r="B42" s="37" t="n">
        <f aca="false">model1!B42</f>
        <v>3182.5216379776</v>
      </c>
      <c r="C42" s="20" t="s">
        <v>70</v>
      </c>
      <c r="D42" s="37" t="n">
        <f aca="false">((B42-B41)+(B41-B40)+(B40-B39)+(B39-B38))/4</f>
        <v>240</v>
      </c>
      <c r="E42" s="20" t="n">
        <f aca="false">IF(C42="Sell",E41-1,IF(C42="Buy",E41+1,IF(AND(C42="null",E41&gt;0),E41-1,IF(AND(C42="null",E41&lt;0),E41+1,E41))))</f>
        <v>-3</v>
      </c>
      <c r="F42" s="20" t="n">
        <f aca="false">IF(ABS(Q42)&gt;$N$2,ABS(E42)+$N$3,ABS(E42))</f>
        <v>8</v>
      </c>
      <c r="G42" s="38" t="n">
        <f aca="false">MAX($J$3,IF(C42&lt;&gt;"null",VLOOKUP(F42,Transs3,3,FALSE()),ROUND(G41*(1-$F$4),2)))</f>
        <v>0.26</v>
      </c>
      <c r="H42" s="53" t="n">
        <f aca="false">ROUND(MAX($J$2,G42+$J$4,IF(C42&lt;&gt;"null",VLOOKUP(F42,Transs3,2,FALSE())+VLOOKUP(D42,Intensity2,2,TRUE())+H41,H41-$J$5)),2)</f>
        <v>0.86</v>
      </c>
      <c r="I42" s="39" t="n">
        <f aca="false">IF(C42="Sell",J42-H41,IF(C42="Buy",I41-G41,((I41+J41)/2-H41/2)))</f>
        <v>24.92</v>
      </c>
      <c r="J42" s="39" t="n">
        <f aca="false">IF(C42="Sell",J41+G41,IF(C42="Buy",I42+H41,((I41+J41)/2+H41/2)))</f>
        <v>25.8</v>
      </c>
      <c r="K42" s="20" t="n">
        <f aca="false">(I42+J42)/2</f>
        <v>25.36</v>
      </c>
      <c r="L42" s="20" t="str">
        <f aca="false">IF(C42="Buy",I41,IF(C42="Sell",J41,""))</f>
        <v/>
      </c>
      <c r="M42" s="41" t="n">
        <f aca="false">IF(C42="Buy",(L42*10000+O41*M41)/(O41+10000),M41)</f>
        <v>26.44</v>
      </c>
      <c r="N42" s="41" t="n">
        <f aca="false">IF(C42="Sell",(L42*10000+P41*N41)/(P41+10000),N41)</f>
        <v>25.5615384615385</v>
      </c>
      <c r="O42" s="37" t="n">
        <f aca="false">IF(C42="Buy",O41+10000,O41)</f>
        <v>30000</v>
      </c>
      <c r="P42" s="37" t="n">
        <f aca="false">IF(C42="Sell",P41+10000,P41)</f>
        <v>130000</v>
      </c>
      <c r="Q42" s="37" t="n">
        <f aca="false">O42-P42</f>
        <v>-100000</v>
      </c>
      <c r="R42" s="37" t="n">
        <f aca="false">P42*N42-O42*M42</f>
        <v>2529800</v>
      </c>
      <c r="S42" s="37" t="n">
        <f aca="false">Q42*K42+R42</f>
        <v>-6200</v>
      </c>
      <c r="U42" s="20"/>
      <c r="V42" s="20"/>
      <c r="W42" s="20"/>
    </row>
    <row r="43" customFormat="false" ht="12.75" hidden="false" customHeight="false" outlineLevel="0" collapsed="false">
      <c r="A43" s="20" t="n">
        <f aca="false">A42+1</f>
        <v>25</v>
      </c>
      <c r="B43" s="37" t="n">
        <f aca="false">model1!B43</f>
        <v>3422.5216379776</v>
      </c>
      <c r="C43" s="20" t="s">
        <v>70</v>
      </c>
      <c r="D43" s="37" t="n">
        <f aca="false">((B43-B42)+(B42-B41)+(B41-B40)+(B40-B39))/4</f>
        <v>240</v>
      </c>
      <c r="E43" s="20" t="n">
        <f aca="false">IF(C43="Sell",E42-1,IF(C43="Buy",E42+1,IF(AND(C43="null",E42&gt;0),E42-1,IF(AND(C43="null",E42&lt;0),E42+1,E42))))</f>
        <v>-2</v>
      </c>
      <c r="F43" s="20" t="n">
        <f aca="false">IF(ABS(Q43)&gt;$N$2,ABS(E43)+$N$3,ABS(E43))</f>
        <v>7</v>
      </c>
      <c r="G43" s="38" t="n">
        <f aca="false">MAX($J$3,IF(C43&lt;&gt;"null",VLOOKUP(F43,Transs3,3,FALSE()),ROUND(G42*(1-$F$4),2)))</f>
        <v>0.23</v>
      </c>
      <c r="H43" s="53" t="n">
        <f aca="false">ROUND(MAX($J$2,G43+$J$4,IF(C43&lt;&gt;"null",VLOOKUP(F43,Transs3,2,FALSE())+VLOOKUP(D43,Intensity2,2,TRUE())+H42,H42-$J$5)),2)</f>
        <v>0.84</v>
      </c>
      <c r="I43" s="39" t="n">
        <f aca="false">IF(C43="Sell",J43-H42,IF(C43="Buy",I42-G42,((I42+J42)/2-H42/2)))</f>
        <v>24.93</v>
      </c>
      <c r="J43" s="39" t="n">
        <f aca="false">IF(C43="Sell",J42+G42,IF(C43="Buy",I43+H42,((I42+J42)/2+H42/2)))</f>
        <v>25.79</v>
      </c>
      <c r="K43" s="20" t="n">
        <f aca="false">(I43+J43)/2</f>
        <v>25.36</v>
      </c>
      <c r="L43" s="20" t="str">
        <f aca="false">IF(C43="Buy",I42,IF(C43="Sell",J42,""))</f>
        <v/>
      </c>
      <c r="M43" s="41" t="n">
        <f aca="false">IF(C43="Buy",(L43*10000+O42*M42)/(O42+10000),M42)</f>
        <v>26.44</v>
      </c>
      <c r="N43" s="41" t="n">
        <f aca="false">IF(C43="Sell",(L43*10000+P42*N42)/(P42+10000),N42)</f>
        <v>25.5615384615385</v>
      </c>
      <c r="O43" s="37" t="n">
        <f aca="false">IF(C43="Buy",O42+10000,O42)</f>
        <v>30000</v>
      </c>
      <c r="P43" s="37" t="n">
        <f aca="false">IF(C43="Sell",P42+10000,P42)</f>
        <v>130000</v>
      </c>
      <c r="Q43" s="37" t="n">
        <f aca="false">O43-P43</f>
        <v>-100000</v>
      </c>
      <c r="R43" s="37" t="n">
        <f aca="false">P43*N43-O43*M43</f>
        <v>2529800</v>
      </c>
      <c r="S43" s="37" t="n">
        <f aca="false">Q43*K43+R43</f>
        <v>-6200</v>
      </c>
      <c r="U43" s="20"/>
      <c r="V43" s="20"/>
      <c r="W43" s="20"/>
    </row>
    <row r="44" customFormat="false" ht="12.75" hidden="false" customHeight="false" outlineLevel="0" collapsed="false">
      <c r="A44" s="20" t="n">
        <f aca="false">A43+1</f>
        <v>26</v>
      </c>
      <c r="B44" s="37" t="n">
        <f aca="false">model1!B44</f>
        <v>3662.5216379776</v>
      </c>
      <c r="C44" s="20" t="s">
        <v>70</v>
      </c>
      <c r="D44" s="37" t="n">
        <f aca="false">((B44-B43)+(B43-B42)+(B42-B41)+(B41-B40))/4</f>
        <v>240</v>
      </c>
      <c r="E44" s="20" t="n">
        <f aca="false">IF(C44="Sell",E43-1,IF(C44="Buy",E43+1,IF(AND(C44="null",E43&gt;0),E43-1,IF(AND(C44="null",E43&lt;0),E43+1,E43))))</f>
        <v>-1</v>
      </c>
      <c r="F44" s="20" t="n">
        <f aca="false">IF(ABS(Q44)&gt;$N$2,ABS(E44)+$N$3,ABS(E44))</f>
        <v>6</v>
      </c>
      <c r="G44" s="38" t="n">
        <f aca="false">MAX($J$3,IF(C44&lt;&gt;"null",VLOOKUP(F44,Transs3,3,FALSE()),ROUND(G43*(1-$F$4),2)))</f>
        <v>0.21</v>
      </c>
      <c r="H44" s="53" t="n">
        <f aca="false">ROUND(MAX($J$2,G44+$J$4,IF(C44&lt;&gt;"null",VLOOKUP(F44,Transs3,2,FALSE())+VLOOKUP(D44,Intensity2,2,TRUE())+H43,H43-$J$5)),2)</f>
        <v>0.82</v>
      </c>
      <c r="I44" s="39" t="n">
        <f aca="false">IF(C44="Sell",J44-H43,IF(C44="Buy",I43-G43,((I43+J43)/2-H43/2)))</f>
        <v>24.94</v>
      </c>
      <c r="J44" s="39" t="n">
        <f aca="false">IF(C44="Sell",J43+G43,IF(C44="Buy",I44+H43,((I43+J43)/2+H43/2)))</f>
        <v>25.78</v>
      </c>
      <c r="K44" s="20" t="n">
        <f aca="false">(I44+J44)/2</f>
        <v>25.36</v>
      </c>
      <c r="L44" s="20" t="str">
        <f aca="false">IF(C44="Buy",I43,IF(C44="Sell",J43,""))</f>
        <v/>
      </c>
      <c r="M44" s="41" t="n">
        <f aca="false">IF(C44="Buy",(L44*10000+O43*M43)/(O43+10000),M43)</f>
        <v>26.44</v>
      </c>
      <c r="N44" s="41" t="n">
        <f aca="false">IF(C44="Sell",(L44*10000+P43*N43)/(P43+10000),N43)</f>
        <v>25.5615384615385</v>
      </c>
      <c r="O44" s="37" t="n">
        <f aca="false">IF(C44="Buy",O43+10000,O43)</f>
        <v>30000</v>
      </c>
      <c r="P44" s="37" t="n">
        <f aca="false">IF(C44="Sell",P43+10000,P43)</f>
        <v>130000</v>
      </c>
      <c r="Q44" s="37" t="n">
        <f aca="false">O44-P44</f>
        <v>-100000</v>
      </c>
      <c r="R44" s="37" t="n">
        <f aca="false">P44*N44-O44*M44</f>
        <v>2529800</v>
      </c>
      <c r="S44" s="37" t="n">
        <f aca="false">Q44*K44+R44</f>
        <v>-6200</v>
      </c>
      <c r="U44" s="20"/>
      <c r="V44" s="20"/>
      <c r="W44" s="20"/>
    </row>
    <row r="45" customFormat="false" ht="12.75" hidden="false" customHeight="false" outlineLevel="0" collapsed="false">
      <c r="A45" s="20" t="n">
        <f aca="false">A44+1</f>
        <v>27</v>
      </c>
      <c r="B45" s="37" t="n">
        <f aca="false">model1!B45</f>
        <v>3902.5216379776</v>
      </c>
      <c r="C45" s="20" t="s">
        <v>70</v>
      </c>
      <c r="D45" s="37" t="n">
        <f aca="false">((B45-B44)+(B44-B43)+(B43-B42)+(B42-B41))/4</f>
        <v>240</v>
      </c>
      <c r="E45" s="20" t="n">
        <f aca="false">IF(C45="Sell",E44-1,IF(C45="Buy",E44+1,IF(AND(C45="null",E44&gt;0),E44-1,IF(AND(C45="null",E44&lt;0),E44+1,E44))))</f>
        <v>0</v>
      </c>
      <c r="F45" s="20" t="n">
        <f aca="false">IF(ABS(Q45)&gt;$N$2,ABS(E45)+$N$3,ABS(E45))</f>
        <v>5</v>
      </c>
      <c r="G45" s="38" t="n">
        <f aca="false">MAX($J$3,IF(C45&lt;&gt;"null",VLOOKUP(F45,Transs3,3,FALSE()),ROUND(G44*(1-$F$4),2)))</f>
        <v>0.19</v>
      </c>
      <c r="H45" s="53" t="n">
        <f aca="false">ROUND(MAX($J$2,G45+$J$4,IF(C45&lt;&gt;"null",VLOOKUP(F45,Transs3,2,FALSE())+VLOOKUP(D45,Intensity2,2,TRUE())+H44,H44-$J$5)),2)</f>
        <v>0.8</v>
      </c>
      <c r="I45" s="39" t="n">
        <f aca="false">IF(C45="Sell",J45-H44,IF(C45="Buy",I44-G44,((I44+J44)/2-H44/2)))</f>
        <v>24.95</v>
      </c>
      <c r="J45" s="39" t="n">
        <f aca="false">IF(C45="Sell",J44+G44,IF(C45="Buy",I45+H44,((I44+J44)/2+H44/2)))</f>
        <v>25.77</v>
      </c>
      <c r="K45" s="20" t="n">
        <f aca="false">(I45+J45)/2</f>
        <v>25.36</v>
      </c>
      <c r="L45" s="20" t="str">
        <f aca="false">IF(C45="Buy",I44,IF(C45="Sell",J44,""))</f>
        <v/>
      </c>
      <c r="M45" s="41" t="n">
        <f aca="false">IF(C45="Buy",(L45*10000+O44*M44)/(O44+10000),M44)</f>
        <v>26.44</v>
      </c>
      <c r="N45" s="41" t="n">
        <f aca="false">IF(C45="Sell",(L45*10000+P44*N44)/(P44+10000),N44)</f>
        <v>25.5615384615385</v>
      </c>
      <c r="O45" s="37" t="n">
        <f aca="false">IF(C45="Buy",O44+10000,O44)</f>
        <v>30000</v>
      </c>
      <c r="P45" s="37" t="n">
        <f aca="false">IF(C45="Sell",P44+10000,P44)</f>
        <v>130000</v>
      </c>
      <c r="Q45" s="37" t="n">
        <f aca="false">O45-P45</f>
        <v>-100000</v>
      </c>
      <c r="R45" s="37" t="n">
        <f aca="false">P45*N45-O45*M45</f>
        <v>2529800</v>
      </c>
      <c r="S45" s="37" t="n">
        <f aca="false">Q45*K45+R45</f>
        <v>-6200</v>
      </c>
      <c r="U45" s="20"/>
      <c r="V45" s="20"/>
      <c r="W45" s="20"/>
    </row>
    <row r="46" customFormat="false" ht="12.75" hidden="false" customHeight="false" outlineLevel="0" collapsed="false">
      <c r="A46" s="20" t="n">
        <f aca="false">A45+1</f>
        <v>28</v>
      </c>
      <c r="B46" s="37" t="n">
        <f aca="false">model1!B46</f>
        <v>4142.5216379776</v>
      </c>
      <c r="C46" s="20" t="s">
        <v>70</v>
      </c>
      <c r="D46" s="37" t="n">
        <f aca="false">((B46-B45)+(B45-B44)+(B44-B43)+(B43-B42))/4</f>
        <v>240</v>
      </c>
      <c r="E46" s="20" t="n">
        <f aca="false">IF(C46="Sell",E45-1,IF(C46="Buy",E45+1,IF(AND(C46="null",E45&gt;0),E45-1,IF(AND(C46="null",E45&lt;0),E45+1,E45))))</f>
        <v>0</v>
      </c>
      <c r="F46" s="20" t="n">
        <f aca="false">IF(ABS(Q46)&gt;$N$2,ABS(E46)+$N$3,ABS(E46))</f>
        <v>5</v>
      </c>
      <c r="G46" s="38" t="n">
        <f aca="false">MAX($J$3,IF(C46&lt;&gt;"null",VLOOKUP(F46,Transs3,3,FALSE()),ROUND(G45*(1-$F$4),2)))</f>
        <v>0.17</v>
      </c>
      <c r="H46" s="53" t="n">
        <f aca="false">ROUND(MAX($J$2,G46+$J$4,IF(C46&lt;&gt;"null",VLOOKUP(F46,Transs3,2,FALSE())+VLOOKUP(D46,Intensity2,2,TRUE())+H45,H45-$J$5)),2)</f>
        <v>0.78</v>
      </c>
      <c r="I46" s="39" t="n">
        <f aca="false">IF(C46="Sell",J46-H45,IF(C46="Buy",I45-G45,((I45+J45)/2-H45/2)))</f>
        <v>24.96</v>
      </c>
      <c r="J46" s="39" t="n">
        <f aca="false">IF(C46="Sell",J45+G45,IF(C46="Buy",I46+H45,((I45+J45)/2+H45/2)))</f>
        <v>25.76</v>
      </c>
      <c r="K46" s="20" t="n">
        <f aca="false">(I46+J46)/2</f>
        <v>25.36</v>
      </c>
      <c r="L46" s="20" t="str">
        <f aca="false">IF(C46="Buy",I45,IF(C46="Sell",J45,""))</f>
        <v/>
      </c>
      <c r="M46" s="41" t="n">
        <f aca="false">IF(C46="Buy",(L46*10000+O45*M45)/(O45+10000),M45)</f>
        <v>26.44</v>
      </c>
      <c r="N46" s="41" t="n">
        <f aca="false">IF(C46="Sell",(L46*10000+P45*N45)/(P45+10000),N45)</f>
        <v>25.5615384615385</v>
      </c>
      <c r="O46" s="37" t="n">
        <f aca="false">IF(C46="Buy",O45+10000,O45)</f>
        <v>30000</v>
      </c>
      <c r="P46" s="37" t="n">
        <f aca="false">IF(C46="Sell",P45+10000,P45)</f>
        <v>130000</v>
      </c>
      <c r="Q46" s="37" t="n">
        <f aca="false">O46-P46</f>
        <v>-100000</v>
      </c>
      <c r="R46" s="37" t="n">
        <f aca="false">P46*N46-O46*M46</f>
        <v>2529800</v>
      </c>
      <c r="S46" s="37" t="n">
        <f aca="false">Q46*K46+R46</f>
        <v>-6200</v>
      </c>
      <c r="U46" s="20"/>
      <c r="V46" s="20"/>
      <c r="W46" s="20"/>
    </row>
    <row r="47" customFormat="false" ht="12.75" hidden="false" customHeight="false" outlineLevel="0" collapsed="false">
      <c r="A47" s="20" t="n">
        <f aca="false">A46+1</f>
        <v>29</v>
      </c>
      <c r="B47" s="37" t="n">
        <f aca="false">model1!B47</f>
        <v>4382.5216379776</v>
      </c>
      <c r="C47" s="20" t="s">
        <v>70</v>
      </c>
      <c r="D47" s="37" t="n">
        <f aca="false">((B47-B46)+(B46-B45)+(B45-B44)+(B44-B43))/4</f>
        <v>240</v>
      </c>
      <c r="E47" s="20" t="n">
        <f aca="false">IF(C47="Sell",E46-1,IF(C47="Buy",E46+1,IF(AND(C47="null",E46&gt;0),E46-1,IF(AND(C47="null",E46&lt;0),E46+1,E46))))</f>
        <v>0</v>
      </c>
      <c r="F47" s="20" t="n">
        <f aca="false">IF(ABS(Q47)&gt;$N$2,ABS(E47)+$N$3,ABS(E47))</f>
        <v>5</v>
      </c>
      <c r="G47" s="38" t="n">
        <f aca="false">MAX($J$3,IF(C47&lt;&gt;"null",VLOOKUP(F47,Transs3,3,FALSE()),ROUND(G46*(1-$F$4),2)))</f>
        <v>0.15</v>
      </c>
      <c r="H47" s="53" t="n">
        <f aca="false">ROUND(MAX($J$2,G47+$J$4,IF(C47&lt;&gt;"null",VLOOKUP(F47,Transs3,2,FALSE())+VLOOKUP(D47,Intensity2,2,TRUE())+H46,H46-$J$5)),2)</f>
        <v>0.76</v>
      </c>
      <c r="I47" s="39" t="n">
        <f aca="false">IF(C47="Sell",J47-H46,IF(C47="Buy",I46-G46,((I46+J46)/2-H46/2)))</f>
        <v>24.97</v>
      </c>
      <c r="J47" s="39" t="n">
        <f aca="false">IF(C47="Sell",J46+G46,IF(C47="Buy",I47+H46,((I46+J46)/2+H46/2)))</f>
        <v>25.75</v>
      </c>
      <c r="K47" s="20" t="n">
        <f aca="false">(I47+J47)/2</f>
        <v>25.36</v>
      </c>
      <c r="L47" s="20" t="str">
        <f aca="false">IF(C47="Buy",I46,IF(C47="Sell",J46,""))</f>
        <v/>
      </c>
      <c r="M47" s="41" t="n">
        <f aca="false">IF(C47="Buy",(L47*10000+O46*M46)/(O46+10000),M46)</f>
        <v>26.44</v>
      </c>
      <c r="N47" s="41" t="n">
        <f aca="false">IF(C47="Sell",(L47*10000+P46*N46)/(P46+10000),N46)</f>
        <v>25.5615384615385</v>
      </c>
      <c r="O47" s="37" t="n">
        <f aca="false">IF(C47="Buy",O46+10000,O46)</f>
        <v>30000</v>
      </c>
      <c r="P47" s="37" t="n">
        <f aca="false">IF(C47="Sell",P46+10000,P46)</f>
        <v>130000</v>
      </c>
      <c r="Q47" s="37" t="n">
        <f aca="false">O47-P47</f>
        <v>-100000</v>
      </c>
      <c r="R47" s="37" t="n">
        <f aca="false">P47*N47-O47*M47</f>
        <v>2529800</v>
      </c>
      <c r="S47" s="37" t="n">
        <f aca="false">Q47*K47+R47</f>
        <v>-6200</v>
      </c>
      <c r="U47" s="20"/>
      <c r="V47" s="20"/>
      <c r="W47" s="20"/>
    </row>
    <row r="48" customFormat="false" ht="12.75" hidden="false" customHeight="false" outlineLevel="0" collapsed="false">
      <c r="A48" s="20" t="n">
        <f aca="false">A47+1</f>
        <v>30</v>
      </c>
      <c r="B48" s="37" t="n">
        <f aca="false">model1!B48</f>
        <v>4622.5216379776</v>
      </c>
      <c r="C48" s="20" t="s">
        <v>70</v>
      </c>
      <c r="D48" s="37" t="n">
        <f aca="false">((B48-B47)+(B47-B46)+(B46-B45)+(B45-B44))/4</f>
        <v>240</v>
      </c>
      <c r="E48" s="20" t="n">
        <f aca="false">IF(C48="Sell",E47-1,IF(C48="Buy",E47+1,IF(AND(C48="null",E47&gt;0),E47-1,IF(AND(C48="null",E47&lt;0),E47+1,E47))))</f>
        <v>0</v>
      </c>
      <c r="F48" s="20" t="n">
        <f aca="false">IF(ABS(Q48)&gt;$N$2,ABS(E48)+$N$3,ABS(E48))</f>
        <v>5</v>
      </c>
      <c r="G48" s="38" t="n">
        <f aca="false">MAX($J$3,IF(C48&lt;&gt;"null",VLOOKUP(F48,Transs3,3,FALSE()),ROUND(G47*(1-$F$4),2)))</f>
        <v>0.14</v>
      </c>
      <c r="H48" s="53" t="n">
        <f aca="false">ROUND(MAX($J$2,G48+$J$4,IF(C48&lt;&gt;"null",VLOOKUP(F48,Transs3,2,FALSE())+VLOOKUP(D48,Intensity2,2,TRUE())+H47,H47-$J$5)),2)</f>
        <v>0.74</v>
      </c>
      <c r="I48" s="39" t="n">
        <f aca="false">IF(C48="Sell",J48-H47,IF(C48="Buy",I47-G47,((I47+J47)/2-H47/2)))</f>
        <v>24.98</v>
      </c>
      <c r="J48" s="39" t="n">
        <f aca="false">IF(C48="Sell",J47+G47,IF(C48="Buy",I48+H47,((I47+J47)/2+H47/2)))</f>
        <v>25.74</v>
      </c>
      <c r="K48" s="20" t="n">
        <f aca="false">(I48+J48)/2</f>
        <v>25.36</v>
      </c>
      <c r="L48" s="20" t="str">
        <f aca="false">IF(C48="Buy",I47,IF(C48="Sell",J47,""))</f>
        <v/>
      </c>
      <c r="M48" s="41" t="n">
        <f aca="false">IF(C48="Buy",(L48*10000+O47*M47)/(O47+10000),M47)</f>
        <v>26.44</v>
      </c>
      <c r="N48" s="41" t="n">
        <f aca="false">IF(C48="Sell",(L48*10000+P47*N47)/(P47+10000),N47)</f>
        <v>25.5615384615385</v>
      </c>
      <c r="O48" s="37" t="n">
        <f aca="false">IF(C48="Buy",O47+10000,O47)</f>
        <v>30000</v>
      </c>
      <c r="P48" s="37" t="n">
        <f aca="false">IF(C48="Sell",P47+10000,P47)</f>
        <v>130000</v>
      </c>
      <c r="Q48" s="37" t="n">
        <f aca="false">O48-P48</f>
        <v>-100000</v>
      </c>
      <c r="R48" s="37" t="n">
        <f aca="false">P48*N48-O48*M48</f>
        <v>2529800</v>
      </c>
      <c r="S48" s="37" t="n">
        <f aca="false">Q48*K48+R48</f>
        <v>-6200</v>
      </c>
      <c r="U48" s="20"/>
      <c r="V48" s="20"/>
      <c r="W48" s="20"/>
    </row>
    <row r="49" customFormat="false" ht="12.75" hidden="false" customHeight="false" outlineLevel="0" collapsed="false">
      <c r="A49" s="20" t="n">
        <f aca="false">A48+1</f>
        <v>31</v>
      </c>
      <c r="B49" s="37" t="n">
        <f aca="false">model1!B49</f>
        <v>4862.5216379776</v>
      </c>
      <c r="C49" s="20" t="s">
        <v>70</v>
      </c>
      <c r="D49" s="37" t="n">
        <f aca="false">((B49-B48)+(B48-B47)+(B47-B46)+(B46-B45))/4</f>
        <v>240</v>
      </c>
      <c r="E49" s="20" t="n">
        <f aca="false">IF(C49="Sell",E48-1,IF(C49="Buy",E48+1,IF(AND(C49="null",E48&gt;0),E48-1,IF(AND(C49="null",E48&lt;0),E48+1,E48))))</f>
        <v>0</v>
      </c>
      <c r="F49" s="20" t="n">
        <f aca="false">IF(ABS(Q49)&gt;$N$2,ABS(E49)+$N$3,ABS(E49))</f>
        <v>5</v>
      </c>
      <c r="G49" s="38" t="n">
        <f aca="false">MAX($J$3,IF(C49&lt;&gt;"null",VLOOKUP(F49,Transs3,3,FALSE()),ROUND(G48*(1-$F$4),2)))</f>
        <v>0.13</v>
      </c>
      <c r="H49" s="53" t="n">
        <f aca="false">ROUND(MAX($J$2,G49+$J$4,IF(C49&lt;&gt;"null",VLOOKUP(F49,Transs3,2,FALSE())+VLOOKUP(D49,Intensity2,2,TRUE())+H48,H48-$J$5)),2)</f>
        <v>0.72</v>
      </c>
      <c r="I49" s="39" t="n">
        <f aca="false">IF(C49="Sell",J49-H48,IF(C49="Buy",I48-G48,((I48+J48)/2-H48/2)))</f>
        <v>24.99</v>
      </c>
      <c r="J49" s="39" t="n">
        <f aca="false">IF(C49="Sell",J48+G48,IF(C49="Buy",I49+H48,((I48+J48)/2+H48/2)))</f>
        <v>25.73</v>
      </c>
      <c r="K49" s="20" t="n">
        <f aca="false">(I49+J49)/2</f>
        <v>25.36</v>
      </c>
      <c r="L49" s="20" t="str">
        <f aca="false">IF(C49="Buy",I48,IF(C49="Sell",J48,""))</f>
        <v/>
      </c>
      <c r="M49" s="41" t="n">
        <f aca="false">IF(C49="Buy",(L49*10000+O48*M48)/(O48+10000),M48)</f>
        <v>26.44</v>
      </c>
      <c r="N49" s="41" t="n">
        <f aca="false">IF(C49="Sell",(L49*10000+P48*N48)/(P48+10000),N48)</f>
        <v>25.5615384615385</v>
      </c>
      <c r="O49" s="37" t="n">
        <f aca="false">IF(C49="Buy",O48+10000,O48)</f>
        <v>30000</v>
      </c>
      <c r="P49" s="37" t="n">
        <f aca="false">IF(C49="Sell",P48+10000,P48)</f>
        <v>130000</v>
      </c>
      <c r="Q49" s="37" t="n">
        <f aca="false">O49-P49</f>
        <v>-100000</v>
      </c>
      <c r="R49" s="37" t="n">
        <f aca="false">P49*N49-O49*M49</f>
        <v>2529800</v>
      </c>
      <c r="S49" s="37" t="n">
        <f aca="false">Q49*K49+R49</f>
        <v>-6200</v>
      </c>
      <c r="U49" s="20"/>
      <c r="V49" s="20"/>
      <c r="W49" s="20"/>
    </row>
    <row r="50" customFormat="false" ht="12.75" hidden="false" customHeight="false" outlineLevel="0" collapsed="false">
      <c r="A50" s="20" t="n">
        <f aca="false">A49+1</f>
        <v>32</v>
      </c>
      <c r="B50" s="37" t="n">
        <f aca="false">model1!B50</f>
        <v>5102.5216379776</v>
      </c>
      <c r="C50" s="20" t="s">
        <v>70</v>
      </c>
      <c r="D50" s="37" t="n">
        <f aca="false">((B50-B49)+(B49-B48)+(B48-B47)+(B47-B46))/4</f>
        <v>240</v>
      </c>
      <c r="E50" s="20" t="n">
        <f aca="false">IF(C50="Sell",E49-1,IF(C50="Buy",E49+1,IF(AND(C50="null",E49&gt;0),E49-1,IF(AND(C50="null",E49&lt;0),E49+1,E49))))</f>
        <v>0</v>
      </c>
      <c r="F50" s="20" t="n">
        <f aca="false">IF(ABS(Q50)&gt;$N$2,ABS(E50)+$N$3,ABS(E50))</f>
        <v>5</v>
      </c>
      <c r="G50" s="38" t="n">
        <f aca="false">MAX($J$3,IF(C50&lt;&gt;"null",VLOOKUP(F50,Transs3,3,FALSE()),ROUND(G49*(1-$F$4),2)))</f>
        <v>0.12</v>
      </c>
      <c r="H50" s="53" t="n">
        <f aca="false">ROUND(MAX($J$2,G50+$J$4,IF(C50&lt;&gt;"null",VLOOKUP(F50,Transs3,2,FALSE())+VLOOKUP(D50,Intensity2,2,TRUE())+H49,H49-$J$5)),2)</f>
        <v>0.7</v>
      </c>
      <c r="I50" s="39" t="n">
        <f aca="false">IF(C50="Sell",J50-H49,IF(C50="Buy",I49-G49,((I49+J49)/2-H49/2)))</f>
        <v>25</v>
      </c>
      <c r="J50" s="39" t="n">
        <f aca="false">IF(C50="Sell",J49+G49,IF(C50="Buy",I50+H49,((I49+J49)/2+H49/2)))</f>
        <v>25.72</v>
      </c>
      <c r="K50" s="20" t="n">
        <f aca="false">(I50+J50)/2</f>
        <v>25.36</v>
      </c>
      <c r="L50" s="20" t="str">
        <f aca="false">IF(C50="Buy",I49,IF(C50="Sell",J49,""))</f>
        <v/>
      </c>
      <c r="M50" s="41" t="n">
        <f aca="false">IF(C50="Buy",(L50*10000+O49*M49)/(O49+10000),M49)</f>
        <v>26.44</v>
      </c>
      <c r="N50" s="41" t="n">
        <f aca="false">IF(C50="Sell",(L50*10000+P49*N49)/(P49+10000),N49)</f>
        <v>25.5615384615385</v>
      </c>
      <c r="O50" s="37" t="n">
        <f aca="false">IF(C50="Buy",O49+10000,O49)</f>
        <v>30000</v>
      </c>
      <c r="P50" s="37" t="n">
        <f aca="false">IF(C50="Sell",P49+10000,P49)</f>
        <v>130000</v>
      </c>
      <c r="Q50" s="37" t="n">
        <f aca="false">O50-P50</f>
        <v>-100000</v>
      </c>
      <c r="R50" s="37" t="n">
        <f aca="false">P50*N50-O50*M50</f>
        <v>2529800</v>
      </c>
      <c r="S50" s="37" t="n">
        <f aca="false">Q50*K50+R50</f>
        <v>-6200</v>
      </c>
      <c r="U50" s="20"/>
      <c r="V50" s="20"/>
      <c r="W50" s="20"/>
    </row>
    <row r="51" customFormat="false" ht="12.75" hidden="false" customHeight="false" outlineLevel="0" collapsed="false">
      <c r="A51" s="20" t="n">
        <f aca="false">A50+1</f>
        <v>33</v>
      </c>
      <c r="B51" s="37" t="n">
        <f aca="false">model1!B51</f>
        <v>5342.5216379776</v>
      </c>
      <c r="C51" s="20" t="s">
        <v>59</v>
      </c>
      <c r="D51" s="37" t="n">
        <f aca="false">((B51-B50)+(B50-B49)+(B49-B48)+(B48-B47))/4</f>
        <v>240</v>
      </c>
      <c r="E51" s="20" t="n">
        <f aca="false">IF(C51="Sell",E50-1,IF(C51="Buy",E50+1,IF(AND(C51="null",E50&gt;0),E50-1,IF(AND(C51="null",E50&lt;0),E50+1,E50))))</f>
        <v>1</v>
      </c>
      <c r="F51" s="20" t="n">
        <f aca="false">IF(ABS(Q51)&gt;$N$2,ABS(E51)+$N$3,ABS(E51))</f>
        <v>6</v>
      </c>
      <c r="G51" s="38" t="n">
        <f aca="false">MAX($J$3,IF(C51&lt;&gt;"null",VLOOKUP(F51,Transs3,3,FALSE()),ROUND(G50*(1-$F$4),2)))</f>
        <v>0.04</v>
      </c>
      <c r="H51" s="53" t="n">
        <f aca="false">ROUND(MAX($J$2,G51+$J$4,IF(C51&lt;&gt;"null",VLOOKUP(F51,Transs3,2,FALSE())+VLOOKUP(D51,Intensity2,2,TRUE())+H50,H50-$J$5)),2)</f>
        <v>0.69</v>
      </c>
      <c r="I51" s="39" t="n">
        <f aca="false">IF(C51="Sell",J51-H50,IF(C51="Buy",I50-G50,((I50+J50)/2-H50/2)))</f>
        <v>24.88</v>
      </c>
      <c r="J51" s="39" t="n">
        <f aca="false">IF(C51="Sell",J50+G50,IF(C51="Buy",I51+H50,((I50+J50)/2+H50/2)))</f>
        <v>25.58</v>
      </c>
      <c r="K51" s="20" t="n">
        <f aca="false">(I51+J51)/2</f>
        <v>25.23</v>
      </c>
      <c r="L51" s="20" t="n">
        <f aca="false">IF(C51="Buy",I50,IF(C51="Sell",J50,""))</f>
        <v>25</v>
      </c>
      <c r="M51" s="41" t="n">
        <f aca="false">IF(C51="Buy",(L51*10000+O50*M50)/(O50+10000),M50)</f>
        <v>26.08</v>
      </c>
      <c r="N51" s="41" t="n">
        <f aca="false">IF(C51="Sell",(L51*10000+P50*N50)/(P50+10000),N50)</f>
        <v>25.5615384615385</v>
      </c>
      <c r="O51" s="37" t="n">
        <f aca="false">IF(C51="Buy",O50+10000,O50)</f>
        <v>40000</v>
      </c>
      <c r="P51" s="37" t="n">
        <f aca="false">IF(C51="Sell",P50+10000,P50)</f>
        <v>130000</v>
      </c>
      <c r="Q51" s="37" t="n">
        <f aca="false">O51-P51</f>
        <v>-90000</v>
      </c>
      <c r="R51" s="37" t="n">
        <f aca="false">P51*N51-O51*M51</f>
        <v>2279800</v>
      </c>
      <c r="S51" s="37" t="n">
        <f aca="false">Q51*K51+R51</f>
        <v>9100.00000000047</v>
      </c>
      <c r="U51" s="20"/>
      <c r="V51" s="20"/>
      <c r="W51" s="20"/>
    </row>
    <row r="52" customFormat="false" ht="12.75" hidden="false" customHeight="false" outlineLevel="0" collapsed="false">
      <c r="A52" s="20" t="n">
        <f aca="false">A51+1</f>
        <v>34</v>
      </c>
      <c r="B52" s="37" t="n">
        <f aca="false">model1!B52</f>
        <v>5348.35178302563</v>
      </c>
      <c r="C52" s="20" t="s">
        <v>70</v>
      </c>
      <c r="D52" s="37" t="n">
        <f aca="false">((B52-B51)+(B51-B50)+(B50-B49)+(B49-B48))/4</f>
        <v>181.457536262007</v>
      </c>
      <c r="E52" s="20" t="n">
        <f aca="false">IF(C52="Sell",E51-1,IF(C52="Buy",E51+1,IF(AND(C52="null",E51&gt;0),E51-1,IF(AND(C52="null",E51&lt;0),E51+1,E51))))</f>
        <v>0</v>
      </c>
      <c r="F52" s="20" t="n">
        <f aca="false">IF(ABS(Q52)&gt;$N$2,ABS(E52)+$N$3,ABS(E52))</f>
        <v>5</v>
      </c>
      <c r="G52" s="38" t="n">
        <f aca="false">MAX($J$3,IF(C52&lt;&gt;"null",VLOOKUP(F52,Transs3,3,FALSE()),ROUND(G51*(1-$F$4),2)))</f>
        <v>0.04</v>
      </c>
      <c r="H52" s="53" t="n">
        <f aca="false">ROUND(MAX($J$2,G52+$J$4,IF(C52&lt;&gt;"null",VLOOKUP(F52,Transs3,2,FALSE())+VLOOKUP(D52,Intensity2,2,TRUE())+H51,H51-$J$5)),2)</f>
        <v>0.67</v>
      </c>
      <c r="I52" s="39" t="n">
        <f aca="false">IF(C52="Sell",J52-H51,IF(C52="Buy",I51-G51,((I51+J51)/2-H51/2)))</f>
        <v>24.885</v>
      </c>
      <c r="J52" s="39" t="n">
        <f aca="false">IF(C52="Sell",J51+G51,IF(C52="Buy",I52+H51,((I51+J51)/2+H51/2)))</f>
        <v>25.575</v>
      </c>
      <c r="K52" s="20" t="n">
        <f aca="false">(I52+J52)/2</f>
        <v>25.23</v>
      </c>
      <c r="L52" s="20" t="str">
        <f aca="false">IF(C52="Buy",I51,IF(C52="Sell",J51,""))</f>
        <v/>
      </c>
      <c r="M52" s="41" t="n">
        <f aca="false">IF(C52="Buy",(L52*10000+O51*M51)/(O51+10000),M51)</f>
        <v>26.08</v>
      </c>
      <c r="N52" s="41" t="n">
        <f aca="false">IF(C52="Sell",(L52*10000+P51*N51)/(P51+10000),N51)</f>
        <v>25.5615384615385</v>
      </c>
      <c r="O52" s="37" t="n">
        <f aca="false">IF(C52="Buy",O51+10000,O51)</f>
        <v>40000</v>
      </c>
      <c r="P52" s="37" t="n">
        <f aca="false">IF(C52="Sell",P51+10000,P51)</f>
        <v>130000</v>
      </c>
      <c r="Q52" s="37" t="n">
        <f aca="false">O52-P52</f>
        <v>-90000</v>
      </c>
      <c r="R52" s="37" t="n">
        <f aca="false">P52*N52-O52*M52</f>
        <v>2279800</v>
      </c>
      <c r="S52" s="37" t="n">
        <f aca="false">Q52*K52+R52</f>
        <v>9100.00000000047</v>
      </c>
      <c r="U52" s="20"/>
      <c r="V52" s="20"/>
      <c r="W52" s="20"/>
    </row>
    <row r="53" customFormat="false" ht="12.75" hidden="false" customHeight="false" outlineLevel="0" collapsed="false">
      <c r="A53" s="20" t="n">
        <f aca="false">A52+1</f>
        <v>35</v>
      </c>
      <c r="B53" s="37" t="n">
        <f aca="false">model1!B53</f>
        <v>5447.67680076965</v>
      </c>
      <c r="C53" s="20" t="s">
        <v>70</v>
      </c>
      <c r="D53" s="37" t="n">
        <f aca="false">((B53-B52)+(B52-B51)+(B51-B50)+(B50-B49))/4</f>
        <v>146.288790698012</v>
      </c>
      <c r="E53" s="20" t="n">
        <f aca="false">IF(C53="Sell",E52-1,IF(C53="Buy",E52+1,IF(AND(C53="null",E52&gt;0),E52-1,IF(AND(C53="null",E52&lt;0),E52+1,E52))))</f>
        <v>0</v>
      </c>
      <c r="F53" s="20" t="n">
        <f aca="false">IF(ABS(Q53)&gt;$N$2,ABS(E53)+$N$3,ABS(E53))</f>
        <v>5</v>
      </c>
      <c r="G53" s="38" t="n">
        <f aca="false">MAX($J$3,IF(C53&lt;&gt;"null",VLOOKUP(F53,Transs3,3,FALSE()),ROUND(G52*(1-$F$4),2)))</f>
        <v>0.04</v>
      </c>
      <c r="H53" s="53" t="n">
        <f aca="false">ROUND(MAX($J$2,G53+$J$4,IF(C53&lt;&gt;"null",VLOOKUP(F53,Transs3,2,FALSE())+VLOOKUP(D53,Intensity2,2,TRUE())+H52,H52-$J$5)),2)</f>
        <v>0.65</v>
      </c>
      <c r="I53" s="39" t="n">
        <f aca="false">IF(C53="Sell",J53-H52,IF(C53="Buy",I52-G52,((I52+J52)/2-H52/2)))</f>
        <v>24.895</v>
      </c>
      <c r="J53" s="39" t="n">
        <f aca="false">IF(C53="Sell",J52+G52,IF(C53="Buy",I53+H52,((I52+J52)/2+H52/2)))</f>
        <v>25.565</v>
      </c>
      <c r="K53" s="20" t="n">
        <f aca="false">(I53+J53)/2</f>
        <v>25.23</v>
      </c>
      <c r="L53" s="20" t="str">
        <f aca="false">IF(C53="Buy",I52,IF(C53="Sell",J52,""))</f>
        <v/>
      </c>
      <c r="M53" s="41" t="n">
        <f aca="false">IF(C53="Buy",(L53*10000+O52*M52)/(O52+10000),M52)</f>
        <v>26.08</v>
      </c>
      <c r="N53" s="41" t="n">
        <f aca="false">IF(C53="Sell",(L53*10000+P52*N52)/(P52+10000),N52)</f>
        <v>25.5615384615385</v>
      </c>
      <c r="O53" s="37" t="n">
        <f aca="false">IF(C53="Buy",O52+10000,O52)</f>
        <v>40000</v>
      </c>
      <c r="P53" s="37" t="n">
        <f aca="false">IF(C53="Sell",P52+10000,P52)</f>
        <v>130000</v>
      </c>
      <c r="Q53" s="37" t="n">
        <f aca="false">O53-P53</f>
        <v>-90000</v>
      </c>
      <c r="R53" s="37" t="n">
        <f aca="false">P53*N53-O53*M53</f>
        <v>2279800</v>
      </c>
      <c r="S53" s="37" t="n">
        <f aca="false">Q53*K53+R53</f>
        <v>9100.00000000047</v>
      </c>
      <c r="U53" s="20"/>
      <c r="V53" s="20"/>
      <c r="W53" s="20"/>
    </row>
    <row r="54" customFormat="false" ht="12.75" hidden="false" customHeight="false" outlineLevel="0" collapsed="false">
      <c r="A54" s="20" t="n">
        <f aca="false">A53+1</f>
        <v>36</v>
      </c>
      <c r="B54" s="37" t="n">
        <f aca="false">model1!B54</f>
        <v>5583.84025158605</v>
      </c>
      <c r="C54" s="20" t="s">
        <v>70</v>
      </c>
      <c r="D54" s="37" t="n">
        <f aca="false">((B54-B53)+(B53-B52)+(B52-B51)+(B51-B50))/4</f>
        <v>120.329653402112</v>
      </c>
      <c r="E54" s="20" t="n">
        <f aca="false">IF(C54="Sell",E53-1,IF(C54="Buy",E53+1,IF(AND(C54="null",E53&gt;0),E53-1,IF(AND(C54="null",E53&lt;0),E53+1,E53))))</f>
        <v>0</v>
      </c>
      <c r="F54" s="20" t="n">
        <f aca="false">IF(ABS(Q54)&gt;$N$2,ABS(E54)+$N$3,ABS(E54))</f>
        <v>5</v>
      </c>
      <c r="G54" s="38" t="n">
        <f aca="false">MAX($J$3,IF(C54&lt;&gt;"null",VLOOKUP(F54,Transs3,3,FALSE()),ROUND(G53*(1-$F$4),2)))</f>
        <v>0.04</v>
      </c>
      <c r="H54" s="53" t="n">
        <f aca="false">ROUND(MAX($J$2,G54+$J$4,IF(C54&lt;&gt;"null",VLOOKUP(F54,Transs3,2,FALSE())+VLOOKUP(D54,Intensity2,2,TRUE())+H53,H53-$J$5)),2)</f>
        <v>0.63</v>
      </c>
      <c r="I54" s="39" t="n">
        <f aca="false">IF(C54="Sell",J54-H53,IF(C54="Buy",I53-G53,((I53+J53)/2-H53/2)))</f>
        <v>24.905</v>
      </c>
      <c r="J54" s="39" t="n">
        <f aca="false">IF(C54="Sell",J53+G53,IF(C54="Buy",I54+H53,((I53+J53)/2+H53/2)))</f>
        <v>25.555</v>
      </c>
      <c r="K54" s="20" t="n">
        <f aca="false">(I54+J54)/2</f>
        <v>25.23</v>
      </c>
      <c r="L54" s="20" t="str">
        <f aca="false">IF(C54="Buy",I53,IF(C54="Sell",J53,""))</f>
        <v/>
      </c>
      <c r="M54" s="41" t="n">
        <f aca="false">IF(C54="Buy",(L54*10000+O53*M53)/(O53+10000),M53)</f>
        <v>26.08</v>
      </c>
      <c r="N54" s="41" t="n">
        <f aca="false">IF(C54="Sell",(L54*10000+P53*N53)/(P53+10000),N53)</f>
        <v>25.5615384615385</v>
      </c>
      <c r="O54" s="37" t="n">
        <f aca="false">IF(C54="Buy",O53+10000,O53)</f>
        <v>40000</v>
      </c>
      <c r="P54" s="37" t="n">
        <f aca="false">IF(C54="Sell",P53+10000,P53)</f>
        <v>130000</v>
      </c>
      <c r="Q54" s="37" t="n">
        <f aca="false">O54-P54</f>
        <v>-90000</v>
      </c>
      <c r="R54" s="37" t="n">
        <f aca="false">P54*N54-O54*M54</f>
        <v>2279800</v>
      </c>
      <c r="S54" s="37" t="n">
        <f aca="false">Q54*K54+R54</f>
        <v>9100.00000000047</v>
      </c>
      <c r="U54" s="20"/>
      <c r="V54" s="20"/>
      <c r="W54" s="20"/>
    </row>
    <row r="55" customFormat="false" ht="12.75" hidden="false" customHeight="false" outlineLevel="0" collapsed="false">
      <c r="A55" s="20" t="n">
        <f aca="false">A54+1</f>
        <v>37</v>
      </c>
      <c r="B55" s="37" t="n">
        <f aca="false">model1!B55</f>
        <v>5707.62163725125</v>
      </c>
      <c r="C55" s="20" t="s">
        <v>70</v>
      </c>
      <c r="D55" s="37" t="n">
        <f aca="false">((B55-B54)+(B54-B53)+(B53-B52)+(B52-B51))/4</f>
        <v>91.274999818412</v>
      </c>
      <c r="E55" s="20" t="n">
        <f aca="false">IF(C55="Sell",E54-1,IF(C55="Buy",E54+1,IF(AND(C55="null",E54&gt;0),E54-1,IF(AND(C55="null",E54&lt;0),E54+1,E54))))</f>
        <v>0</v>
      </c>
      <c r="F55" s="20" t="n">
        <f aca="false">IF(ABS(Q55)&gt;$N$2,ABS(E55)+$N$3,ABS(E55))</f>
        <v>5</v>
      </c>
      <c r="G55" s="38" t="n">
        <f aca="false">MAX($J$3,IF(C55&lt;&gt;"null",VLOOKUP(F55,Transs3,3,FALSE()),ROUND(G54*(1-$F$4),2)))</f>
        <v>0.04</v>
      </c>
      <c r="H55" s="53" t="n">
        <f aca="false">ROUND(MAX($J$2,G55+$J$4,IF(C55&lt;&gt;"null",VLOOKUP(F55,Transs3,2,FALSE())+VLOOKUP(D55,Intensity2,2,TRUE())+H54,H54-$J$5)),2)</f>
        <v>0.61</v>
      </c>
      <c r="I55" s="39" t="n">
        <f aca="false">IF(C55="Sell",J55-H54,IF(C55="Buy",I54-G54,((I54+J54)/2-H54/2)))</f>
        <v>24.915</v>
      </c>
      <c r="J55" s="39" t="n">
        <f aca="false">IF(C55="Sell",J54+G54,IF(C55="Buy",I55+H54,((I54+J54)/2+H54/2)))</f>
        <v>25.545</v>
      </c>
      <c r="K55" s="20" t="n">
        <f aca="false">(I55+J55)/2</f>
        <v>25.23</v>
      </c>
      <c r="L55" s="20" t="str">
        <f aca="false">IF(C55="Buy",I54,IF(C55="Sell",J54,""))</f>
        <v/>
      </c>
      <c r="M55" s="41" t="n">
        <f aca="false">IF(C55="Buy",(L55*10000+O54*M54)/(O54+10000),M54)</f>
        <v>26.08</v>
      </c>
      <c r="N55" s="41" t="n">
        <f aca="false">IF(C55="Sell",(L55*10000+P54*N54)/(P54+10000),N54)</f>
        <v>25.5615384615385</v>
      </c>
      <c r="O55" s="37" t="n">
        <f aca="false">IF(C55="Buy",O54+10000,O54)</f>
        <v>40000</v>
      </c>
      <c r="P55" s="37" t="n">
        <f aca="false">IF(C55="Sell",P54+10000,P54)</f>
        <v>130000</v>
      </c>
      <c r="Q55" s="37" t="n">
        <f aca="false">O55-P55</f>
        <v>-90000</v>
      </c>
      <c r="R55" s="37" t="n">
        <f aca="false">P55*N55-O55*M55</f>
        <v>2279800</v>
      </c>
      <c r="S55" s="37" t="n">
        <f aca="false">Q55*K55+R55</f>
        <v>9100.00000000047</v>
      </c>
      <c r="U55" s="20"/>
      <c r="V55" s="20"/>
      <c r="W55" s="20"/>
    </row>
    <row r="56" customFormat="false" ht="12.75" hidden="false" customHeight="false" outlineLevel="0" collapsed="false">
      <c r="A56" s="20" t="n">
        <f aca="false">A55+1</f>
        <v>38</v>
      </c>
      <c r="B56" s="37" t="n">
        <f aca="false">model1!B56</f>
        <v>5829.61824140762</v>
      </c>
      <c r="C56" s="20" t="s">
        <v>70</v>
      </c>
      <c r="D56" s="37" t="n">
        <f aca="false">((B56-B55)+(B55-B54)+(B54-B53)+(B53-B52))/4</f>
        <v>120.316614595497</v>
      </c>
      <c r="E56" s="20" t="n">
        <f aca="false">IF(C56="Sell",E55-1,IF(C56="Buy",E55+1,IF(AND(C56="null",E55&gt;0),E55-1,IF(AND(C56="null",E55&lt;0),E55+1,E55))))</f>
        <v>0</v>
      </c>
      <c r="F56" s="20" t="n">
        <f aca="false">IF(ABS(Q56)&gt;$N$2,ABS(E56)+$N$3,ABS(E56))</f>
        <v>5</v>
      </c>
      <c r="G56" s="38" t="n">
        <f aca="false">MAX($J$3,IF(C56&lt;&gt;"null",VLOOKUP(F56,Transs3,3,FALSE()),ROUND(G55*(1-$F$4),2)))</f>
        <v>0.04</v>
      </c>
      <c r="H56" s="53" t="n">
        <f aca="false">ROUND(MAX($J$2,G56+$J$4,IF(C56&lt;&gt;"null",VLOOKUP(F56,Transs3,2,FALSE())+VLOOKUP(D56,Intensity2,2,TRUE())+H55,H55-$J$5)),2)</f>
        <v>0.59</v>
      </c>
      <c r="I56" s="39" t="n">
        <f aca="false">IF(C56="Sell",J56-H55,IF(C56="Buy",I55-G55,((I55+J55)/2-H55/2)))</f>
        <v>24.925</v>
      </c>
      <c r="J56" s="39" t="n">
        <f aca="false">IF(C56="Sell",J55+G55,IF(C56="Buy",I56+H55,((I55+J55)/2+H55/2)))</f>
        <v>25.535</v>
      </c>
      <c r="K56" s="20" t="n">
        <f aca="false">(I56+J56)/2</f>
        <v>25.23</v>
      </c>
      <c r="L56" s="20" t="str">
        <f aca="false">IF(C56="Buy",I55,IF(C56="Sell",J55,""))</f>
        <v/>
      </c>
      <c r="M56" s="41" t="n">
        <f aca="false">IF(C56="Buy",(L56*10000+O55*M55)/(O55+10000),M55)</f>
        <v>26.08</v>
      </c>
      <c r="N56" s="41" t="n">
        <f aca="false">IF(C56="Sell",(L56*10000+P55*N55)/(P55+10000),N55)</f>
        <v>25.5615384615385</v>
      </c>
      <c r="O56" s="37" t="n">
        <f aca="false">IF(C56="Buy",O55+10000,O55)</f>
        <v>40000</v>
      </c>
      <c r="P56" s="37" t="n">
        <f aca="false">IF(C56="Sell",P55+10000,P55)</f>
        <v>130000</v>
      </c>
      <c r="Q56" s="37" t="n">
        <f aca="false">O56-P56</f>
        <v>-90000</v>
      </c>
      <c r="R56" s="37" t="n">
        <f aca="false">P56*N56-O56*M56</f>
        <v>2279800</v>
      </c>
      <c r="S56" s="37" t="n">
        <f aca="false">Q56*K56+R56</f>
        <v>9100.00000000047</v>
      </c>
      <c r="U56" s="20"/>
      <c r="V56" s="20"/>
      <c r="W56" s="20"/>
    </row>
    <row r="57" customFormat="false" ht="12.75" hidden="false" customHeight="false" outlineLevel="0" collapsed="false">
      <c r="A57" s="20" t="n">
        <f aca="false">A56+1</f>
        <v>39</v>
      </c>
      <c r="B57" s="37" t="n">
        <f aca="false">model1!B57</f>
        <v>5898.75205146776</v>
      </c>
      <c r="C57" s="20" t="s">
        <v>70</v>
      </c>
      <c r="D57" s="37" t="n">
        <f aca="false">((B57-B56)+(B56-B55)+(B55-B54)+(B54-B53))/4</f>
        <v>112.768812674527</v>
      </c>
      <c r="E57" s="20" t="n">
        <f aca="false">IF(C57="Sell",E56-1,IF(C57="Buy",E56+1,IF(AND(C57="null",E56&gt;0),E56-1,IF(AND(C57="null",E56&lt;0),E56+1,E56))))</f>
        <v>0</v>
      </c>
      <c r="F57" s="20" t="n">
        <f aca="false">IF(ABS(Q57)&gt;$N$2,ABS(E57)+$N$3,ABS(E57))</f>
        <v>5</v>
      </c>
      <c r="G57" s="38" t="n">
        <f aca="false">MAX($J$3,IF(C57&lt;&gt;"null",VLOOKUP(F57,Transs3,3,FALSE()),ROUND(G56*(1-$F$4),2)))</f>
        <v>0.04</v>
      </c>
      <c r="H57" s="53" t="n">
        <f aca="false">ROUND(MAX($J$2,G57+$J$4,IF(C57&lt;&gt;"null",VLOOKUP(F57,Transs3,2,FALSE())+VLOOKUP(D57,Intensity2,2,TRUE())+H56,H56-$J$5)),2)</f>
        <v>0.57</v>
      </c>
      <c r="I57" s="39" t="n">
        <f aca="false">IF(C57="Sell",J57-H56,IF(C57="Buy",I56-G56,((I56+J56)/2-H56/2)))</f>
        <v>24.935</v>
      </c>
      <c r="J57" s="39" t="n">
        <f aca="false">IF(C57="Sell",J56+G56,IF(C57="Buy",I57+H56,((I56+J56)/2+H56/2)))</f>
        <v>25.525</v>
      </c>
      <c r="K57" s="20" t="n">
        <f aca="false">(I57+J57)/2</f>
        <v>25.23</v>
      </c>
      <c r="L57" s="20" t="str">
        <f aca="false">IF(C57="Buy",I56,IF(C57="Sell",J56,""))</f>
        <v/>
      </c>
      <c r="M57" s="41" t="n">
        <f aca="false">IF(C57="Buy",(L57*10000+O56*M56)/(O56+10000),M56)</f>
        <v>26.08</v>
      </c>
      <c r="N57" s="41" t="n">
        <f aca="false">IF(C57="Sell",(L57*10000+P56*N56)/(P56+10000),N56)</f>
        <v>25.5615384615385</v>
      </c>
      <c r="O57" s="37" t="n">
        <f aca="false">IF(C57="Buy",O56+10000,O56)</f>
        <v>40000</v>
      </c>
      <c r="P57" s="37" t="n">
        <f aca="false">IF(C57="Sell",P56+10000,P56)</f>
        <v>130000</v>
      </c>
      <c r="Q57" s="37" t="n">
        <f aca="false">O57-P57</f>
        <v>-90000</v>
      </c>
      <c r="R57" s="37" t="n">
        <f aca="false">P57*N57-O57*M57</f>
        <v>2279800</v>
      </c>
      <c r="S57" s="37" t="n">
        <f aca="false">Q57*K57+R57</f>
        <v>9100.00000000047</v>
      </c>
      <c r="U57" s="20"/>
      <c r="V57" s="20"/>
      <c r="W57" s="20"/>
    </row>
    <row r="58" customFormat="false" ht="12.75" hidden="false" customHeight="false" outlineLevel="0" collapsed="false">
      <c r="A58" s="20" t="n">
        <f aca="false">A57+1</f>
        <v>40</v>
      </c>
      <c r="B58" s="37" t="n">
        <f aca="false">model1!B58</f>
        <v>6087.69955393924</v>
      </c>
      <c r="C58" s="20" t="s">
        <v>70</v>
      </c>
      <c r="D58" s="37" t="n">
        <f aca="false">((B58-B57)+(B57-B56)+(B56-B55)+(B55-B54))/4</f>
        <v>125.964825588296</v>
      </c>
      <c r="E58" s="20" t="n">
        <f aca="false">IF(C58="Sell",E57-1,IF(C58="Buy",E57+1,IF(AND(C58="null",E57&gt;0),E57-1,IF(AND(C58="null",E57&lt;0),E57+1,E57))))</f>
        <v>0</v>
      </c>
      <c r="F58" s="20" t="n">
        <f aca="false">IF(ABS(Q58)&gt;$N$2,ABS(E58)+$N$3,ABS(E58))</f>
        <v>5</v>
      </c>
      <c r="G58" s="38" t="n">
        <f aca="false">MAX($J$3,IF(C58&lt;&gt;"null",VLOOKUP(F58,Transs3,3,FALSE()),ROUND(G57*(1-$F$4),2)))</f>
        <v>0.04</v>
      </c>
      <c r="H58" s="53" t="n">
        <f aca="false">ROUND(MAX($J$2,G58+$J$4,IF(C58&lt;&gt;"null",VLOOKUP(F58,Transs3,2,FALSE())+VLOOKUP(D58,Intensity2,2,TRUE())+H57,H57-$J$5)),2)</f>
        <v>0.55</v>
      </c>
      <c r="I58" s="39" t="n">
        <f aca="false">IF(C58="Sell",J58-H57,IF(C58="Buy",I57-G57,((I57+J57)/2-H57/2)))</f>
        <v>24.945</v>
      </c>
      <c r="J58" s="39" t="n">
        <f aca="false">IF(C58="Sell",J57+G57,IF(C58="Buy",I58+H57,((I57+J57)/2+H57/2)))</f>
        <v>25.515</v>
      </c>
      <c r="K58" s="20" t="n">
        <f aca="false">(I58+J58)/2</f>
        <v>25.23</v>
      </c>
      <c r="L58" s="20" t="str">
        <f aca="false">IF(C58="Buy",I57,IF(C58="Sell",J57,""))</f>
        <v/>
      </c>
      <c r="M58" s="41" t="n">
        <f aca="false">IF(C58="Buy",(L58*10000+O57*M57)/(O57+10000),M57)</f>
        <v>26.08</v>
      </c>
      <c r="N58" s="41" t="n">
        <f aca="false">IF(C58="Sell",(L58*10000+P57*N57)/(P57+10000),N57)</f>
        <v>25.5615384615385</v>
      </c>
      <c r="O58" s="37" t="n">
        <f aca="false">IF(C58="Buy",O57+10000,O57)</f>
        <v>40000</v>
      </c>
      <c r="P58" s="37" t="n">
        <f aca="false">IF(C58="Sell",P57+10000,P57)</f>
        <v>130000</v>
      </c>
      <c r="Q58" s="37" t="n">
        <f aca="false">O58-P58</f>
        <v>-90000</v>
      </c>
      <c r="R58" s="37" t="n">
        <f aca="false">P58*N58-O58*M58</f>
        <v>2279800</v>
      </c>
      <c r="S58" s="37" t="n">
        <f aca="false">Q58*K58+R58</f>
        <v>9100.00000000047</v>
      </c>
      <c r="U58" s="20"/>
      <c r="V58" s="20"/>
      <c r="W58" s="20"/>
    </row>
    <row r="59" customFormat="false" ht="12.75" hidden="false" customHeight="false" outlineLevel="0" collapsed="false">
      <c r="A59" s="20" t="n">
        <f aca="false">A58+1</f>
        <v>41</v>
      </c>
      <c r="B59" s="37" t="n">
        <f aca="false">model1!B59</f>
        <v>6240.55109196315</v>
      </c>
      <c r="C59" s="20" t="s">
        <v>70</v>
      </c>
      <c r="D59" s="37" t="n">
        <f aca="false">((B59-B58)+(B58-B57)+(B57-B56)+(B56-B55))/4</f>
        <v>133.232363677974</v>
      </c>
      <c r="E59" s="20" t="n">
        <f aca="false">IF(C59="Sell",E58-1,IF(C59="Buy",E58+1,IF(AND(C59="null",E58&gt;0),E58-1,IF(AND(C59="null",E58&lt;0),E58+1,E58))))</f>
        <v>0</v>
      </c>
      <c r="F59" s="20" t="n">
        <f aca="false">IF(ABS(Q59)&gt;$N$2,ABS(E59)+$N$3,ABS(E59))</f>
        <v>5</v>
      </c>
      <c r="G59" s="38" t="n">
        <f aca="false">MAX($J$3,IF(C59&lt;&gt;"null",VLOOKUP(F59,Transs3,3,FALSE()),ROUND(G58*(1-$F$4),2)))</f>
        <v>0.04</v>
      </c>
      <c r="H59" s="53" t="n">
        <f aca="false">ROUND(MAX($J$2,G59+$J$4,IF(C59&lt;&gt;"null",VLOOKUP(F59,Transs3,2,FALSE())+VLOOKUP(D59,Intensity2,2,TRUE())+H58,H58-$J$5)),2)</f>
        <v>0.53</v>
      </c>
      <c r="I59" s="39" t="n">
        <f aca="false">IF(C59="Sell",J59-H58,IF(C59="Buy",I58-G58,((I58+J58)/2-H58/2)))</f>
        <v>24.955</v>
      </c>
      <c r="J59" s="39" t="n">
        <f aca="false">IF(C59="Sell",J58+G58,IF(C59="Buy",I59+H58,((I58+J58)/2+H58/2)))</f>
        <v>25.505</v>
      </c>
      <c r="K59" s="20" t="n">
        <f aca="false">(I59+J59)/2</f>
        <v>25.23</v>
      </c>
      <c r="L59" s="20" t="str">
        <f aca="false">IF(C59="Buy",I58,IF(C59="Sell",J58,""))</f>
        <v/>
      </c>
      <c r="M59" s="41" t="n">
        <f aca="false">IF(C59="Buy",(L59*10000+O58*M58)/(O58+10000),M58)</f>
        <v>26.08</v>
      </c>
      <c r="N59" s="41" t="n">
        <f aca="false">IF(C59="Sell",(L59*10000+P58*N58)/(P58+10000),N58)</f>
        <v>25.5615384615385</v>
      </c>
      <c r="O59" s="37" t="n">
        <f aca="false">IF(C59="Buy",O58+10000,O58)</f>
        <v>40000</v>
      </c>
      <c r="P59" s="37" t="n">
        <f aca="false">IF(C59="Sell",P58+10000,P58)</f>
        <v>130000</v>
      </c>
      <c r="Q59" s="37" t="n">
        <f aca="false">O59-P59</f>
        <v>-90000</v>
      </c>
      <c r="R59" s="37" t="n">
        <f aca="false">P59*N59-O59*M59</f>
        <v>2279800</v>
      </c>
      <c r="S59" s="37" t="n">
        <f aca="false">Q59*K59+R59</f>
        <v>9100.00000000047</v>
      </c>
      <c r="U59" s="20"/>
      <c r="V59" s="20"/>
      <c r="W59" s="20"/>
    </row>
    <row r="60" customFormat="false" ht="12.75" hidden="false" customHeight="false" outlineLevel="0" collapsed="false">
      <c r="A60" s="20" t="n">
        <f aca="false">A59+1</f>
        <v>42</v>
      </c>
      <c r="B60" s="37" t="n">
        <f aca="false">model1!B60</f>
        <v>6262.83128950475</v>
      </c>
      <c r="C60" s="20" t="s">
        <v>70</v>
      </c>
      <c r="D60" s="37" t="n">
        <f aca="false">((B60-B59)+(B59-B58)+(B58-B57)+(B57-B56))/4</f>
        <v>108.303262024283</v>
      </c>
      <c r="E60" s="20" t="n">
        <f aca="false">IF(C60="Sell",E59-1,IF(C60="Buy",E59+1,IF(AND(C60="null",E59&gt;0),E59-1,IF(AND(C60="null",E59&lt;0),E59+1,E59))))</f>
        <v>0</v>
      </c>
      <c r="F60" s="20" t="n">
        <f aca="false">IF(ABS(Q60)&gt;$N$2,ABS(E60)+$N$3,ABS(E60))</f>
        <v>5</v>
      </c>
      <c r="G60" s="38" t="n">
        <f aca="false">MAX($J$3,IF(C60&lt;&gt;"null",VLOOKUP(F60,Transs3,3,FALSE()),ROUND(G59*(1-$F$4),2)))</f>
        <v>0.04</v>
      </c>
      <c r="H60" s="53" t="n">
        <f aca="false">ROUND(MAX($J$2,G60+$J$4,IF(C60&lt;&gt;"null",VLOOKUP(F60,Transs3,2,FALSE())+VLOOKUP(D60,Intensity2,2,TRUE())+H59,H59-$J$5)),2)</f>
        <v>0.51</v>
      </c>
      <c r="I60" s="39" t="n">
        <f aca="false">IF(C60="Sell",J60-H59,IF(C60="Buy",I59-G59,((I59+J59)/2-H59/2)))</f>
        <v>24.965</v>
      </c>
      <c r="J60" s="39" t="n">
        <f aca="false">IF(C60="Sell",J59+G59,IF(C60="Buy",I60+H59,((I59+J59)/2+H59/2)))</f>
        <v>25.495</v>
      </c>
      <c r="K60" s="20" t="n">
        <f aca="false">(I60+J60)/2</f>
        <v>25.23</v>
      </c>
      <c r="L60" s="20" t="str">
        <f aca="false">IF(C60="Buy",I59,IF(C60="Sell",J59,""))</f>
        <v/>
      </c>
      <c r="M60" s="41" t="n">
        <f aca="false">IF(C60="Buy",(L60*10000+O59*M59)/(O59+10000),M59)</f>
        <v>26.08</v>
      </c>
      <c r="N60" s="41" t="n">
        <f aca="false">IF(C60="Sell",(L60*10000+P59*N59)/(P59+10000),N59)</f>
        <v>25.5615384615385</v>
      </c>
      <c r="O60" s="37" t="n">
        <f aca="false">IF(C60="Buy",O59+10000,O59)</f>
        <v>40000</v>
      </c>
      <c r="P60" s="37" t="n">
        <f aca="false">IF(C60="Sell",P59+10000,P59)</f>
        <v>130000</v>
      </c>
      <c r="Q60" s="37" t="n">
        <f aca="false">O60-P60</f>
        <v>-90000</v>
      </c>
      <c r="R60" s="37" t="n">
        <f aca="false">P60*N60-O60*M60</f>
        <v>2279800</v>
      </c>
      <c r="S60" s="37" t="n">
        <f aca="false">Q60*K60+R60</f>
        <v>9100.00000000047</v>
      </c>
      <c r="U60" s="20"/>
      <c r="V60" s="20"/>
      <c r="W60" s="20"/>
    </row>
    <row r="61" customFormat="false" ht="12.75" hidden="false" customHeight="false" outlineLevel="0" collapsed="false">
      <c r="A61" s="20" t="n">
        <f aca="false">A60+1</f>
        <v>43</v>
      </c>
      <c r="B61" s="37" t="n">
        <f aca="false">model1!B61</f>
        <v>6290.25173449929</v>
      </c>
      <c r="C61" s="20" t="s">
        <v>70</v>
      </c>
      <c r="D61" s="37" t="n">
        <f aca="false">((B61-B60)+(B60-B59)+(B59-B58)+(B58-B57))/4</f>
        <v>97.8749207578831</v>
      </c>
      <c r="E61" s="20" t="n">
        <f aca="false">IF(C61="Sell",E60-1,IF(C61="Buy",E60+1,IF(AND(C61="null",E60&gt;0),E60-1,IF(AND(C61="null",E60&lt;0),E60+1,E60))))</f>
        <v>0</v>
      </c>
      <c r="F61" s="20" t="n">
        <f aca="false">IF(ABS(Q61)&gt;$N$2,ABS(E61)+$N$3,ABS(E61))</f>
        <v>5</v>
      </c>
      <c r="G61" s="38" t="n">
        <f aca="false">MAX($J$3,IF(C61&lt;&gt;"null",VLOOKUP(F61,Transs3,3,FALSE()),ROUND(G60*(1-$F$4),2)))</f>
        <v>0.04</v>
      </c>
      <c r="H61" s="53" t="n">
        <f aca="false">ROUND(MAX($J$2,G61+$J$4,IF(C61&lt;&gt;"null",VLOOKUP(F61,Transs3,2,FALSE())+VLOOKUP(D61,Intensity2,2,TRUE())+H60,H60-$J$5)),2)</f>
        <v>0.49</v>
      </c>
      <c r="I61" s="39" t="n">
        <f aca="false">IF(C61="Sell",J61-H60,IF(C61="Buy",I60-G60,((I60+J60)/2-H60/2)))</f>
        <v>24.975</v>
      </c>
      <c r="J61" s="39" t="n">
        <f aca="false">IF(C61="Sell",J60+G60,IF(C61="Buy",I61+H60,((I60+J60)/2+H60/2)))</f>
        <v>25.485</v>
      </c>
      <c r="K61" s="20" t="n">
        <f aca="false">(I61+J61)/2</f>
        <v>25.23</v>
      </c>
      <c r="L61" s="20" t="str">
        <f aca="false">IF(C61="Buy",I60,IF(C61="Sell",J60,""))</f>
        <v/>
      </c>
      <c r="M61" s="41" t="n">
        <f aca="false">IF(C61="Buy",(L61*10000+O60*M60)/(O60+10000),M60)</f>
        <v>26.08</v>
      </c>
      <c r="N61" s="41" t="n">
        <f aca="false">IF(C61="Sell",(L61*10000+P60*N60)/(P60+10000),N60)</f>
        <v>25.5615384615385</v>
      </c>
      <c r="O61" s="37" t="n">
        <f aca="false">IF(C61="Buy",O60+10000,O60)</f>
        <v>40000</v>
      </c>
      <c r="P61" s="37" t="n">
        <f aca="false">IF(C61="Sell",P60+10000,P60)</f>
        <v>130000</v>
      </c>
      <c r="Q61" s="37" t="n">
        <f aca="false">O61-P61</f>
        <v>-90000</v>
      </c>
      <c r="R61" s="37" t="n">
        <f aca="false">P61*N61-O61*M61</f>
        <v>2279800</v>
      </c>
      <c r="S61" s="37" t="n">
        <f aca="false">Q61*K61+R61</f>
        <v>9100.00000000047</v>
      </c>
      <c r="U61" s="20"/>
      <c r="V61" s="20"/>
      <c r="W61" s="20"/>
    </row>
    <row r="62" customFormat="false" ht="12.75" hidden="false" customHeight="false" outlineLevel="0" collapsed="false">
      <c r="A62" s="20" t="n">
        <f aca="false">A61+1</f>
        <v>44</v>
      </c>
      <c r="B62" s="37" t="n">
        <f aca="false">model1!B62</f>
        <v>6420.01278379943</v>
      </c>
      <c r="C62" s="20" t="s">
        <v>70</v>
      </c>
      <c r="D62" s="37" t="n">
        <f aca="false">((B62-B61)+(B61-B60)+(B60-B59)+(B59-B58))/4</f>
        <v>83.0783074650497</v>
      </c>
      <c r="E62" s="20" t="n">
        <f aca="false">IF(C62="Sell",E61-1,IF(C62="Buy",E61+1,IF(AND(C62="null",E61&gt;0),E61-1,IF(AND(C62="null",E61&lt;0),E61+1,E61))))</f>
        <v>0</v>
      </c>
      <c r="F62" s="20" t="n">
        <f aca="false">IF(ABS(Q62)&gt;$N$2,ABS(E62)+$N$3,ABS(E62))</f>
        <v>5</v>
      </c>
      <c r="G62" s="38" t="n">
        <f aca="false">MAX($J$3,IF(C62&lt;&gt;"null",VLOOKUP(F62,Transs3,3,FALSE()),ROUND(G61*(1-$F$4),2)))</f>
        <v>0.04</v>
      </c>
      <c r="H62" s="53" t="n">
        <f aca="false">ROUND(MAX($J$2,G62+$J$4,IF(C62&lt;&gt;"null",VLOOKUP(F62,Transs3,2,FALSE())+VLOOKUP(D62,Intensity2,2,TRUE())+H61,H61-$J$5)),2)</f>
        <v>0.47</v>
      </c>
      <c r="I62" s="39" t="n">
        <f aca="false">IF(C62="Sell",J62-H61,IF(C62="Buy",I61-G61,((I61+J61)/2-H61/2)))</f>
        <v>24.985</v>
      </c>
      <c r="J62" s="39" t="n">
        <f aca="false">IF(C62="Sell",J61+G61,IF(C62="Buy",I62+H61,((I61+J61)/2+H61/2)))</f>
        <v>25.475</v>
      </c>
      <c r="K62" s="20" t="n">
        <f aca="false">(I62+J62)/2</f>
        <v>25.23</v>
      </c>
      <c r="L62" s="20" t="str">
        <f aca="false">IF(C62="Buy",I61,IF(C62="Sell",J61,""))</f>
        <v/>
      </c>
      <c r="M62" s="41" t="n">
        <f aca="false">IF(C62="Buy",(L62*10000+O61*M61)/(O61+10000),M61)</f>
        <v>26.08</v>
      </c>
      <c r="N62" s="41" t="n">
        <f aca="false">IF(C62="Sell",(L62*10000+P61*N61)/(P61+10000),N61)</f>
        <v>25.5615384615385</v>
      </c>
      <c r="O62" s="37" t="n">
        <f aca="false">IF(C62="Buy",O61+10000,O61)</f>
        <v>40000</v>
      </c>
      <c r="P62" s="37" t="n">
        <f aca="false">IF(C62="Sell",P61+10000,P61)</f>
        <v>130000</v>
      </c>
      <c r="Q62" s="37" t="n">
        <f aca="false">O62-P62</f>
        <v>-90000</v>
      </c>
      <c r="R62" s="37" t="n">
        <f aca="false">P62*N62-O62*M62</f>
        <v>2279800</v>
      </c>
      <c r="S62" s="37" t="n">
        <f aca="false">Q62*K62+R62</f>
        <v>9100.00000000047</v>
      </c>
      <c r="U62" s="20"/>
      <c r="V62" s="20"/>
      <c r="W62" s="20"/>
    </row>
    <row r="63" customFormat="false" ht="12.75" hidden="false" customHeight="false" outlineLevel="0" collapsed="false">
      <c r="A63" s="20" t="n">
        <f aca="false">A62+1</f>
        <v>45</v>
      </c>
      <c r="B63" s="37" t="n">
        <f aca="false">model1!B63</f>
        <v>6457.18909554117</v>
      </c>
      <c r="C63" s="20" t="s">
        <v>70</v>
      </c>
      <c r="D63" s="37" t="n">
        <f aca="false">((B63-B62)+(B62-B61)+(B61-B60)+(B60-B59))/4</f>
        <v>54.1595008945058</v>
      </c>
      <c r="E63" s="20" t="n">
        <f aca="false">IF(C63="Sell",E62-1,IF(C63="Buy",E62+1,IF(AND(C63="null",E62&gt;0),E62-1,IF(AND(C63="null",E62&lt;0),E62+1,E62))))</f>
        <v>0</v>
      </c>
      <c r="F63" s="20" t="n">
        <f aca="false">IF(ABS(Q63)&gt;$N$2,ABS(E63)+$N$3,ABS(E63))</f>
        <v>5</v>
      </c>
      <c r="G63" s="38" t="n">
        <f aca="false">MAX($J$3,IF(C63&lt;&gt;"null",VLOOKUP(F63,Transs3,3,FALSE()),ROUND(G62*(1-$F$4),2)))</f>
        <v>0.04</v>
      </c>
      <c r="H63" s="53" t="n">
        <f aca="false">ROUND(MAX($J$2,G63+$J$4,IF(C63&lt;&gt;"null",VLOOKUP(F63,Transs3,2,FALSE())+VLOOKUP(D63,Intensity2,2,TRUE())+H62,H62-$J$5)),2)</f>
        <v>0.45</v>
      </c>
      <c r="I63" s="39" t="n">
        <f aca="false">IF(C63="Sell",J63-H62,IF(C63="Buy",I62-G62,((I62+J62)/2-H62/2)))</f>
        <v>24.995</v>
      </c>
      <c r="J63" s="39" t="n">
        <f aca="false">IF(C63="Sell",J62+G62,IF(C63="Buy",I63+H62,((I62+J62)/2+H62/2)))</f>
        <v>25.465</v>
      </c>
      <c r="K63" s="20" t="n">
        <f aca="false">(I63+J63)/2</f>
        <v>25.23</v>
      </c>
      <c r="L63" s="20" t="str">
        <f aca="false">IF(C63="Buy",I62,IF(C63="Sell",J62,""))</f>
        <v/>
      </c>
      <c r="M63" s="41" t="n">
        <f aca="false">IF(C63="Buy",(L63*10000+O62*M62)/(O62+10000),M62)</f>
        <v>26.08</v>
      </c>
      <c r="N63" s="41" t="n">
        <f aca="false">IF(C63="Sell",(L63*10000+P62*N62)/(P62+10000),N62)</f>
        <v>25.5615384615385</v>
      </c>
      <c r="O63" s="37" t="n">
        <f aca="false">IF(C63="Buy",O62+10000,O62)</f>
        <v>40000</v>
      </c>
      <c r="P63" s="37" t="n">
        <f aca="false">IF(C63="Sell",P62+10000,P62)</f>
        <v>130000</v>
      </c>
      <c r="Q63" s="37" t="n">
        <f aca="false">O63-P63</f>
        <v>-90000</v>
      </c>
      <c r="R63" s="37" t="n">
        <f aca="false">P63*N63-O63*M63</f>
        <v>2279800</v>
      </c>
      <c r="S63" s="37" t="n">
        <f aca="false">Q63*K63+R63</f>
        <v>9100.00000000047</v>
      </c>
      <c r="U63" s="20"/>
      <c r="V63" s="20"/>
      <c r="W63" s="20"/>
    </row>
    <row r="64" customFormat="false" ht="12.75" hidden="false" customHeight="false" outlineLevel="0" collapsed="false">
      <c r="A64" s="20" t="n">
        <f aca="false">A63+1</f>
        <v>46</v>
      </c>
      <c r="B64" s="37" t="n">
        <f aca="false">model1!B64</f>
        <v>6514.90106318209</v>
      </c>
      <c r="C64" s="20" t="s">
        <v>70</v>
      </c>
      <c r="D64" s="37" t="n">
        <f aca="false">((B64-B63)+(B63-B62)+(B62-B61)+(B61-B60))/4</f>
        <v>63.0174434193336</v>
      </c>
      <c r="E64" s="20" t="n">
        <f aca="false">IF(C64="Sell",E63-1,IF(C64="Buy",E63+1,IF(AND(C64="null",E63&gt;0),E63-1,IF(AND(C64="null",E63&lt;0),E63+1,E63))))</f>
        <v>0</v>
      </c>
      <c r="F64" s="20" t="n">
        <f aca="false">IF(ABS(Q64)&gt;$N$2,ABS(E64)+$N$3,ABS(E64))</f>
        <v>5</v>
      </c>
      <c r="G64" s="38" t="n">
        <f aca="false">MAX($J$3,IF(C64&lt;&gt;"null",VLOOKUP(F64,Transs3,3,FALSE()),ROUND(G63*(1-$F$4),2)))</f>
        <v>0.04</v>
      </c>
      <c r="H64" s="53" t="n">
        <f aca="false">ROUND(MAX($J$2,G64+$J$4,IF(C64&lt;&gt;"null",VLOOKUP(F64,Transs3,2,FALSE())+VLOOKUP(D64,Intensity2,2,TRUE())+H63,H63-$J$5)),2)</f>
        <v>0.43</v>
      </c>
      <c r="I64" s="39" t="n">
        <f aca="false">IF(C64="Sell",J64-H63,IF(C64="Buy",I63-G63,((I63+J63)/2-H63/2)))</f>
        <v>25.005</v>
      </c>
      <c r="J64" s="39" t="n">
        <f aca="false">IF(C64="Sell",J63+G63,IF(C64="Buy",I64+H63,((I63+J63)/2+H63/2)))</f>
        <v>25.455</v>
      </c>
      <c r="K64" s="20" t="n">
        <f aca="false">(I64+J64)/2</f>
        <v>25.23</v>
      </c>
      <c r="L64" s="20" t="str">
        <f aca="false">IF(C64="Buy",I63,IF(C64="Sell",J63,""))</f>
        <v/>
      </c>
      <c r="M64" s="41" t="n">
        <f aca="false">IF(C64="Buy",(L64*10000+O63*M63)/(O63+10000),M63)</f>
        <v>26.08</v>
      </c>
      <c r="N64" s="41" t="n">
        <f aca="false">IF(C64="Sell",(L64*10000+P63*N63)/(P63+10000),N63)</f>
        <v>25.5615384615385</v>
      </c>
      <c r="O64" s="37" t="n">
        <f aca="false">IF(C64="Buy",O63+10000,O63)</f>
        <v>40000</v>
      </c>
      <c r="P64" s="37" t="n">
        <f aca="false">IF(C64="Sell",P63+10000,P63)</f>
        <v>130000</v>
      </c>
      <c r="Q64" s="37" t="n">
        <f aca="false">O64-P64</f>
        <v>-90000</v>
      </c>
      <c r="R64" s="37" t="n">
        <f aca="false">P64*N64-O64*M64</f>
        <v>2279800</v>
      </c>
      <c r="S64" s="37" t="n">
        <f aca="false">Q64*K64+R64</f>
        <v>9100.00000000047</v>
      </c>
      <c r="U64" s="20"/>
      <c r="V64" s="20"/>
      <c r="W64" s="20"/>
    </row>
    <row r="65" customFormat="false" ht="12.75" hidden="false" customHeight="false" outlineLevel="0" collapsed="false">
      <c r="A65" s="20" t="n">
        <f aca="false">A64+1</f>
        <v>47</v>
      </c>
      <c r="B65" s="37" t="n">
        <f aca="false">model1!B65</f>
        <v>6632.24791499949</v>
      </c>
      <c r="C65" s="20" t="s">
        <v>59</v>
      </c>
      <c r="D65" s="37" t="n">
        <f aca="false">((B65-B64)+(B64-B63)+(B63-B62)+(B62-B61))/4</f>
        <v>85.499045125049</v>
      </c>
      <c r="E65" s="20" t="n">
        <f aca="false">IF(C65="Sell",E64-1,IF(C65="Buy",E64+1,IF(AND(C65="null",E64&gt;0),E64-1,IF(AND(C65="null",E64&lt;0),E64+1,E64))))</f>
        <v>1</v>
      </c>
      <c r="F65" s="20" t="n">
        <f aca="false">IF(ABS(Q65)&gt;$N$2,ABS(E65)+$N$3,ABS(E65))</f>
        <v>6</v>
      </c>
      <c r="G65" s="38" t="n">
        <f aca="false">MAX($J$3,IF(C65&lt;&gt;"null",VLOOKUP(F65,Transs3,3,FALSE()),ROUND(G64*(1-$F$4),2)))</f>
        <v>0.04</v>
      </c>
      <c r="H65" s="53" t="n">
        <f aca="false">ROUND(MAX($J$2,G65+$J$4,IF(C65&lt;&gt;"null",VLOOKUP(F65,Transs3,2,FALSE())+VLOOKUP(D65,Intensity2,2,TRUE())+H64,H64-$J$5)),2)</f>
        <v>0.43</v>
      </c>
      <c r="I65" s="39" t="n">
        <f aca="false">IF(C65="Sell",J65-H64,IF(C65="Buy",I64-G64,((I64+J64)/2-H64/2)))</f>
        <v>24.965</v>
      </c>
      <c r="J65" s="39" t="n">
        <f aca="false">IF(C65="Sell",J64+G64,IF(C65="Buy",I65+H64,((I64+J64)/2+H64/2)))</f>
        <v>25.395</v>
      </c>
      <c r="K65" s="20" t="n">
        <f aca="false">(I65+J65)/2</f>
        <v>25.18</v>
      </c>
      <c r="L65" s="20" t="n">
        <f aca="false">IF(C65="Buy",I64,IF(C65="Sell",J64,""))</f>
        <v>25.005</v>
      </c>
      <c r="M65" s="41" t="n">
        <f aca="false">IF(C65="Buy",(L65*10000+O64*M64)/(O64+10000),M64)</f>
        <v>25.865</v>
      </c>
      <c r="N65" s="41" t="n">
        <f aca="false">IF(C65="Sell",(L65*10000+P64*N64)/(P64+10000),N64)</f>
        <v>25.5615384615385</v>
      </c>
      <c r="O65" s="37" t="n">
        <f aca="false">IF(C65="Buy",O64+10000,O64)</f>
        <v>50000</v>
      </c>
      <c r="P65" s="37" t="n">
        <f aca="false">IF(C65="Sell",P64+10000,P64)</f>
        <v>130000</v>
      </c>
      <c r="Q65" s="37" t="n">
        <f aca="false">O65-P65</f>
        <v>-80000</v>
      </c>
      <c r="R65" s="37" t="n">
        <f aca="false">P65*N65-O65*M65</f>
        <v>2029750</v>
      </c>
      <c r="S65" s="37" t="n">
        <f aca="false">Q65*K65+R65</f>
        <v>15350.0000000005</v>
      </c>
      <c r="U65" s="20"/>
      <c r="V65" s="20"/>
      <c r="W65" s="20"/>
    </row>
    <row r="66" customFormat="false" ht="12.75" hidden="false" customHeight="false" outlineLevel="0" collapsed="false">
      <c r="A66" s="20" t="n">
        <f aca="false">A65+1</f>
        <v>48</v>
      </c>
      <c r="B66" s="37" t="n">
        <f aca="false">model1!B66</f>
        <v>6704.37368225947</v>
      </c>
      <c r="C66" s="20" t="s">
        <v>70</v>
      </c>
      <c r="D66" s="37" t="n">
        <f aca="false">((B66-B65)+(B65-B64)+(B64-B63)+(B63-B62))/4</f>
        <v>71.090224615009</v>
      </c>
      <c r="E66" s="20" t="n">
        <f aca="false">IF(C66="Sell",E65-1,IF(C66="Buy",E65+1,IF(AND(C66="null",E65&gt;0),E65-1,IF(AND(C66="null",E65&lt;0),E65+1,E65))))</f>
        <v>0</v>
      </c>
      <c r="F66" s="20" t="n">
        <f aca="false">IF(ABS(Q66)&gt;$N$2,ABS(E66)+$N$3,ABS(E66))</f>
        <v>5</v>
      </c>
      <c r="G66" s="38" t="n">
        <f aca="false">MAX($J$3,IF(C66&lt;&gt;"null",VLOOKUP(F66,Transs3,3,FALSE()),ROUND(G65*(1-$F$4),2)))</f>
        <v>0.04</v>
      </c>
      <c r="H66" s="53" t="n">
        <f aca="false">ROUND(MAX($J$2,G66+$J$4,IF(C66&lt;&gt;"null",VLOOKUP(F66,Transs3,2,FALSE())+VLOOKUP(D66,Intensity2,2,TRUE())+H65,H65-$J$5)),2)</f>
        <v>0.41</v>
      </c>
      <c r="I66" s="39" t="n">
        <f aca="false">IF(C66="Sell",J66-H65,IF(C66="Buy",I65-G65,((I65+J65)/2-H65/2)))</f>
        <v>24.965</v>
      </c>
      <c r="J66" s="39" t="n">
        <f aca="false">IF(C66="Sell",J65+G65,IF(C66="Buy",I66+H65,((I65+J65)/2+H65/2)))</f>
        <v>25.395</v>
      </c>
      <c r="K66" s="20" t="n">
        <f aca="false">(I66+J66)/2</f>
        <v>25.18</v>
      </c>
      <c r="L66" s="20" t="str">
        <f aca="false">IF(C66="Buy",I65,IF(C66="Sell",J65,""))</f>
        <v/>
      </c>
      <c r="M66" s="41" t="n">
        <f aca="false">IF(C66="Buy",(L66*10000+O65*M65)/(O65+10000),M65)</f>
        <v>25.865</v>
      </c>
      <c r="N66" s="41" t="n">
        <f aca="false">IF(C66="Sell",(L66*10000+P65*N65)/(P65+10000),N65)</f>
        <v>25.5615384615385</v>
      </c>
      <c r="O66" s="37" t="n">
        <f aca="false">IF(C66="Buy",O65+10000,O65)</f>
        <v>50000</v>
      </c>
      <c r="P66" s="37" t="n">
        <f aca="false">IF(C66="Sell",P65+10000,P65)</f>
        <v>130000</v>
      </c>
      <c r="Q66" s="37" t="n">
        <f aca="false">O66-P66</f>
        <v>-80000</v>
      </c>
      <c r="R66" s="37" t="n">
        <f aca="false">P66*N66-O66*M66</f>
        <v>2029750</v>
      </c>
      <c r="S66" s="37" t="n">
        <f aca="false">Q66*K66+R66</f>
        <v>15350.0000000005</v>
      </c>
      <c r="U66" s="20"/>
      <c r="V66" s="20"/>
      <c r="W66" s="20"/>
    </row>
    <row r="67" customFormat="false" ht="12.75" hidden="false" customHeight="false" outlineLevel="0" collapsed="false">
      <c r="A67" s="20" t="n">
        <f aca="false">A66+1</f>
        <v>49</v>
      </c>
      <c r="B67" s="37" t="n">
        <f aca="false">model1!B67</f>
        <v>6741.65118053873</v>
      </c>
      <c r="C67" s="20" t="s">
        <v>70</v>
      </c>
      <c r="D67" s="37" t="n">
        <f aca="false">((B67-B66)+(B66-B65)+(B65-B64)+(B64-B63))/4</f>
        <v>71.1155212493907</v>
      </c>
      <c r="E67" s="20" t="n">
        <f aca="false">IF(C67="Sell",E66-1,IF(C67="Buy",E66+1,IF(AND(C67="null",E66&gt;0),E66-1,IF(AND(C67="null",E66&lt;0),E66+1,E66))))</f>
        <v>0</v>
      </c>
      <c r="F67" s="20" t="n">
        <f aca="false">IF(ABS(Q67)&gt;$N$2,ABS(E67)+$N$3,ABS(E67))</f>
        <v>5</v>
      </c>
      <c r="G67" s="38" t="n">
        <f aca="false">MAX($J$3,IF(C67&lt;&gt;"null",VLOOKUP(F67,Transs3,3,FALSE()),ROUND(G66*(1-$F$4),2)))</f>
        <v>0.04</v>
      </c>
      <c r="H67" s="53" t="n">
        <f aca="false">ROUND(MAX($J$2,G67+$J$4,IF(C67&lt;&gt;"null",VLOOKUP(F67,Transs3,2,FALSE())+VLOOKUP(D67,Intensity2,2,TRUE())+H66,H66-$J$5)),2)</f>
        <v>0.39</v>
      </c>
      <c r="I67" s="39" t="n">
        <f aca="false">IF(C67="Sell",J67-H66,IF(C67="Buy",I66-G66,((I66+J66)/2-H66/2)))</f>
        <v>24.975</v>
      </c>
      <c r="J67" s="39" t="n">
        <f aca="false">IF(C67="Sell",J66+G66,IF(C67="Buy",I67+H66,((I66+J66)/2+H66/2)))</f>
        <v>25.385</v>
      </c>
      <c r="K67" s="20" t="n">
        <f aca="false">(I67+J67)/2</f>
        <v>25.18</v>
      </c>
      <c r="L67" s="20" t="str">
        <f aca="false">IF(C67="Buy",I66,IF(C67="Sell",J66,""))</f>
        <v/>
      </c>
      <c r="M67" s="41" t="n">
        <f aca="false">IF(C67="Buy",(L67*10000+O66*M66)/(O66+10000),M66)</f>
        <v>25.865</v>
      </c>
      <c r="N67" s="41" t="n">
        <f aca="false">IF(C67="Sell",(L67*10000+P66*N66)/(P66+10000),N66)</f>
        <v>25.5615384615385</v>
      </c>
      <c r="O67" s="37" t="n">
        <f aca="false">IF(C67="Buy",O66+10000,O66)</f>
        <v>50000</v>
      </c>
      <c r="P67" s="37" t="n">
        <f aca="false">IF(C67="Sell",P66+10000,P66)</f>
        <v>130000</v>
      </c>
      <c r="Q67" s="37" t="n">
        <f aca="false">O67-P67</f>
        <v>-80000</v>
      </c>
      <c r="R67" s="37" t="n">
        <f aca="false">P67*N67-O67*M67</f>
        <v>2029750</v>
      </c>
      <c r="S67" s="37" t="n">
        <f aca="false">Q67*K67+R67</f>
        <v>15350.0000000005</v>
      </c>
      <c r="U67" s="20"/>
      <c r="V67" s="20"/>
      <c r="W67" s="20"/>
    </row>
    <row r="68" customFormat="false" ht="12.75" hidden="false" customHeight="false" outlineLevel="0" collapsed="false">
      <c r="A68" s="20" t="n">
        <f aca="false">A67+1</f>
        <v>50</v>
      </c>
      <c r="B68" s="37" t="n">
        <f aca="false">model1!B68</f>
        <v>6762.60247114376</v>
      </c>
      <c r="C68" s="20" t="s">
        <v>70</v>
      </c>
      <c r="D68" s="37" t="n">
        <f aca="false">((B68-B67)+(B67-B66)+(B66-B65)+(B65-B64))/4</f>
        <v>61.9253519904189</v>
      </c>
      <c r="E68" s="20" t="n">
        <f aca="false">IF(C68="Sell",E67-1,IF(C68="Buy",E67+1,IF(AND(C68="null",E67&gt;0),E67-1,IF(AND(C68="null",E67&lt;0),E67+1,E67))))</f>
        <v>0</v>
      </c>
      <c r="F68" s="20" t="n">
        <f aca="false">IF(ABS(Q68)&gt;$N$2,ABS(E68)+$N$3,ABS(E68))</f>
        <v>5</v>
      </c>
      <c r="G68" s="38" t="n">
        <f aca="false">MAX($J$3,IF(C68&lt;&gt;"null",VLOOKUP(F68,Transs3,3,FALSE()),ROUND(G67*(1-$F$4),2)))</f>
        <v>0.04</v>
      </c>
      <c r="H68" s="53" t="n">
        <f aca="false">ROUND(MAX($J$2,G68+$J$4,IF(C68&lt;&gt;"null",VLOOKUP(F68,Transs3,2,FALSE())+VLOOKUP(D68,Intensity2,2,TRUE())+H67,H67-$J$5)),2)</f>
        <v>0.37</v>
      </c>
      <c r="I68" s="39" t="n">
        <f aca="false">IF(C68="Sell",J68-H67,IF(C68="Buy",I67-G67,((I67+J67)/2-H67/2)))</f>
        <v>24.985</v>
      </c>
      <c r="J68" s="39" t="n">
        <f aca="false">IF(C68="Sell",J67+G67,IF(C68="Buy",I68+H67,((I67+J67)/2+H67/2)))</f>
        <v>25.375</v>
      </c>
      <c r="K68" s="20" t="n">
        <f aca="false">(I68+J68)/2</f>
        <v>25.18</v>
      </c>
      <c r="L68" s="20" t="str">
        <f aca="false">IF(C68="Buy",I67,IF(C68="Sell",J67,""))</f>
        <v/>
      </c>
      <c r="M68" s="41" t="n">
        <f aca="false">IF(C68="Buy",(L68*10000+O67*M67)/(O67+10000),M67)</f>
        <v>25.865</v>
      </c>
      <c r="N68" s="41" t="n">
        <f aca="false">IF(C68="Sell",(L68*10000+P67*N67)/(P67+10000),N67)</f>
        <v>25.5615384615385</v>
      </c>
      <c r="O68" s="37" t="n">
        <f aca="false">IF(C68="Buy",O67+10000,O67)</f>
        <v>50000</v>
      </c>
      <c r="P68" s="37" t="n">
        <f aca="false">IF(C68="Sell",P67+10000,P67)</f>
        <v>130000</v>
      </c>
      <c r="Q68" s="37" t="n">
        <f aca="false">O68-P68</f>
        <v>-80000</v>
      </c>
      <c r="R68" s="37" t="n">
        <f aca="false">P68*N68-O68*M68</f>
        <v>2029750</v>
      </c>
      <c r="S68" s="37" t="n">
        <f aca="false">Q68*K68+R68</f>
        <v>15350.0000000005</v>
      </c>
      <c r="U68" s="20"/>
      <c r="V68" s="20"/>
      <c r="W68" s="20"/>
    </row>
    <row r="69" customFormat="false" ht="12.75" hidden="false" customHeight="false" outlineLevel="0" collapsed="false">
      <c r="A69" s="20" t="n">
        <f aca="false">A68+1</f>
        <v>51</v>
      </c>
      <c r="B69" s="37" t="n">
        <f aca="false">model1!B69</f>
        <v>7002.60247114376</v>
      </c>
      <c r="C69" s="20" t="s">
        <v>70</v>
      </c>
      <c r="D69" s="37" t="n">
        <f aca="false">((B69-B68)+(B68-B67)+(B67-B66)+(B66-B65))/4</f>
        <v>92.5886390360688</v>
      </c>
      <c r="E69" s="20" t="n">
        <f aca="false">IF(C69="Sell",E68-1,IF(C69="Buy",E68+1,IF(AND(C69="null",E68&gt;0),E68-1,IF(AND(C69="null",E68&lt;0),E68+1,E68))))</f>
        <v>0</v>
      </c>
      <c r="F69" s="20" t="n">
        <f aca="false">IF(ABS(Q69)&gt;$N$2,ABS(E69)+$N$3,ABS(E69))</f>
        <v>5</v>
      </c>
      <c r="G69" s="38" t="n">
        <f aca="false">MAX($J$3,IF(C69&lt;&gt;"null",VLOOKUP(F69,Transs3,3,FALSE()),ROUND(G68*(1-$F$4),2)))</f>
        <v>0.04</v>
      </c>
      <c r="H69" s="53" t="n">
        <f aca="false">ROUND(MAX($J$2,G69+$J$4,IF(C69&lt;&gt;"null",VLOOKUP(F69,Transs3,2,FALSE())+VLOOKUP(D69,Intensity2,2,TRUE())+H68,H68-$J$5)),2)</f>
        <v>0.35</v>
      </c>
      <c r="I69" s="39" t="n">
        <f aca="false">IF(C69="Sell",J69-H68,IF(C69="Buy",I68-G68,((I68+J68)/2-H68/2)))</f>
        <v>24.995</v>
      </c>
      <c r="J69" s="39" t="n">
        <f aca="false">IF(C69="Sell",J68+G68,IF(C69="Buy",I69+H68,((I68+J68)/2+H68/2)))</f>
        <v>25.365</v>
      </c>
      <c r="K69" s="20" t="n">
        <f aca="false">(I69+J69)/2</f>
        <v>25.18</v>
      </c>
      <c r="L69" s="20" t="str">
        <f aca="false">IF(C69="Buy",I68,IF(C69="Sell",J68,""))</f>
        <v/>
      </c>
      <c r="M69" s="41" t="n">
        <f aca="false">IF(C69="Buy",(L69*10000+O68*M68)/(O68+10000),M68)</f>
        <v>25.865</v>
      </c>
      <c r="N69" s="41" t="n">
        <f aca="false">IF(C69="Sell",(L69*10000+P68*N68)/(P68+10000),N68)</f>
        <v>25.5615384615385</v>
      </c>
      <c r="O69" s="37" t="n">
        <f aca="false">IF(C69="Buy",O68+10000,O68)</f>
        <v>50000</v>
      </c>
      <c r="P69" s="37" t="n">
        <f aca="false">IF(C69="Sell",P68+10000,P68)</f>
        <v>130000</v>
      </c>
      <c r="Q69" s="37" t="n">
        <f aca="false">O69-P69</f>
        <v>-80000</v>
      </c>
      <c r="R69" s="37" t="n">
        <f aca="false">P69*N69-O69*M69</f>
        <v>2029750</v>
      </c>
      <c r="S69" s="37" t="n">
        <f aca="false">Q69*K69+R69</f>
        <v>15350.0000000005</v>
      </c>
      <c r="U69" s="20"/>
      <c r="V69" s="20"/>
      <c r="W69" s="20"/>
    </row>
    <row r="70" customFormat="false" ht="12.75" hidden="false" customHeight="false" outlineLevel="0" collapsed="false">
      <c r="A70" s="20" t="n">
        <f aca="false">A69+1</f>
        <v>52</v>
      </c>
      <c r="B70" s="37" t="n">
        <f aca="false">model1!B70</f>
        <v>7242.60247114376</v>
      </c>
      <c r="C70" s="20" t="s">
        <v>70</v>
      </c>
      <c r="D70" s="37" t="n">
        <f aca="false">((B70-B69)+(B69-B68)+(B68-B67)+(B67-B66))/4</f>
        <v>134.557197221073</v>
      </c>
      <c r="E70" s="20" t="n">
        <f aca="false">IF(C70="Sell",E69-1,IF(C70="Buy",E69+1,IF(AND(C70="null",E69&gt;0),E69-1,IF(AND(C70="null",E69&lt;0),E69+1,E69))))</f>
        <v>0</v>
      </c>
      <c r="F70" s="20" t="n">
        <f aca="false">IF(ABS(Q70)&gt;$N$2,ABS(E70)+$N$3,ABS(E70))</f>
        <v>5</v>
      </c>
      <c r="G70" s="38" t="n">
        <f aca="false">MAX($J$3,IF(C70&lt;&gt;"null",VLOOKUP(F70,Transs3,3,FALSE()),ROUND(G69*(1-$F$4),2)))</f>
        <v>0.04</v>
      </c>
      <c r="H70" s="53" t="n">
        <f aca="false">ROUND(MAX($J$2,G70+$J$4,IF(C70&lt;&gt;"null",VLOOKUP(F70,Transs3,2,FALSE())+VLOOKUP(D70,Intensity2,2,TRUE())+H69,H69-$J$5)),2)</f>
        <v>0.33</v>
      </c>
      <c r="I70" s="39" t="n">
        <f aca="false">IF(C70="Sell",J70-H69,IF(C70="Buy",I69-G69,((I69+J69)/2-H69/2)))</f>
        <v>25.005</v>
      </c>
      <c r="J70" s="39" t="n">
        <f aca="false">IF(C70="Sell",J69+G69,IF(C70="Buy",I70+H69,((I69+J69)/2+H69/2)))</f>
        <v>25.355</v>
      </c>
      <c r="K70" s="20" t="n">
        <f aca="false">(I70+J70)/2</f>
        <v>25.18</v>
      </c>
      <c r="L70" s="20" t="str">
        <f aca="false">IF(C70="Buy",I69,IF(C70="Sell",J69,""))</f>
        <v/>
      </c>
      <c r="M70" s="41" t="n">
        <f aca="false">IF(C70="Buy",(L70*10000+O69*M69)/(O69+10000),M69)</f>
        <v>25.865</v>
      </c>
      <c r="N70" s="41" t="n">
        <f aca="false">IF(C70="Sell",(L70*10000+P69*N69)/(P69+10000),N69)</f>
        <v>25.5615384615385</v>
      </c>
      <c r="O70" s="37" t="n">
        <f aca="false">IF(C70="Buy",O69+10000,O69)</f>
        <v>50000</v>
      </c>
      <c r="P70" s="37" t="n">
        <f aca="false">IF(C70="Sell",P69+10000,P69)</f>
        <v>130000</v>
      </c>
      <c r="Q70" s="37" t="n">
        <f aca="false">O70-P70</f>
        <v>-80000</v>
      </c>
      <c r="R70" s="37" t="n">
        <f aca="false">P70*N70-O70*M70</f>
        <v>2029750</v>
      </c>
      <c r="S70" s="37" t="n">
        <f aca="false">Q70*K70+R70</f>
        <v>15350.0000000005</v>
      </c>
      <c r="U70" s="20"/>
      <c r="V70" s="20"/>
      <c r="W70" s="20"/>
    </row>
    <row r="71" customFormat="false" ht="12.75" hidden="false" customHeight="false" outlineLevel="0" collapsed="false">
      <c r="A71" s="20" t="n">
        <f aca="false">A70+1</f>
        <v>53</v>
      </c>
      <c r="B71" s="37" t="n">
        <f aca="false">model1!B71</f>
        <v>7482.60247114376</v>
      </c>
      <c r="C71" s="20" t="s">
        <v>59</v>
      </c>
      <c r="D71" s="37" t="n">
        <f aca="false">((B71-B70)+(B70-B69)+(B69-B68)+(B68-B67))/4</f>
        <v>185.237822651257</v>
      </c>
      <c r="E71" s="20" t="n">
        <f aca="false">IF(C71="Sell",E70-1,IF(C71="Buy",E70+1,IF(AND(C71="null",E70&gt;0),E70-1,IF(AND(C71="null",E70&lt;0),E70+1,E70))))</f>
        <v>1</v>
      </c>
      <c r="F71" s="20" t="n">
        <f aca="false">IF(ABS(Q71)&gt;$N$2,ABS(E71)+$N$3,ABS(E71))</f>
        <v>6</v>
      </c>
      <c r="G71" s="38" t="n">
        <f aca="false">MAX($J$3,IF(C71&lt;&gt;"null",VLOOKUP(F71,Transs3,3,FALSE()),ROUND(G70*(1-$F$4),2)))</f>
        <v>0.04</v>
      </c>
      <c r="H71" s="53" t="n">
        <f aca="false">ROUND(MAX($J$2,G71+$J$4,IF(C71&lt;&gt;"null",VLOOKUP(F71,Transs3,2,FALSE())+VLOOKUP(D71,Intensity2,2,TRUE())+H70,H70-$J$5)),2)</f>
        <v>0.33</v>
      </c>
      <c r="I71" s="39" t="n">
        <f aca="false">IF(C71="Sell",J71-H70,IF(C71="Buy",I70-G70,((I70+J70)/2-H70/2)))</f>
        <v>24.965</v>
      </c>
      <c r="J71" s="39" t="n">
        <f aca="false">IF(C71="Sell",J70+G70,IF(C71="Buy",I71+H70,((I70+J70)/2+H70/2)))</f>
        <v>25.295</v>
      </c>
      <c r="K71" s="20" t="n">
        <f aca="false">(I71+J71)/2</f>
        <v>25.13</v>
      </c>
      <c r="L71" s="20" t="n">
        <f aca="false">IF(C71="Buy",I70,IF(C71="Sell",J70,""))</f>
        <v>25.005</v>
      </c>
      <c r="M71" s="41" t="n">
        <f aca="false">IF(C71="Buy",(L71*10000+O70*M70)/(O70+10000),M70)</f>
        <v>25.7216666666667</v>
      </c>
      <c r="N71" s="41" t="n">
        <f aca="false">IF(C71="Sell",(L71*10000+P70*N70)/(P70+10000),N70)</f>
        <v>25.5615384615385</v>
      </c>
      <c r="O71" s="37" t="n">
        <f aca="false">IF(C71="Buy",O70+10000,O70)</f>
        <v>60000</v>
      </c>
      <c r="P71" s="37" t="n">
        <f aca="false">IF(C71="Sell",P70+10000,P70)</f>
        <v>130000</v>
      </c>
      <c r="Q71" s="37" t="n">
        <f aca="false">O71-P71</f>
        <v>-70000</v>
      </c>
      <c r="R71" s="37" t="n">
        <f aca="false">P71*N71-O71*M71</f>
        <v>1779700</v>
      </c>
      <c r="S71" s="37" t="n">
        <f aca="false">Q71*K71+R71</f>
        <v>20600.0000000005</v>
      </c>
      <c r="U71" s="20"/>
      <c r="V71" s="20"/>
      <c r="W71" s="20"/>
    </row>
    <row r="72" customFormat="false" ht="12.75" hidden="false" customHeight="false" outlineLevel="0" collapsed="false">
      <c r="A72" s="20" t="n">
        <f aca="false">A71+1</f>
        <v>54</v>
      </c>
      <c r="B72" s="37" t="n">
        <f aca="false">model1!B72</f>
        <v>7722.60247114376</v>
      </c>
      <c r="C72" s="20" t="s">
        <v>70</v>
      </c>
      <c r="D72" s="37" t="n">
        <f aca="false">((B72-B71)+(B71-B70)+(B70-B69)+(B69-B68))/4</f>
        <v>240</v>
      </c>
      <c r="E72" s="20" t="n">
        <f aca="false">IF(C72="Sell",E71-1,IF(C72="Buy",E71+1,IF(AND(C72="null",E71&gt;0),E71-1,IF(AND(C72="null",E71&lt;0),E71+1,E71))))</f>
        <v>0</v>
      </c>
      <c r="F72" s="20" t="n">
        <f aca="false">IF(ABS(Q72)&gt;$N$2,ABS(E72)+$N$3,ABS(E72))</f>
        <v>5</v>
      </c>
      <c r="G72" s="38" t="n">
        <f aca="false">MAX($J$3,IF(C72&lt;&gt;"null",VLOOKUP(F72,Transs3,3,FALSE()),ROUND(G71*(1-$F$4),2)))</f>
        <v>0.04</v>
      </c>
      <c r="H72" s="53" t="n">
        <f aca="false">ROUND(MAX($J$2,G72+$J$4,IF(C72&lt;&gt;"null",VLOOKUP(F72,Transs3,2,FALSE())+VLOOKUP(D72,Intensity2,2,TRUE())+H71,H71-$J$5)),2)</f>
        <v>0.31</v>
      </c>
      <c r="I72" s="39" t="n">
        <f aca="false">IF(C72="Sell",J72-H71,IF(C72="Buy",I71-G71,((I71+J71)/2-H71/2)))</f>
        <v>24.965</v>
      </c>
      <c r="J72" s="39" t="n">
        <f aca="false">IF(C72="Sell",J71+G71,IF(C72="Buy",I72+H71,((I71+J71)/2+H71/2)))</f>
        <v>25.295</v>
      </c>
      <c r="K72" s="20" t="n">
        <f aca="false">(I72+J72)/2</f>
        <v>25.13</v>
      </c>
      <c r="L72" s="20" t="str">
        <f aca="false">IF(C72="Buy",I71,IF(C72="Sell",J71,""))</f>
        <v/>
      </c>
      <c r="M72" s="41" t="n">
        <f aca="false">IF(C72="Buy",(L72*10000+O71*M71)/(O71+10000),M71)</f>
        <v>25.7216666666667</v>
      </c>
      <c r="N72" s="41" t="n">
        <f aca="false">IF(C72="Sell",(L72*10000+P71*N71)/(P71+10000),N71)</f>
        <v>25.5615384615385</v>
      </c>
      <c r="O72" s="37" t="n">
        <f aca="false">IF(C72="Buy",O71+10000,O71)</f>
        <v>60000</v>
      </c>
      <c r="P72" s="37" t="n">
        <f aca="false">IF(C72="Sell",P71+10000,P71)</f>
        <v>130000</v>
      </c>
      <c r="Q72" s="37" t="n">
        <f aca="false">O72-P72</f>
        <v>-70000</v>
      </c>
      <c r="R72" s="37" t="n">
        <f aca="false">P72*N72-O72*M72</f>
        <v>1779700</v>
      </c>
      <c r="S72" s="37" t="n">
        <f aca="false">Q72*K72+R72</f>
        <v>20600.0000000005</v>
      </c>
      <c r="U72" s="20"/>
      <c r="V72" s="20"/>
      <c r="W72" s="20"/>
    </row>
    <row r="73" customFormat="false" ht="12.75" hidden="false" customHeight="false" outlineLevel="0" collapsed="false">
      <c r="A73" s="20" t="n">
        <f aca="false">A72+1</f>
        <v>55</v>
      </c>
      <c r="B73" s="37" t="n">
        <f aca="false">model1!B73</f>
        <v>7962.60247114376</v>
      </c>
      <c r="C73" s="20" t="s">
        <v>70</v>
      </c>
      <c r="D73" s="37" t="n">
        <f aca="false">((B73-B72)+(B72-B71)+(B71-B70)+(B70-B69))/4</f>
        <v>240</v>
      </c>
      <c r="E73" s="20" t="n">
        <f aca="false">IF(C73="Sell",E72-1,IF(C73="Buy",E72+1,IF(AND(C73="null",E72&gt;0),E72-1,IF(AND(C73="null",E72&lt;0),E72+1,E72))))</f>
        <v>0</v>
      </c>
      <c r="F73" s="20" t="n">
        <f aca="false">IF(ABS(Q73)&gt;$N$2,ABS(E73)+$N$3,ABS(E73))</f>
        <v>5</v>
      </c>
      <c r="G73" s="38" t="n">
        <f aca="false">MAX($J$3,IF(C73&lt;&gt;"null",VLOOKUP(F73,Transs3,3,FALSE()),ROUND(G72*(1-$F$4),2)))</f>
        <v>0.04</v>
      </c>
      <c r="H73" s="53" t="n">
        <f aca="false">ROUND(MAX($J$2,G73+$J$4,IF(C73&lt;&gt;"null",VLOOKUP(F73,Transs3,2,FALSE())+VLOOKUP(D73,Intensity2,2,TRUE())+H72,H72-$J$5)),2)</f>
        <v>0.29</v>
      </c>
      <c r="I73" s="39" t="n">
        <f aca="false">IF(C73="Sell",J73-H72,IF(C73="Buy",I72-G72,((I72+J72)/2-H72/2)))</f>
        <v>24.975</v>
      </c>
      <c r="J73" s="39" t="n">
        <f aca="false">IF(C73="Sell",J72+G72,IF(C73="Buy",I73+H72,((I72+J72)/2+H72/2)))</f>
        <v>25.285</v>
      </c>
      <c r="K73" s="20" t="n">
        <f aca="false">(I73+J73)/2</f>
        <v>25.13</v>
      </c>
      <c r="L73" s="20" t="str">
        <f aca="false">IF(C73="Buy",I72,IF(C73="Sell",J72,""))</f>
        <v/>
      </c>
      <c r="M73" s="41" t="n">
        <f aca="false">IF(C73="Buy",(L73*10000+O72*M72)/(O72+10000),M72)</f>
        <v>25.7216666666667</v>
      </c>
      <c r="N73" s="41" t="n">
        <f aca="false">IF(C73="Sell",(L73*10000+P72*N72)/(P72+10000),N72)</f>
        <v>25.5615384615385</v>
      </c>
      <c r="O73" s="37" t="n">
        <f aca="false">IF(C73="Buy",O72+10000,O72)</f>
        <v>60000</v>
      </c>
      <c r="P73" s="37" t="n">
        <f aca="false">IF(C73="Sell",P72+10000,P72)</f>
        <v>130000</v>
      </c>
      <c r="Q73" s="37" t="n">
        <f aca="false">O73-P73</f>
        <v>-70000</v>
      </c>
      <c r="R73" s="37" t="n">
        <f aca="false">P73*N73-O73*M73</f>
        <v>1779700</v>
      </c>
      <c r="S73" s="37" t="n">
        <f aca="false">Q73*K73+R73</f>
        <v>20600.0000000005</v>
      </c>
      <c r="U73" s="20"/>
      <c r="V73" s="20"/>
      <c r="W73" s="20"/>
    </row>
    <row r="74" customFormat="false" ht="12.75" hidden="false" customHeight="false" outlineLevel="0" collapsed="false">
      <c r="A74" s="20" t="n">
        <f aca="false">A73+1</f>
        <v>56</v>
      </c>
      <c r="B74" s="37" t="n">
        <f aca="false">model1!B74</f>
        <v>8202.60247114376</v>
      </c>
      <c r="C74" s="20" t="s">
        <v>70</v>
      </c>
      <c r="D74" s="37" t="n">
        <f aca="false">((B74-B73)+(B73-B72)+(B72-B71)+(B71-B70))/4</f>
        <v>240</v>
      </c>
      <c r="E74" s="20" t="n">
        <f aca="false">IF(C74="Sell",E73-1,IF(C74="Buy",E73+1,IF(AND(C74="null",E73&gt;0),E73-1,IF(AND(C74="null",E73&lt;0),E73+1,E73))))</f>
        <v>0</v>
      </c>
      <c r="F74" s="20" t="n">
        <f aca="false">IF(ABS(Q74)&gt;$N$2,ABS(E74)+$N$3,ABS(E74))</f>
        <v>5</v>
      </c>
      <c r="G74" s="38" t="n">
        <f aca="false">MAX($J$3,IF(C74&lt;&gt;"null",VLOOKUP(F74,Transs3,3,FALSE()),ROUND(G73*(1-$F$4),2)))</f>
        <v>0.04</v>
      </c>
      <c r="H74" s="53" t="n">
        <f aca="false">ROUND(MAX($J$2,G74+$J$4,IF(C74&lt;&gt;"null",VLOOKUP(F74,Transs3,2,FALSE())+VLOOKUP(D74,Intensity2,2,TRUE())+H73,H73-$J$5)),2)</f>
        <v>0.27</v>
      </c>
      <c r="I74" s="39" t="n">
        <f aca="false">IF(C74="Sell",J74-H73,IF(C74="Buy",I73-G73,((I73+J73)/2-H73/2)))</f>
        <v>24.985</v>
      </c>
      <c r="J74" s="39" t="n">
        <f aca="false">IF(C74="Sell",J73+G73,IF(C74="Buy",I74+H73,((I73+J73)/2+H73/2)))</f>
        <v>25.275</v>
      </c>
      <c r="K74" s="20" t="n">
        <f aca="false">(I74+J74)/2</f>
        <v>25.13</v>
      </c>
      <c r="L74" s="20" t="str">
        <f aca="false">IF(C74="Buy",I73,IF(C74="Sell",J73,""))</f>
        <v/>
      </c>
      <c r="M74" s="41" t="n">
        <f aca="false">IF(C74="Buy",(L74*10000+O73*M73)/(O73+10000),M73)</f>
        <v>25.7216666666667</v>
      </c>
      <c r="N74" s="41" t="n">
        <f aca="false">IF(C74="Sell",(L74*10000+P73*N73)/(P73+10000),N73)</f>
        <v>25.5615384615385</v>
      </c>
      <c r="O74" s="37" t="n">
        <f aca="false">IF(C74="Buy",O73+10000,O73)</f>
        <v>60000</v>
      </c>
      <c r="P74" s="37" t="n">
        <f aca="false">IF(C74="Sell",P73+10000,P73)</f>
        <v>130000</v>
      </c>
      <c r="Q74" s="37" t="n">
        <f aca="false">O74-P74</f>
        <v>-70000</v>
      </c>
      <c r="R74" s="37" t="n">
        <f aca="false">P74*N74-O74*M74</f>
        <v>1779700</v>
      </c>
      <c r="S74" s="37" t="n">
        <f aca="false">Q74*K74+R74</f>
        <v>20600.0000000005</v>
      </c>
      <c r="U74" s="20"/>
      <c r="V74" s="20"/>
      <c r="W74" s="20"/>
    </row>
    <row r="75" customFormat="false" ht="12.75" hidden="false" customHeight="false" outlineLevel="0" collapsed="false">
      <c r="A75" s="20" t="n">
        <f aca="false">A74+1</f>
        <v>57</v>
      </c>
      <c r="B75" s="37" t="n">
        <f aca="false">model1!B75</f>
        <v>8442.60247114376</v>
      </c>
      <c r="C75" s="20" t="s">
        <v>70</v>
      </c>
      <c r="D75" s="37" t="n">
        <f aca="false">((B75-B74)+(B74-B73)+(B73-B72)+(B72-B71))/4</f>
        <v>240</v>
      </c>
      <c r="E75" s="20" t="n">
        <f aca="false">IF(C75="Sell",E74-1,IF(C75="Buy",E74+1,IF(AND(C75="null",E74&gt;0),E74-1,IF(AND(C75="null",E74&lt;0),E74+1,E74))))</f>
        <v>0</v>
      </c>
      <c r="F75" s="20" t="n">
        <f aca="false">IF(ABS(Q75)&gt;$N$2,ABS(E75)+$N$3,ABS(E75))</f>
        <v>5</v>
      </c>
      <c r="G75" s="38" t="n">
        <f aca="false">MAX($J$3,IF(C75&lt;&gt;"null",VLOOKUP(F75,Transs3,3,FALSE()),ROUND(G74*(1-$F$4),2)))</f>
        <v>0.04</v>
      </c>
      <c r="H75" s="53" t="n">
        <f aca="false">ROUND(MAX($J$2,G75+$J$4,IF(C75&lt;&gt;"null",VLOOKUP(F75,Transs3,2,FALSE())+VLOOKUP(D75,Intensity2,2,TRUE())+H74,H74-$J$5)),2)</f>
        <v>0.25</v>
      </c>
      <c r="I75" s="39" t="n">
        <f aca="false">IF(C75="Sell",J75-H74,IF(C75="Buy",I74-G74,((I74+J74)/2-H74/2)))</f>
        <v>24.995</v>
      </c>
      <c r="J75" s="39" t="n">
        <f aca="false">IF(C75="Sell",J74+G74,IF(C75="Buy",I75+H74,((I74+J74)/2+H74/2)))</f>
        <v>25.265</v>
      </c>
      <c r="K75" s="20" t="n">
        <f aca="false">(I75+J75)/2</f>
        <v>25.13</v>
      </c>
      <c r="L75" s="20" t="str">
        <f aca="false">IF(C75="Buy",I74,IF(C75="Sell",J74,""))</f>
        <v/>
      </c>
      <c r="M75" s="41" t="n">
        <f aca="false">IF(C75="Buy",(L75*10000+O74*M74)/(O74+10000),M74)</f>
        <v>25.7216666666667</v>
      </c>
      <c r="N75" s="41" t="n">
        <f aca="false">IF(C75="Sell",(L75*10000+P74*N74)/(P74+10000),N74)</f>
        <v>25.5615384615385</v>
      </c>
      <c r="O75" s="37" t="n">
        <f aca="false">IF(C75="Buy",O74+10000,O74)</f>
        <v>60000</v>
      </c>
      <c r="P75" s="37" t="n">
        <f aca="false">IF(C75="Sell",P74+10000,P74)</f>
        <v>130000</v>
      </c>
      <c r="Q75" s="37" t="n">
        <f aca="false">O75-P75</f>
        <v>-70000</v>
      </c>
      <c r="R75" s="37" t="n">
        <f aca="false">P75*N75-O75*M75</f>
        <v>1779700</v>
      </c>
      <c r="S75" s="37" t="n">
        <f aca="false">Q75*K75+R75</f>
        <v>20600.0000000005</v>
      </c>
      <c r="U75" s="20"/>
      <c r="V75" s="20"/>
      <c r="W75" s="20"/>
    </row>
    <row r="76" customFormat="false" ht="12.75" hidden="false" customHeight="false" outlineLevel="0" collapsed="false">
      <c r="A76" s="20" t="n">
        <f aca="false">A75+1</f>
        <v>58</v>
      </c>
      <c r="B76" s="37" t="n">
        <f aca="false">model1!B76</f>
        <v>8682.60247114376</v>
      </c>
      <c r="C76" s="20" t="s">
        <v>70</v>
      </c>
      <c r="D76" s="37" t="n">
        <f aca="false">((B76-B75)+(B75-B74)+(B74-B73)+(B73-B72))/4</f>
        <v>240</v>
      </c>
      <c r="E76" s="20" t="n">
        <f aca="false">IF(C76="Sell",E75-1,IF(C76="Buy",E75+1,IF(AND(C76="null",E75&gt;0),E75-1,IF(AND(C76="null",E75&lt;0),E75+1,E75))))</f>
        <v>0</v>
      </c>
      <c r="F76" s="20" t="n">
        <f aca="false">IF(ABS(Q76)&gt;$N$2,ABS(E76)+$N$3,ABS(E76))</f>
        <v>5</v>
      </c>
      <c r="G76" s="38" t="n">
        <f aca="false">MAX($J$3,IF(C76&lt;&gt;"null",VLOOKUP(F76,Transs3,3,FALSE()),ROUND(G75*(1-$F$4),2)))</f>
        <v>0.04</v>
      </c>
      <c r="H76" s="53" t="n">
        <f aca="false">ROUND(MAX($J$2,G76+$J$4,IF(C76&lt;&gt;"null",VLOOKUP(F76,Transs3,2,FALSE())+VLOOKUP(D76,Intensity2,2,TRUE())+H75,H75-$J$5)),2)</f>
        <v>0.23</v>
      </c>
      <c r="I76" s="39" t="n">
        <f aca="false">IF(C76="Sell",J76-H75,IF(C76="Buy",I75-G75,((I75+J75)/2-H75/2)))</f>
        <v>25.005</v>
      </c>
      <c r="J76" s="39" t="n">
        <f aca="false">IF(C76="Sell",J75+G75,IF(C76="Buy",I76+H75,((I75+J75)/2+H75/2)))</f>
        <v>25.255</v>
      </c>
      <c r="K76" s="20" t="n">
        <f aca="false">(I76+J76)/2</f>
        <v>25.13</v>
      </c>
      <c r="L76" s="20" t="str">
        <f aca="false">IF(C76="Buy",I75,IF(C76="Sell",J75,""))</f>
        <v/>
      </c>
      <c r="M76" s="41" t="n">
        <f aca="false">IF(C76="Buy",(L76*10000+O75*M75)/(O75+10000),M75)</f>
        <v>25.7216666666667</v>
      </c>
      <c r="N76" s="41" t="n">
        <f aca="false">IF(C76="Sell",(L76*10000+P75*N75)/(P75+10000),N75)</f>
        <v>25.5615384615385</v>
      </c>
      <c r="O76" s="37" t="n">
        <f aca="false">IF(C76="Buy",O75+10000,O75)</f>
        <v>60000</v>
      </c>
      <c r="P76" s="37" t="n">
        <f aca="false">IF(C76="Sell",P75+10000,P75)</f>
        <v>130000</v>
      </c>
      <c r="Q76" s="37" t="n">
        <f aca="false">O76-P76</f>
        <v>-70000</v>
      </c>
      <c r="R76" s="37" t="n">
        <f aca="false">P76*N76-O76*M76</f>
        <v>1779700</v>
      </c>
      <c r="S76" s="37" t="n">
        <f aca="false">Q76*K76+R76</f>
        <v>20600.0000000005</v>
      </c>
      <c r="U76" s="20"/>
      <c r="V76" s="20"/>
      <c r="W76" s="20"/>
    </row>
    <row r="77" customFormat="false" ht="12.75" hidden="false" customHeight="false" outlineLevel="0" collapsed="false">
      <c r="A77" s="20" t="n">
        <f aca="false">A76+1</f>
        <v>59</v>
      </c>
      <c r="B77" s="37" t="n">
        <f aca="false">model1!B77</f>
        <v>8922.60247114376</v>
      </c>
      <c r="C77" s="20" t="s">
        <v>59</v>
      </c>
      <c r="D77" s="37" t="n">
        <f aca="false">((B77-B76)+(B76-B75)+(B75-B74)+(B74-B73))/4</f>
        <v>240</v>
      </c>
      <c r="E77" s="20" t="n">
        <f aca="false">IF(C77="Sell",E76-1,IF(C77="Buy",E76+1,IF(AND(C77="null",E76&gt;0),E76-1,IF(AND(C77="null",E76&lt;0),E76+1,E76))))</f>
        <v>1</v>
      </c>
      <c r="F77" s="20" t="n">
        <f aca="false">IF(ABS(Q77)&gt;$N$2,ABS(E77)+$N$3,ABS(E77))</f>
        <v>6</v>
      </c>
      <c r="G77" s="38" t="n">
        <f aca="false">MAX($J$3,IF(C77&lt;&gt;"null",VLOOKUP(F77,Transs3,3,FALSE()),ROUND(G76*(1-$F$4),2)))</f>
        <v>0.04</v>
      </c>
      <c r="H77" s="53" t="n">
        <f aca="false">ROUND(MAX($J$2,G77+$J$4,IF(C77&lt;&gt;"null",VLOOKUP(F77,Transs3,2,FALSE())+VLOOKUP(D77,Intensity2,2,TRUE())+H76,H76-$J$5)),2)</f>
        <v>0.22</v>
      </c>
      <c r="I77" s="39" t="n">
        <f aca="false">IF(C77="Sell",J77-H76,IF(C77="Buy",I76-G76,((I76+J76)/2-H76/2)))</f>
        <v>24.965</v>
      </c>
      <c r="J77" s="39" t="n">
        <f aca="false">IF(C77="Sell",J76+G76,IF(C77="Buy",I77+H76,((I76+J76)/2+H76/2)))</f>
        <v>25.195</v>
      </c>
      <c r="K77" s="20" t="n">
        <f aca="false">(I77+J77)/2</f>
        <v>25.08</v>
      </c>
      <c r="L77" s="20" t="n">
        <f aca="false">IF(C77="Buy",I76,IF(C77="Sell",J76,""))</f>
        <v>25.005</v>
      </c>
      <c r="M77" s="41" t="n">
        <f aca="false">IF(C77="Buy",(L77*10000+O76*M76)/(O76+10000),M76)</f>
        <v>25.6192857142857</v>
      </c>
      <c r="N77" s="41" t="n">
        <f aca="false">IF(C77="Sell",(L77*10000+P76*N76)/(P76+10000),N76)</f>
        <v>25.5615384615385</v>
      </c>
      <c r="O77" s="37" t="n">
        <f aca="false">IF(C77="Buy",O76+10000,O76)</f>
        <v>70000</v>
      </c>
      <c r="P77" s="37" t="n">
        <f aca="false">IF(C77="Sell",P76+10000,P76)</f>
        <v>130000</v>
      </c>
      <c r="Q77" s="37" t="n">
        <f aca="false">O77-P77</f>
        <v>-60000</v>
      </c>
      <c r="R77" s="37" t="n">
        <f aca="false">P77*N77-O77*M77</f>
        <v>1529650</v>
      </c>
      <c r="S77" s="37" t="n">
        <f aca="false">Q77*K77+R77</f>
        <v>24850.0000000002</v>
      </c>
      <c r="U77" s="20"/>
      <c r="V77" s="20"/>
      <c r="W77" s="20"/>
    </row>
    <row r="78" customFormat="false" ht="12.75" hidden="false" customHeight="false" outlineLevel="0" collapsed="false">
      <c r="A78" s="20" t="n">
        <f aca="false">A77+1</f>
        <v>60</v>
      </c>
      <c r="B78" s="37" t="n">
        <f aca="false">model1!B78</f>
        <v>9162.60247114376</v>
      </c>
      <c r="C78" s="20" t="s">
        <v>70</v>
      </c>
      <c r="D78" s="37" t="n">
        <f aca="false">((B78-B77)+(B77-B76)+(B76-B75)+(B75-B74))/4</f>
        <v>240</v>
      </c>
      <c r="E78" s="20" t="n">
        <f aca="false">IF(C78="Sell",E77-1,IF(C78="Buy",E77+1,IF(AND(C78="null",E77&gt;0),E77-1,IF(AND(C78="null",E77&lt;0),E77+1,E77))))</f>
        <v>0</v>
      </c>
      <c r="F78" s="20" t="n">
        <f aca="false">IF(ABS(Q78)&gt;$N$2,ABS(E78)+$N$3,ABS(E78))</f>
        <v>5</v>
      </c>
      <c r="G78" s="38" t="n">
        <f aca="false">MAX($J$3,IF(C78&lt;&gt;"null",VLOOKUP(F78,Transs3,3,FALSE()),ROUND(G77*(1-$F$4),2)))</f>
        <v>0.04</v>
      </c>
      <c r="H78" s="53" t="n">
        <f aca="false">ROUND(MAX($J$2,G78+$J$4,IF(C78&lt;&gt;"null",VLOOKUP(F78,Transs3,2,FALSE())+VLOOKUP(D78,Intensity2,2,TRUE())+H77,H77-$J$5)),2)</f>
        <v>0.2</v>
      </c>
      <c r="I78" s="39" t="n">
        <f aca="false">IF(C78="Sell",J78-H77,IF(C78="Buy",I77-G77,((I77+J77)/2-H77/2)))</f>
        <v>24.97</v>
      </c>
      <c r="J78" s="39" t="n">
        <f aca="false">IF(C78="Sell",J77+G77,IF(C78="Buy",I78+H77,((I77+J77)/2+H77/2)))</f>
        <v>25.19</v>
      </c>
      <c r="K78" s="20" t="n">
        <f aca="false">(I78+J78)/2</f>
        <v>25.08</v>
      </c>
      <c r="L78" s="20" t="str">
        <f aca="false">IF(C78="Buy",I77,IF(C78="Sell",J77,""))</f>
        <v/>
      </c>
      <c r="M78" s="41" t="n">
        <f aca="false">IF(C78="Buy",(L78*10000+O77*M77)/(O77+10000),M77)</f>
        <v>25.6192857142857</v>
      </c>
      <c r="N78" s="41" t="n">
        <f aca="false">IF(C78="Sell",(L78*10000+P77*N77)/(P77+10000),N77)</f>
        <v>25.5615384615385</v>
      </c>
      <c r="O78" s="37" t="n">
        <f aca="false">IF(C78="Buy",O77+10000,O77)</f>
        <v>70000</v>
      </c>
      <c r="P78" s="37" t="n">
        <f aca="false">IF(C78="Sell",P77+10000,P77)</f>
        <v>130000</v>
      </c>
      <c r="Q78" s="37" t="n">
        <f aca="false">O78-P78</f>
        <v>-60000</v>
      </c>
      <c r="R78" s="37" t="n">
        <f aca="false">P78*N78-O78*M78</f>
        <v>1529650</v>
      </c>
      <c r="S78" s="37" t="n">
        <f aca="false">Q78*K78+R78</f>
        <v>24850.0000000002</v>
      </c>
      <c r="U78" s="20"/>
      <c r="V78" s="20"/>
      <c r="W78" s="20"/>
    </row>
    <row r="79" customFormat="false" ht="12.75" hidden="false" customHeight="false" outlineLevel="0" collapsed="false">
      <c r="A79" s="20" t="n">
        <f aca="false">A78+1</f>
        <v>61</v>
      </c>
      <c r="B79" s="37" t="n">
        <f aca="false">model1!B79</f>
        <v>9402.60247114376</v>
      </c>
      <c r="C79" s="20" t="s">
        <v>70</v>
      </c>
      <c r="D79" s="37" t="n">
        <f aca="false">((B79-B78)+(B78-B77)+(B77-B76)+(B76-B75))/4</f>
        <v>240</v>
      </c>
      <c r="E79" s="20" t="n">
        <f aca="false">IF(C79="Sell",E78-1,IF(C79="Buy",E78+1,IF(AND(C79="null",E78&gt;0),E78-1,IF(AND(C79="null",E78&lt;0),E78+1,E78))))</f>
        <v>0</v>
      </c>
      <c r="F79" s="20" t="n">
        <f aca="false">IF(ABS(Q79)&gt;$N$2,ABS(E79)+$N$3,ABS(E79))</f>
        <v>5</v>
      </c>
      <c r="G79" s="38" t="n">
        <f aca="false">MAX($J$3,IF(C79&lt;&gt;"null",VLOOKUP(F79,Transs3,3,FALSE()),ROUND(G78*(1-$F$4),2)))</f>
        <v>0.04</v>
      </c>
      <c r="H79" s="53" t="n">
        <f aca="false">ROUND(MAX($J$2,G79+$J$4,IF(C79&lt;&gt;"null",VLOOKUP(F79,Transs3,2,FALSE())+VLOOKUP(D79,Intensity2,2,TRUE())+H78,H78-$J$5)),2)</f>
        <v>0.18</v>
      </c>
      <c r="I79" s="39" t="n">
        <f aca="false">IF(C79="Sell",J79-H78,IF(C79="Buy",I78-G78,((I78+J78)/2-H78/2)))</f>
        <v>24.98</v>
      </c>
      <c r="J79" s="39" t="n">
        <f aca="false">IF(C79="Sell",J78+G78,IF(C79="Buy",I79+H78,((I78+J78)/2+H78/2)))</f>
        <v>25.18</v>
      </c>
      <c r="K79" s="20" t="n">
        <f aca="false">(I79+J79)/2</f>
        <v>25.08</v>
      </c>
      <c r="L79" s="20" t="str">
        <f aca="false">IF(C79="Buy",I78,IF(C79="Sell",J78,""))</f>
        <v/>
      </c>
      <c r="M79" s="41" t="n">
        <f aca="false">IF(C79="Buy",(L79*10000+O78*M78)/(O78+10000),M78)</f>
        <v>25.6192857142857</v>
      </c>
      <c r="N79" s="41" t="n">
        <f aca="false">IF(C79="Sell",(L79*10000+P78*N78)/(P78+10000),N78)</f>
        <v>25.5615384615385</v>
      </c>
      <c r="O79" s="37" t="n">
        <f aca="false">IF(C79="Buy",O78+10000,O78)</f>
        <v>70000</v>
      </c>
      <c r="P79" s="37" t="n">
        <f aca="false">IF(C79="Sell",P78+10000,P78)</f>
        <v>130000</v>
      </c>
      <c r="Q79" s="37" t="n">
        <f aca="false">O79-P79</f>
        <v>-60000</v>
      </c>
      <c r="R79" s="37" t="n">
        <f aca="false">P79*N79-O79*M79</f>
        <v>1529650</v>
      </c>
      <c r="S79" s="37" t="n">
        <f aca="false">Q79*K79+R79</f>
        <v>24850.0000000002</v>
      </c>
      <c r="U79" s="20"/>
      <c r="V79" s="20"/>
      <c r="W79" s="20"/>
    </row>
    <row r="80" customFormat="false" ht="12.75" hidden="false" customHeight="false" outlineLevel="0" collapsed="false">
      <c r="A80" s="20" t="n">
        <f aca="false">A79+1</f>
        <v>62</v>
      </c>
      <c r="B80" s="37" t="n">
        <f aca="false">model1!B80</f>
        <v>9642.60247114376</v>
      </c>
      <c r="C80" s="20" t="s">
        <v>70</v>
      </c>
      <c r="D80" s="37" t="n">
        <f aca="false">((B80-B79)+(B79-B78)+(B78-B77)+(B77-B76))/4</f>
        <v>240</v>
      </c>
      <c r="E80" s="20" t="n">
        <f aca="false">IF(C80="Sell",E79-1,IF(C80="Buy",E79+1,IF(AND(C80="null",E79&gt;0),E79-1,IF(AND(C80="null",E79&lt;0),E79+1,E79))))</f>
        <v>0</v>
      </c>
      <c r="F80" s="20" t="n">
        <f aca="false">IF(ABS(Q80)&gt;$N$2,ABS(E80)+$N$3,ABS(E80))</f>
        <v>5</v>
      </c>
      <c r="G80" s="38" t="n">
        <f aca="false">MAX($J$3,IF(C80&lt;&gt;"null",VLOOKUP(F80,Transs3,3,FALSE()),ROUND(G79*(1-$F$4),2)))</f>
        <v>0.04</v>
      </c>
      <c r="H80" s="53" t="n">
        <f aca="false">ROUND(MAX($J$2,G80+$J$4,IF(C80&lt;&gt;"null",VLOOKUP(F80,Transs3,2,FALSE())+VLOOKUP(D80,Intensity2,2,TRUE())+H79,H79-$J$5)),2)</f>
        <v>0.16</v>
      </c>
      <c r="I80" s="39" t="n">
        <f aca="false">IF(C80="Sell",J80-H79,IF(C80="Buy",I79-G79,((I79+J79)/2-H79/2)))</f>
        <v>24.99</v>
      </c>
      <c r="J80" s="39" t="n">
        <f aca="false">IF(C80="Sell",J79+G79,IF(C80="Buy",I80+H79,((I79+J79)/2+H79/2)))</f>
        <v>25.17</v>
      </c>
      <c r="K80" s="20" t="n">
        <f aca="false">(I80+J80)/2</f>
        <v>25.08</v>
      </c>
      <c r="L80" s="20" t="str">
        <f aca="false">IF(C80="Buy",I79,IF(C80="Sell",J79,""))</f>
        <v/>
      </c>
      <c r="M80" s="41" t="n">
        <f aca="false">IF(C80="Buy",(L80*10000+O79*M79)/(O79+10000),M79)</f>
        <v>25.6192857142857</v>
      </c>
      <c r="N80" s="41" t="n">
        <f aca="false">IF(C80="Sell",(L80*10000+P79*N79)/(P79+10000),N79)</f>
        <v>25.5615384615385</v>
      </c>
      <c r="O80" s="37" t="n">
        <f aca="false">IF(C80="Buy",O79+10000,O79)</f>
        <v>70000</v>
      </c>
      <c r="P80" s="37" t="n">
        <f aca="false">IF(C80="Sell",P79+10000,P79)</f>
        <v>130000</v>
      </c>
      <c r="Q80" s="37" t="n">
        <f aca="false">O80-P80</f>
        <v>-60000</v>
      </c>
      <c r="R80" s="37" t="n">
        <f aca="false">P80*N80-O80*M80</f>
        <v>1529650</v>
      </c>
      <c r="S80" s="37" t="n">
        <f aca="false">Q80*K80+R80</f>
        <v>24850.0000000002</v>
      </c>
      <c r="U80" s="20"/>
      <c r="V80" s="20"/>
      <c r="W80" s="20"/>
    </row>
    <row r="81" customFormat="false" ht="12.75" hidden="false" customHeight="false" outlineLevel="0" collapsed="false">
      <c r="A81" s="20" t="n">
        <f aca="false">A80+1</f>
        <v>63</v>
      </c>
      <c r="B81" s="37" t="n">
        <f aca="false">model1!B81</f>
        <v>9882.60247114376</v>
      </c>
      <c r="C81" s="20" t="s">
        <v>70</v>
      </c>
      <c r="D81" s="37" t="n">
        <f aca="false">((B81-B80)+(B80-B79)+(B79-B78)+(B78-B77))/4</f>
        <v>240</v>
      </c>
      <c r="E81" s="20" t="n">
        <f aca="false">IF(C81="Sell",E80-1,IF(C81="Buy",E80+1,IF(AND(C81="null",E80&gt;0),E80-1,IF(AND(C81="null",E80&lt;0),E80+1,E80))))</f>
        <v>0</v>
      </c>
      <c r="F81" s="20" t="n">
        <f aca="false">IF(ABS(Q81)&gt;$N$2,ABS(E81)+$N$3,ABS(E81))</f>
        <v>5</v>
      </c>
      <c r="G81" s="38" t="n">
        <f aca="false">MAX($J$3,IF(C81&lt;&gt;"null",VLOOKUP(F81,Transs3,3,FALSE()),ROUND(G80*(1-$F$4),2)))</f>
        <v>0.04</v>
      </c>
      <c r="H81" s="53" t="n">
        <f aca="false">ROUND(MAX($J$2,G81+$J$4,IF(C81&lt;&gt;"null",VLOOKUP(F81,Transs3,2,FALSE())+VLOOKUP(D81,Intensity2,2,TRUE())+H80,H80-$J$5)),2)</f>
        <v>0.14</v>
      </c>
      <c r="I81" s="39" t="n">
        <f aca="false">IF(C81="Sell",J81-H80,IF(C81="Buy",I80-G80,((I80+J80)/2-H80/2)))</f>
        <v>25</v>
      </c>
      <c r="J81" s="39" t="n">
        <f aca="false">IF(C81="Sell",J80+G80,IF(C81="Buy",I81+H80,((I80+J80)/2+H80/2)))</f>
        <v>25.16</v>
      </c>
      <c r="K81" s="20" t="n">
        <f aca="false">(I81+J81)/2</f>
        <v>25.08</v>
      </c>
      <c r="L81" s="20" t="str">
        <f aca="false">IF(C81="Buy",I80,IF(C81="Sell",J80,""))</f>
        <v/>
      </c>
      <c r="M81" s="41" t="n">
        <f aca="false">IF(C81="Buy",(L81*10000+O80*M80)/(O80+10000),M80)</f>
        <v>25.6192857142857</v>
      </c>
      <c r="N81" s="41" t="n">
        <f aca="false">IF(C81="Sell",(L81*10000+P80*N80)/(P80+10000),N80)</f>
        <v>25.5615384615385</v>
      </c>
      <c r="O81" s="37" t="n">
        <f aca="false">IF(C81="Buy",O80+10000,O80)</f>
        <v>70000</v>
      </c>
      <c r="P81" s="37" t="n">
        <f aca="false">IF(C81="Sell",P80+10000,P80)</f>
        <v>130000</v>
      </c>
      <c r="Q81" s="37" t="n">
        <f aca="false">O81-P81</f>
        <v>-60000</v>
      </c>
      <c r="R81" s="37" t="n">
        <f aca="false">P81*N81-O81*M81</f>
        <v>1529650</v>
      </c>
      <c r="S81" s="37" t="n">
        <f aca="false">Q81*K81+R81</f>
        <v>24850.0000000002</v>
      </c>
      <c r="U81" s="20"/>
      <c r="V81" s="20"/>
      <c r="W81" s="20"/>
    </row>
    <row r="82" customFormat="false" ht="12.75" hidden="false" customHeight="false" outlineLevel="0" collapsed="false">
      <c r="A82" s="20" t="n">
        <f aca="false">A81+1</f>
        <v>64</v>
      </c>
      <c r="B82" s="37" t="n">
        <f aca="false">model1!B82</f>
        <v>10122.6024711438</v>
      </c>
      <c r="C82" s="20" t="s">
        <v>59</v>
      </c>
      <c r="D82" s="37" t="n">
        <f aca="false">((B82-B81)+(B81-B80)+(B80-B79)+(B79-B78))/4</f>
        <v>240</v>
      </c>
      <c r="E82" s="20" t="n">
        <f aca="false">IF(C82="Sell",E81-1,IF(C82="Buy",E81+1,IF(AND(C82="null",E81&gt;0),E81-1,IF(AND(C82="null",E81&lt;0),E81+1,E81))))</f>
        <v>1</v>
      </c>
      <c r="F82" s="20" t="n">
        <f aca="false">IF(ABS(Q82)&gt;$N$2,ABS(E82)+$N$3,ABS(E82))</f>
        <v>6</v>
      </c>
      <c r="G82" s="38" t="n">
        <f aca="false">MAX($J$3,IF(C82&lt;&gt;"null",VLOOKUP(F82,Transs3,3,FALSE()),ROUND(G81*(1-$F$4),2)))</f>
        <v>0.04</v>
      </c>
      <c r="H82" s="53" t="n">
        <f aca="false">ROUND(MAX($J$2,G82+$J$4,IF(C82&lt;&gt;"null",VLOOKUP(F82,Transs3,2,FALSE())+VLOOKUP(D82,Intensity2,2,TRUE())+H81,H81-$J$5)),2)</f>
        <v>0.13</v>
      </c>
      <c r="I82" s="39" t="n">
        <f aca="false">IF(C82="Sell",J82-H81,IF(C82="Buy",I81-G81,((I81+J81)/2-H81/2)))</f>
        <v>24.96</v>
      </c>
      <c r="J82" s="39" t="n">
        <f aca="false">IF(C82="Sell",J81+G81,IF(C82="Buy",I82+H81,((I81+J81)/2+H81/2)))</f>
        <v>25.1</v>
      </c>
      <c r="K82" s="20" t="n">
        <f aca="false">(I82+J82)/2</f>
        <v>25.03</v>
      </c>
      <c r="L82" s="20" t="n">
        <f aca="false">IF(C82="Buy",I81,IF(C82="Sell",J81,""))</f>
        <v>25</v>
      </c>
      <c r="M82" s="41" t="n">
        <f aca="false">IF(C82="Buy",(L82*10000+O81*M81)/(O81+10000),M81)</f>
        <v>25.541875</v>
      </c>
      <c r="N82" s="41" t="n">
        <f aca="false">IF(C82="Sell",(L82*10000+P81*N81)/(P81+10000),N81)</f>
        <v>25.5615384615385</v>
      </c>
      <c r="O82" s="37" t="n">
        <f aca="false">IF(C82="Buy",O81+10000,O81)</f>
        <v>80000</v>
      </c>
      <c r="P82" s="37" t="n">
        <f aca="false">IF(C82="Sell",P81+10000,P81)</f>
        <v>130000</v>
      </c>
      <c r="Q82" s="37" t="n">
        <f aca="false">O82-P82</f>
        <v>-50000</v>
      </c>
      <c r="R82" s="37" t="n">
        <f aca="false">P82*N82-O82*M82</f>
        <v>1279650</v>
      </c>
      <c r="S82" s="37" t="n">
        <f aca="false">Q82*K82+R82</f>
        <v>28150.0000000002</v>
      </c>
      <c r="U82" s="20"/>
      <c r="V82" s="20"/>
      <c r="W82" s="20"/>
    </row>
    <row r="83" customFormat="false" ht="12.75" hidden="false" customHeight="false" outlineLevel="0" collapsed="false">
      <c r="A83" s="20" t="n">
        <f aca="false">A82+1</f>
        <v>65</v>
      </c>
      <c r="B83" s="37" t="n">
        <f aca="false">model1!B83</f>
        <v>10362.6024711438</v>
      </c>
      <c r="C83" s="20" t="s">
        <v>70</v>
      </c>
      <c r="D83" s="37" t="n">
        <f aca="false">((B83-B82)+(B82-B81)+(B81-B80)+(B80-B79))/4</f>
        <v>240</v>
      </c>
      <c r="E83" s="20" t="n">
        <f aca="false">IF(C83="Sell",E82-1,IF(C83="Buy",E82+1,IF(AND(C83="null",E82&gt;0),E82-1,IF(AND(C83="null",E82&lt;0),E82+1,E82))))</f>
        <v>0</v>
      </c>
      <c r="F83" s="20" t="n">
        <f aca="false">IF(ABS(Q83)&gt;$N$2,ABS(E83)+$N$3,ABS(E83))</f>
        <v>5</v>
      </c>
      <c r="G83" s="38" t="n">
        <f aca="false">MAX($J$3,IF(C83&lt;&gt;"null",VLOOKUP(F83,Transs3,3,FALSE()),ROUND(G82*(1-$F$4),2)))</f>
        <v>0.04</v>
      </c>
      <c r="H83" s="53" t="n">
        <f aca="false">ROUND(MAX($J$2,G83+$J$4,IF(C83&lt;&gt;"null",VLOOKUP(F83,Transs3,2,FALSE())+VLOOKUP(D83,Intensity2,2,TRUE())+H82,H82-$J$5)),2)</f>
        <v>0.11</v>
      </c>
      <c r="I83" s="39" t="n">
        <f aca="false">IF(C83="Sell",J83-H82,IF(C83="Buy",I82-G82,((I82+J82)/2-H82/2)))</f>
        <v>24.965</v>
      </c>
      <c r="J83" s="39" t="n">
        <f aca="false">IF(C83="Sell",J82+G82,IF(C83="Buy",I83+H82,((I82+J82)/2+H82/2)))</f>
        <v>25.095</v>
      </c>
      <c r="K83" s="20" t="n">
        <f aca="false">(I83+J83)/2</f>
        <v>25.03</v>
      </c>
      <c r="L83" s="20" t="str">
        <f aca="false">IF(C83="Buy",I82,IF(C83="Sell",J82,""))</f>
        <v/>
      </c>
      <c r="M83" s="41" t="n">
        <f aca="false">IF(C83="Buy",(L83*10000+O82*M82)/(O82+10000),M82)</f>
        <v>25.541875</v>
      </c>
      <c r="N83" s="41" t="n">
        <f aca="false">IF(C83="Sell",(L83*10000+P82*N82)/(P82+10000),N82)</f>
        <v>25.5615384615385</v>
      </c>
      <c r="O83" s="37" t="n">
        <f aca="false">IF(C83="Buy",O82+10000,O82)</f>
        <v>80000</v>
      </c>
      <c r="P83" s="37" t="n">
        <f aca="false">IF(C83="Sell",P82+10000,P82)</f>
        <v>130000</v>
      </c>
      <c r="Q83" s="37" t="n">
        <f aca="false">O83-P83</f>
        <v>-50000</v>
      </c>
      <c r="R83" s="37" t="n">
        <f aca="false">P83*N83-O83*M83</f>
        <v>1279650</v>
      </c>
      <c r="S83" s="37" t="n">
        <f aca="false">Q83*K83+R83</f>
        <v>28150.0000000002</v>
      </c>
      <c r="U83" s="20"/>
      <c r="V83" s="20"/>
      <c r="W83" s="20"/>
    </row>
    <row r="84" customFormat="false" ht="12.75" hidden="false" customHeight="false" outlineLevel="0" collapsed="false">
      <c r="A84" s="20" t="n">
        <f aca="false">A83+1</f>
        <v>66</v>
      </c>
      <c r="B84" s="37" t="n">
        <f aca="false">model1!B84</f>
        <v>10602.6024711438</v>
      </c>
      <c r="C84" s="20" t="s">
        <v>70</v>
      </c>
      <c r="D84" s="37" t="n">
        <f aca="false">((B84-B83)+(B83-B82)+(B82-B81)+(B81-B80))/4</f>
        <v>240</v>
      </c>
      <c r="E84" s="20" t="n">
        <f aca="false">IF(C84="Sell",E83-1,IF(C84="Buy",E83+1,IF(AND(C84="null",E83&gt;0),E83-1,IF(AND(C84="null",E83&lt;0),E83+1,E83))))</f>
        <v>0</v>
      </c>
      <c r="F84" s="20" t="n">
        <f aca="false">IF(ABS(Q84)&gt;$N$2,ABS(E84)+$N$3,ABS(E84))</f>
        <v>5</v>
      </c>
      <c r="G84" s="38" t="n">
        <f aca="false">MAX($J$3,IF(C84&lt;&gt;"null",VLOOKUP(F84,Transs3,3,FALSE()),ROUND(G83*(1-$F$4),2)))</f>
        <v>0.04</v>
      </c>
      <c r="H84" s="53" t="n">
        <f aca="false">ROUND(MAX($J$2,G84+$J$4,IF(C84&lt;&gt;"null",VLOOKUP(F84,Transs3,2,FALSE())+VLOOKUP(D84,Intensity2,2,TRUE())+H83,H83-$J$5)),2)</f>
        <v>0.09</v>
      </c>
      <c r="I84" s="39" t="n">
        <f aca="false">IF(C84="Sell",J84-H83,IF(C84="Buy",I83-G83,((I83+J83)/2-H83/2)))</f>
        <v>24.975</v>
      </c>
      <c r="J84" s="39" t="n">
        <f aca="false">IF(C84="Sell",J83+G83,IF(C84="Buy",I84+H83,((I83+J83)/2+H83/2)))</f>
        <v>25.085</v>
      </c>
      <c r="K84" s="20" t="n">
        <f aca="false">(I84+J84)/2</f>
        <v>25.03</v>
      </c>
      <c r="L84" s="20" t="str">
        <f aca="false">IF(C84="Buy",I83,IF(C84="Sell",J83,""))</f>
        <v/>
      </c>
      <c r="M84" s="41" t="n">
        <f aca="false">IF(C84="Buy",(L84*10000+O83*M83)/(O83+10000),M83)</f>
        <v>25.541875</v>
      </c>
      <c r="N84" s="41" t="n">
        <f aca="false">IF(C84="Sell",(L84*10000+P83*N83)/(P83+10000),N83)</f>
        <v>25.5615384615385</v>
      </c>
      <c r="O84" s="37" t="n">
        <f aca="false">IF(C84="Buy",O83+10000,O83)</f>
        <v>80000</v>
      </c>
      <c r="P84" s="37" t="n">
        <f aca="false">IF(C84="Sell",P83+10000,P83)</f>
        <v>130000</v>
      </c>
      <c r="Q84" s="37" t="n">
        <f aca="false">O84-P84</f>
        <v>-50000</v>
      </c>
      <c r="R84" s="37" t="n">
        <f aca="false">P84*N84-O84*M84</f>
        <v>1279650</v>
      </c>
      <c r="S84" s="37" t="n">
        <f aca="false">Q84*K84+R84</f>
        <v>28150.0000000002</v>
      </c>
      <c r="U84" s="20"/>
      <c r="V84" s="20"/>
      <c r="W84" s="20"/>
    </row>
    <row r="85" customFormat="false" ht="12.75" hidden="false" customHeight="false" outlineLevel="0" collapsed="false">
      <c r="A85" s="20" t="n">
        <f aca="false">A84+1</f>
        <v>67</v>
      </c>
      <c r="B85" s="37" t="n">
        <f aca="false">model1!B85</f>
        <v>10842.6024711438</v>
      </c>
      <c r="C85" s="20" t="s">
        <v>70</v>
      </c>
      <c r="D85" s="37" t="n">
        <f aca="false">((B85-B84)+(B84-B83)+(B83-B82)+(B82-B81))/4</f>
        <v>240</v>
      </c>
      <c r="E85" s="20" t="n">
        <f aca="false">IF(C85="Sell",E84-1,IF(C85="Buy",E84+1,IF(AND(C85="null",E84&gt;0),E84-1,IF(AND(C85="null",E84&lt;0),E84+1,E84))))</f>
        <v>0</v>
      </c>
      <c r="F85" s="20" t="n">
        <f aca="false">IF(ABS(Q85)&gt;$N$2,ABS(E85)+$N$3,ABS(E85))</f>
        <v>5</v>
      </c>
      <c r="G85" s="38" t="n">
        <f aca="false">MAX($J$3,IF(C85&lt;&gt;"null",VLOOKUP(F85,Transs3,3,FALSE()),ROUND(G84*(1-$F$4),2)))</f>
        <v>0.04</v>
      </c>
      <c r="H85" s="53" t="n">
        <f aca="false">ROUND(MAX($J$2,G85+$J$4,IF(C85&lt;&gt;"null",VLOOKUP(F85,Transs3,2,FALSE())+VLOOKUP(D85,Intensity2,2,TRUE())+H84,H84-$J$5)),2)</f>
        <v>0.07</v>
      </c>
      <c r="I85" s="39" t="n">
        <f aca="false">IF(C85="Sell",J85-H84,IF(C85="Buy",I84-G84,((I84+J84)/2-H84/2)))</f>
        <v>24.985</v>
      </c>
      <c r="J85" s="39" t="n">
        <f aca="false">IF(C85="Sell",J84+G84,IF(C85="Buy",I85+H84,((I84+J84)/2+H84/2)))</f>
        <v>25.075</v>
      </c>
      <c r="K85" s="20" t="n">
        <f aca="false">(I85+J85)/2</f>
        <v>25.03</v>
      </c>
      <c r="L85" s="20" t="str">
        <f aca="false">IF(C85="Buy",I84,IF(C85="Sell",J84,""))</f>
        <v/>
      </c>
      <c r="M85" s="41" t="n">
        <f aca="false">IF(C85="Buy",(L85*10000+O84*M84)/(O84+10000),M84)</f>
        <v>25.541875</v>
      </c>
      <c r="N85" s="41" t="n">
        <f aca="false">IF(C85="Sell",(L85*10000+P84*N84)/(P84+10000),N84)</f>
        <v>25.5615384615385</v>
      </c>
      <c r="O85" s="37" t="n">
        <f aca="false">IF(C85="Buy",O84+10000,O84)</f>
        <v>80000</v>
      </c>
      <c r="P85" s="37" t="n">
        <f aca="false">IF(C85="Sell",P84+10000,P84)</f>
        <v>130000</v>
      </c>
      <c r="Q85" s="37" t="n">
        <f aca="false">O85-P85</f>
        <v>-50000</v>
      </c>
      <c r="R85" s="37" t="n">
        <f aca="false">P85*N85-O85*M85</f>
        <v>1279650</v>
      </c>
      <c r="S85" s="37" t="n">
        <f aca="false">Q85*K85+R85</f>
        <v>28150.0000000002</v>
      </c>
      <c r="U85" s="20"/>
      <c r="V85" s="20"/>
      <c r="W85" s="20"/>
    </row>
    <row r="86" customFormat="false" ht="12.75" hidden="false" customHeight="false" outlineLevel="0" collapsed="false">
      <c r="A86" s="20" t="n">
        <f aca="false">A85+1</f>
        <v>68</v>
      </c>
      <c r="B86" s="37" t="n">
        <f aca="false">model1!B86</f>
        <v>11082.6024711438</v>
      </c>
      <c r="C86" s="20" t="s">
        <v>70</v>
      </c>
      <c r="D86" s="37" t="n">
        <f aca="false">((B86-B85)+(B85-B84)+(B84-B83)+(B83-B82))/4</f>
        <v>240</v>
      </c>
      <c r="E86" s="20" t="n">
        <f aca="false">IF(C86="Sell",E85-1,IF(C86="Buy",E85+1,IF(AND(C86="null",E85&gt;0),E85-1,IF(AND(C86="null",E85&lt;0),E85+1,E85))))</f>
        <v>0</v>
      </c>
      <c r="F86" s="20" t="n">
        <f aca="false">IF(ABS(Q86)&gt;$N$2,ABS(E86)+$N$3,ABS(E86))</f>
        <v>5</v>
      </c>
      <c r="G86" s="38" t="n">
        <f aca="false">MAX($J$3,IF(C86&lt;&gt;"null",VLOOKUP(F86,Transs3,3,FALSE()),ROUND(G85*(1-$F$4),2)))</f>
        <v>0.04</v>
      </c>
      <c r="H86" s="53" t="n">
        <f aca="false">ROUND(MAX($J$2,G86+$J$4,IF(C86&lt;&gt;"null",VLOOKUP(F86,Transs3,2,FALSE())+VLOOKUP(D86,Intensity2,2,TRUE())+H85,H85-$J$5)),2)</f>
        <v>0.05</v>
      </c>
      <c r="I86" s="39" t="n">
        <f aca="false">IF(C86="Sell",J86-H85,IF(C86="Buy",I85-G85,((I85+J85)/2-H85/2)))</f>
        <v>24.995</v>
      </c>
      <c r="J86" s="39" t="n">
        <f aca="false">IF(C86="Sell",J85+G85,IF(C86="Buy",I86+H85,((I85+J85)/2+H85/2)))</f>
        <v>25.065</v>
      </c>
      <c r="K86" s="20" t="n">
        <f aca="false">(I86+J86)/2</f>
        <v>25.03</v>
      </c>
      <c r="L86" s="20" t="str">
        <f aca="false">IF(C86="Buy",I85,IF(C86="Sell",J85,""))</f>
        <v/>
      </c>
      <c r="M86" s="41" t="n">
        <f aca="false">IF(C86="Buy",(L86*10000+O85*M85)/(O85+10000),M85)</f>
        <v>25.541875</v>
      </c>
      <c r="N86" s="41" t="n">
        <f aca="false">IF(C86="Sell",(L86*10000+P85*N85)/(P85+10000),N85)</f>
        <v>25.5615384615385</v>
      </c>
      <c r="O86" s="37" t="n">
        <f aca="false">IF(C86="Buy",O85+10000,O85)</f>
        <v>80000</v>
      </c>
      <c r="P86" s="37" t="n">
        <f aca="false">IF(C86="Sell",P85+10000,P85)</f>
        <v>130000</v>
      </c>
      <c r="Q86" s="37" t="n">
        <f aca="false">O86-P86</f>
        <v>-50000</v>
      </c>
      <c r="R86" s="37" t="n">
        <f aca="false">P86*N86-O86*M86</f>
        <v>1279650</v>
      </c>
      <c r="S86" s="37" t="n">
        <f aca="false">Q86*K86+R86</f>
        <v>28150.0000000002</v>
      </c>
      <c r="U86" s="20"/>
      <c r="V86" s="20"/>
      <c r="W86" s="20"/>
    </row>
    <row r="87" customFormat="false" ht="12.75" hidden="false" customHeight="false" outlineLevel="0" collapsed="false">
      <c r="A87" s="20" t="n">
        <f aca="false">A86+1</f>
        <v>69</v>
      </c>
      <c r="B87" s="37" t="n">
        <f aca="false">model1!B87</f>
        <v>11322.6024711438</v>
      </c>
      <c r="C87" s="20" t="s">
        <v>70</v>
      </c>
      <c r="D87" s="37" t="n">
        <f aca="false">((B87-B86)+(B86-B85)+(B85-B84)+(B84-B83))/4</f>
        <v>240</v>
      </c>
      <c r="E87" s="20" t="n">
        <f aca="false">IF(C87="Sell",E86-1,IF(C87="Buy",E86+1,IF(AND(C87="null",E86&gt;0),E86-1,IF(AND(C87="null",E86&lt;0),E86+1,E86))))</f>
        <v>0</v>
      </c>
      <c r="F87" s="20" t="n">
        <f aca="false">IF(ABS(Q87)&gt;$N$2,ABS(E87)+$N$3,ABS(E87))</f>
        <v>5</v>
      </c>
      <c r="G87" s="38" t="n">
        <f aca="false">MAX($J$3,IF(C87&lt;&gt;"null",VLOOKUP(F87,Transs3,3,FALSE()),ROUND(G86*(1-$F$4),2)))</f>
        <v>0.04</v>
      </c>
      <c r="H87" s="53" t="n">
        <f aca="false">ROUND(MAX($J$2,G87+$J$4,IF(C87&lt;&gt;"null",VLOOKUP(F87,Transs3,2,FALSE())+VLOOKUP(D87,Intensity2,2,TRUE())+H86,H86-$J$5)),2)</f>
        <v>0.05</v>
      </c>
      <c r="I87" s="39" t="n">
        <f aca="false">IF(C87="Sell",J87-H86,IF(C87="Buy",I86-G86,((I86+J86)/2-H86/2)))</f>
        <v>25.005</v>
      </c>
      <c r="J87" s="39" t="n">
        <f aca="false">IF(C87="Sell",J86+G86,IF(C87="Buy",I87+H86,((I86+J86)/2+H86/2)))</f>
        <v>25.055</v>
      </c>
      <c r="K87" s="20" t="n">
        <f aca="false">(I87+J87)/2</f>
        <v>25.03</v>
      </c>
      <c r="L87" s="20" t="str">
        <f aca="false">IF(C87="Buy",I86,IF(C87="Sell",J86,""))</f>
        <v/>
      </c>
      <c r="M87" s="41" t="n">
        <f aca="false">IF(C87="Buy",(L87*10000+O86*M86)/(O86+10000),M86)</f>
        <v>25.541875</v>
      </c>
      <c r="N87" s="41" t="n">
        <f aca="false">IF(C87="Sell",(L87*10000+P86*N86)/(P86+10000),N86)</f>
        <v>25.5615384615385</v>
      </c>
      <c r="O87" s="37" t="n">
        <f aca="false">IF(C87="Buy",O86+10000,O86)</f>
        <v>80000</v>
      </c>
      <c r="P87" s="37" t="n">
        <f aca="false">IF(C87="Sell",P86+10000,P86)</f>
        <v>130000</v>
      </c>
      <c r="Q87" s="37" t="n">
        <f aca="false">O87-P87</f>
        <v>-50000</v>
      </c>
      <c r="R87" s="37" t="n">
        <f aca="false">P87*N87-O87*M87</f>
        <v>1279650</v>
      </c>
      <c r="S87" s="37" t="n">
        <f aca="false">Q87*K87+R87</f>
        <v>28150.0000000002</v>
      </c>
      <c r="U87" s="20"/>
      <c r="V87" s="20"/>
      <c r="W87" s="20"/>
    </row>
    <row r="88" customFormat="false" ht="12.75" hidden="false" customHeight="false" outlineLevel="0" collapsed="false">
      <c r="A88" s="20" t="n">
        <f aca="false">A87+1</f>
        <v>70</v>
      </c>
      <c r="B88" s="37" t="n">
        <f aca="false">model1!B88</f>
        <v>11562.6024711438</v>
      </c>
      <c r="C88" s="20" t="s">
        <v>59</v>
      </c>
      <c r="D88" s="37" t="n">
        <f aca="false">((B88-B87)+(B87-B86)+(B86-B85)+(B85-B84))/4</f>
        <v>240</v>
      </c>
      <c r="E88" s="20" t="n">
        <f aca="false">IF(C88="Sell",E87-1,IF(C88="Buy",E87+1,IF(AND(C88="null",E87&gt;0),E87-1,IF(AND(C88="null",E87&lt;0),E87+1,E87))))</f>
        <v>1</v>
      </c>
      <c r="F88" s="20" t="n">
        <f aca="false">IF(ABS(Q88)&gt;$N$2,ABS(E88)+$N$3,ABS(E88))</f>
        <v>1</v>
      </c>
      <c r="G88" s="38" t="n">
        <f aca="false">MAX($J$3,IF(C88&lt;&gt;"null",VLOOKUP(F88,Transs3,3,FALSE()),ROUND(G87*(1-$F$4),2)))</f>
        <v>0</v>
      </c>
      <c r="H88" s="53" t="n">
        <f aca="false">ROUND(MAX($J$2,G88+$J$4,IF(C88&lt;&gt;"null",VLOOKUP(F88,Transs3,2,FALSE())+VLOOKUP(D88,Intensity2,2,TRUE())+H87,H87-$J$5)),2)</f>
        <v>0.04</v>
      </c>
      <c r="I88" s="39" t="n">
        <f aca="false">IF(C88="Sell",J88-H87,IF(C88="Buy",I87-G87,((I87+J87)/2-H87/2)))</f>
        <v>24.965</v>
      </c>
      <c r="J88" s="39" t="n">
        <f aca="false">IF(C88="Sell",J87+G87,IF(C88="Buy",I88+H87,((I87+J87)/2+H87/2)))</f>
        <v>25.015</v>
      </c>
      <c r="K88" s="20" t="n">
        <f aca="false">(I88+J88)/2</f>
        <v>24.99</v>
      </c>
      <c r="L88" s="20" t="n">
        <f aca="false">IF(C88="Buy",I87,IF(C88="Sell",J87,""))</f>
        <v>25.005</v>
      </c>
      <c r="M88" s="41" t="n">
        <f aca="false">IF(C88="Buy",(L88*10000+O87*M87)/(O87+10000),M87)</f>
        <v>25.4822222222222</v>
      </c>
      <c r="N88" s="41" t="n">
        <f aca="false">IF(C88="Sell",(L88*10000+P87*N87)/(P87+10000),N87)</f>
        <v>25.5615384615385</v>
      </c>
      <c r="O88" s="37" t="n">
        <f aca="false">IF(C88="Buy",O87+10000,O87)</f>
        <v>90000</v>
      </c>
      <c r="P88" s="37" t="n">
        <f aca="false">IF(C88="Sell",P87+10000,P87)</f>
        <v>130000</v>
      </c>
      <c r="Q88" s="37" t="n">
        <f aca="false">O88-P88</f>
        <v>-40000</v>
      </c>
      <c r="R88" s="37" t="n">
        <f aca="false">P88*N88-O88*M88</f>
        <v>1029600</v>
      </c>
      <c r="S88" s="37" t="n">
        <f aca="false">Q88*K88+R88</f>
        <v>29999.9999999999</v>
      </c>
      <c r="U88" s="20"/>
      <c r="V88" s="20"/>
      <c r="W88" s="20"/>
    </row>
    <row r="89" customFormat="false" ht="12.75" hidden="false" customHeight="false" outlineLevel="0" collapsed="false">
      <c r="A89" s="20" t="n">
        <f aca="false">A88+1</f>
        <v>71</v>
      </c>
      <c r="B89" s="37" t="n">
        <f aca="false">model1!B89</f>
        <v>11802.6024711438</v>
      </c>
      <c r="C89" s="20" t="s">
        <v>70</v>
      </c>
      <c r="D89" s="37" t="n">
        <f aca="false">((B89-B88)+(B88-B87)+(B87-B86)+(B86-B85))/4</f>
        <v>240</v>
      </c>
      <c r="E89" s="20" t="n">
        <f aca="false">IF(C89="Sell",E88-1,IF(C89="Buy",E88+1,IF(AND(C89="null",E88&gt;0),E88-1,IF(AND(C89="null",E88&lt;0),E88+1,E88))))</f>
        <v>0</v>
      </c>
      <c r="F89" s="20" t="n">
        <f aca="false">IF(ABS(Q89)&gt;$N$2,ABS(E89)+$N$3,ABS(E89))</f>
        <v>0</v>
      </c>
      <c r="G89" s="38" t="n">
        <f aca="false">MAX($J$3,IF(C89&lt;&gt;"null",VLOOKUP(F89,Transs3,3,FALSE()),ROUND(G88*(1-$F$4),2)))</f>
        <v>0</v>
      </c>
      <c r="H89" s="53" t="n">
        <f aca="false">ROUND(MAX($J$2,G89+$J$4,IF(C89&lt;&gt;"null",VLOOKUP(F89,Transs3,2,FALSE())+VLOOKUP(D89,Intensity2,2,TRUE())+H88,H88-$J$5)),2)</f>
        <v>0.04</v>
      </c>
      <c r="I89" s="39" t="n">
        <f aca="false">IF(C89="Sell",J89-H88,IF(C89="Buy",I88-G88,((I88+J88)/2-H88/2)))</f>
        <v>24.97</v>
      </c>
      <c r="J89" s="39" t="n">
        <f aca="false">IF(C89="Sell",J88+G88,IF(C89="Buy",I89+H88,((I88+J88)/2+H88/2)))</f>
        <v>25.01</v>
      </c>
      <c r="K89" s="20" t="n">
        <f aca="false">(I89+J89)/2</f>
        <v>24.99</v>
      </c>
      <c r="L89" s="20" t="str">
        <f aca="false">IF(C89="Buy",I88,IF(C89="Sell",J88,""))</f>
        <v/>
      </c>
      <c r="M89" s="41" t="n">
        <f aca="false">IF(C89="Buy",(L89*10000+O88*M88)/(O88+10000),M88)</f>
        <v>25.4822222222222</v>
      </c>
      <c r="N89" s="41" t="n">
        <f aca="false">IF(C89="Sell",(L89*10000+P88*N88)/(P88+10000),N88)</f>
        <v>25.5615384615385</v>
      </c>
      <c r="O89" s="37" t="n">
        <f aca="false">IF(C89="Buy",O88+10000,O88)</f>
        <v>90000</v>
      </c>
      <c r="P89" s="37" t="n">
        <f aca="false">IF(C89="Sell",P88+10000,P88)</f>
        <v>130000</v>
      </c>
      <c r="Q89" s="37" t="n">
        <f aca="false">O89-P89</f>
        <v>-40000</v>
      </c>
      <c r="R89" s="37" t="n">
        <f aca="false">P89*N89-O89*M89</f>
        <v>1029600</v>
      </c>
      <c r="S89" s="37" t="n">
        <f aca="false">Q89*K89+R89</f>
        <v>29999.9999999999</v>
      </c>
      <c r="U89" s="20"/>
      <c r="V89" s="20"/>
      <c r="W89" s="20"/>
    </row>
    <row r="90" customFormat="false" ht="12.75" hidden="false" customHeight="false" outlineLevel="0" collapsed="false">
      <c r="A90" s="20" t="n">
        <f aca="false">A89+1</f>
        <v>72</v>
      </c>
      <c r="B90" s="37" t="n">
        <f aca="false">model1!B90</f>
        <v>12042.6024711438</v>
      </c>
      <c r="C90" s="20" t="s">
        <v>70</v>
      </c>
      <c r="D90" s="37" t="n">
        <f aca="false">((B90-B89)+(B89-B88)+(B88-B87)+(B87-B86))/4</f>
        <v>240</v>
      </c>
      <c r="E90" s="20" t="n">
        <f aca="false">IF(C90="Sell",E89-1,IF(C90="Buy",E89+1,IF(AND(C90="null",E89&gt;0),E89-1,IF(AND(C90="null",E89&lt;0),E89+1,E89))))</f>
        <v>0</v>
      </c>
      <c r="F90" s="20" t="n">
        <f aca="false">IF(ABS(Q90)&gt;$N$2,ABS(E90)+$N$3,ABS(E90))</f>
        <v>0</v>
      </c>
      <c r="G90" s="38" t="n">
        <f aca="false">MAX($J$3,IF(C90&lt;&gt;"null",VLOOKUP(F90,Transs3,3,FALSE()),ROUND(G89*(1-$F$4),2)))</f>
        <v>0</v>
      </c>
      <c r="H90" s="53" t="n">
        <f aca="false">ROUND(MAX($J$2,G90+$J$4,IF(C90&lt;&gt;"null",VLOOKUP(F90,Transs3,2,FALSE())+VLOOKUP(D90,Intensity2,2,TRUE())+H89,H89-$J$5)),2)</f>
        <v>0.04</v>
      </c>
      <c r="I90" s="39" t="n">
        <f aca="false">IF(C90="Sell",J90-H89,IF(C90="Buy",I89-G89,((I89+J89)/2-H89/2)))</f>
        <v>24.97</v>
      </c>
      <c r="J90" s="39" t="n">
        <f aca="false">IF(C90="Sell",J89+G89,IF(C90="Buy",I90+H89,((I89+J89)/2+H89/2)))</f>
        <v>25.01</v>
      </c>
      <c r="K90" s="20" t="n">
        <f aca="false">(I90+J90)/2</f>
        <v>24.99</v>
      </c>
      <c r="L90" s="20" t="str">
        <f aca="false">IF(C90="Buy",I89,IF(C90="Sell",J89,""))</f>
        <v/>
      </c>
      <c r="M90" s="41" t="n">
        <f aca="false">IF(C90="Buy",(L90*10000+O89*M89)/(O89+10000),M89)</f>
        <v>25.4822222222222</v>
      </c>
      <c r="N90" s="41" t="n">
        <f aca="false">IF(C90="Sell",(L90*10000+P89*N89)/(P89+10000),N89)</f>
        <v>25.5615384615385</v>
      </c>
      <c r="O90" s="37" t="n">
        <f aca="false">IF(C90="Buy",O89+10000,O89)</f>
        <v>90000</v>
      </c>
      <c r="P90" s="37" t="n">
        <f aca="false">IF(C90="Sell",P89+10000,P89)</f>
        <v>130000</v>
      </c>
      <c r="Q90" s="37" t="n">
        <f aca="false">O90-P90</f>
        <v>-40000</v>
      </c>
      <c r="R90" s="37" t="n">
        <f aca="false">P90*N90-O90*M90</f>
        <v>1029600</v>
      </c>
      <c r="S90" s="37" t="n">
        <f aca="false">Q90*K90+R90</f>
        <v>29999.9999999999</v>
      </c>
      <c r="U90" s="20"/>
      <c r="V90" s="20"/>
      <c r="W90" s="20"/>
    </row>
    <row r="91" customFormat="false" ht="12.75" hidden="false" customHeight="false" outlineLevel="0" collapsed="false">
      <c r="A91" s="20" t="n">
        <f aca="false">A90+1</f>
        <v>73</v>
      </c>
      <c r="B91" s="37" t="n">
        <f aca="false">model1!B91</f>
        <v>12282.6024711438</v>
      </c>
      <c r="C91" s="20" t="s">
        <v>70</v>
      </c>
      <c r="D91" s="37" t="n">
        <f aca="false">((B91-B90)+(B90-B89)+(B89-B88)+(B88-B87))/4</f>
        <v>240</v>
      </c>
      <c r="E91" s="20" t="n">
        <f aca="false">IF(C91="Sell",E90-1,IF(C91="Buy",E90+1,IF(AND(C91="null",E90&gt;0),E90-1,IF(AND(C91="null",E90&lt;0),E90+1,E90))))</f>
        <v>0</v>
      </c>
      <c r="F91" s="20" t="n">
        <f aca="false">IF(ABS(Q91)&gt;$N$2,ABS(E91)+$N$3,ABS(E91))</f>
        <v>0</v>
      </c>
      <c r="G91" s="38" t="n">
        <f aca="false">MAX($J$3,IF(C91&lt;&gt;"null",VLOOKUP(F91,Transs3,3,FALSE()),ROUND(G90*(1-$F$4),2)))</f>
        <v>0</v>
      </c>
      <c r="H91" s="53" t="n">
        <f aca="false">ROUND(MAX($J$2,G91+$J$4,IF(C91&lt;&gt;"null",VLOOKUP(F91,Transs3,2,FALSE())+VLOOKUP(D91,Intensity2,2,TRUE())+H90,H90-$J$5)),2)</f>
        <v>0.04</v>
      </c>
      <c r="I91" s="39" t="n">
        <f aca="false">IF(C91="Sell",J91-H90,IF(C91="Buy",I90-G90,((I90+J90)/2-H90/2)))</f>
        <v>24.97</v>
      </c>
      <c r="J91" s="39" t="n">
        <f aca="false">IF(C91="Sell",J90+G90,IF(C91="Buy",I91+H90,((I90+J90)/2+H90/2)))</f>
        <v>25.01</v>
      </c>
      <c r="K91" s="20" t="n">
        <f aca="false">(I91+J91)/2</f>
        <v>24.99</v>
      </c>
      <c r="L91" s="20" t="str">
        <f aca="false">IF(C91="Buy",I90,IF(C91="Sell",J90,""))</f>
        <v/>
      </c>
      <c r="M91" s="41" t="n">
        <f aca="false">IF(C91="Buy",(L91*10000+O90*M90)/(O90+10000),M90)</f>
        <v>25.4822222222222</v>
      </c>
      <c r="N91" s="41" t="n">
        <f aca="false">IF(C91="Sell",(L91*10000+P90*N90)/(P90+10000),N90)</f>
        <v>25.5615384615385</v>
      </c>
      <c r="O91" s="37" t="n">
        <f aca="false">IF(C91="Buy",O90+10000,O90)</f>
        <v>90000</v>
      </c>
      <c r="P91" s="37" t="n">
        <f aca="false">IF(C91="Sell",P90+10000,P90)</f>
        <v>130000</v>
      </c>
      <c r="Q91" s="37" t="n">
        <f aca="false">O91-P91</f>
        <v>-40000</v>
      </c>
      <c r="R91" s="37" t="n">
        <f aca="false">P91*N91-O91*M91</f>
        <v>1029600</v>
      </c>
      <c r="S91" s="37" t="n">
        <f aca="false">Q91*K91+R91</f>
        <v>29999.9999999999</v>
      </c>
      <c r="U91" s="20"/>
      <c r="V91" s="20"/>
      <c r="W91" s="20"/>
    </row>
    <row r="92" customFormat="false" ht="12.75" hidden="false" customHeight="false" outlineLevel="0" collapsed="false">
      <c r="A92" s="20" t="n">
        <f aca="false">A91+1</f>
        <v>74</v>
      </c>
      <c r="B92" s="37" t="n">
        <f aca="false">model1!B92</f>
        <v>12522.6024711438</v>
      </c>
      <c r="C92" s="20" t="s">
        <v>70</v>
      </c>
      <c r="D92" s="37" t="n">
        <f aca="false">((B92-B91)+(B91-B90)+(B90-B89)+(B89-B88))/4</f>
        <v>240</v>
      </c>
      <c r="E92" s="20" t="n">
        <f aca="false">IF(C92="Sell",E91-1,IF(C92="Buy",E91+1,IF(AND(C92="null",E91&gt;0),E91-1,IF(AND(C92="null",E91&lt;0),E91+1,E91))))</f>
        <v>0</v>
      </c>
      <c r="F92" s="20" t="n">
        <f aca="false">IF(ABS(Q92)&gt;$N$2,ABS(E92)+$N$3,ABS(E92))</f>
        <v>0</v>
      </c>
      <c r="G92" s="38" t="n">
        <f aca="false">MAX($J$3,IF(C92&lt;&gt;"null",VLOOKUP(F92,Transs3,3,FALSE()),ROUND(G91*(1-$F$4),2)))</f>
        <v>0</v>
      </c>
      <c r="H92" s="53" t="n">
        <f aca="false">ROUND(MAX($J$2,G92+$J$4,IF(C92&lt;&gt;"null",VLOOKUP(F92,Transs3,2,FALSE())+VLOOKUP(D92,Intensity2,2,TRUE())+H91,H91-$J$5)),2)</f>
        <v>0.04</v>
      </c>
      <c r="I92" s="39" t="n">
        <f aca="false">IF(C92="Sell",J92-H91,IF(C92="Buy",I91-G91,((I91+J91)/2-H91/2)))</f>
        <v>24.97</v>
      </c>
      <c r="J92" s="39" t="n">
        <f aca="false">IF(C92="Sell",J91+G91,IF(C92="Buy",I92+H91,((I91+J91)/2+H91/2)))</f>
        <v>25.01</v>
      </c>
      <c r="K92" s="20" t="n">
        <f aca="false">(I92+J92)/2</f>
        <v>24.99</v>
      </c>
      <c r="L92" s="20" t="str">
        <f aca="false">IF(C92="Buy",I91,IF(C92="Sell",J91,""))</f>
        <v/>
      </c>
      <c r="M92" s="41" t="n">
        <f aca="false">IF(C92="Buy",(L92*10000+O91*M91)/(O91+10000),M91)</f>
        <v>25.4822222222222</v>
      </c>
      <c r="N92" s="41" t="n">
        <f aca="false">IF(C92="Sell",(L92*10000+P91*N91)/(P91+10000),N91)</f>
        <v>25.5615384615385</v>
      </c>
      <c r="O92" s="37" t="n">
        <f aca="false">IF(C92="Buy",O91+10000,O91)</f>
        <v>90000</v>
      </c>
      <c r="P92" s="37" t="n">
        <f aca="false">IF(C92="Sell",P91+10000,P91)</f>
        <v>130000</v>
      </c>
      <c r="Q92" s="37" t="n">
        <f aca="false">O92-P92</f>
        <v>-40000</v>
      </c>
      <c r="R92" s="37" t="n">
        <f aca="false">P92*N92-O92*M92</f>
        <v>1029600</v>
      </c>
      <c r="S92" s="37" t="n">
        <f aca="false">Q92*K92+R92</f>
        <v>29999.9999999999</v>
      </c>
      <c r="U92" s="20"/>
      <c r="V92" s="20"/>
      <c r="W92" s="20"/>
    </row>
    <row r="93" customFormat="false" ht="12.75" hidden="false" customHeight="false" outlineLevel="0" collapsed="false">
      <c r="A93" s="20" t="n">
        <f aca="false">A92+1</f>
        <v>75</v>
      </c>
      <c r="B93" s="37" t="n">
        <f aca="false">model1!B93</f>
        <v>12762.6024711438</v>
      </c>
      <c r="C93" s="20" t="s">
        <v>70</v>
      </c>
      <c r="D93" s="37" t="n">
        <f aca="false">((B93-B92)+(B92-B91)+(B91-B90)+(B90-B89))/4</f>
        <v>240</v>
      </c>
      <c r="E93" s="20" t="n">
        <f aca="false">IF(C93="Sell",E92-1,IF(C93="Buy",E92+1,IF(AND(C93="null",E92&gt;0),E92-1,IF(AND(C93="null",E92&lt;0),E92+1,E92))))</f>
        <v>0</v>
      </c>
      <c r="F93" s="20" t="n">
        <f aca="false">IF(ABS(Q93)&gt;$N$2,ABS(E93)+$N$3,ABS(E93))</f>
        <v>0</v>
      </c>
      <c r="G93" s="38" t="n">
        <f aca="false">MAX($J$3,IF(C93&lt;&gt;"null",VLOOKUP(F93,Transs3,3,FALSE()),ROUND(G92*(1-$F$4),2)))</f>
        <v>0</v>
      </c>
      <c r="H93" s="53" t="n">
        <f aca="false">ROUND(MAX($J$2,G93+$J$4,IF(C93&lt;&gt;"null",VLOOKUP(F93,Transs3,2,FALSE())+VLOOKUP(D93,Intensity2,2,TRUE())+H92,H92-$J$5)),2)</f>
        <v>0.04</v>
      </c>
      <c r="I93" s="39" t="n">
        <f aca="false">IF(C93="Sell",J93-H92,IF(C93="Buy",I92-G92,((I92+J92)/2-H92/2)))</f>
        <v>24.97</v>
      </c>
      <c r="J93" s="39" t="n">
        <f aca="false">IF(C93="Sell",J92+G92,IF(C93="Buy",I93+H92,((I92+J92)/2+H92/2)))</f>
        <v>25.01</v>
      </c>
      <c r="K93" s="20" t="n">
        <f aca="false">(I93+J93)/2</f>
        <v>24.99</v>
      </c>
      <c r="L93" s="20" t="str">
        <f aca="false">IF(C93="Buy",I92,IF(C93="Sell",J92,""))</f>
        <v/>
      </c>
      <c r="M93" s="41" t="n">
        <f aca="false">IF(C93="Buy",(L93*10000+O92*M92)/(O92+10000),M92)</f>
        <v>25.4822222222222</v>
      </c>
      <c r="N93" s="41" t="n">
        <f aca="false">IF(C93="Sell",(L93*10000+P92*N92)/(P92+10000),N92)</f>
        <v>25.5615384615385</v>
      </c>
      <c r="O93" s="37" t="n">
        <f aca="false">IF(C93="Buy",O92+10000,O92)</f>
        <v>90000</v>
      </c>
      <c r="P93" s="37" t="n">
        <f aca="false">IF(C93="Sell",P92+10000,P92)</f>
        <v>130000</v>
      </c>
      <c r="Q93" s="37" t="n">
        <f aca="false">O93-P93</f>
        <v>-40000</v>
      </c>
      <c r="R93" s="37" t="n">
        <f aca="false">P93*N93-O93*M93</f>
        <v>1029600</v>
      </c>
      <c r="S93" s="37" t="n">
        <f aca="false">Q93*K93+R93</f>
        <v>29999.9999999999</v>
      </c>
      <c r="U93" s="20"/>
      <c r="V93" s="20"/>
      <c r="W93" s="20"/>
    </row>
    <row r="94" customFormat="false" ht="12.75" hidden="false" customHeight="false" outlineLevel="0" collapsed="false">
      <c r="A94" s="20" t="n">
        <f aca="false">A93+1</f>
        <v>76</v>
      </c>
      <c r="B94" s="37" t="n">
        <f aca="false">model1!B94</f>
        <v>13002.6024711438</v>
      </c>
      <c r="C94" s="20" t="s">
        <v>70</v>
      </c>
      <c r="D94" s="37" t="n">
        <f aca="false">((B94-B93)+(B93-B92)+(B92-B91)+(B91-B90))/4</f>
        <v>240</v>
      </c>
      <c r="E94" s="20" t="n">
        <f aca="false">IF(C94="Sell",E93-1,IF(C94="Buy",E93+1,IF(AND(C94="null",E93&gt;0),E93-1,IF(AND(C94="null",E93&lt;0),E93+1,E93))))</f>
        <v>0</v>
      </c>
      <c r="F94" s="20" t="n">
        <f aca="false">IF(ABS(Q94)&gt;$N$2,ABS(E94)+$N$3,ABS(E94))</f>
        <v>0</v>
      </c>
      <c r="G94" s="38" t="n">
        <f aca="false">MAX($J$3,IF(C94&lt;&gt;"null",VLOOKUP(F94,Transs3,3,FALSE()),ROUND(G93*(1-$F$4),2)))</f>
        <v>0</v>
      </c>
      <c r="H94" s="53" t="n">
        <f aca="false">ROUND(MAX($J$2,G94+$J$4,IF(C94&lt;&gt;"null",VLOOKUP(F94,Transs3,2,FALSE())+VLOOKUP(D94,Intensity2,2,TRUE())+H93,H93-$J$5)),2)</f>
        <v>0.04</v>
      </c>
      <c r="I94" s="39" t="n">
        <f aca="false">IF(C94="Sell",J94-H93,IF(C94="Buy",I93-G93,((I93+J93)/2-H93/2)))</f>
        <v>24.97</v>
      </c>
      <c r="J94" s="39" t="n">
        <f aca="false">IF(C94="Sell",J93+G93,IF(C94="Buy",I94+H93,((I93+J93)/2+H93/2)))</f>
        <v>25.01</v>
      </c>
      <c r="K94" s="20" t="n">
        <f aca="false">(I94+J94)/2</f>
        <v>24.99</v>
      </c>
      <c r="L94" s="20" t="str">
        <f aca="false">IF(C94="Buy",I93,IF(C94="Sell",J93,""))</f>
        <v/>
      </c>
      <c r="M94" s="41" t="n">
        <f aca="false">IF(C94="Buy",(L94*10000+O93*M93)/(O93+10000),M93)</f>
        <v>25.4822222222222</v>
      </c>
      <c r="N94" s="41" t="n">
        <f aca="false">IF(C94="Sell",(L94*10000+P93*N93)/(P93+10000),N93)</f>
        <v>25.5615384615385</v>
      </c>
      <c r="O94" s="37" t="n">
        <f aca="false">IF(C94="Buy",O93+10000,O93)</f>
        <v>90000</v>
      </c>
      <c r="P94" s="37" t="n">
        <f aca="false">IF(C94="Sell",P93+10000,P93)</f>
        <v>130000</v>
      </c>
      <c r="Q94" s="37" t="n">
        <f aca="false">O94-P94</f>
        <v>-40000</v>
      </c>
      <c r="R94" s="37" t="n">
        <f aca="false">P94*N94-O94*M94</f>
        <v>1029600</v>
      </c>
      <c r="S94" s="37" t="n">
        <f aca="false">Q94*K94+R94</f>
        <v>29999.9999999999</v>
      </c>
      <c r="U94" s="20"/>
      <c r="V94" s="20"/>
      <c r="W94" s="20"/>
    </row>
    <row r="95" customFormat="false" ht="12.75" hidden="false" customHeight="false" outlineLevel="0" collapsed="false">
      <c r="A95" s="20" t="n">
        <f aca="false">A94+1</f>
        <v>77</v>
      </c>
      <c r="B95" s="37" t="n">
        <f aca="false">model1!B95</f>
        <v>13242.6024711438</v>
      </c>
      <c r="C95" s="20" t="s">
        <v>70</v>
      </c>
      <c r="D95" s="37" t="n">
        <f aca="false">((B95-B94)+(B94-B93)+(B93-B92)+(B92-B91))/4</f>
        <v>240</v>
      </c>
      <c r="E95" s="20" t="n">
        <f aca="false">IF(C95="Sell",E94-1,IF(C95="Buy",E94+1,IF(AND(C95="null",E94&gt;0),E94-1,IF(AND(C95="null",E94&lt;0),E94+1,E94))))</f>
        <v>0</v>
      </c>
      <c r="F95" s="20" t="n">
        <f aca="false">IF(ABS(Q95)&gt;$N$2,ABS(E95)+$N$3,ABS(E95))</f>
        <v>0</v>
      </c>
      <c r="G95" s="38" t="n">
        <f aca="false">MAX($J$3,IF(C95&lt;&gt;"null",VLOOKUP(F95,Transs3,3,FALSE()),ROUND(G94*(1-$F$4),2)))</f>
        <v>0</v>
      </c>
      <c r="H95" s="53" t="n">
        <f aca="false">ROUND(MAX($J$2,G95+$J$4,IF(C95&lt;&gt;"null",VLOOKUP(F95,Transs3,2,FALSE())+VLOOKUP(D95,Intensity2,2,TRUE())+H94,H94-$J$5)),2)</f>
        <v>0.04</v>
      </c>
      <c r="I95" s="39" t="n">
        <f aca="false">IF(C95="Sell",J95-H94,IF(C95="Buy",I94-G94,((I94+J94)/2-H94/2)))</f>
        <v>24.97</v>
      </c>
      <c r="J95" s="39" t="n">
        <f aca="false">IF(C95="Sell",J94+G94,IF(C95="Buy",I95+H94,((I94+J94)/2+H94/2)))</f>
        <v>25.01</v>
      </c>
      <c r="K95" s="20" t="n">
        <f aca="false">(I95+J95)/2</f>
        <v>24.99</v>
      </c>
      <c r="L95" s="20" t="str">
        <f aca="false">IF(C95="Buy",I94,IF(C95="Sell",J94,""))</f>
        <v/>
      </c>
      <c r="M95" s="41" t="n">
        <f aca="false">IF(C95="Buy",(L95*10000+O94*M94)/(O94+10000),M94)</f>
        <v>25.4822222222222</v>
      </c>
      <c r="N95" s="41" t="n">
        <f aca="false">IF(C95="Sell",(L95*10000+P94*N94)/(P94+10000),N94)</f>
        <v>25.5615384615385</v>
      </c>
      <c r="O95" s="37" t="n">
        <f aca="false">IF(C95="Buy",O94+10000,O94)</f>
        <v>90000</v>
      </c>
      <c r="P95" s="37" t="n">
        <f aca="false">IF(C95="Sell",P94+10000,P94)</f>
        <v>130000</v>
      </c>
      <c r="Q95" s="37" t="n">
        <f aca="false">O95-P95</f>
        <v>-40000</v>
      </c>
      <c r="R95" s="37" t="n">
        <f aca="false">P95*N95-O95*M95</f>
        <v>1029600</v>
      </c>
      <c r="S95" s="37" t="n">
        <f aca="false">Q95*K95+R95</f>
        <v>29999.9999999999</v>
      </c>
      <c r="U95" s="20"/>
      <c r="V95" s="20"/>
      <c r="W95" s="20"/>
    </row>
    <row r="96" customFormat="false" ht="12.75" hidden="false" customHeight="false" outlineLevel="0" collapsed="false">
      <c r="A96" s="20" t="n">
        <f aca="false">A95+1</f>
        <v>78</v>
      </c>
      <c r="B96" s="37" t="n">
        <f aca="false">model1!B96</f>
        <v>13482.6024711438</v>
      </c>
      <c r="C96" s="20" t="s">
        <v>70</v>
      </c>
      <c r="D96" s="37" t="n">
        <f aca="false">((B96-B95)+(B95-B94)+(B94-B93)+(B93-B92))/4</f>
        <v>240</v>
      </c>
      <c r="E96" s="20" t="n">
        <f aca="false">IF(C96="Sell",E95-1,IF(C96="Buy",E95+1,IF(AND(C96="null",E95&gt;0),E95-1,IF(AND(C96="null",E95&lt;0),E95+1,E95))))</f>
        <v>0</v>
      </c>
      <c r="F96" s="20" t="n">
        <f aca="false">IF(ABS(Q96)&gt;$N$2,ABS(E96)+$N$3,ABS(E96))</f>
        <v>0</v>
      </c>
      <c r="G96" s="38" t="n">
        <f aca="false">MAX($J$3,IF(C96&lt;&gt;"null",VLOOKUP(F96,Transs3,3,FALSE()),ROUND(G95*(1-$F$4),2)))</f>
        <v>0</v>
      </c>
      <c r="H96" s="53" t="n">
        <f aca="false">ROUND(MAX($J$2,G96+$J$4,IF(C96&lt;&gt;"null",VLOOKUP(F96,Transs3,2,FALSE())+VLOOKUP(D96,Intensity2,2,TRUE())+H95,H95-$J$5)),2)</f>
        <v>0.04</v>
      </c>
      <c r="I96" s="39" t="n">
        <f aca="false">IF(C96="Sell",J96-H95,IF(C96="Buy",I95-G95,((I95+J95)/2-H95/2)))</f>
        <v>24.97</v>
      </c>
      <c r="J96" s="39" t="n">
        <f aca="false">IF(C96="Sell",J95+G95,IF(C96="Buy",I96+H95,((I95+J95)/2+H95/2)))</f>
        <v>25.01</v>
      </c>
      <c r="K96" s="20" t="n">
        <f aca="false">(I96+J96)/2</f>
        <v>24.99</v>
      </c>
      <c r="L96" s="20" t="str">
        <f aca="false">IF(C96="Buy",I95,IF(C96="Sell",J95,""))</f>
        <v/>
      </c>
      <c r="M96" s="41" t="n">
        <f aca="false">IF(C96="Buy",(L96*10000+O95*M95)/(O95+10000),M95)</f>
        <v>25.4822222222222</v>
      </c>
      <c r="N96" s="41" t="n">
        <f aca="false">IF(C96="Sell",(L96*10000+P95*N95)/(P95+10000),N95)</f>
        <v>25.5615384615385</v>
      </c>
      <c r="O96" s="37" t="n">
        <f aca="false">IF(C96="Buy",O95+10000,O95)</f>
        <v>90000</v>
      </c>
      <c r="P96" s="37" t="n">
        <f aca="false">IF(C96="Sell",P95+10000,P95)</f>
        <v>130000</v>
      </c>
      <c r="Q96" s="37" t="n">
        <f aca="false">O96-P96</f>
        <v>-40000</v>
      </c>
      <c r="R96" s="37" t="n">
        <f aca="false">P96*N96-O96*M96</f>
        <v>1029600</v>
      </c>
      <c r="S96" s="37" t="n">
        <f aca="false">Q96*K96+R96</f>
        <v>29999.9999999999</v>
      </c>
      <c r="U96" s="20"/>
      <c r="V96" s="20"/>
      <c r="W96" s="20"/>
    </row>
    <row r="97" customFormat="false" ht="12.75" hidden="false" customHeight="false" outlineLevel="0" collapsed="false">
      <c r="A97" s="20" t="n">
        <f aca="false">A96+1</f>
        <v>79</v>
      </c>
      <c r="B97" s="37" t="n">
        <f aca="false">model1!B97</f>
        <v>13722.6024711438</v>
      </c>
      <c r="C97" s="20" t="s">
        <v>70</v>
      </c>
      <c r="D97" s="37" t="n">
        <f aca="false">((B97-B96)+(B96-B95)+(B95-B94)+(B94-B93))/4</f>
        <v>240</v>
      </c>
      <c r="E97" s="20" t="n">
        <f aca="false">IF(C97="Sell",E96-1,IF(C97="Buy",E96+1,IF(AND(C97="null",E96&gt;0),E96-1,IF(AND(C97="null",E96&lt;0),E96+1,E96))))</f>
        <v>0</v>
      </c>
      <c r="F97" s="20" t="n">
        <f aca="false">IF(ABS(Q97)&gt;$N$2,ABS(E97)+$N$3,ABS(E97))</f>
        <v>0</v>
      </c>
      <c r="G97" s="38" t="n">
        <f aca="false">MAX($J$3,IF(C97&lt;&gt;"null",VLOOKUP(F97,Transs3,3,FALSE()),ROUND(G96*(1-$F$4),2)))</f>
        <v>0</v>
      </c>
      <c r="H97" s="53" t="n">
        <f aca="false">ROUND(MAX($J$2,G97+$J$4,IF(C97&lt;&gt;"null",VLOOKUP(F97,Transs3,2,FALSE())+VLOOKUP(D97,Intensity2,2,TRUE())+H96,H96-$J$5)),2)</f>
        <v>0.04</v>
      </c>
      <c r="I97" s="39" t="n">
        <f aca="false">IF(C97="Sell",J97-H96,IF(C97="Buy",I96-G96,((I96+J96)/2-H96/2)))</f>
        <v>24.97</v>
      </c>
      <c r="J97" s="39" t="n">
        <f aca="false">IF(C97="Sell",J96+G96,IF(C97="Buy",I97+H96,((I96+J96)/2+H96/2)))</f>
        <v>25.01</v>
      </c>
      <c r="K97" s="20" t="n">
        <f aca="false">(I97+J97)/2</f>
        <v>24.99</v>
      </c>
      <c r="L97" s="20" t="str">
        <f aca="false">IF(C97="Buy",I96,IF(C97="Sell",J96,""))</f>
        <v/>
      </c>
      <c r="M97" s="41" t="n">
        <f aca="false">IF(C97="Buy",(L97*10000+O96*M96)/(O96+10000),M96)</f>
        <v>25.4822222222222</v>
      </c>
      <c r="N97" s="41" t="n">
        <f aca="false">IF(C97="Sell",(L97*10000+P96*N96)/(P96+10000),N96)</f>
        <v>25.5615384615385</v>
      </c>
      <c r="O97" s="37" t="n">
        <f aca="false">IF(C97="Buy",O96+10000,O96)</f>
        <v>90000</v>
      </c>
      <c r="P97" s="37" t="n">
        <f aca="false">IF(C97="Sell",P96+10000,P96)</f>
        <v>130000</v>
      </c>
      <c r="Q97" s="37" t="n">
        <f aca="false">O97-P97</f>
        <v>-40000</v>
      </c>
      <c r="R97" s="37" t="n">
        <f aca="false">P97*N97-O97*M97</f>
        <v>1029600</v>
      </c>
      <c r="S97" s="37" t="n">
        <f aca="false">Q97*K97+R97</f>
        <v>29999.9999999999</v>
      </c>
      <c r="U97" s="20"/>
      <c r="V97" s="20"/>
      <c r="W97" s="20"/>
    </row>
    <row r="98" customFormat="false" ht="12.75" hidden="false" customHeight="false" outlineLevel="0" collapsed="false">
      <c r="A98" s="20" t="n">
        <f aca="false">A97+1</f>
        <v>80</v>
      </c>
      <c r="B98" s="37" t="n">
        <f aca="false">model1!B98</f>
        <v>13962.6024711438</v>
      </c>
      <c r="C98" s="20" t="s">
        <v>70</v>
      </c>
      <c r="D98" s="37" t="n">
        <f aca="false">((B98-B97)+(B97-B96)+(B96-B95)+(B95-B94))/4</f>
        <v>240</v>
      </c>
      <c r="E98" s="20" t="n">
        <f aca="false">IF(C98="Sell",E97-1,IF(C98="Buy",E97+1,IF(AND(C98="null",E97&gt;0),E97-1,IF(AND(C98="null",E97&lt;0),E97+1,E97))))</f>
        <v>0</v>
      </c>
      <c r="F98" s="20" t="n">
        <f aca="false">IF(ABS(Q98)&gt;$N$2,ABS(E98)+$N$3,ABS(E98))</f>
        <v>0</v>
      </c>
      <c r="G98" s="38" t="n">
        <f aca="false">MAX($J$3,IF(C98&lt;&gt;"null",VLOOKUP(F98,Transs3,3,FALSE()),ROUND(G97*(1-$F$4),2)))</f>
        <v>0</v>
      </c>
      <c r="H98" s="53" t="n">
        <f aca="false">ROUND(MAX($J$2,G98+$J$4,IF(C98&lt;&gt;"null",VLOOKUP(F98,Transs3,2,FALSE())+VLOOKUP(D98,Intensity2,2,TRUE())+H97,H97-$J$5)),2)</f>
        <v>0.04</v>
      </c>
      <c r="I98" s="39" t="n">
        <f aca="false">IF(C98="Sell",J98-H97,IF(C98="Buy",I97-G97,((I97+J97)/2-H97/2)))</f>
        <v>24.97</v>
      </c>
      <c r="J98" s="39" t="n">
        <f aca="false">IF(C98="Sell",J97+G97,IF(C98="Buy",I98+H97,((I97+J97)/2+H97/2)))</f>
        <v>25.01</v>
      </c>
      <c r="K98" s="20" t="n">
        <f aca="false">(I98+J98)/2</f>
        <v>24.99</v>
      </c>
      <c r="L98" s="20" t="str">
        <f aca="false">IF(C98="Buy",I97,IF(C98="Sell",J97,""))</f>
        <v/>
      </c>
      <c r="M98" s="41" t="n">
        <f aca="false">IF(C98="Buy",(L98*10000+O97*M97)/(O97+10000),M97)</f>
        <v>25.4822222222222</v>
      </c>
      <c r="N98" s="41" t="n">
        <f aca="false">IF(C98="Sell",(L98*10000+P97*N97)/(P97+10000),N97)</f>
        <v>25.5615384615385</v>
      </c>
      <c r="O98" s="37" t="n">
        <f aca="false">IF(C98="Buy",O97+10000,O97)</f>
        <v>90000</v>
      </c>
      <c r="P98" s="37" t="n">
        <f aca="false">IF(C98="Sell",P97+10000,P97)</f>
        <v>130000</v>
      </c>
      <c r="Q98" s="37" t="n">
        <f aca="false">O98-P98</f>
        <v>-40000</v>
      </c>
      <c r="R98" s="37" t="n">
        <f aca="false">P98*N98-O98*M98</f>
        <v>1029600</v>
      </c>
      <c r="S98" s="37" t="n">
        <f aca="false">Q98*K98+R98</f>
        <v>29999.9999999999</v>
      </c>
      <c r="U98" s="20"/>
      <c r="V98" s="20"/>
      <c r="W98" s="20"/>
    </row>
    <row r="99" customFormat="false" ht="12.75" hidden="false" customHeight="false" outlineLevel="0" collapsed="false">
      <c r="A99" s="20" t="n">
        <f aca="false">A98+1</f>
        <v>81</v>
      </c>
      <c r="B99" s="37" t="n">
        <f aca="false">model1!B99</f>
        <v>14202.6024711438</v>
      </c>
      <c r="C99" s="20" t="s">
        <v>70</v>
      </c>
      <c r="D99" s="37" t="n">
        <f aca="false">((B99-B98)+(B98-B97)+(B97-B96)+(B96-B95))/4</f>
        <v>240</v>
      </c>
      <c r="E99" s="20" t="n">
        <f aca="false">IF(C99="Sell",E98-1,IF(C99="Buy",E98+1,IF(AND(C99="null",E98&gt;0),E98-1,IF(AND(C99="null",E98&lt;0),E98+1,E98))))</f>
        <v>0</v>
      </c>
      <c r="F99" s="20" t="n">
        <f aca="false">IF(ABS(Q99)&gt;$N$2,ABS(E99)+$N$3,ABS(E99))</f>
        <v>0</v>
      </c>
      <c r="G99" s="38" t="n">
        <f aca="false">MAX($J$3,IF(C99&lt;&gt;"null",VLOOKUP(F99,Transs3,3,FALSE()),ROUND(G98*(1-$F$4),2)))</f>
        <v>0</v>
      </c>
      <c r="H99" s="53" t="n">
        <f aca="false">ROUND(MAX($J$2,G99+$J$4,IF(C99&lt;&gt;"null",VLOOKUP(F99,Transs3,2,FALSE())+VLOOKUP(D99,Intensity2,2,TRUE())+H98,H98-$J$5)),2)</f>
        <v>0.04</v>
      </c>
      <c r="I99" s="39" t="n">
        <f aca="false">IF(C99="Sell",J99-H98,IF(C99="Buy",I98-G98,((I98+J98)/2-H98/2)))</f>
        <v>24.97</v>
      </c>
      <c r="J99" s="39" t="n">
        <f aca="false">IF(C99="Sell",J98+G98,IF(C99="Buy",I99+H98,((I98+J98)/2+H98/2)))</f>
        <v>25.01</v>
      </c>
      <c r="K99" s="20" t="n">
        <f aca="false">(I99+J99)/2</f>
        <v>24.99</v>
      </c>
      <c r="L99" s="20" t="str">
        <f aca="false">IF(C99="Buy",I98,IF(C99="Sell",J98,""))</f>
        <v/>
      </c>
      <c r="M99" s="41" t="n">
        <f aca="false">IF(C99="Buy",(L99*10000+O98*M98)/(O98+10000),M98)</f>
        <v>25.4822222222222</v>
      </c>
      <c r="N99" s="41" t="n">
        <f aca="false">IF(C99="Sell",(L99*10000+P98*N98)/(P98+10000),N98)</f>
        <v>25.5615384615385</v>
      </c>
      <c r="O99" s="37" t="n">
        <f aca="false">IF(C99="Buy",O98+10000,O98)</f>
        <v>90000</v>
      </c>
      <c r="P99" s="37" t="n">
        <f aca="false">IF(C99="Sell",P98+10000,P98)</f>
        <v>130000</v>
      </c>
      <c r="Q99" s="37" t="n">
        <f aca="false">O99-P99</f>
        <v>-40000</v>
      </c>
      <c r="R99" s="37" t="n">
        <f aca="false">P99*N99-O99*M99</f>
        <v>1029600</v>
      </c>
      <c r="S99" s="37" t="n">
        <f aca="false">Q99*K99+R99</f>
        <v>29999.9999999999</v>
      </c>
      <c r="U99" s="20"/>
      <c r="V99" s="20"/>
      <c r="W99" s="20"/>
    </row>
    <row r="100" customFormat="false" ht="12.75" hidden="false" customHeight="false" outlineLevel="0" collapsed="false">
      <c r="A100" s="20" t="n">
        <f aca="false">A99+1</f>
        <v>82</v>
      </c>
      <c r="B100" s="37" t="n">
        <f aca="false">model1!B100</f>
        <v>14442.6024711438</v>
      </c>
      <c r="C100" s="20" t="s">
        <v>70</v>
      </c>
      <c r="D100" s="37" t="n">
        <f aca="false">((B100-B99)+(B99-B98)+(B98-B97)+(B97-B96))/4</f>
        <v>240</v>
      </c>
      <c r="E100" s="20" t="n">
        <f aca="false">IF(C100="Sell",E99-1,IF(C100="Buy",E99+1,IF(AND(C100="null",E99&gt;0),E99-1,IF(AND(C100="null",E99&lt;0),E99+1,E99))))</f>
        <v>0</v>
      </c>
      <c r="F100" s="20" t="n">
        <f aca="false">IF(ABS(Q100)&gt;$N$2,ABS(E100)+$N$3,ABS(E100))</f>
        <v>0</v>
      </c>
      <c r="G100" s="38" t="n">
        <f aca="false">MAX($J$3,IF(C100&lt;&gt;"null",VLOOKUP(F100,Transs3,3,FALSE()),ROUND(G99*(1-$F$4),2)))</f>
        <v>0</v>
      </c>
      <c r="H100" s="53" t="n">
        <f aca="false">ROUND(MAX($J$2,G100+$J$4,IF(C100&lt;&gt;"null",VLOOKUP(F100,Transs3,2,FALSE())+VLOOKUP(D100,Intensity2,2,TRUE())+H99,H99-$J$5)),2)</f>
        <v>0.04</v>
      </c>
      <c r="I100" s="39" t="n">
        <f aca="false">IF(C100="Sell",J100-H99,IF(C100="Buy",I99-G99,((I99+J99)/2-H99/2)))</f>
        <v>24.97</v>
      </c>
      <c r="J100" s="39" t="n">
        <f aca="false">IF(C100="Sell",J99+G99,IF(C100="Buy",I100+H99,((I99+J99)/2+H99/2)))</f>
        <v>25.01</v>
      </c>
      <c r="K100" s="20" t="n">
        <f aca="false">(I100+J100)/2</f>
        <v>24.99</v>
      </c>
      <c r="L100" s="20" t="str">
        <f aca="false">IF(C100="Buy",I99,IF(C100="Sell",J99,""))</f>
        <v/>
      </c>
      <c r="M100" s="41" t="n">
        <f aca="false">IF(C100="Buy",(L100*10000+O99*M99)/(O99+10000),M99)</f>
        <v>25.4822222222222</v>
      </c>
      <c r="N100" s="41" t="n">
        <f aca="false">IF(C100="Sell",(L100*10000+P99*N99)/(P99+10000),N99)</f>
        <v>25.5615384615385</v>
      </c>
      <c r="O100" s="37" t="n">
        <f aca="false">IF(C100="Buy",O99+10000,O99)</f>
        <v>90000</v>
      </c>
      <c r="P100" s="37" t="n">
        <f aca="false">IF(C100="Sell",P99+10000,P99)</f>
        <v>130000</v>
      </c>
      <c r="Q100" s="37" t="n">
        <f aca="false">O100-P100</f>
        <v>-40000</v>
      </c>
      <c r="R100" s="37" t="n">
        <f aca="false">P100*N100-O100*M100</f>
        <v>1029600</v>
      </c>
      <c r="S100" s="37" t="n">
        <f aca="false">Q100*K100+R100</f>
        <v>29999.9999999999</v>
      </c>
      <c r="U100" s="20"/>
      <c r="V100" s="20"/>
      <c r="W100" s="20"/>
    </row>
    <row r="101" customFormat="false" ht="12.75" hidden="false" customHeight="false" outlineLevel="0" collapsed="false">
      <c r="A101" s="20" t="n">
        <f aca="false">A100+1</f>
        <v>83</v>
      </c>
      <c r="B101" s="37" t="n">
        <f aca="false">model1!B101</f>
        <v>14682.6024711438</v>
      </c>
      <c r="C101" s="20" t="s">
        <v>70</v>
      </c>
      <c r="D101" s="37" t="n">
        <f aca="false">((B101-B100)+(B100-B99)+(B99-B98)+(B98-B97))/4</f>
        <v>240</v>
      </c>
      <c r="E101" s="20" t="n">
        <f aca="false">IF(C101="Sell",E100-1,IF(C101="Buy",E100+1,IF(AND(C101="null",E100&gt;0),E100-1,IF(AND(C101="null",E100&lt;0),E100+1,E100))))</f>
        <v>0</v>
      </c>
      <c r="F101" s="20" t="n">
        <f aca="false">IF(ABS(Q101)&gt;$N$2,ABS(E101)+$N$3,ABS(E101))</f>
        <v>0</v>
      </c>
      <c r="G101" s="38" t="n">
        <f aca="false">MAX($J$3,IF(C101&lt;&gt;"null",VLOOKUP(F101,Transs3,3,FALSE()),ROUND(G100*(1-$F$4),2)))</f>
        <v>0</v>
      </c>
      <c r="H101" s="53" t="n">
        <f aca="false">ROUND(MAX($J$2,G101+$J$4,IF(C101&lt;&gt;"null",VLOOKUP(F101,Transs3,2,FALSE())+VLOOKUP(D101,Intensity2,2,TRUE())+H100,H100-$J$5)),2)</f>
        <v>0.04</v>
      </c>
      <c r="I101" s="39" t="n">
        <f aca="false">IF(C101="Sell",J101-H100,IF(C101="Buy",I100-G100,((I100+J100)/2-H100/2)))</f>
        <v>24.97</v>
      </c>
      <c r="J101" s="39" t="n">
        <f aca="false">IF(C101="Sell",J100+G100,IF(C101="Buy",I101+H100,((I100+J100)/2+H100/2)))</f>
        <v>25.01</v>
      </c>
      <c r="K101" s="20" t="n">
        <f aca="false">(I101+J101)/2</f>
        <v>24.99</v>
      </c>
      <c r="L101" s="20" t="str">
        <f aca="false">IF(C101="Buy",I100,IF(C101="Sell",J100,""))</f>
        <v/>
      </c>
      <c r="M101" s="41" t="n">
        <f aca="false">IF(C101="Buy",(L101*10000+O100*M100)/(O100+10000),M100)</f>
        <v>25.4822222222222</v>
      </c>
      <c r="N101" s="41" t="n">
        <f aca="false">IF(C101="Sell",(L101*10000+P100*N100)/(P100+10000),N100)</f>
        <v>25.5615384615385</v>
      </c>
      <c r="O101" s="37" t="n">
        <f aca="false">IF(C101="Buy",O100+10000,O100)</f>
        <v>90000</v>
      </c>
      <c r="P101" s="37" t="n">
        <f aca="false">IF(C101="Sell",P100+10000,P100)</f>
        <v>130000</v>
      </c>
      <c r="Q101" s="37" t="n">
        <f aca="false">O101-P101</f>
        <v>-40000</v>
      </c>
      <c r="R101" s="37" t="n">
        <f aca="false">P101*N101-O101*M101</f>
        <v>1029600</v>
      </c>
      <c r="S101" s="37" t="n">
        <f aca="false">Q101*K101+R101</f>
        <v>29999.9999999999</v>
      </c>
      <c r="U101" s="20"/>
      <c r="V101" s="20"/>
      <c r="W101" s="20"/>
    </row>
    <row r="102" customFormat="false" ht="12.75" hidden="false" customHeight="false" outlineLevel="0" collapsed="false">
      <c r="A102" s="20" t="n">
        <f aca="false">A101+1</f>
        <v>84</v>
      </c>
      <c r="B102" s="37" t="n">
        <f aca="false">model1!B102</f>
        <v>14922.6024711438</v>
      </c>
      <c r="C102" s="20" t="s">
        <v>70</v>
      </c>
      <c r="D102" s="37" t="n">
        <f aca="false">((B102-B101)+(B101-B100)+(B100-B99)+(B99-B98))/4</f>
        <v>240</v>
      </c>
      <c r="E102" s="20" t="n">
        <f aca="false">IF(C102="Sell",E101-1,IF(C102="Buy",E101+1,IF(AND(C102="null",E101&gt;0),E101-1,IF(AND(C102="null",E101&lt;0),E101+1,E101))))</f>
        <v>0</v>
      </c>
      <c r="F102" s="20" t="n">
        <f aca="false">IF(ABS(Q102)&gt;$N$2,ABS(E102)+$N$3,ABS(E102))</f>
        <v>0</v>
      </c>
      <c r="G102" s="38" t="n">
        <f aca="false">MAX($J$3,IF(C102&lt;&gt;"null",VLOOKUP(F102,Transs3,3,FALSE()),ROUND(G101*(1-$F$4),2)))</f>
        <v>0</v>
      </c>
      <c r="H102" s="53" t="n">
        <f aca="false">ROUND(MAX($J$2,G102+$J$4,IF(C102&lt;&gt;"null",VLOOKUP(F102,Transs3,2,FALSE())+VLOOKUP(D102,Intensity2,2,TRUE())+H101,H101-$J$5)),2)</f>
        <v>0.04</v>
      </c>
      <c r="I102" s="39" t="n">
        <f aca="false">IF(C102="Sell",J102-H101,IF(C102="Buy",I101-G101,((I101+J101)/2-H101/2)))</f>
        <v>24.97</v>
      </c>
      <c r="J102" s="39" t="n">
        <f aca="false">IF(C102="Sell",J101+G101,IF(C102="Buy",I102+H101,((I101+J101)/2+H101/2)))</f>
        <v>25.01</v>
      </c>
      <c r="K102" s="20" t="n">
        <f aca="false">(I102+J102)/2</f>
        <v>24.99</v>
      </c>
      <c r="L102" s="20" t="str">
        <f aca="false">IF(C102="Buy",I101,IF(C102="Sell",J101,""))</f>
        <v/>
      </c>
      <c r="M102" s="41" t="n">
        <f aca="false">IF(C102="Buy",(L102*10000+O101*M101)/(O101+10000),M101)</f>
        <v>25.4822222222222</v>
      </c>
      <c r="N102" s="41" t="n">
        <f aca="false">IF(C102="Sell",(L102*10000+P101*N101)/(P101+10000),N101)</f>
        <v>25.5615384615385</v>
      </c>
      <c r="O102" s="37" t="n">
        <f aca="false">IF(C102="Buy",O101+10000,O101)</f>
        <v>90000</v>
      </c>
      <c r="P102" s="37" t="n">
        <f aca="false">IF(C102="Sell",P101+10000,P101)</f>
        <v>130000</v>
      </c>
      <c r="Q102" s="37" t="n">
        <f aca="false">O102-P102</f>
        <v>-40000</v>
      </c>
      <c r="R102" s="37" t="n">
        <f aca="false">P102*N102-O102*M102</f>
        <v>1029600</v>
      </c>
      <c r="S102" s="37" t="n">
        <f aca="false">Q102*K102+R102</f>
        <v>29999.9999999999</v>
      </c>
      <c r="U102" s="20"/>
      <c r="V102" s="20"/>
      <c r="W102" s="20"/>
    </row>
    <row r="103" customFormat="false" ht="12.75" hidden="false" customHeight="false" outlineLevel="0" collapsed="false">
      <c r="A103" s="20" t="n">
        <f aca="false">A102+1</f>
        <v>85</v>
      </c>
      <c r="B103" s="37" t="n">
        <f aca="false">model1!B103</f>
        <v>15162.6024711438</v>
      </c>
      <c r="C103" s="20" t="s">
        <v>70</v>
      </c>
      <c r="D103" s="37" t="n">
        <f aca="false">((B103-B102)+(B102-B101)+(B101-B100)+(B100-B99))/4</f>
        <v>240</v>
      </c>
      <c r="E103" s="20" t="n">
        <f aca="false">IF(C103="Sell",E102-1,IF(C103="Buy",E102+1,IF(AND(C103="null",E102&gt;0),E102-1,IF(AND(C103="null",E102&lt;0),E102+1,E102))))</f>
        <v>0</v>
      </c>
      <c r="F103" s="20" t="n">
        <f aca="false">IF(ABS(Q103)&gt;$N$2,ABS(E103)+$N$3,ABS(E103))</f>
        <v>0</v>
      </c>
      <c r="G103" s="38" t="n">
        <f aca="false">MAX($J$3,IF(C103&lt;&gt;"null",VLOOKUP(F103,Transs3,3,FALSE()),ROUND(G102*(1-$F$4),2)))</f>
        <v>0</v>
      </c>
      <c r="H103" s="53" t="n">
        <f aca="false">ROUND(MAX($J$2,G103+$J$4,IF(C103&lt;&gt;"null",VLOOKUP(F103,Transs3,2,FALSE())+VLOOKUP(D103,Intensity2,2,TRUE())+H102,H102-$J$5)),2)</f>
        <v>0.04</v>
      </c>
      <c r="I103" s="39" t="n">
        <f aca="false">IF(C103="Sell",J103-H102,IF(C103="Buy",I102-G102,((I102+J102)/2-H102/2)))</f>
        <v>24.97</v>
      </c>
      <c r="J103" s="39" t="n">
        <f aca="false">IF(C103="Sell",J102+G102,IF(C103="Buy",I103+H102,((I102+J102)/2+H102/2)))</f>
        <v>25.01</v>
      </c>
      <c r="K103" s="20" t="n">
        <f aca="false">(I103+J103)/2</f>
        <v>24.99</v>
      </c>
      <c r="L103" s="20" t="str">
        <f aca="false">IF(C103="Buy",I102,IF(C103="Sell",J102,""))</f>
        <v/>
      </c>
      <c r="M103" s="41" t="n">
        <f aca="false">IF(C103="Buy",(L103*10000+O102*M102)/(O102+10000),M102)</f>
        <v>25.4822222222222</v>
      </c>
      <c r="N103" s="41" t="n">
        <f aca="false">IF(C103="Sell",(L103*10000+P102*N102)/(P102+10000),N102)</f>
        <v>25.5615384615385</v>
      </c>
      <c r="O103" s="37" t="n">
        <f aca="false">IF(C103="Buy",O102+10000,O102)</f>
        <v>90000</v>
      </c>
      <c r="P103" s="37" t="n">
        <f aca="false">IF(C103="Sell",P102+10000,P102)</f>
        <v>130000</v>
      </c>
      <c r="Q103" s="37" t="n">
        <f aca="false">O103-P103</f>
        <v>-40000</v>
      </c>
      <c r="R103" s="37" t="n">
        <f aca="false">P103*N103-O103*M103</f>
        <v>1029600</v>
      </c>
      <c r="S103" s="37" t="n">
        <f aca="false">Q103*K103+R103</f>
        <v>29999.9999999999</v>
      </c>
      <c r="U103" s="20"/>
      <c r="V103" s="20"/>
      <c r="W103" s="20"/>
    </row>
    <row r="104" customFormat="false" ht="12.75" hidden="false" customHeight="false" outlineLevel="0" collapsed="false">
      <c r="A104" s="20" t="n">
        <f aca="false">A103+1</f>
        <v>86</v>
      </c>
      <c r="B104" s="37" t="n">
        <f aca="false">model1!B104</f>
        <v>15402.6024711438</v>
      </c>
      <c r="C104" s="20" t="s">
        <v>70</v>
      </c>
      <c r="D104" s="37" t="n">
        <f aca="false">((B104-B103)+(B103-B102)+(B102-B101)+(B101-B100))/4</f>
        <v>240</v>
      </c>
      <c r="E104" s="20" t="n">
        <f aca="false">IF(C104="Sell",E103-1,IF(C104="Buy",E103+1,IF(AND(C104="null",E103&gt;0),E103-1,IF(AND(C104="null",E103&lt;0),E103+1,E103))))</f>
        <v>0</v>
      </c>
      <c r="F104" s="20" t="n">
        <f aca="false">IF(ABS(Q104)&gt;$N$2,ABS(E104)+$N$3,ABS(E104))</f>
        <v>0</v>
      </c>
      <c r="G104" s="38" t="n">
        <f aca="false">MAX($J$3,IF(C104&lt;&gt;"null",VLOOKUP(F104,Transs3,3,FALSE()),ROUND(G103*(1-$F$4),2)))</f>
        <v>0</v>
      </c>
      <c r="H104" s="53" t="n">
        <f aca="false">ROUND(MAX($J$2,G104+$J$4,IF(C104&lt;&gt;"null",VLOOKUP(F104,Transs3,2,FALSE())+VLOOKUP(D104,Intensity2,2,TRUE())+H103,H103-$J$5)),2)</f>
        <v>0.04</v>
      </c>
      <c r="I104" s="39" t="n">
        <f aca="false">IF(C104="Sell",J104-H103,IF(C104="Buy",I103-G103,((I103+J103)/2-H103/2)))</f>
        <v>24.97</v>
      </c>
      <c r="J104" s="39" t="n">
        <f aca="false">IF(C104="Sell",J103+G103,IF(C104="Buy",I104+H103,((I103+J103)/2+H103/2)))</f>
        <v>25.01</v>
      </c>
      <c r="K104" s="20" t="n">
        <f aca="false">(I104+J104)/2</f>
        <v>24.99</v>
      </c>
      <c r="L104" s="20" t="str">
        <f aca="false">IF(C104="Buy",I103,IF(C104="Sell",J103,""))</f>
        <v/>
      </c>
      <c r="M104" s="41" t="n">
        <f aca="false">IF(C104="Buy",(L104*10000+O103*M103)/(O103+10000),M103)</f>
        <v>25.4822222222222</v>
      </c>
      <c r="N104" s="41" t="n">
        <f aca="false">IF(C104="Sell",(L104*10000+P103*N103)/(P103+10000),N103)</f>
        <v>25.5615384615385</v>
      </c>
      <c r="O104" s="37" t="n">
        <f aca="false">IF(C104="Buy",O103+10000,O103)</f>
        <v>90000</v>
      </c>
      <c r="P104" s="37" t="n">
        <f aca="false">IF(C104="Sell",P103+10000,P103)</f>
        <v>130000</v>
      </c>
      <c r="Q104" s="37" t="n">
        <f aca="false">O104-P104</f>
        <v>-40000</v>
      </c>
      <c r="R104" s="37" t="n">
        <f aca="false">P104*N104-O104*M104</f>
        <v>1029600</v>
      </c>
      <c r="S104" s="37" t="n">
        <f aca="false">Q104*K104+R104</f>
        <v>29999.9999999999</v>
      </c>
      <c r="U104" s="20"/>
      <c r="V104" s="20"/>
      <c r="W104" s="20"/>
    </row>
    <row r="105" customFormat="false" ht="12.75" hidden="false" customHeight="false" outlineLevel="0" collapsed="false">
      <c r="A105" s="20" t="n">
        <f aca="false">A104+1</f>
        <v>87</v>
      </c>
      <c r="B105" s="37" t="n">
        <f aca="false">model1!B105</f>
        <v>15642.6024711438</v>
      </c>
      <c r="C105" s="20" t="s">
        <v>70</v>
      </c>
      <c r="D105" s="37" t="n">
        <f aca="false">((B105-B104)+(B104-B103)+(B103-B102)+(B102-B101))/4</f>
        <v>240</v>
      </c>
      <c r="E105" s="20" t="n">
        <f aca="false">IF(C105="Sell",E104-1,IF(C105="Buy",E104+1,IF(AND(C105="null",E104&gt;0),E104-1,IF(AND(C105="null",E104&lt;0),E104+1,E104))))</f>
        <v>0</v>
      </c>
      <c r="F105" s="20" t="n">
        <f aca="false">IF(ABS(Q105)&gt;$N$2,ABS(E105)+$N$3,ABS(E105))</f>
        <v>0</v>
      </c>
      <c r="G105" s="38" t="n">
        <f aca="false">MAX($J$3,IF(C105&lt;&gt;"null",VLOOKUP(F105,Transs3,3,FALSE()),ROUND(G104*(1-$F$4),2)))</f>
        <v>0</v>
      </c>
      <c r="H105" s="53" t="n">
        <f aca="false">ROUND(MAX($J$2,G105+$J$4,IF(C105&lt;&gt;"null",VLOOKUP(F105,Transs3,2,FALSE())+VLOOKUP(D105,Intensity2,2,TRUE())+H104,H104-$J$5)),2)</f>
        <v>0.04</v>
      </c>
      <c r="I105" s="39" t="n">
        <f aca="false">IF(C105="Sell",J105-H104,IF(C105="Buy",I104-G104,((I104+J104)/2-H104/2)))</f>
        <v>24.97</v>
      </c>
      <c r="J105" s="39" t="n">
        <f aca="false">IF(C105="Sell",J104+G104,IF(C105="Buy",I105+H104,((I104+J104)/2+H104/2)))</f>
        <v>25.01</v>
      </c>
      <c r="K105" s="20" t="n">
        <f aca="false">(I105+J105)/2</f>
        <v>24.99</v>
      </c>
      <c r="L105" s="20" t="str">
        <f aca="false">IF(C105="Buy",I104,IF(C105="Sell",J104,""))</f>
        <v/>
      </c>
      <c r="M105" s="41" t="n">
        <f aca="false">IF(C105="Buy",(L105*10000+O104*M104)/(O104+10000),M104)</f>
        <v>25.4822222222222</v>
      </c>
      <c r="N105" s="41" t="n">
        <f aca="false">IF(C105="Sell",(L105*10000+P104*N104)/(P104+10000),N104)</f>
        <v>25.5615384615385</v>
      </c>
      <c r="O105" s="37" t="n">
        <f aca="false">IF(C105="Buy",O104+10000,O104)</f>
        <v>90000</v>
      </c>
      <c r="P105" s="37" t="n">
        <f aca="false">IF(C105="Sell",P104+10000,P104)</f>
        <v>130000</v>
      </c>
      <c r="Q105" s="37" t="n">
        <f aca="false">O105-P105</f>
        <v>-40000</v>
      </c>
      <c r="R105" s="37" t="n">
        <f aca="false">P105*N105-O105*M105</f>
        <v>1029600</v>
      </c>
      <c r="S105" s="37" t="n">
        <f aca="false">Q105*K105+R105</f>
        <v>29999.9999999999</v>
      </c>
      <c r="U105" s="20"/>
      <c r="V105" s="20"/>
      <c r="W105" s="20"/>
    </row>
    <row r="106" customFormat="false" ht="12.75" hidden="false" customHeight="false" outlineLevel="0" collapsed="false">
      <c r="A106" s="20" t="n">
        <f aca="false">A105+1</f>
        <v>88</v>
      </c>
      <c r="B106" s="37" t="n">
        <f aca="false">model1!B106</f>
        <v>15882.6024711438</v>
      </c>
      <c r="C106" s="20" t="s">
        <v>70</v>
      </c>
      <c r="D106" s="37" t="n">
        <f aca="false">((B106-B105)+(B105-B104)+(B104-B103)+(B103-B102))/4</f>
        <v>240</v>
      </c>
      <c r="E106" s="20" t="n">
        <f aca="false">IF(C106="Sell",E105-1,IF(C106="Buy",E105+1,IF(AND(C106="null",E105&gt;0),E105-1,IF(AND(C106="null",E105&lt;0),E105+1,E105))))</f>
        <v>0</v>
      </c>
      <c r="F106" s="20" t="n">
        <f aca="false">IF(ABS(Q106)&gt;$N$2,ABS(E106)+$N$3,ABS(E106))</f>
        <v>0</v>
      </c>
      <c r="G106" s="38" t="n">
        <f aca="false">MAX($J$3,IF(C106&lt;&gt;"null",VLOOKUP(F106,Transs3,3,FALSE()),ROUND(G105*(1-$F$4),2)))</f>
        <v>0</v>
      </c>
      <c r="H106" s="53" t="n">
        <f aca="false">ROUND(MAX($J$2,G106+$J$4,IF(C106&lt;&gt;"null",VLOOKUP(F106,Transs3,2,FALSE())+VLOOKUP(D106,Intensity2,2,TRUE())+H105,H105-$J$5)),2)</f>
        <v>0.04</v>
      </c>
      <c r="I106" s="39" t="n">
        <f aca="false">IF(C106="Sell",J106-H105,IF(C106="Buy",I105-G105,((I105+J105)/2-H105/2)))</f>
        <v>24.97</v>
      </c>
      <c r="J106" s="39" t="n">
        <f aca="false">IF(C106="Sell",J105+G105,IF(C106="Buy",I106+H105,((I105+J105)/2+H105/2)))</f>
        <v>25.01</v>
      </c>
      <c r="K106" s="20" t="n">
        <f aca="false">(I106+J106)/2</f>
        <v>24.99</v>
      </c>
      <c r="L106" s="20" t="str">
        <f aca="false">IF(C106="Buy",I105,IF(C106="Sell",J105,""))</f>
        <v/>
      </c>
      <c r="M106" s="41" t="n">
        <f aca="false">IF(C106="Buy",(L106*10000+O105*M105)/(O105+10000),M105)</f>
        <v>25.4822222222222</v>
      </c>
      <c r="N106" s="41" t="n">
        <f aca="false">IF(C106="Sell",(L106*10000+P105*N105)/(P105+10000),N105)</f>
        <v>25.5615384615385</v>
      </c>
      <c r="O106" s="37" t="n">
        <f aca="false">IF(C106="Buy",O105+10000,O105)</f>
        <v>90000</v>
      </c>
      <c r="P106" s="37" t="n">
        <f aca="false">IF(C106="Sell",P105+10000,P105)</f>
        <v>130000</v>
      </c>
      <c r="Q106" s="37" t="n">
        <f aca="false">O106-P106</f>
        <v>-40000</v>
      </c>
      <c r="R106" s="37" t="n">
        <f aca="false">P106*N106-O106*M106</f>
        <v>1029600</v>
      </c>
      <c r="S106" s="37" t="n">
        <f aca="false">Q106*K106+R106</f>
        <v>29999.9999999999</v>
      </c>
      <c r="U106" s="20"/>
      <c r="V106" s="20"/>
      <c r="W106" s="20"/>
    </row>
    <row r="107" customFormat="false" ht="12.75" hidden="false" customHeight="false" outlineLevel="0" collapsed="false">
      <c r="A107" s="20" t="n">
        <f aca="false">A106+1</f>
        <v>89</v>
      </c>
      <c r="B107" s="37" t="n">
        <f aca="false">model1!B107</f>
        <v>16122.6024711438</v>
      </c>
      <c r="C107" s="20" t="s">
        <v>70</v>
      </c>
      <c r="D107" s="37" t="n">
        <f aca="false">((B107-B106)+(B106-B105)+(B105-B104)+(B104-B103))/4</f>
        <v>240</v>
      </c>
      <c r="E107" s="20" t="n">
        <f aca="false">IF(C107="Sell",E106-1,IF(C107="Buy",E106+1,IF(AND(C107="null",E106&gt;0),E106-1,IF(AND(C107="null",E106&lt;0),E106+1,E106))))</f>
        <v>0</v>
      </c>
      <c r="F107" s="20" t="n">
        <f aca="false">IF(ABS(Q107)&gt;$N$2,ABS(E107)+$N$3,ABS(E107))</f>
        <v>0</v>
      </c>
      <c r="G107" s="38" t="n">
        <f aca="false">MAX($J$3,IF(C107&lt;&gt;"null",VLOOKUP(F107,Transs3,3,FALSE()),ROUND(G106*(1-$F$4),2)))</f>
        <v>0</v>
      </c>
      <c r="H107" s="53" t="n">
        <f aca="false">ROUND(MAX($J$2,G107+$J$4,IF(C107&lt;&gt;"null",VLOOKUP(F107,Transs3,2,FALSE())+VLOOKUP(D107,Intensity2,2,TRUE())+H106,H106-$J$5)),2)</f>
        <v>0.04</v>
      </c>
      <c r="I107" s="39" t="n">
        <f aca="false">IF(C107="Sell",J107-H106,IF(C107="Buy",I106-G106,((I106+J106)/2-H106/2)))</f>
        <v>24.97</v>
      </c>
      <c r="J107" s="39" t="n">
        <f aca="false">IF(C107="Sell",J106+G106,IF(C107="Buy",I107+H106,((I106+J106)/2+H106/2)))</f>
        <v>25.01</v>
      </c>
      <c r="K107" s="20" t="n">
        <f aca="false">(I107+J107)/2</f>
        <v>24.99</v>
      </c>
      <c r="L107" s="20" t="str">
        <f aca="false">IF(C107="Buy",I106,IF(C107="Sell",J106,""))</f>
        <v/>
      </c>
      <c r="M107" s="41" t="n">
        <f aca="false">IF(C107="Buy",(L107*10000+O106*M106)/(O106+10000),M106)</f>
        <v>25.4822222222222</v>
      </c>
      <c r="N107" s="41" t="n">
        <f aca="false">IF(C107="Sell",(L107*10000+P106*N106)/(P106+10000),N106)</f>
        <v>25.5615384615385</v>
      </c>
      <c r="O107" s="37" t="n">
        <f aca="false">IF(C107="Buy",O106+10000,O106)</f>
        <v>90000</v>
      </c>
      <c r="P107" s="37" t="n">
        <f aca="false">IF(C107="Sell",P106+10000,P106)</f>
        <v>130000</v>
      </c>
      <c r="Q107" s="37" t="n">
        <f aca="false">O107-P107</f>
        <v>-40000</v>
      </c>
      <c r="R107" s="37" t="n">
        <f aca="false">P107*N107-O107*M107</f>
        <v>1029600</v>
      </c>
      <c r="S107" s="37" t="n">
        <f aca="false">Q107*K107+R107</f>
        <v>29999.9999999999</v>
      </c>
      <c r="U107" s="20"/>
      <c r="V107" s="20"/>
      <c r="W107" s="20"/>
    </row>
    <row r="108" customFormat="false" ht="12.75" hidden="false" customHeight="false" outlineLevel="0" collapsed="false">
      <c r="A108" s="20" t="n">
        <f aca="false">A107+1</f>
        <v>90</v>
      </c>
      <c r="B108" s="37" t="n">
        <f aca="false">model1!B108</f>
        <v>16362.6024711438</v>
      </c>
      <c r="C108" s="20" t="s">
        <v>70</v>
      </c>
      <c r="D108" s="37" t="n">
        <f aca="false">((B108-B107)+(B107-B106)+(B106-B105)+(B105-B104))/4</f>
        <v>240</v>
      </c>
      <c r="E108" s="20" t="n">
        <f aca="false">IF(C108="Sell",E107-1,IF(C108="Buy",E107+1,IF(AND(C108="null",E107&gt;0),E107-1,IF(AND(C108="null",E107&lt;0),E107+1,E107))))</f>
        <v>0</v>
      </c>
      <c r="F108" s="20" t="n">
        <f aca="false">IF(ABS(Q108)&gt;$N$2,ABS(E108)+$N$3,ABS(E108))</f>
        <v>0</v>
      </c>
      <c r="G108" s="38" t="n">
        <f aca="false">MAX($J$3,IF(C108&lt;&gt;"null",VLOOKUP(F108,Transs3,3,FALSE()),ROUND(G107*(1-$F$4),2)))</f>
        <v>0</v>
      </c>
      <c r="H108" s="53" t="n">
        <f aca="false">ROUND(MAX($J$2,G108+$J$4,IF(C108&lt;&gt;"null",VLOOKUP(F108,Transs3,2,FALSE())+VLOOKUP(D108,Intensity2,2,TRUE())+H107,H107-$J$5)),2)</f>
        <v>0.04</v>
      </c>
      <c r="I108" s="39" t="n">
        <f aca="false">IF(C108="Sell",J108-H107,IF(C108="Buy",I107-G107,((I107+J107)/2-H107/2)))</f>
        <v>24.97</v>
      </c>
      <c r="J108" s="39" t="n">
        <f aca="false">IF(C108="Sell",J107+G107,IF(C108="Buy",I108+H107,((I107+J107)/2+H107/2)))</f>
        <v>25.01</v>
      </c>
      <c r="K108" s="20" t="n">
        <f aca="false">(I108+J108)/2</f>
        <v>24.99</v>
      </c>
      <c r="L108" s="20" t="str">
        <f aca="false">IF(C108="Buy",I107,IF(C108="Sell",J107,""))</f>
        <v/>
      </c>
      <c r="M108" s="41" t="n">
        <f aca="false">IF(C108="Buy",(L108*10000+O107*M107)/(O107+10000),M107)</f>
        <v>25.4822222222222</v>
      </c>
      <c r="N108" s="41" t="n">
        <f aca="false">IF(C108="Sell",(L108*10000+P107*N107)/(P107+10000),N107)</f>
        <v>25.5615384615385</v>
      </c>
      <c r="O108" s="37" t="n">
        <f aca="false">IF(C108="Buy",O107+10000,O107)</f>
        <v>90000</v>
      </c>
      <c r="P108" s="37" t="n">
        <f aca="false">IF(C108="Sell",P107+10000,P107)</f>
        <v>130000</v>
      </c>
      <c r="Q108" s="37" t="n">
        <f aca="false">O108-P108</f>
        <v>-40000</v>
      </c>
      <c r="R108" s="37" t="n">
        <f aca="false">P108*N108-O108*M108</f>
        <v>1029600</v>
      </c>
      <c r="S108" s="37" t="n">
        <f aca="false">Q108*K108+R108</f>
        <v>29999.9999999999</v>
      </c>
      <c r="U108" s="20"/>
      <c r="V108" s="20"/>
      <c r="W108" s="20"/>
    </row>
    <row r="109" customFormat="false" ht="12.75" hidden="false" customHeight="false" outlineLevel="0" collapsed="false">
      <c r="A109" s="20" t="n">
        <f aca="false">A108+1</f>
        <v>91</v>
      </c>
      <c r="B109" s="37" t="n">
        <f aca="false">model1!B109</f>
        <v>16602.6024711438</v>
      </c>
      <c r="C109" s="20" t="s">
        <v>70</v>
      </c>
      <c r="D109" s="37" t="n">
        <f aca="false">((B109-B108)+(B108-B107)+(B107-B106)+(B106-B105))/4</f>
        <v>240</v>
      </c>
      <c r="E109" s="20" t="n">
        <f aca="false">IF(C109="Sell",E108-1,IF(C109="Buy",E108+1,IF(AND(C109="null",E108&gt;0),E108-1,IF(AND(C109="null",E108&lt;0),E108+1,E108))))</f>
        <v>0</v>
      </c>
      <c r="F109" s="20" t="n">
        <f aca="false">IF(ABS(Q109)&gt;$N$2,ABS(E109)+$N$3,ABS(E109))</f>
        <v>0</v>
      </c>
      <c r="G109" s="38" t="n">
        <f aca="false">MAX($J$3,IF(C109&lt;&gt;"null",VLOOKUP(F109,Transs3,3,FALSE()),ROUND(G108*(1-$F$4),2)))</f>
        <v>0</v>
      </c>
      <c r="H109" s="53" t="n">
        <f aca="false">ROUND(MAX($J$2,G109+$J$4,IF(C109&lt;&gt;"null",VLOOKUP(F109,Transs3,2,FALSE())+VLOOKUP(D109,Intensity2,2,TRUE())+H108,H108-$J$5)),2)</f>
        <v>0.04</v>
      </c>
      <c r="I109" s="39" t="n">
        <f aca="false">IF(C109="Sell",J109-H108,IF(C109="Buy",I108-G108,((I108+J108)/2-H108/2)))</f>
        <v>24.97</v>
      </c>
      <c r="J109" s="39" t="n">
        <f aca="false">IF(C109="Sell",J108+G108,IF(C109="Buy",I109+H108,((I108+J108)/2+H108/2)))</f>
        <v>25.01</v>
      </c>
      <c r="K109" s="20" t="n">
        <f aca="false">(I109+J109)/2</f>
        <v>24.99</v>
      </c>
      <c r="L109" s="20" t="str">
        <f aca="false">IF(C109="Buy",I108,IF(C109="Sell",J108,""))</f>
        <v/>
      </c>
      <c r="M109" s="41" t="n">
        <f aca="false">IF(C109="Buy",(L109*10000+O108*M108)/(O108+10000),M108)</f>
        <v>25.4822222222222</v>
      </c>
      <c r="N109" s="41" t="n">
        <f aca="false">IF(C109="Sell",(L109*10000+P108*N108)/(P108+10000),N108)</f>
        <v>25.5615384615385</v>
      </c>
      <c r="O109" s="37" t="n">
        <f aca="false">IF(C109="Buy",O108+10000,O108)</f>
        <v>90000</v>
      </c>
      <c r="P109" s="37" t="n">
        <f aca="false">IF(C109="Sell",P108+10000,P108)</f>
        <v>130000</v>
      </c>
      <c r="Q109" s="37" t="n">
        <f aca="false">O109-P109</f>
        <v>-40000</v>
      </c>
      <c r="R109" s="37" t="n">
        <f aca="false">P109*N109-O109*M109</f>
        <v>1029600</v>
      </c>
      <c r="S109" s="37" t="n">
        <f aca="false">Q109*K109+R109</f>
        <v>29999.9999999999</v>
      </c>
      <c r="U109" s="20"/>
      <c r="V109" s="20"/>
      <c r="W109" s="20"/>
    </row>
    <row r="110" customFormat="false" ht="12.75" hidden="false" customHeight="false" outlineLevel="0" collapsed="false">
      <c r="A110" s="20" t="n">
        <f aca="false">A109+1</f>
        <v>92</v>
      </c>
      <c r="B110" s="37" t="n">
        <f aca="false">model1!B110</f>
        <v>16842.6024711438</v>
      </c>
      <c r="C110" s="20" t="s">
        <v>70</v>
      </c>
      <c r="D110" s="37" t="n">
        <f aca="false">((B110-B109)+(B109-B108)+(B108-B107)+(B107-B106))/4</f>
        <v>240</v>
      </c>
      <c r="E110" s="20" t="n">
        <f aca="false">IF(C110="Sell",E109-1,IF(C110="Buy",E109+1,IF(AND(C110="null",E109&gt;0),E109-1,IF(AND(C110="null",E109&lt;0),E109+1,E109))))</f>
        <v>0</v>
      </c>
      <c r="F110" s="20" t="n">
        <f aca="false">IF(ABS(Q110)&gt;$N$2,ABS(E110)+$N$3,ABS(E110))</f>
        <v>0</v>
      </c>
      <c r="G110" s="38" t="n">
        <f aca="false">MAX($J$3,IF(C110&lt;&gt;"null",VLOOKUP(F110,Transs3,3,FALSE()),ROUND(G109*(1-$F$4),2)))</f>
        <v>0</v>
      </c>
      <c r="H110" s="53" t="n">
        <f aca="false">ROUND(MAX($J$2,G110+$J$4,IF(C110&lt;&gt;"null",VLOOKUP(F110,Transs3,2,FALSE())+VLOOKUP(D110,Intensity2,2,TRUE())+H109,H109-$J$5)),2)</f>
        <v>0.04</v>
      </c>
      <c r="I110" s="39" t="n">
        <f aca="false">IF(C110="Sell",J110-H109,IF(C110="Buy",I109-G109,((I109+J109)/2-H109/2)))</f>
        <v>24.97</v>
      </c>
      <c r="J110" s="39" t="n">
        <f aca="false">IF(C110="Sell",J109+G109,IF(C110="Buy",I110+H109,((I109+J109)/2+H109/2)))</f>
        <v>25.01</v>
      </c>
      <c r="K110" s="20" t="n">
        <f aca="false">(I110+J110)/2</f>
        <v>24.99</v>
      </c>
      <c r="L110" s="20" t="str">
        <f aca="false">IF(C110="Buy",I109,IF(C110="Sell",J109,""))</f>
        <v/>
      </c>
      <c r="M110" s="41" t="n">
        <f aca="false">IF(C110="Buy",(L110*10000+O109*M109)/(O109+10000),M109)</f>
        <v>25.4822222222222</v>
      </c>
      <c r="N110" s="41" t="n">
        <f aca="false">IF(C110="Sell",(L110*10000+P109*N109)/(P109+10000),N109)</f>
        <v>25.5615384615385</v>
      </c>
      <c r="O110" s="37" t="n">
        <f aca="false">IF(C110="Buy",O109+10000,O109)</f>
        <v>90000</v>
      </c>
      <c r="P110" s="37" t="n">
        <f aca="false">IF(C110="Sell",P109+10000,P109)</f>
        <v>130000</v>
      </c>
      <c r="Q110" s="37" t="n">
        <f aca="false">O110-P110</f>
        <v>-40000</v>
      </c>
      <c r="R110" s="37" t="n">
        <f aca="false">P110*N110-O110*M110</f>
        <v>1029600</v>
      </c>
      <c r="S110" s="37" t="n">
        <f aca="false">Q110*K110+R110</f>
        <v>29999.9999999999</v>
      </c>
      <c r="U110" s="20"/>
      <c r="V110" s="20"/>
      <c r="W110" s="20"/>
    </row>
    <row r="111" customFormat="false" ht="12.75" hidden="false" customHeight="false" outlineLevel="0" collapsed="false">
      <c r="A111" s="20" t="n">
        <f aca="false">A110+1</f>
        <v>93</v>
      </c>
      <c r="B111" s="37" t="n">
        <f aca="false">model1!B111</f>
        <v>17082.6024711438</v>
      </c>
      <c r="C111" s="20" t="s">
        <v>70</v>
      </c>
      <c r="D111" s="37" t="n">
        <f aca="false">((B111-B110)+(B110-B109)+(B109-B108)+(B108-B107))/4</f>
        <v>240</v>
      </c>
      <c r="E111" s="20" t="n">
        <f aca="false">IF(C111="Sell",E110-1,IF(C111="Buy",E110+1,IF(AND(C111="null",E110&gt;0),E110-1,IF(AND(C111="null",E110&lt;0),E110+1,E110))))</f>
        <v>0</v>
      </c>
      <c r="F111" s="20" t="n">
        <f aca="false">IF(ABS(Q111)&gt;$N$2,ABS(E111)+$N$3,ABS(E111))</f>
        <v>0</v>
      </c>
      <c r="G111" s="38" t="n">
        <f aca="false">MAX($J$3,IF(C111&lt;&gt;"null",VLOOKUP(F111,Transs3,3,FALSE()),ROUND(G110*(1-$F$4),2)))</f>
        <v>0</v>
      </c>
      <c r="H111" s="53" t="n">
        <f aca="false">ROUND(MAX($J$2,G111+$J$4,IF(C111&lt;&gt;"null",VLOOKUP(F111,Transs3,2,FALSE())+VLOOKUP(D111,Intensity2,2,TRUE())+H110,H110-$J$5)),2)</f>
        <v>0.04</v>
      </c>
      <c r="I111" s="39" t="n">
        <f aca="false">IF(C111="Sell",J111-H110,IF(C111="Buy",I110-G110,((I110+J110)/2-H110/2)))</f>
        <v>24.97</v>
      </c>
      <c r="J111" s="39" t="n">
        <f aca="false">IF(C111="Sell",J110+G110,IF(C111="Buy",I111+H110,((I110+J110)/2+H110/2)))</f>
        <v>25.01</v>
      </c>
      <c r="K111" s="20" t="n">
        <f aca="false">(I111+J111)/2</f>
        <v>24.99</v>
      </c>
      <c r="L111" s="20" t="str">
        <f aca="false">IF(C111="Buy",I110,IF(C111="Sell",J110,""))</f>
        <v/>
      </c>
      <c r="M111" s="41" t="n">
        <f aca="false">IF(C111="Buy",(L111*10000+O110*M110)/(O110+10000),M110)</f>
        <v>25.4822222222222</v>
      </c>
      <c r="N111" s="41" t="n">
        <f aca="false">IF(C111="Sell",(L111*10000+P110*N110)/(P110+10000),N110)</f>
        <v>25.5615384615385</v>
      </c>
      <c r="O111" s="37" t="n">
        <f aca="false">IF(C111="Buy",O110+10000,O110)</f>
        <v>90000</v>
      </c>
      <c r="P111" s="37" t="n">
        <f aca="false">IF(C111="Sell",P110+10000,P110)</f>
        <v>130000</v>
      </c>
      <c r="Q111" s="37" t="n">
        <f aca="false">O111-P111</f>
        <v>-40000</v>
      </c>
      <c r="R111" s="37" t="n">
        <f aca="false">P111*N111-O111*M111</f>
        <v>1029600</v>
      </c>
      <c r="S111" s="37" t="n">
        <f aca="false">Q111*K111+R111</f>
        <v>29999.9999999999</v>
      </c>
      <c r="U111" s="20"/>
      <c r="V111" s="20"/>
      <c r="W111" s="20"/>
    </row>
    <row r="112" customFormat="false" ht="12.75" hidden="false" customHeight="false" outlineLevel="0" collapsed="false">
      <c r="A112" s="20" t="n">
        <f aca="false">A111+1</f>
        <v>94</v>
      </c>
      <c r="B112" s="37" t="n">
        <f aca="false">model1!B112</f>
        <v>17322.6024711438</v>
      </c>
      <c r="C112" s="20" t="s">
        <v>70</v>
      </c>
      <c r="D112" s="37" t="n">
        <f aca="false">((B112-B111)+(B111-B110)+(B110-B109)+(B109-B108))/4</f>
        <v>240</v>
      </c>
      <c r="E112" s="20" t="n">
        <f aca="false">IF(C112="Sell",E111-1,IF(C112="Buy",E111+1,IF(AND(C112="null",E111&gt;0),E111-1,IF(AND(C112="null",E111&lt;0),E111+1,E111))))</f>
        <v>0</v>
      </c>
      <c r="F112" s="20" t="n">
        <f aca="false">IF(ABS(Q112)&gt;$N$2,ABS(E112)+$N$3,ABS(E112))</f>
        <v>0</v>
      </c>
      <c r="G112" s="38" t="n">
        <f aca="false">MAX($J$3,IF(C112&lt;&gt;"null",VLOOKUP(F112,Transs3,3,FALSE()),ROUND(G111*(1-$F$4),2)))</f>
        <v>0</v>
      </c>
      <c r="H112" s="53" t="n">
        <f aca="false">ROUND(MAX($J$2,G112+$J$4,IF(C112&lt;&gt;"null",VLOOKUP(F112,Transs3,2,FALSE())+VLOOKUP(D112,Intensity2,2,TRUE())+H111,H111-$J$5)),2)</f>
        <v>0.04</v>
      </c>
      <c r="I112" s="39" t="n">
        <f aca="false">IF(C112="Sell",J112-H111,IF(C112="Buy",I111-G111,((I111+J111)/2-H111/2)))</f>
        <v>24.97</v>
      </c>
      <c r="J112" s="39" t="n">
        <f aca="false">IF(C112="Sell",J111+G111,IF(C112="Buy",I112+H111,((I111+J111)/2+H111/2)))</f>
        <v>25.01</v>
      </c>
      <c r="K112" s="20" t="n">
        <f aca="false">(I112+J112)/2</f>
        <v>24.99</v>
      </c>
      <c r="L112" s="20" t="str">
        <f aca="false">IF(C112="Buy",I111,IF(C112="Sell",J111,""))</f>
        <v/>
      </c>
      <c r="M112" s="41" t="n">
        <f aca="false">IF(C112="Buy",(L112*10000+O111*M111)/(O111+10000),M111)</f>
        <v>25.4822222222222</v>
      </c>
      <c r="N112" s="41" t="n">
        <f aca="false">IF(C112="Sell",(L112*10000+P111*N111)/(P111+10000),N111)</f>
        <v>25.5615384615385</v>
      </c>
      <c r="O112" s="37" t="n">
        <f aca="false">IF(C112="Buy",O111+10000,O111)</f>
        <v>90000</v>
      </c>
      <c r="P112" s="37" t="n">
        <f aca="false">IF(C112="Sell",P111+10000,P111)</f>
        <v>130000</v>
      </c>
      <c r="Q112" s="37" t="n">
        <f aca="false">O112-P112</f>
        <v>-40000</v>
      </c>
      <c r="R112" s="37" t="n">
        <f aca="false">P112*N112-O112*M112</f>
        <v>1029600</v>
      </c>
      <c r="S112" s="37" t="n">
        <f aca="false">Q112*K112+R112</f>
        <v>29999.9999999999</v>
      </c>
      <c r="U112" s="20"/>
      <c r="V112" s="20"/>
      <c r="W112" s="20"/>
    </row>
    <row r="113" customFormat="false" ht="12.75" hidden="false" customHeight="false" outlineLevel="0" collapsed="false">
      <c r="A113" s="20" t="n">
        <f aca="false">A112+1</f>
        <v>95</v>
      </c>
      <c r="B113" s="37" t="n">
        <f aca="false">model1!B113</f>
        <v>17562.6024711438</v>
      </c>
      <c r="C113" s="20" t="s">
        <v>70</v>
      </c>
      <c r="D113" s="37" t="n">
        <f aca="false">((B113-B112)+(B112-B111)+(B111-B110)+(B110-B109))/4</f>
        <v>240</v>
      </c>
      <c r="E113" s="20" t="n">
        <f aca="false">IF(C113="Sell",E112-1,IF(C113="Buy",E112+1,IF(AND(C113="null",E112&gt;0),E112-1,IF(AND(C113="null",E112&lt;0),E112+1,E112))))</f>
        <v>0</v>
      </c>
      <c r="F113" s="20" t="n">
        <f aca="false">IF(ABS(Q113)&gt;$N$2,ABS(E113)+$N$3,ABS(E113))</f>
        <v>0</v>
      </c>
      <c r="G113" s="38" t="n">
        <f aca="false">MAX($J$3,IF(C113&lt;&gt;"null",VLOOKUP(F113,Transs3,3,FALSE()),ROUND(G112*(1-$F$4),2)))</f>
        <v>0</v>
      </c>
      <c r="H113" s="53" t="n">
        <f aca="false">ROUND(MAX($J$2,G113+$J$4,IF(C113&lt;&gt;"null",VLOOKUP(F113,Transs3,2,FALSE())+VLOOKUP(D113,Intensity2,2,TRUE())+H112,H112-$J$5)),2)</f>
        <v>0.04</v>
      </c>
      <c r="I113" s="39" t="n">
        <f aca="false">IF(C113="Sell",J113-H112,IF(C113="Buy",I112-G112,((I112+J112)/2-H112/2)))</f>
        <v>24.97</v>
      </c>
      <c r="J113" s="39" t="n">
        <f aca="false">IF(C113="Sell",J112+G112,IF(C113="Buy",I113+H112,((I112+J112)/2+H112/2)))</f>
        <v>25.01</v>
      </c>
      <c r="K113" s="20" t="n">
        <f aca="false">(I113+J113)/2</f>
        <v>24.99</v>
      </c>
      <c r="L113" s="20" t="str">
        <f aca="false">IF(C113="Buy",I112,IF(C113="Sell",J112,""))</f>
        <v/>
      </c>
      <c r="M113" s="41" t="n">
        <f aca="false">IF(C113="Buy",(L113*10000+O112*M112)/(O112+10000),M112)</f>
        <v>25.4822222222222</v>
      </c>
      <c r="N113" s="41" t="n">
        <f aca="false">IF(C113="Sell",(L113*10000+P112*N112)/(P112+10000),N112)</f>
        <v>25.5615384615385</v>
      </c>
      <c r="O113" s="37" t="n">
        <f aca="false">IF(C113="Buy",O112+10000,O112)</f>
        <v>90000</v>
      </c>
      <c r="P113" s="37" t="n">
        <f aca="false">IF(C113="Sell",P112+10000,P112)</f>
        <v>130000</v>
      </c>
      <c r="Q113" s="37" t="n">
        <f aca="false">O113-P113</f>
        <v>-40000</v>
      </c>
      <c r="R113" s="37" t="n">
        <f aca="false">P113*N113-O113*M113</f>
        <v>1029600</v>
      </c>
      <c r="S113" s="37" t="n">
        <f aca="false">Q113*K113+R113</f>
        <v>29999.9999999999</v>
      </c>
      <c r="U113" s="20"/>
      <c r="V113" s="20"/>
      <c r="W113" s="20"/>
    </row>
    <row r="114" customFormat="false" ht="12.75" hidden="false" customHeight="false" outlineLevel="0" collapsed="false">
      <c r="A114" s="20" t="n">
        <f aca="false">A113+1</f>
        <v>96</v>
      </c>
      <c r="B114" s="37" t="n">
        <f aca="false">model1!B114</f>
        <v>17802.6024711438</v>
      </c>
      <c r="C114" s="20" t="s">
        <v>70</v>
      </c>
      <c r="D114" s="37" t="n">
        <f aca="false">((B114-B113)+(B113-B112)+(B112-B111)+(B111-B110))/4</f>
        <v>240</v>
      </c>
      <c r="E114" s="20" t="n">
        <f aca="false">IF(C114="Sell",E113-1,IF(C114="Buy",E113+1,IF(AND(C114="null",E113&gt;0),E113-1,IF(AND(C114="null",E113&lt;0),E113+1,E113))))</f>
        <v>0</v>
      </c>
      <c r="F114" s="20" t="n">
        <f aca="false">IF(ABS(Q114)&gt;$N$2,ABS(E114)+$N$3,ABS(E114))</f>
        <v>0</v>
      </c>
      <c r="G114" s="38" t="n">
        <f aca="false">MAX($J$3,IF(C114&lt;&gt;"null",VLOOKUP(F114,Transs3,3,FALSE()),ROUND(G113*(1-$F$4),2)))</f>
        <v>0</v>
      </c>
      <c r="H114" s="53" t="n">
        <f aca="false">ROUND(MAX($J$2,G114+$J$4,IF(C114&lt;&gt;"null",VLOOKUP(F114,Transs3,2,FALSE())+VLOOKUP(D114,Intensity2,2,TRUE())+H113,H113-$J$5)),2)</f>
        <v>0.04</v>
      </c>
      <c r="I114" s="39" t="n">
        <f aca="false">IF(C114="Sell",J114-H113,IF(C114="Buy",I113-G113,((I113+J113)/2-H113/2)))</f>
        <v>24.97</v>
      </c>
      <c r="J114" s="39" t="n">
        <f aca="false">IF(C114="Sell",J113+G113,IF(C114="Buy",I114+H113,((I113+J113)/2+H113/2)))</f>
        <v>25.01</v>
      </c>
      <c r="K114" s="20" t="n">
        <f aca="false">(I114+J114)/2</f>
        <v>24.99</v>
      </c>
      <c r="L114" s="20" t="str">
        <f aca="false">IF(C114="Buy",I113,IF(C114="Sell",J113,""))</f>
        <v/>
      </c>
      <c r="M114" s="41" t="n">
        <f aca="false">IF(C114="Buy",(L114*10000+O113*M113)/(O113+10000),M113)</f>
        <v>25.4822222222222</v>
      </c>
      <c r="N114" s="41" t="n">
        <f aca="false">IF(C114="Sell",(L114*10000+P113*N113)/(P113+10000),N113)</f>
        <v>25.5615384615385</v>
      </c>
      <c r="O114" s="37" t="n">
        <f aca="false">IF(C114="Buy",O113+10000,O113)</f>
        <v>90000</v>
      </c>
      <c r="P114" s="37" t="n">
        <f aca="false">IF(C114="Sell",P113+10000,P113)</f>
        <v>130000</v>
      </c>
      <c r="Q114" s="37" t="n">
        <f aca="false">O114-P114</f>
        <v>-40000</v>
      </c>
      <c r="R114" s="37" t="n">
        <f aca="false">P114*N114-O114*M114</f>
        <v>1029600</v>
      </c>
      <c r="S114" s="37" t="n">
        <f aca="false">Q114*K114+R114</f>
        <v>29999.9999999999</v>
      </c>
      <c r="U114" s="20"/>
      <c r="V114" s="20"/>
      <c r="W114" s="20"/>
    </row>
    <row r="115" customFormat="false" ht="12.75" hidden="false" customHeight="false" outlineLevel="0" collapsed="false">
      <c r="A115" s="20" t="n">
        <f aca="false">A114+1</f>
        <v>97</v>
      </c>
      <c r="B115" s="37" t="n">
        <f aca="false">model1!B115</f>
        <v>18042.6024711438</v>
      </c>
      <c r="C115" s="20" t="s">
        <v>70</v>
      </c>
      <c r="D115" s="37" t="n">
        <f aca="false">((B115-B114)+(B114-B113)+(B113-B112)+(B112-B111))/4</f>
        <v>240</v>
      </c>
      <c r="E115" s="20" t="n">
        <f aca="false">IF(C115="Sell",E114-1,IF(C115="Buy",E114+1,IF(AND(C115="null",E114&gt;0),E114-1,IF(AND(C115="null",E114&lt;0),E114+1,E114))))</f>
        <v>0</v>
      </c>
      <c r="F115" s="20" t="n">
        <f aca="false">IF(ABS(Q115)&gt;$N$2,ABS(E115)+$N$3,ABS(E115))</f>
        <v>0</v>
      </c>
      <c r="G115" s="38" t="n">
        <f aca="false">MAX($J$3,IF(C115&lt;&gt;"null",VLOOKUP(F115,Transs3,3,FALSE()),ROUND(G114*(1-$F$4),2)))</f>
        <v>0</v>
      </c>
      <c r="H115" s="53" t="n">
        <f aca="false">ROUND(MAX($J$2,G115+$J$4,IF(C115&lt;&gt;"null",VLOOKUP(F115,Transs3,2,FALSE())+VLOOKUP(D115,Intensity2,2,TRUE())+H114,H114-$J$5)),2)</f>
        <v>0.04</v>
      </c>
      <c r="I115" s="39" t="n">
        <f aca="false">IF(C115="Sell",J115-H114,IF(C115="Buy",I114-G114,((I114+J114)/2-H114/2)))</f>
        <v>24.97</v>
      </c>
      <c r="J115" s="39" t="n">
        <f aca="false">IF(C115="Sell",J114+G114,IF(C115="Buy",I115+H114,((I114+J114)/2+H114/2)))</f>
        <v>25.01</v>
      </c>
      <c r="K115" s="20" t="n">
        <f aca="false">(I115+J115)/2</f>
        <v>24.99</v>
      </c>
      <c r="L115" s="20" t="str">
        <f aca="false">IF(C115="Buy",I114,IF(C115="Sell",J114,""))</f>
        <v/>
      </c>
      <c r="M115" s="41" t="n">
        <f aca="false">IF(C115="Buy",(L115*10000+O114*M114)/(O114+10000),M114)</f>
        <v>25.4822222222222</v>
      </c>
      <c r="N115" s="41" t="n">
        <f aca="false">IF(C115="Sell",(L115*10000+P114*N114)/(P114+10000),N114)</f>
        <v>25.5615384615385</v>
      </c>
      <c r="O115" s="37" t="n">
        <f aca="false">IF(C115="Buy",O114+10000,O114)</f>
        <v>90000</v>
      </c>
      <c r="P115" s="37" t="n">
        <f aca="false">IF(C115="Sell",P114+10000,P114)</f>
        <v>130000</v>
      </c>
      <c r="Q115" s="37" t="n">
        <f aca="false">O115-P115</f>
        <v>-40000</v>
      </c>
      <c r="R115" s="37" t="n">
        <f aca="false">P115*N115-O115*M115</f>
        <v>1029600</v>
      </c>
      <c r="S115" s="37" t="n">
        <f aca="false">Q115*K115+R115</f>
        <v>29999.9999999999</v>
      </c>
      <c r="U115" s="20"/>
      <c r="V115" s="20"/>
      <c r="W115" s="20"/>
    </row>
    <row r="116" customFormat="false" ht="12.75" hidden="false" customHeight="false" outlineLevel="0" collapsed="false">
      <c r="A116" s="20" t="n">
        <f aca="false">A115+1</f>
        <v>98</v>
      </c>
      <c r="B116" s="37" t="n">
        <f aca="false">model1!B116</f>
        <v>18282.6024711438</v>
      </c>
      <c r="C116" s="20" t="s">
        <v>70</v>
      </c>
      <c r="D116" s="37" t="n">
        <f aca="false">((B116-B115)+(B115-B114)+(B114-B113)+(B113-B112))/4</f>
        <v>240</v>
      </c>
      <c r="E116" s="20" t="n">
        <f aca="false">IF(C116="Sell",E115-1,IF(C116="Buy",E115+1,IF(AND(C116="null",E115&gt;0),E115-1,IF(AND(C116="null",E115&lt;0),E115+1,E115))))</f>
        <v>0</v>
      </c>
      <c r="F116" s="20" t="n">
        <f aca="false">IF(ABS(Q116)&gt;$N$2,ABS(E116)+$N$3,ABS(E116))</f>
        <v>0</v>
      </c>
      <c r="G116" s="38" t="n">
        <f aca="false">MAX($J$3,IF(C116&lt;&gt;"null",VLOOKUP(F116,Transs3,3,FALSE()),ROUND(G115*(1-$F$4),2)))</f>
        <v>0</v>
      </c>
      <c r="H116" s="53" t="n">
        <f aca="false">ROUND(MAX($J$2,G116+$J$4,IF(C116&lt;&gt;"null",VLOOKUP(F116,Transs3,2,FALSE())+VLOOKUP(D116,Intensity2,2,TRUE())+H115,H115-$J$5)),2)</f>
        <v>0.04</v>
      </c>
      <c r="I116" s="39" t="n">
        <f aca="false">IF(C116="Sell",J116-H115,IF(C116="Buy",I115-G115,((I115+J115)/2-H115/2)))</f>
        <v>24.97</v>
      </c>
      <c r="J116" s="39" t="n">
        <f aca="false">IF(C116="Sell",J115+G115,IF(C116="Buy",I116+H115,((I115+J115)/2+H115/2)))</f>
        <v>25.01</v>
      </c>
      <c r="K116" s="20" t="n">
        <f aca="false">(I116+J116)/2</f>
        <v>24.99</v>
      </c>
      <c r="L116" s="20" t="str">
        <f aca="false">IF(C116="Buy",I115,IF(C116="Sell",J115,""))</f>
        <v/>
      </c>
      <c r="M116" s="41" t="n">
        <f aca="false">IF(C116="Buy",(L116*10000+O115*M115)/(O115+10000),M115)</f>
        <v>25.4822222222222</v>
      </c>
      <c r="N116" s="41" t="n">
        <f aca="false">IF(C116="Sell",(L116*10000+P115*N115)/(P115+10000),N115)</f>
        <v>25.5615384615385</v>
      </c>
      <c r="O116" s="37" t="n">
        <f aca="false">IF(C116="Buy",O115+10000,O115)</f>
        <v>90000</v>
      </c>
      <c r="P116" s="37" t="n">
        <f aca="false">IF(C116="Sell",P115+10000,P115)</f>
        <v>130000</v>
      </c>
      <c r="Q116" s="37" t="n">
        <f aca="false">O116-P116</f>
        <v>-40000</v>
      </c>
      <c r="R116" s="37" t="n">
        <f aca="false">P116*N116-O116*M116</f>
        <v>1029600</v>
      </c>
      <c r="S116" s="37" t="n">
        <f aca="false">Q116*K116+R116</f>
        <v>29999.9999999999</v>
      </c>
      <c r="U116" s="20"/>
      <c r="V116" s="20"/>
      <c r="W116" s="20"/>
    </row>
    <row r="117" customFormat="false" ht="12.75" hidden="false" customHeight="false" outlineLevel="0" collapsed="false">
      <c r="A117" s="20" t="n">
        <f aca="false">A116+1</f>
        <v>99</v>
      </c>
      <c r="B117" s="37" t="n">
        <f aca="false">model1!B117</f>
        <v>18522.6024711438</v>
      </c>
      <c r="C117" s="20" t="s">
        <v>70</v>
      </c>
      <c r="D117" s="37" t="n">
        <f aca="false">((B117-B116)+(B116-B115)+(B115-B114)+(B114-B113))/4</f>
        <v>240</v>
      </c>
      <c r="E117" s="20" t="n">
        <f aca="false">IF(C117="Sell",E116-1,IF(C117="Buy",E116+1,IF(AND(C117="null",E116&gt;0),E116-1,IF(AND(C117="null",E116&lt;0),E116+1,E116))))</f>
        <v>0</v>
      </c>
      <c r="F117" s="20" t="n">
        <f aca="false">IF(ABS(Q117)&gt;$N$2,ABS(E117)+$N$3,ABS(E117))</f>
        <v>0</v>
      </c>
      <c r="G117" s="38" t="n">
        <f aca="false">MAX($J$3,IF(C117&lt;&gt;"null",VLOOKUP(F117,Transs3,3,FALSE()),ROUND(G116*(1-$F$4),2)))</f>
        <v>0</v>
      </c>
      <c r="H117" s="53" t="n">
        <f aca="false">ROUND(MAX($J$2,G117+$J$4,IF(C117&lt;&gt;"null",VLOOKUP(F117,Transs3,2,FALSE())+VLOOKUP(D117,Intensity2,2,TRUE())+H116,H116-$J$5)),2)</f>
        <v>0.04</v>
      </c>
      <c r="I117" s="39" t="n">
        <f aca="false">IF(C117="Sell",J117-H116,IF(C117="Buy",I116-G116,((I116+J116)/2-H116/2)))</f>
        <v>24.97</v>
      </c>
      <c r="J117" s="39" t="n">
        <f aca="false">IF(C117="Sell",J116+G116,IF(C117="Buy",I117+H116,((I116+J116)/2+H116/2)))</f>
        <v>25.01</v>
      </c>
      <c r="K117" s="20" t="n">
        <f aca="false">(I117+J117)/2</f>
        <v>24.99</v>
      </c>
      <c r="L117" s="20" t="str">
        <f aca="false">IF(C117="Buy",I116,IF(C117="Sell",J116,""))</f>
        <v/>
      </c>
      <c r="M117" s="41" t="n">
        <f aca="false">IF(C117="Buy",(L117*10000+O116*M116)/(O116+10000),M116)</f>
        <v>25.4822222222222</v>
      </c>
      <c r="N117" s="41" t="n">
        <f aca="false">IF(C117="Sell",(L117*10000+P116*N116)/(P116+10000),N116)</f>
        <v>25.5615384615385</v>
      </c>
      <c r="O117" s="37" t="n">
        <f aca="false">IF(C117="Buy",O116+10000,O116)</f>
        <v>90000</v>
      </c>
      <c r="P117" s="37" t="n">
        <f aca="false">IF(C117="Sell",P116+10000,P116)</f>
        <v>130000</v>
      </c>
      <c r="Q117" s="37" t="n">
        <f aca="false">O117-P117</f>
        <v>-40000</v>
      </c>
      <c r="R117" s="37" t="n">
        <f aca="false">P117*N117-O117*M117</f>
        <v>1029600</v>
      </c>
      <c r="S117" s="37" t="n">
        <f aca="false">Q117*K117+R117</f>
        <v>29999.9999999999</v>
      </c>
      <c r="U117" s="20"/>
      <c r="V117" s="20"/>
      <c r="W117" s="20"/>
    </row>
    <row r="118" customFormat="false" ht="12.75" hidden="false" customHeight="false" outlineLevel="0" collapsed="false">
      <c r="A118" s="20" t="n">
        <f aca="false">A117+1</f>
        <v>100</v>
      </c>
      <c r="B118" s="37" t="n">
        <f aca="false">model1!B118</f>
        <v>18762.6024711438</v>
      </c>
      <c r="C118" s="20" t="s">
        <v>70</v>
      </c>
      <c r="D118" s="37" t="n">
        <f aca="false">((B118-B117)+(B117-B116)+(B116-B115)+(B115-B114))/4</f>
        <v>240</v>
      </c>
      <c r="E118" s="20" t="n">
        <f aca="false">IF(C118="Sell",E117-1,IF(C118="Buy",E117+1,IF(AND(C118="null",E117&gt;0),E117-1,IF(AND(C118="null",E117&lt;0),E117+1,E117))))</f>
        <v>0</v>
      </c>
      <c r="F118" s="20" t="n">
        <f aca="false">IF(ABS(Q118)&gt;$N$2,ABS(E118)+$N$3,ABS(E118))</f>
        <v>0</v>
      </c>
      <c r="G118" s="38" t="n">
        <f aca="false">MAX($J$3,IF(C118&lt;&gt;"null",VLOOKUP(F118,Transs3,3,FALSE()),ROUND(G117*(1-$F$4),2)))</f>
        <v>0</v>
      </c>
      <c r="H118" s="53" t="n">
        <f aca="false">ROUND(MAX($J$2,G118+$J$4,IF(C118&lt;&gt;"null",VLOOKUP(F118,Transs3,2,FALSE())+VLOOKUP(D118,Intensity2,2,TRUE())+H117,H117-$J$5)),2)</f>
        <v>0.04</v>
      </c>
      <c r="I118" s="39" t="n">
        <f aca="false">IF(C118="Sell",J118-H117,IF(C118="Buy",I117-G117,((I117+J117)/2-H117/2)))</f>
        <v>24.97</v>
      </c>
      <c r="J118" s="39" t="n">
        <f aca="false">IF(C118="Sell",J117+G117,IF(C118="Buy",I118+H117,((I117+J117)/2+H117/2)))</f>
        <v>25.01</v>
      </c>
      <c r="K118" s="20" t="n">
        <f aca="false">(I118+J118)/2</f>
        <v>24.99</v>
      </c>
      <c r="L118" s="20" t="str">
        <f aca="false">IF(C118="Buy",I117,IF(C118="Sell",J117,""))</f>
        <v/>
      </c>
      <c r="M118" s="41" t="n">
        <f aca="false">IF(C118="Buy",(L118*10000+O117*M117)/(O117+10000),M117)</f>
        <v>25.4822222222222</v>
      </c>
      <c r="N118" s="41" t="n">
        <f aca="false">IF(C118="Sell",(L118*10000+P117*N117)/(P117+10000),N117)</f>
        <v>25.5615384615385</v>
      </c>
      <c r="O118" s="37" t="n">
        <f aca="false">IF(C118="Buy",O117+10000,O117)</f>
        <v>90000</v>
      </c>
      <c r="P118" s="37" t="n">
        <f aca="false">IF(C118="Sell",P117+10000,P117)</f>
        <v>130000</v>
      </c>
      <c r="Q118" s="37" t="n">
        <f aca="false">O118-P118</f>
        <v>-40000</v>
      </c>
      <c r="R118" s="37" t="n">
        <f aca="false">P118*N118-O118*M118</f>
        <v>1029600</v>
      </c>
      <c r="S118" s="37" t="n">
        <f aca="false">Q118*K118+R118</f>
        <v>29999.9999999999</v>
      </c>
      <c r="U118" s="20"/>
      <c r="V118" s="20"/>
      <c r="W118" s="20"/>
    </row>
    <row r="119" customFormat="false" ht="12.75" hidden="false" customHeight="false" outlineLevel="0" collapsed="false">
      <c r="A119" s="20" t="n">
        <f aca="false">A118+1</f>
        <v>101</v>
      </c>
      <c r="B119" s="37" t="n">
        <f aca="false">model1!B119</f>
        <v>19002.6024711438</v>
      </c>
      <c r="C119" s="20" t="s">
        <v>70</v>
      </c>
      <c r="D119" s="37" t="n">
        <f aca="false">((B119-B118)+(B118-B117)+(B117-B116)+(B116-B115))/4</f>
        <v>240</v>
      </c>
      <c r="E119" s="20" t="n">
        <f aca="false">IF(C119="Sell",E118-1,IF(C119="Buy",E118+1,IF(AND(C119="null",E118&gt;0),E118-1,IF(AND(C119="null",E118&lt;0),E118+1,E118))))</f>
        <v>0</v>
      </c>
      <c r="F119" s="20" t="n">
        <f aca="false">IF(ABS(Q119)&gt;$N$2,ABS(E119)+$N$3,ABS(E119))</f>
        <v>0</v>
      </c>
      <c r="G119" s="38" t="n">
        <f aca="false">MAX($J$3,IF(C119&lt;&gt;"null",VLOOKUP(F119,Transs3,3,FALSE()),ROUND(G118*(1-$F$4),2)))</f>
        <v>0</v>
      </c>
      <c r="H119" s="53" t="n">
        <f aca="false">ROUND(MAX($J$2,G119+$J$4,IF(C119&lt;&gt;"null",VLOOKUP(F119,Transs3,2,FALSE())+VLOOKUP(D119,Intensity2,2,TRUE())+H118,H118-$J$5)),2)</f>
        <v>0.04</v>
      </c>
      <c r="I119" s="39" t="n">
        <f aca="false">IF(C119="Sell",J119-H118,IF(C119="Buy",I118-G118,((I118+J118)/2-H118/2)))</f>
        <v>24.97</v>
      </c>
      <c r="J119" s="39" t="n">
        <f aca="false">IF(C119="Sell",J118+G118,IF(C119="Buy",I119+H118,((I118+J118)/2+H118/2)))</f>
        <v>25.01</v>
      </c>
      <c r="K119" s="20" t="n">
        <f aca="false">(I119+J119)/2</f>
        <v>24.99</v>
      </c>
      <c r="L119" s="20" t="str">
        <f aca="false">IF(C119="Buy",I118,IF(C119="Sell",J118,""))</f>
        <v/>
      </c>
      <c r="M119" s="41" t="n">
        <f aca="false">IF(C119="Buy",(L119*10000+O118*M118)/(O118+10000),M118)</f>
        <v>25.4822222222222</v>
      </c>
      <c r="N119" s="41" t="n">
        <f aca="false">IF(C119="Sell",(L119*10000+P118*N118)/(P118+10000),N118)</f>
        <v>25.5615384615385</v>
      </c>
      <c r="O119" s="37" t="n">
        <f aca="false">IF(C119="Buy",O118+10000,O118)</f>
        <v>90000</v>
      </c>
      <c r="P119" s="37" t="n">
        <f aca="false">IF(C119="Sell",P118+10000,P118)</f>
        <v>130000</v>
      </c>
      <c r="Q119" s="37" t="n">
        <f aca="false">O119-P119</f>
        <v>-40000</v>
      </c>
      <c r="R119" s="37" t="n">
        <f aca="false">P119*N119-O119*M119</f>
        <v>1029600</v>
      </c>
      <c r="S119" s="37" t="n">
        <f aca="false">Q119*K119+R119</f>
        <v>29999.9999999999</v>
      </c>
      <c r="U119" s="20"/>
      <c r="V119" s="20"/>
      <c r="W119" s="20"/>
    </row>
    <row r="120" customFormat="false" ht="12.75" hidden="false" customHeight="false" outlineLevel="0" collapsed="false">
      <c r="A120" s="20" t="n">
        <f aca="false">A119+1</f>
        <v>102</v>
      </c>
      <c r="B120" s="37" t="n">
        <f aca="false">model1!B120</f>
        <v>19242.6024711438</v>
      </c>
      <c r="C120" s="20" t="s">
        <v>70</v>
      </c>
      <c r="D120" s="37" t="n">
        <f aca="false">((B120-B119)+(B119-B118)+(B118-B117)+(B117-B116))/4</f>
        <v>240</v>
      </c>
      <c r="E120" s="20" t="n">
        <f aca="false">IF(C120="Sell",E119-1,IF(C120="Buy",E119+1,IF(AND(C120="null",E119&gt;0),E119-1,IF(AND(C120="null",E119&lt;0),E119+1,E119))))</f>
        <v>0</v>
      </c>
      <c r="F120" s="20" t="n">
        <f aca="false">IF(ABS(Q120)&gt;$N$2,ABS(E120)+$N$3,ABS(E120))</f>
        <v>0</v>
      </c>
      <c r="G120" s="38" t="n">
        <f aca="false">MAX($J$3,IF(C120&lt;&gt;"null",VLOOKUP(F120,Transs3,3,FALSE()),ROUND(G119*(1-$F$4),2)))</f>
        <v>0</v>
      </c>
      <c r="H120" s="53" t="n">
        <f aca="false">ROUND(MAX($J$2,G120+$J$4,IF(C120&lt;&gt;"null",VLOOKUP(F120,Transs3,2,FALSE())+VLOOKUP(D120,Intensity2,2,TRUE())+H119,H119-$J$5)),2)</f>
        <v>0.04</v>
      </c>
      <c r="I120" s="39" t="n">
        <f aca="false">IF(C120="Sell",J120-H119,IF(C120="Buy",I119-G119,((I119+J119)/2-H119/2)))</f>
        <v>24.97</v>
      </c>
      <c r="J120" s="39" t="n">
        <f aca="false">IF(C120="Sell",J119+G119,IF(C120="Buy",I120+H119,((I119+J119)/2+H119/2)))</f>
        <v>25.01</v>
      </c>
      <c r="K120" s="20" t="n">
        <f aca="false">(I120+J120)/2</f>
        <v>24.99</v>
      </c>
      <c r="L120" s="20" t="str">
        <f aca="false">IF(C120="Buy",I119,IF(C120="Sell",J119,""))</f>
        <v/>
      </c>
      <c r="M120" s="41" t="n">
        <f aca="false">IF(C120="Buy",(L120*10000+O119*M119)/(O119+10000),M119)</f>
        <v>25.4822222222222</v>
      </c>
      <c r="N120" s="41" t="n">
        <f aca="false">IF(C120="Sell",(L120*10000+P119*N119)/(P119+10000),N119)</f>
        <v>25.5615384615385</v>
      </c>
      <c r="O120" s="37" t="n">
        <f aca="false">IF(C120="Buy",O119+10000,O119)</f>
        <v>90000</v>
      </c>
      <c r="P120" s="37" t="n">
        <f aca="false">IF(C120="Sell",P119+10000,P119)</f>
        <v>130000</v>
      </c>
      <c r="Q120" s="37" t="n">
        <f aca="false">O120-P120</f>
        <v>-40000</v>
      </c>
      <c r="R120" s="37" t="n">
        <f aca="false">P120*N120-O120*M120</f>
        <v>1029600</v>
      </c>
      <c r="S120" s="37" t="n">
        <f aca="false">Q120*K120+R120</f>
        <v>29999.9999999999</v>
      </c>
      <c r="U120" s="20"/>
      <c r="V120" s="20"/>
      <c r="W120" s="20"/>
    </row>
    <row r="121" customFormat="false" ht="12.75" hidden="false" customHeight="false" outlineLevel="0" collapsed="false">
      <c r="A121" s="20" t="n">
        <f aca="false">A120+1</f>
        <v>103</v>
      </c>
      <c r="B121" s="37" t="n">
        <f aca="false">model1!B121</f>
        <v>19482.6024711438</v>
      </c>
      <c r="C121" s="20" t="s">
        <v>70</v>
      </c>
      <c r="D121" s="37" t="n">
        <f aca="false">((B121-B120)+(B120-B119)+(B119-B118)+(B118-B117))/4</f>
        <v>240</v>
      </c>
      <c r="E121" s="20" t="n">
        <f aca="false">IF(C121="Sell",E120-1,IF(C121="Buy",E120+1,IF(AND(C121="null",E120&gt;0),E120-1,IF(AND(C121="null",E120&lt;0),E120+1,E120))))</f>
        <v>0</v>
      </c>
      <c r="F121" s="20" t="n">
        <f aca="false">IF(ABS(Q121)&gt;$N$2,ABS(E121)+$N$3,ABS(E121))</f>
        <v>0</v>
      </c>
      <c r="G121" s="38" t="n">
        <f aca="false">MAX($J$3,IF(C121&lt;&gt;"null",VLOOKUP(F121,Transs3,3,FALSE()),ROUND(G120*(1-$F$4),2)))</f>
        <v>0</v>
      </c>
      <c r="H121" s="53" t="n">
        <f aca="false">ROUND(MAX($J$2,G121+$J$4,IF(C121&lt;&gt;"null",VLOOKUP(F121,Transs3,2,FALSE())+VLOOKUP(D121,Intensity2,2,TRUE())+H120,H120-$J$5)),2)</f>
        <v>0.04</v>
      </c>
      <c r="I121" s="39" t="n">
        <f aca="false">IF(C121="Sell",J121-H120,IF(C121="Buy",I120-G120,((I120+J120)/2-H120/2)))</f>
        <v>24.97</v>
      </c>
      <c r="J121" s="39" t="n">
        <f aca="false">IF(C121="Sell",J120+G120,IF(C121="Buy",I121+H120,((I120+J120)/2+H120/2)))</f>
        <v>25.01</v>
      </c>
      <c r="K121" s="20" t="n">
        <f aca="false">(I121+J121)/2</f>
        <v>24.99</v>
      </c>
      <c r="L121" s="20" t="str">
        <f aca="false">IF(C121="Buy",I120,IF(C121="Sell",J120,""))</f>
        <v/>
      </c>
      <c r="M121" s="41" t="n">
        <f aca="false">IF(C121="Buy",(L121*10000+O120*M120)/(O120+10000),M120)</f>
        <v>25.4822222222222</v>
      </c>
      <c r="N121" s="41" t="n">
        <f aca="false">IF(C121="Sell",(L121*10000+P120*N120)/(P120+10000),N120)</f>
        <v>25.5615384615385</v>
      </c>
      <c r="O121" s="37" t="n">
        <f aca="false">IF(C121="Buy",O120+10000,O120)</f>
        <v>90000</v>
      </c>
      <c r="P121" s="37" t="n">
        <f aca="false">IF(C121="Sell",P120+10000,P120)</f>
        <v>130000</v>
      </c>
      <c r="Q121" s="37" t="n">
        <f aca="false">O121-P121</f>
        <v>-40000</v>
      </c>
      <c r="R121" s="37" t="n">
        <f aca="false">P121*N121-O121*M121</f>
        <v>1029600</v>
      </c>
      <c r="S121" s="37" t="n">
        <f aca="false">Q121*K121+R121</f>
        <v>29999.9999999999</v>
      </c>
      <c r="U121" s="20"/>
      <c r="V121" s="20"/>
      <c r="W121" s="20"/>
    </row>
    <row r="122" customFormat="false" ht="12.75" hidden="false" customHeight="false" outlineLevel="0" collapsed="false">
      <c r="A122" s="20" t="n">
        <f aca="false">A121+1</f>
        <v>104</v>
      </c>
      <c r="B122" s="37" t="n">
        <f aca="false">model1!B122</f>
        <v>19722.6024711438</v>
      </c>
      <c r="C122" s="20" t="s">
        <v>70</v>
      </c>
      <c r="D122" s="37" t="n">
        <f aca="false">((B122-B121)+(B121-B120)+(B120-B119)+(B119-B118))/4</f>
        <v>240</v>
      </c>
      <c r="E122" s="20" t="n">
        <f aca="false">IF(C122="Sell",E121-1,IF(C122="Buy",E121+1,IF(AND(C122="null",E121&gt;0),E121-1,IF(AND(C122="null",E121&lt;0),E121+1,E121))))</f>
        <v>0</v>
      </c>
      <c r="F122" s="20" t="n">
        <f aca="false">IF(ABS(Q122)&gt;$N$2,ABS(E122)+$N$3,ABS(E122))</f>
        <v>0</v>
      </c>
      <c r="G122" s="38" t="n">
        <f aca="false">MAX($J$3,IF(C122&lt;&gt;"null",VLOOKUP(F122,Transs3,3,FALSE()),ROUND(G121*(1-$F$4),2)))</f>
        <v>0</v>
      </c>
      <c r="H122" s="53" t="n">
        <f aca="false">ROUND(MAX($J$2,G122+$J$4,IF(C122&lt;&gt;"null",VLOOKUP(F122,Transs3,2,FALSE())+VLOOKUP(D122,Intensity2,2,TRUE())+H121,H121-$J$5)),2)</f>
        <v>0.04</v>
      </c>
      <c r="I122" s="39" t="n">
        <f aca="false">IF(C122="Sell",J122-H121,IF(C122="Buy",I121-G121,((I121+J121)/2-H121/2)))</f>
        <v>24.97</v>
      </c>
      <c r="J122" s="39" t="n">
        <f aca="false">IF(C122="Sell",J121+G121,IF(C122="Buy",I122+H121,((I121+J121)/2+H121/2)))</f>
        <v>25.01</v>
      </c>
      <c r="K122" s="20" t="n">
        <f aca="false">(I122+J122)/2</f>
        <v>24.99</v>
      </c>
      <c r="L122" s="20" t="str">
        <f aca="false">IF(C122="Buy",I121,IF(C122="Sell",J121,""))</f>
        <v/>
      </c>
      <c r="M122" s="41" t="n">
        <f aca="false">IF(C122="Buy",(L122*10000+O121*M121)/(O121+10000),M121)</f>
        <v>25.4822222222222</v>
      </c>
      <c r="N122" s="41" t="n">
        <f aca="false">IF(C122="Sell",(L122*10000+P121*N121)/(P121+10000),N121)</f>
        <v>25.5615384615385</v>
      </c>
      <c r="O122" s="37" t="n">
        <f aca="false">IF(C122="Buy",O121+10000,O121)</f>
        <v>90000</v>
      </c>
      <c r="P122" s="37" t="n">
        <f aca="false">IF(C122="Sell",P121+10000,P121)</f>
        <v>130000</v>
      </c>
      <c r="Q122" s="37" t="n">
        <f aca="false">O122-P122</f>
        <v>-40000</v>
      </c>
      <c r="R122" s="37" t="n">
        <f aca="false">P122*N122-O122*M122</f>
        <v>1029600</v>
      </c>
      <c r="S122" s="37" t="n">
        <f aca="false">Q122*K122+R122</f>
        <v>29999.9999999999</v>
      </c>
      <c r="U122" s="20"/>
      <c r="V122" s="20"/>
      <c r="W122" s="20"/>
    </row>
    <row r="123" customFormat="false" ht="12.75" hidden="false" customHeight="false" outlineLevel="0" collapsed="false">
      <c r="A123" s="20" t="n">
        <f aca="false">A122+1</f>
        <v>105</v>
      </c>
      <c r="B123" s="37" t="n">
        <f aca="false">model1!B123</f>
        <v>19962.6024711438</v>
      </c>
      <c r="C123" s="20" t="s">
        <v>70</v>
      </c>
      <c r="D123" s="37" t="n">
        <f aca="false">((B123-B122)+(B122-B121)+(B121-B120)+(B120-B119))/4</f>
        <v>240</v>
      </c>
      <c r="E123" s="20" t="n">
        <f aca="false">IF(C123="Sell",E122-1,IF(C123="Buy",E122+1,IF(AND(C123="null",E122&gt;0),E122-1,IF(AND(C123="null",E122&lt;0),E122+1,E122))))</f>
        <v>0</v>
      </c>
      <c r="F123" s="20" t="n">
        <f aca="false">IF(ABS(Q123)&gt;$N$2,ABS(E123)+$N$3,ABS(E123))</f>
        <v>0</v>
      </c>
      <c r="G123" s="38" t="n">
        <f aca="false">MAX($J$3,IF(C123&lt;&gt;"null",VLOOKUP(F123,Transs3,3,FALSE()),ROUND(G122*(1-$F$4),2)))</f>
        <v>0</v>
      </c>
      <c r="H123" s="53" t="n">
        <f aca="false">ROUND(MAX($J$2,G123+$J$4,IF(C123&lt;&gt;"null",VLOOKUP(F123,Transs3,2,FALSE())+VLOOKUP(D123,Intensity2,2,TRUE())+H122,H122-$J$5)),2)</f>
        <v>0.04</v>
      </c>
      <c r="I123" s="39" t="n">
        <f aca="false">IF(C123="Sell",J123-H122,IF(C123="Buy",I122-G122,((I122+J122)/2-H122/2)))</f>
        <v>24.97</v>
      </c>
      <c r="J123" s="39" t="n">
        <f aca="false">IF(C123="Sell",J122+G122,IF(C123="Buy",I123+H122,((I122+J122)/2+H122/2)))</f>
        <v>25.01</v>
      </c>
      <c r="K123" s="20" t="n">
        <f aca="false">(I123+J123)/2</f>
        <v>24.99</v>
      </c>
      <c r="L123" s="20" t="str">
        <f aca="false">IF(C123="Buy",I122,IF(C123="Sell",J122,""))</f>
        <v/>
      </c>
      <c r="M123" s="41" t="n">
        <f aca="false">IF(C123="Buy",(L123*10000+O122*M122)/(O122+10000),M122)</f>
        <v>25.4822222222222</v>
      </c>
      <c r="N123" s="41" t="n">
        <f aca="false">IF(C123="Sell",(L123*10000+P122*N122)/(P122+10000),N122)</f>
        <v>25.5615384615385</v>
      </c>
      <c r="O123" s="37" t="n">
        <f aca="false">IF(C123="Buy",O122+10000,O122)</f>
        <v>90000</v>
      </c>
      <c r="P123" s="37" t="n">
        <f aca="false">IF(C123="Sell",P122+10000,P122)</f>
        <v>130000</v>
      </c>
      <c r="Q123" s="37" t="n">
        <f aca="false">O123-P123</f>
        <v>-40000</v>
      </c>
      <c r="R123" s="37" t="n">
        <f aca="false">P123*N123-O123*M123</f>
        <v>1029600</v>
      </c>
      <c r="S123" s="37" t="n">
        <f aca="false">Q123*K123+R123</f>
        <v>29999.9999999999</v>
      </c>
      <c r="U123" s="20"/>
      <c r="V123" s="20"/>
      <c r="W123" s="20"/>
    </row>
    <row r="124" customFormat="false" ht="12.75" hidden="false" customHeight="false" outlineLevel="0" collapsed="false">
      <c r="A124" s="20" t="n">
        <f aca="false">A123+1</f>
        <v>106</v>
      </c>
      <c r="B124" s="37" t="n">
        <f aca="false">model1!B124</f>
        <v>20202.6024711438</v>
      </c>
      <c r="C124" s="20" t="s">
        <v>70</v>
      </c>
      <c r="D124" s="37" t="n">
        <f aca="false">((B124-B123)+(B123-B122)+(B122-B121)+(B121-B120))/4</f>
        <v>240</v>
      </c>
      <c r="E124" s="20" t="n">
        <f aca="false">IF(C124="Sell",E123-1,IF(C124="Buy",E123+1,IF(AND(C124="null",E123&gt;0),E123-1,IF(AND(C124="null",E123&lt;0),E123+1,E123))))</f>
        <v>0</v>
      </c>
      <c r="F124" s="20" t="n">
        <f aca="false">IF(ABS(Q124)&gt;$N$2,ABS(E124)+$N$3,ABS(E124))</f>
        <v>0</v>
      </c>
      <c r="G124" s="38" t="n">
        <f aca="false">MAX($J$3,IF(C124&lt;&gt;"null",VLOOKUP(F124,Transs3,3,FALSE()),ROUND(G123*(1-$F$4),2)))</f>
        <v>0</v>
      </c>
      <c r="H124" s="53" t="n">
        <f aca="false">ROUND(MAX($J$2,G124+$J$4,IF(C124&lt;&gt;"null",VLOOKUP(F124,Transs3,2,FALSE())+VLOOKUP(D124,Intensity2,2,TRUE())+H123,H123-$J$5)),2)</f>
        <v>0.04</v>
      </c>
      <c r="I124" s="39" t="n">
        <f aca="false">IF(C124="Sell",J124-H123,IF(C124="Buy",I123-G123,((I123+J123)/2-H123/2)))</f>
        <v>24.97</v>
      </c>
      <c r="J124" s="39" t="n">
        <f aca="false">IF(C124="Sell",J123+G123,IF(C124="Buy",I124+H123,((I123+J123)/2+H123/2)))</f>
        <v>25.01</v>
      </c>
      <c r="K124" s="20" t="n">
        <f aca="false">(I124+J124)/2</f>
        <v>24.99</v>
      </c>
      <c r="L124" s="20" t="str">
        <f aca="false">IF(C124="Buy",I123,IF(C124="Sell",J123,""))</f>
        <v/>
      </c>
      <c r="M124" s="41" t="n">
        <f aca="false">IF(C124="Buy",(L124*10000+O123*M123)/(O123+10000),M123)</f>
        <v>25.4822222222222</v>
      </c>
      <c r="N124" s="41" t="n">
        <f aca="false">IF(C124="Sell",(L124*10000+P123*N123)/(P123+10000),N123)</f>
        <v>25.5615384615385</v>
      </c>
      <c r="O124" s="37" t="n">
        <f aca="false">IF(C124="Buy",O123+10000,O123)</f>
        <v>90000</v>
      </c>
      <c r="P124" s="37" t="n">
        <f aca="false">IF(C124="Sell",P123+10000,P123)</f>
        <v>130000</v>
      </c>
      <c r="Q124" s="37" t="n">
        <f aca="false">O124-P124</f>
        <v>-40000</v>
      </c>
      <c r="R124" s="37" t="n">
        <f aca="false">P124*N124-O124*M124</f>
        <v>1029600</v>
      </c>
      <c r="S124" s="37" t="n">
        <f aca="false">Q124*K124+R124</f>
        <v>29999.9999999999</v>
      </c>
      <c r="U124" s="20"/>
      <c r="V124" s="20"/>
      <c r="W124" s="20"/>
    </row>
    <row r="125" customFormat="false" ht="12.75" hidden="false" customHeight="false" outlineLevel="0" collapsed="false">
      <c r="A125" s="20" t="n">
        <f aca="false">A124+1</f>
        <v>107</v>
      </c>
      <c r="B125" s="37" t="n">
        <f aca="false">model1!B125</f>
        <v>20442.6024711438</v>
      </c>
      <c r="C125" s="20" t="s">
        <v>70</v>
      </c>
      <c r="D125" s="37" t="n">
        <f aca="false">((B125-B124)+(B124-B123)+(B123-B122)+(B122-B121))/4</f>
        <v>240</v>
      </c>
      <c r="E125" s="20" t="n">
        <f aca="false">IF(C125="Sell",E124-1,IF(C125="Buy",E124+1,IF(AND(C125="null",E124&gt;0),E124-1,IF(AND(C125="null",E124&lt;0),E124+1,E124))))</f>
        <v>0</v>
      </c>
      <c r="F125" s="20" t="n">
        <f aca="false">IF(ABS(Q125)&gt;$N$2,ABS(E125)+$N$3,ABS(E125))</f>
        <v>0</v>
      </c>
      <c r="G125" s="38" t="n">
        <f aca="false">MAX($J$3,IF(C125&lt;&gt;"null",VLOOKUP(F125,Transs3,3,FALSE()),ROUND(G124*(1-$F$4),2)))</f>
        <v>0</v>
      </c>
      <c r="H125" s="53" t="n">
        <f aca="false">ROUND(MAX($J$2,G125+$J$4,IF(C125&lt;&gt;"null",VLOOKUP(F125,Transs3,2,FALSE())+VLOOKUP(D125,Intensity2,2,TRUE())+H124,H124-$J$5)),2)</f>
        <v>0.04</v>
      </c>
      <c r="I125" s="39" t="n">
        <f aca="false">IF(C125="Sell",J125-H124,IF(C125="Buy",I124-G124,((I124+J124)/2-H124/2)))</f>
        <v>24.97</v>
      </c>
      <c r="J125" s="39" t="n">
        <f aca="false">IF(C125="Sell",J124+G124,IF(C125="Buy",I125+H124,((I124+J124)/2+H124/2)))</f>
        <v>25.01</v>
      </c>
      <c r="K125" s="20" t="n">
        <f aca="false">(I125+J125)/2</f>
        <v>24.99</v>
      </c>
      <c r="L125" s="20" t="str">
        <f aca="false">IF(C125="Buy",I124,IF(C125="Sell",J124,""))</f>
        <v/>
      </c>
      <c r="M125" s="41" t="n">
        <f aca="false">IF(C125="Buy",(L125*10000+O124*M124)/(O124+10000),M124)</f>
        <v>25.4822222222222</v>
      </c>
      <c r="N125" s="41" t="n">
        <f aca="false">IF(C125="Sell",(L125*10000+P124*N124)/(P124+10000),N124)</f>
        <v>25.5615384615385</v>
      </c>
      <c r="O125" s="37" t="n">
        <f aca="false">IF(C125="Buy",O124+10000,O124)</f>
        <v>90000</v>
      </c>
      <c r="P125" s="37" t="n">
        <f aca="false">IF(C125="Sell",P124+10000,P124)</f>
        <v>130000</v>
      </c>
      <c r="Q125" s="37" t="n">
        <f aca="false">O125-P125</f>
        <v>-40000</v>
      </c>
      <c r="R125" s="37" t="n">
        <f aca="false">P125*N125-O125*M125</f>
        <v>1029600</v>
      </c>
      <c r="S125" s="37" t="n">
        <f aca="false">Q125*K125+R125</f>
        <v>29999.9999999999</v>
      </c>
      <c r="U125" s="20"/>
      <c r="V125" s="20"/>
      <c r="W125" s="20"/>
    </row>
    <row r="126" customFormat="false" ht="12.75" hidden="false" customHeight="false" outlineLevel="0" collapsed="false">
      <c r="A126" s="20" t="n">
        <f aca="false">A125+1</f>
        <v>108</v>
      </c>
      <c r="B126" s="37" t="n">
        <f aca="false">model1!B126</f>
        <v>20682.6024711438</v>
      </c>
      <c r="C126" s="20" t="s">
        <v>70</v>
      </c>
      <c r="D126" s="37" t="n">
        <f aca="false">((B126-B125)+(B125-B124)+(B124-B123)+(B123-B122))/4</f>
        <v>240</v>
      </c>
      <c r="E126" s="20" t="n">
        <f aca="false">IF(C126="Sell",E125-1,IF(C126="Buy",E125+1,IF(AND(C126="null",E125&gt;0),E125-1,IF(AND(C126="null",E125&lt;0),E125+1,E125))))</f>
        <v>0</v>
      </c>
      <c r="F126" s="20" t="n">
        <f aca="false">IF(ABS(Q126)&gt;$N$2,ABS(E126)+$N$3,ABS(E126))</f>
        <v>0</v>
      </c>
      <c r="G126" s="38" t="n">
        <f aca="false">MAX($J$3,IF(C126&lt;&gt;"null",VLOOKUP(F126,Transs3,3,FALSE()),ROUND(G125*(1-$F$4),2)))</f>
        <v>0</v>
      </c>
      <c r="H126" s="53" t="n">
        <f aca="false">ROUND(MAX($J$2,G126+$J$4,IF(C126&lt;&gt;"null",VLOOKUP(F126,Transs3,2,FALSE())+VLOOKUP(D126,Intensity2,2,TRUE())+H125,H125-$J$5)),2)</f>
        <v>0.04</v>
      </c>
      <c r="I126" s="39" t="n">
        <f aca="false">IF(C126="Sell",J126-H125,IF(C126="Buy",I125-G125,((I125+J125)/2-H125/2)))</f>
        <v>24.97</v>
      </c>
      <c r="J126" s="39" t="n">
        <f aca="false">IF(C126="Sell",J125+G125,IF(C126="Buy",I126+H125,((I125+J125)/2+H125/2)))</f>
        <v>25.01</v>
      </c>
      <c r="K126" s="20" t="n">
        <f aca="false">(I126+J126)/2</f>
        <v>24.99</v>
      </c>
      <c r="L126" s="20" t="str">
        <f aca="false">IF(C126="Buy",I125,IF(C126="Sell",J125,""))</f>
        <v/>
      </c>
      <c r="M126" s="41" t="n">
        <f aca="false">IF(C126="Buy",(L126*10000+O125*M125)/(O125+10000),M125)</f>
        <v>25.4822222222222</v>
      </c>
      <c r="N126" s="41" t="n">
        <f aca="false">IF(C126="Sell",(L126*10000+P125*N125)/(P125+10000),N125)</f>
        <v>25.5615384615385</v>
      </c>
      <c r="O126" s="37" t="n">
        <f aca="false">IF(C126="Buy",O125+10000,O125)</f>
        <v>90000</v>
      </c>
      <c r="P126" s="37" t="n">
        <f aca="false">IF(C126="Sell",P125+10000,P125)</f>
        <v>130000</v>
      </c>
      <c r="Q126" s="37" t="n">
        <f aca="false">O126-P126</f>
        <v>-40000</v>
      </c>
      <c r="R126" s="37" t="n">
        <f aca="false">P126*N126-O126*M126</f>
        <v>1029600</v>
      </c>
      <c r="S126" s="37" t="n">
        <f aca="false">Q126*K126+R126</f>
        <v>29999.9999999999</v>
      </c>
      <c r="U126" s="20"/>
      <c r="V126" s="20"/>
      <c r="W126" s="20"/>
    </row>
    <row r="127" customFormat="false" ht="12.75" hidden="false" customHeight="false" outlineLevel="0" collapsed="false">
      <c r="A127" s="20" t="n">
        <f aca="false">A126+1</f>
        <v>109</v>
      </c>
      <c r="B127" s="37" t="n">
        <f aca="false">model1!B127</f>
        <v>20922.6024711438</v>
      </c>
      <c r="C127" s="20" t="s">
        <v>70</v>
      </c>
      <c r="D127" s="37" t="n">
        <f aca="false">((B127-B126)+(B126-B125)+(B125-B124)+(B124-B123))/4</f>
        <v>240</v>
      </c>
      <c r="E127" s="20" t="n">
        <f aca="false">IF(C127="Sell",E126-1,IF(C127="Buy",E126+1,IF(AND(C127="null",E126&gt;0),E126-1,IF(AND(C127="null",E126&lt;0),E126+1,E126))))</f>
        <v>0</v>
      </c>
      <c r="F127" s="20" t="n">
        <f aca="false">IF(ABS(Q127)&gt;$N$2,ABS(E127)+$N$3,ABS(E127))</f>
        <v>0</v>
      </c>
      <c r="G127" s="38" t="n">
        <f aca="false">MAX($J$3,IF(C127&lt;&gt;"null",VLOOKUP(F127,Transs3,3,FALSE()),ROUND(G126*(1-$F$4),2)))</f>
        <v>0</v>
      </c>
      <c r="H127" s="53" t="n">
        <f aca="false">ROUND(MAX($J$2,G127+$J$4,IF(C127&lt;&gt;"null",VLOOKUP(F127,Transs3,2,FALSE())+VLOOKUP(D127,Intensity2,2,TRUE())+H126,H126-$J$5)),2)</f>
        <v>0.04</v>
      </c>
      <c r="I127" s="39" t="n">
        <f aca="false">IF(C127="Sell",J127-H126,IF(C127="Buy",I126-G126,((I126+J126)/2-H126/2)))</f>
        <v>24.97</v>
      </c>
      <c r="J127" s="39" t="n">
        <f aca="false">IF(C127="Sell",J126+G126,IF(C127="Buy",I127+H126,((I126+J126)/2+H126/2)))</f>
        <v>25.01</v>
      </c>
      <c r="K127" s="20" t="n">
        <f aca="false">(I127+J127)/2</f>
        <v>24.99</v>
      </c>
      <c r="L127" s="20" t="str">
        <f aca="false">IF(C127="Buy",I126,IF(C127="Sell",J126,""))</f>
        <v/>
      </c>
      <c r="M127" s="41" t="n">
        <f aca="false">IF(C127="Buy",(L127*10000+O126*M126)/(O126+10000),M126)</f>
        <v>25.4822222222222</v>
      </c>
      <c r="N127" s="41" t="n">
        <f aca="false">IF(C127="Sell",(L127*10000+P126*N126)/(P126+10000),N126)</f>
        <v>25.5615384615385</v>
      </c>
      <c r="O127" s="37" t="n">
        <f aca="false">IF(C127="Buy",O126+10000,O126)</f>
        <v>90000</v>
      </c>
      <c r="P127" s="37" t="n">
        <f aca="false">IF(C127="Sell",P126+10000,P126)</f>
        <v>130000</v>
      </c>
      <c r="Q127" s="37" t="n">
        <f aca="false">O127-P127</f>
        <v>-40000</v>
      </c>
      <c r="R127" s="37" t="n">
        <f aca="false">P127*N127-O127*M127</f>
        <v>1029600</v>
      </c>
      <c r="S127" s="37" t="n">
        <f aca="false">Q127*K127+R127</f>
        <v>29999.9999999999</v>
      </c>
      <c r="U127" s="20"/>
      <c r="V127" s="20"/>
      <c r="W127" s="20"/>
    </row>
    <row r="128" customFormat="false" ht="12.75" hidden="false" customHeight="false" outlineLevel="0" collapsed="false">
      <c r="A128" s="20" t="n">
        <f aca="false">A127+1</f>
        <v>110</v>
      </c>
      <c r="B128" s="37" t="n">
        <f aca="false">model1!B128</f>
        <v>21162.6024711438</v>
      </c>
      <c r="C128" s="20" t="s">
        <v>70</v>
      </c>
      <c r="D128" s="37" t="n">
        <f aca="false">((B128-B127)+(B127-B126)+(B126-B125)+(B125-B124))/4</f>
        <v>240</v>
      </c>
      <c r="E128" s="20" t="n">
        <f aca="false">IF(C128="Sell",E127-1,IF(C128="Buy",E127+1,IF(AND(C128="null",E127&gt;0),E127-1,IF(AND(C128="null",E127&lt;0),E127+1,E127))))</f>
        <v>0</v>
      </c>
      <c r="F128" s="20" t="n">
        <f aca="false">IF(ABS(Q128)&gt;$N$2,ABS(E128)+$N$3,ABS(E128))</f>
        <v>0</v>
      </c>
      <c r="G128" s="38" t="n">
        <f aca="false">MAX($J$3,IF(C128&lt;&gt;"null",VLOOKUP(F128,Transs3,3,FALSE()),ROUND(G127*(1-$F$4),2)))</f>
        <v>0</v>
      </c>
      <c r="H128" s="53" t="n">
        <f aca="false">ROUND(MAX($J$2,G128+$J$4,IF(C128&lt;&gt;"null",VLOOKUP(F128,Transs3,2,FALSE())+VLOOKUP(D128,Intensity2,2,TRUE())+H127,H127-$J$5)),2)</f>
        <v>0.04</v>
      </c>
      <c r="I128" s="39" t="n">
        <f aca="false">IF(C128="Sell",J128-H127,IF(C128="Buy",I127-G127,((I127+J127)/2-H127/2)))</f>
        <v>24.97</v>
      </c>
      <c r="J128" s="39" t="n">
        <f aca="false">IF(C128="Sell",J127+G127,IF(C128="Buy",I128+H127,((I127+J127)/2+H127/2)))</f>
        <v>25.01</v>
      </c>
      <c r="K128" s="20" t="n">
        <f aca="false">(I128+J128)/2</f>
        <v>24.99</v>
      </c>
      <c r="L128" s="20" t="str">
        <f aca="false">IF(C128="Buy",I127,IF(C128="Sell",J127,""))</f>
        <v/>
      </c>
      <c r="M128" s="41" t="n">
        <f aca="false">IF(C128="Buy",(L128*10000+O127*M127)/(O127+10000),M127)</f>
        <v>25.4822222222222</v>
      </c>
      <c r="N128" s="41" t="n">
        <f aca="false">IF(C128="Sell",(L128*10000+P127*N127)/(P127+10000),N127)</f>
        <v>25.5615384615385</v>
      </c>
      <c r="O128" s="37" t="n">
        <f aca="false">IF(C128="Buy",O127+10000,O127)</f>
        <v>90000</v>
      </c>
      <c r="P128" s="37" t="n">
        <f aca="false">IF(C128="Sell",P127+10000,P127)</f>
        <v>130000</v>
      </c>
      <c r="Q128" s="37" t="n">
        <f aca="false">O128-P128</f>
        <v>-40000</v>
      </c>
      <c r="R128" s="37" t="n">
        <f aca="false">P128*N128-O128*M128</f>
        <v>1029600</v>
      </c>
      <c r="S128" s="37" t="n">
        <f aca="false">Q128*K128+R128</f>
        <v>29999.9999999999</v>
      </c>
      <c r="U128" s="20"/>
      <c r="V128" s="20"/>
      <c r="W128" s="20"/>
    </row>
    <row r="129" customFormat="false" ht="12.75" hidden="false" customHeight="false" outlineLevel="0" collapsed="false">
      <c r="A129" s="20" t="n">
        <f aca="false">A128+1</f>
        <v>111</v>
      </c>
      <c r="B129" s="37" t="n">
        <f aca="false">model1!B129</f>
        <v>21402.6024711438</v>
      </c>
      <c r="C129" s="20" t="s">
        <v>70</v>
      </c>
      <c r="D129" s="37" t="n">
        <f aca="false">((B129-B128)+(B128-B127)+(B127-B126)+(B126-B125))/4</f>
        <v>240</v>
      </c>
      <c r="E129" s="20" t="n">
        <f aca="false">IF(C129="Sell",E128-1,IF(C129="Buy",E128+1,IF(AND(C129="null",E128&gt;0),E128-1,IF(AND(C129="null",E128&lt;0),E128+1,E128))))</f>
        <v>0</v>
      </c>
      <c r="F129" s="20" t="n">
        <f aca="false">IF(ABS(Q129)&gt;$N$2,ABS(E129)+$N$3,ABS(E129))</f>
        <v>0</v>
      </c>
      <c r="G129" s="38" t="n">
        <f aca="false">MAX($J$3,IF(C129&lt;&gt;"null",VLOOKUP(F129,Transs3,3,FALSE()),ROUND(G128*(1-$F$4),2)))</f>
        <v>0</v>
      </c>
      <c r="H129" s="53" t="n">
        <f aca="false">ROUND(MAX($J$2,G129+$J$4,IF(C129&lt;&gt;"null",VLOOKUP(F129,Transs3,2,FALSE())+VLOOKUP(D129,Intensity2,2,TRUE())+H128,H128-$J$5)),2)</f>
        <v>0.04</v>
      </c>
      <c r="I129" s="39" t="n">
        <f aca="false">IF(C129="Sell",J129-H128,IF(C129="Buy",I128-G128,((I128+J128)/2-H128/2)))</f>
        <v>24.97</v>
      </c>
      <c r="J129" s="39" t="n">
        <f aca="false">IF(C129="Sell",J128+G128,IF(C129="Buy",I129+H128,((I128+J128)/2+H128/2)))</f>
        <v>25.01</v>
      </c>
      <c r="K129" s="20" t="n">
        <f aca="false">(I129+J129)/2</f>
        <v>24.99</v>
      </c>
      <c r="L129" s="20" t="str">
        <f aca="false">IF(C129="Buy",I128,IF(C129="Sell",J128,""))</f>
        <v/>
      </c>
      <c r="M129" s="41" t="n">
        <f aca="false">IF(C129="Buy",(L129*10000+O128*M128)/(O128+10000),M128)</f>
        <v>25.4822222222222</v>
      </c>
      <c r="N129" s="41" t="n">
        <f aca="false">IF(C129="Sell",(L129*10000+P128*N128)/(P128+10000),N128)</f>
        <v>25.5615384615385</v>
      </c>
      <c r="O129" s="37" t="n">
        <f aca="false">IF(C129="Buy",O128+10000,O128)</f>
        <v>90000</v>
      </c>
      <c r="P129" s="37" t="n">
        <f aca="false">IF(C129="Sell",P128+10000,P128)</f>
        <v>130000</v>
      </c>
      <c r="Q129" s="37" t="n">
        <f aca="false">O129-P129</f>
        <v>-40000</v>
      </c>
      <c r="R129" s="37" t="n">
        <f aca="false">P129*N129-O129*M129</f>
        <v>1029600</v>
      </c>
      <c r="S129" s="37" t="n">
        <f aca="false">Q129*K129+R129</f>
        <v>29999.9999999999</v>
      </c>
      <c r="U129" s="20"/>
      <c r="V129" s="20"/>
      <c r="W129" s="20"/>
    </row>
    <row r="130" customFormat="false" ht="12.75" hidden="false" customHeight="false" outlineLevel="0" collapsed="false">
      <c r="A130" s="20" t="n">
        <f aca="false">A129+1</f>
        <v>112</v>
      </c>
      <c r="B130" s="37" t="n">
        <f aca="false">model1!B130</f>
        <v>21642.6024711438</v>
      </c>
      <c r="C130" s="20" t="s">
        <v>70</v>
      </c>
      <c r="D130" s="37" t="n">
        <f aca="false">((B130-B129)+(B129-B128)+(B128-B127)+(B127-B126))/4</f>
        <v>240</v>
      </c>
      <c r="E130" s="20" t="n">
        <f aca="false">IF(C130="Sell",E129-1,IF(C130="Buy",E129+1,IF(AND(C130="null",E129&gt;0),E129-1,IF(AND(C130="null",E129&lt;0),E129+1,E129))))</f>
        <v>0</v>
      </c>
      <c r="F130" s="20" t="n">
        <f aca="false">IF(ABS(Q130)&gt;$N$2,ABS(E130)+$N$3,ABS(E130))</f>
        <v>0</v>
      </c>
      <c r="G130" s="38" t="n">
        <f aca="false">MAX($J$3,IF(C130&lt;&gt;"null",VLOOKUP(F130,Transs3,3,FALSE()),ROUND(G129*(1-$F$4),2)))</f>
        <v>0</v>
      </c>
      <c r="H130" s="53" t="n">
        <f aca="false">ROUND(MAX($J$2,G130+$J$4,IF(C130&lt;&gt;"null",VLOOKUP(F130,Transs3,2,FALSE())+VLOOKUP(D130,Intensity2,2,TRUE())+H129,H129-$J$5)),2)</f>
        <v>0.04</v>
      </c>
      <c r="I130" s="39" t="n">
        <f aca="false">IF(C130="Sell",J130-H129,IF(C130="Buy",I129-G129,((I129+J129)/2-H129/2)))</f>
        <v>24.97</v>
      </c>
      <c r="J130" s="39" t="n">
        <f aca="false">IF(C130="Sell",J129+G129,IF(C130="Buy",I130+H129,((I129+J129)/2+H129/2)))</f>
        <v>25.01</v>
      </c>
      <c r="K130" s="20" t="n">
        <f aca="false">(I130+J130)/2</f>
        <v>24.99</v>
      </c>
      <c r="L130" s="20" t="str">
        <f aca="false">IF(C130="Buy",I129,IF(C130="Sell",J129,""))</f>
        <v/>
      </c>
      <c r="M130" s="41" t="n">
        <f aca="false">IF(C130="Buy",(L130*10000+O129*M129)/(O129+10000),M129)</f>
        <v>25.4822222222222</v>
      </c>
      <c r="N130" s="41" t="n">
        <f aca="false">IF(C130="Sell",(L130*10000+P129*N129)/(P129+10000),N129)</f>
        <v>25.5615384615385</v>
      </c>
      <c r="O130" s="37" t="n">
        <f aca="false">IF(C130="Buy",O129+10000,O129)</f>
        <v>90000</v>
      </c>
      <c r="P130" s="37" t="n">
        <f aca="false">IF(C130="Sell",P129+10000,P129)</f>
        <v>130000</v>
      </c>
      <c r="Q130" s="37" t="n">
        <f aca="false">O130-P130</f>
        <v>-40000</v>
      </c>
      <c r="R130" s="37" t="n">
        <f aca="false">P130*N130-O130*M130</f>
        <v>1029600</v>
      </c>
      <c r="S130" s="37" t="n">
        <f aca="false">Q130*K130+R130</f>
        <v>29999.9999999999</v>
      </c>
      <c r="U130" s="20"/>
      <c r="V130" s="20"/>
      <c r="W130" s="20"/>
    </row>
    <row r="131" customFormat="false" ht="12.75" hidden="false" customHeight="false" outlineLevel="0" collapsed="false">
      <c r="A131" s="20" t="n">
        <f aca="false">A130+1</f>
        <v>113</v>
      </c>
      <c r="B131" s="37" t="n">
        <f aca="false">model1!B131</f>
        <v>21882.6024711438</v>
      </c>
      <c r="C131" s="20" t="s">
        <v>70</v>
      </c>
      <c r="D131" s="37" t="n">
        <f aca="false">((B131-B130)+(B130-B129)+(B129-B128)+(B128-B127))/4</f>
        <v>240</v>
      </c>
      <c r="E131" s="20" t="n">
        <f aca="false">IF(C131="Sell",E130-1,IF(C131="Buy",E130+1,IF(AND(C131="null",E130&gt;0),E130-1,IF(AND(C131="null",E130&lt;0),E130+1,E130))))</f>
        <v>0</v>
      </c>
      <c r="F131" s="20" t="n">
        <f aca="false">IF(ABS(Q131)&gt;$N$2,ABS(E131)+$N$3,ABS(E131))</f>
        <v>0</v>
      </c>
      <c r="G131" s="38" t="n">
        <f aca="false">MAX($J$3,IF(C131&lt;&gt;"null",VLOOKUP(F131,Transs3,3,FALSE()),ROUND(G130*(1-$F$4),2)))</f>
        <v>0</v>
      </c>
      <c r="H131" s="53" t="n">
        <f aca="false">ROUND(MAX($J$2,G131+$J$4,IF(C131&lt;&gt;"null",VLOOKUP(F131,Transs3,2,FALSE())+VLOOKUP(D131,Intensity2,2,TRUE())+H130,H130-$J$5)),2)</f>
        <v>0.04</v>
      </c>
      <c r="I131" s="39" t="n">
        <f aca="false">IF(C131="Sell",J131-H130,IF(C131="Buy",I130-G130,((I130+J130)/2-H130/2)))</f>
        <v>24.97</v>
      </c>
      <c r="J131" s="39" t="n">
        <f aca="false">IF(C131="Sell",J130+G130,IF(C131="Buy",I131+H130,((I130+J130)/2+H130/2)))</f>
        <v>25.01</v>
      </c>
      <c r="K131" s="20" t="n">
        <f aca="false">(I131+J131)/2</f>
        <v>24.99</v>
      </c>
      <c r="L131" s="20" t="str">
        <f aca="false">IF(C131="Buy",I130,IF(C131="Sell",J130,""))</f>
        <v/>
      </c>
      <c r="M131" s="41" t="n">
        <f aca="false">IF(C131="Buy",(L131*10000+O130*M130)/(O130+10000),M130)</f>
        <v>25.4822222222222</v>
      </c>
      <c r="N131" s="41" t="n">
        <f aca="false">IF(C131="Sell",(L131*10000+P130*N130)/(P130+10000),N130)</f>
        <v>25.5615384615385</v>
      </c>
      <c r="O131" s="37" t="n">
        <f aca="false">IF(C131="Buy",O130+10000,O130)</f>
        <v>90000</v>
      </c>
      <c r="P131" s="37" t="n">
        <f aca="false">IF(C131="Sell",P130+10000,P130)</f>
        <v>130000</v>
      </c>
      <c r="Q131" s="37" t="n">
        <f aca="false">O131-P131</f>
        <v>-40000</v>
      </c>
      <c r="R131" s="37" t="n">
        <f aca="false">P131*N131-O131*M131</f>
        <v>1029600</v>
      </c>
      <c r="S131" s="37" t="n">
        <f aca="false">Q131*K131+R131</f>
        <v>29999.9999999999</v>
      </c>
      <c r="U131" s="20"/>
      <c r="V131" s="20"/>
      <c r="W131" s="20"/>
    </row>
    <row r="132" customFormat="false" ht="12.75" hidden="false" customHeight="false" outlineLevel="0" collapsed="false">
      <c r="A132" s="20" t="n">
        <f aca="false">A131+1</f>
        <v>114</v>
      </c>
      <c r="B132" s="37" t="n">
        <f aca="false">model1!B132</f>
        <v>22122.6024711438</v>
      </c>
      <c r="C132" s="20" t="s">
        <v>70</v>
      </c>
      <c r="D132" s="37" t="n">
        <f aca="false">((B132-B131)+(B131-B130)+(B130-B129)+(B129-B128))/4</f>
        <v>240</v>
      </c>
      <c r="E132" s="20" t="n">
        <f aca="false">IF(C132="Sell",E131-1,IF(C132="Buy",E131+1,IF(AND(C132="null",E131&gt;0),E131-1,IF(AND(C132="null",E131&lt;0),E131+1,E131))))</f>
        <v>0</v>
      </c>
      <c r="F132" s="20" t="n">
        <f aca="false">IF(ABS(Q132)&gt;$N$2,ABS(E132)+$N$3,ABS(E132))</f>
        <v>0</v>
      </c>
      <c r="G132" s="38" t="n">
        <f aca="false">MAX($J$3,IF(C132&lt;&gt;"null",VLOOKUP(F132,Transs3,3,FALSE()),ROUND(G131*(1-$F$4),2)))</f>
        <v>0</v>
      </c>
      <c r="H132" s="53" t="n">
        <f aca="false">ROUND(MAX($J$2,G132+$J$4,IF(C132&lt;&gt;"null",VLOOKUP(F132,Transs3,2,FALSE())+VLOOKUP(D132,Intensity2,2,TRUE())+H131,H131-$J$5)),2)</f>
        <v>0.04</v>
      </c>
      <c r="I132" s="39" t="n">
        <f aca="false">IF(C132="Sell",J132-H131,IF(C132="Buy",I131-G131,((I131+J131)/2-H131/2)))</f>
        <v>24.97</v>
      </c>
      <c r="J132" s="39" t="n">
        <f aca="false">IF(C132="Sell",J131+G131,IF(C132="Buy",I132+H131,((I131+J131)/2+H131/2)))</f>
        <v>25.01</v>
      </c>
      <c r="K132" s="20" t="n">
        <f aca="false">(I132+J132)/2</f>
        <v>24.99</v>
      </c>
      <c r="L132" s="20" t="str">
        <f aca="false">IF(C132="Buy",I131,IF(C132="Sell",J131,""))</f>
        <v/>
      </c>
      <c r="M132" s="41" t="n">
        <f aca="false">IF(C132="Buy",(L132*10000+O131*M131)/(O131+10000),M131)</f>
        <v>25.4822222222222</v>
      </c>
      <c r="N132" s="41" t="n">
        <f aca="false">IF(C132="Sell",(L132*10000+P131*N131)/(P131+10000),N131)</f>
        <v>25.5615384615385</v>
      </c>
      <c r="O132" s="37" t="n">
        <f aca="false">IF(C132="Buy",O131+10000,O131)</f>
        <v>90000</v>
      </c>
      <c r="P132" s="37" t="n">
        <f aca="false">IF(C132="Sell",P131+10000,P131)</f>
        <v>130000</v>
      </c>
      <c r="Q132" s="37" t="n">
        <f aca="false">O132-P132</f>
        <v>-40000</v>
      </c>
      <c r="R132" s="37" t="n">
        <f aca="false">P132*N132-O132*M132</f>
        <v>1029600</v>
      </c>
      <c r="S132" s="37" t="n">
        <f aca="false">Q132*K132+R132</f>
        <v>29999.9999999999</v>
      </c>
      <c r="U132" s="20"/>
      <c r="V132" s="20"/>
      <c r="W132" s="20"/>
    </row>
    <row r="133" customFormat="false" ht="12.75" hidden="false" customHeight="false" outlineLevel="0" collapsed="false">
      <c r="A133" s="20" t="n">
        <f aca="false">A132+1</f>
        <v>115</v>
      </c>
      <c r="B133" s="37" t="n">
        <f aca="false">model1!B133</f>
        <v>22362.6024711438</v>
      </c>
      <c r="C133" s="20" t="s">
        <v>70</v>
      </c>
      <c r="D133" s="37" t="n">
        <f aca="false">((B133-B132)+(B132-B131)+(B131-B130)+(B130-B129))/4</f>
        <v>240</v>
      </c>
      <c r="E133" s="20" t="n">
        <f aca="false">IF(C133="Sell",E132-1,IF(C133="Buy",E132+1,IF(AND(C133="null",E132&gt;0),E132-1,IF(AND(C133="null",E132&lt;0),E132+1,E132))))</f>
        <v>0</v>
      </c>
      <c r="F133" s="20" t="n">
        <f aca="false">IF(ABS(Q133)&gt;$N$2,ABS(E133)+$N$3,ABS(E133))</f>
        <v>0</v>
      </c>
      <c r="G133" s="38" t="n">
        <f aca="false">MAX($J$3,IF(C133&lt;&gt;"null",VLOOKUP(F133,Transs3,3,FALSE()),ROUND(G132*(1-$F$4),2)))</f>
        <v>0</v>
      </c>
      <c r="H133" s="53" t="n">
        <f aca="false">ROUND(MAX($J$2,G133+$J$4,IF(C133&lt;&gt;"null",VLOOKUP(F133,Transs3,2,FALSE())+VLOOKUP(D133,Intensity2,2,TRUE())+H132,H132-$J$5)),2)</f>
        <v>0.04</v>
      </c>
      <c r="I133" s="39" t="n">
        <f aca="false">IF(C133="Sell",J133-H132,IF(C133="Buy",I132-G132,((I132+J132)/2-H132/2)))</f>
        <v>24.97</v>
      </c>
      <c r="J133" s="39" t="n">
        <f aca="false">IF(C133="Sell",J132+G132,IF(C133="Buy",I133+H132,((I132+J132)/2+H132/2)))</f>
        <v>25.01</v>
      </c>
      <c r="K133" s="20" t="n">
        <f aca="false">(I133+J133)/2</f>
        <v>24.99</v>
      </c>
      <c r="L133" s="20" t="str">
        <f aca="false">IF(C133="Buy",I132,IF(C133="Sell",J132,""))</f>
        <v/>
      </c>
      <c r="M133" s="41" t="n">
        <f aca="false">IF(C133="Buy",(L133*10000+O132*M132)/(O132+10000),M132)</f>
        <v>25.4822222222222</v>
      </c>
      <c r="N133" s="41" t="n">
        <f aca="false">IF(C133="Sell",(L133*10000+P132*N132)/(P132+10000),N132)</f>
        <v>25.5615384615385</v>
      </c>
      <c r="O133" s="37" t="n">
        <f aca="false">IF(C133="Buy",O132+10000,O132)</f>
        <v>90000</v>
      </c>
      <c r="P133" s="37" t="n">
        <f aca="false">IF(C133="Sell",P132+10000,P132)</f>
        <v>130000</v>
      </c>
      <c r="Q133" s="37" t="n">
        <f aca="false">O133-P133</f>
        <v>-40000</v>
      </c>
      <c r="R133" s="37" t="n">
        <f aca="false">P133*N133-O133*M133</f>
        <v>1029600</v>
      </c>
      <c r="S133" s="37" t="n">
        <f aca="false">Q133*K133+R133</f>
        <v>29999.9999999999</v>
      </c>
      <c r="U133" s="20"/>
      <c r="V133" s="20"/>
      <c r="W133" s="20"/>
    </row>
    <row r="134" customFormat="false" ht="12.75" hidden="false" customHeight="false" outlineLevel="0" collapsed="false">
      <c r="A134" s="20" t="n">
        <f aca="false">A133+1</f>
        <v>116</v>
      </c>
      <c r="B134" s="37" t="n">
        <f aca="false">model1!B134</f>
        <v>22602.6024711438</v>
      </c>
      <c r="C134" s="20" t="s">
        <v>70</v>
      </c>
      <c r="D134" s="37" t="n">
        <f aca="false">((B134-B133)+(B133-B132)+(B132-B131)+(B131-B130))/4</f>
        <v>240</v>
      </c>
      <c r="E134" s="20" t="n">
        <f aca="false">IF(C134="Sell",E133-1,IF(C134="Buy",E133+1,IF(AND(C134="null",E133&gt;0),E133-1,IF(AND(C134="null",E133&lt;0),E133+1,E133))))</f>
        <v>0</v>
      </c>
      <c r="F134" s="20" t="n">
        <f aca="false">IF(ABS(Q134)&gt;$N$2,ABS(E134)+$N$3,ABS(E134))</f>
        <v>0</v>
      </c>
      <c r="G134" s="38" t="n">
        <f aca="false">MAX($J$3,IF(C134&lt;&gt;"null",VLOOKUP(F134,Transs3,3,FALSE()),ROUND(G133*(1-$F$4),2)))</f>
        <v>0</v>
      </c>
      <c r="H134" s="53" t="n">
        <f aca="false">ROUND(MAX($J$2,G134+$J$4,IF(C134&lt;&gt;"null",VLOOKUP(F134,Transs3,2,FALSE())+VLOOKUP(D134,Intensity2,2,TRUE())+H133,H133-$J$5)),2)</f>
        <v>0.04</v>
      </c>
      <c r="I134" s="39" t="n">
        <f aca="false">IF(C134="Sell",J134-H133,IF(C134="Buy",I133-G133,((I133+J133)/2-H133/2)))</f>
        <v>24.97</v>
      </c>
      <c r="J134" s="39" t="n">
        <f aca="false">IF(C134="Sell",J133+G133,IF(C134="Buy",I134+H133,((I133+J133)/2+H133/2)))</f>
        <v>25.01</v>
      </c>
      <c r="K134" s="20" t="n">
        <f aca="false">(I134+J134)/2</f>
        <v>24.99</v>
      </c>
      <c r="L134" s="20" t="str">
        <f aca="false">IF(C134="Buy",I133,IF(C134="Sell",J133,""))</f>
        <v/>
      </c>
      <c r="M134" s="41" t="n">
        <f aca="false">IF(C134="Buy",(L134*10000+O133*M133)/(O133+10000),M133)</f>
        <v>25.4822222222222</v>
      </c>
      <c r="N134" s="41" t="n">
        <f aca="false">IF(C134="Sell",(L134*10000+P133*N133)/(P133+10000),N133)</f>
        <v>25.5615384615385</v>
      </c>
      <c r="O134" s="37" t="n">
        <f aca="false">IF(C134="Buy",O133+10000,O133)</f>
        <v>90000</v>
      </c>
      <c r="P134" s="37" t="n">
        <f aca="false">IF(C134="Sell",P133+10000,P133)</f>
        <v>130000</v>
      </c>
      <c r="Q134" s="37" t="n">
        <f aca="false">O134-P134</f>
        <v>-40000</v>
      </c>
      <c r="R134" s="37" t="n">
        <f aca="false">P134*N134-O134*M134</f>
        <v>1029600</v>
      </c>
      <c r="S134" s="37" t="n">
        <f aca="false">Q134*K134+R134</f>
        <v>29999.9999999999</v>
      </c>
      <c r="U134" s="20"/>
      <c r="V134" s="20"/>
      <c r="W134" s="20"/>
    </row>
    <row r="135" customFormat="false" ht="12.75" hidden="false" customHeight="false" outlineLevel="0" collapsed="false">
      <c r="A135" s="20" t="n">
        <f aca="false">A134+1</f>
        <v>117</v>
      </c>
      <c r="B135" s="37" t="n">
        <f aca="false">model1!B135</f>
        <v>22842.6024711438</v>
      </c>
      <c r="C135" s="20" t="s">
        <v>70</v>
      </c>
      <c r="D135" s="37" t="n">
        <f aca="false">((B135-B134)+(B134-B133)+(B133-B132)+(B132-B131))/4</f>
        <v>240</v>
      </c>
      <c r="E135" s="20" t="n">
        <f aca="false">IF(C135="Sell",E134-1,IF(C135="Buy",E134+1,IF(AND(C135="null",E134&gt;0),E134-1,IF(AND(C135="null",E134&lt;0),E134+1,E134))))</f>
        <v>0</v>
      </c>
      <c r="F135" s="20" t="n">
        <f aca="false">IF(ABS(Q135)&gt;$N$2,ABS(E135)+$N$3,ABS(E135))</f>
        <v>0</v>
      </c>
      <c r="G135" s="38" t="n">
        <f aca="false">MAX($J$3,IF(C135&lt;&gt;"null",VLOOKUP(F135,Transs3,3,FALSE()),ROUND(G134*(1-$F$4),2)))</f>
        <v>0</v>
      </c>
      <c r="H135" s="53" t="n">
        <f aca="false">ROUND(MAX($J$2,G135+$J$4,IF(C135&lt;&gt;"null",VLOOKUP(F135,Transs3,2,FALSE())+VLOOKUP(D135,Intensity2,2,TRUE())+H134,H134-$J$5)),2)</f>
        <v>0.04</v>
      </c>
      <c r="I135" s="39" t="n">
        <f aca="false">IF(C135="Sell",J135-H134,IF(C135="Buy",I134-G134,((I134+J134)/2-H134/2)))</f>
        <v>24.97</v>
      </c>
      <c r="J135" s="39" t="n">
        <f aca="false">IF(C135="Sell",J134+G134,IF(C135="Buy",I135+H134,((I134+J134)/2+H134/2)))</f>
        <v>25.01</v>
      </c>
      <c r="K135" s="20" t="n">
        <f aca="false">(I135+J135)/2</f>
        <v>24.99</v>
      </c>
      <c r="L135" s="20" t="str">
        <f aca="false">IF(C135="Buy",I134,IF(C135="Sell",J134,""))</f>
        <v/>
      </c>
      <c r="M135" s="41" t="n">
        <f aca="false">IF(C135="Buy",(L135*10000+O134*M134)/(O134+10000),M134)</f>
        <v>25.4822222222222</v>
      </c>
      <c r="N135" s="41" t="n">
        <f aca="false">IF(C135="Sell",(L135*10000+P134*N134)/(P134+10000),N134)</f>
        <v>25.5615384615385</v>
      </c>
      <c r="O135" s="37" t="n">
        <f aca="false">IF(C135="Buy",O134+10000,O134)</f>
        <v>90000</v>
      </c>
      <c r="P135" s="37" t="n">
        <f aca="false">IF(C135="Sell",P134+10000,P134)</f>
        <v>130000</v>
      </c>
      <c r="Q135" s="37" t="n">
        <f aca="false">O135-P135</f>
        <v>-40000</v>
      </c>
      <c r="R135" s="37" t="n">
        <f aca="false">P135*N135-O135*M135</f>
        <v>1029600</v>
      </c>
      <c r="S135" s="37" t="n">
        <f aca="false">Q135*K135+R135</f>
        <v>29999.9999999999</v>
      </c>
      <c r="U135" s="20"/>
      <c r="V135" s="20"/>
      <c r="W135" s="20"/>
    </row>
    <row r="136" customFormat="false" ht="12.75" hidden="false" customHeight="false" outlineLevel="0" collapsed="false">
      <c r="A136" s="20" t="n">
        <f aca="false">A135+1</f>
        <v>118</v>
      </c>
      <c r="B136" s="37" t="n">
        <f aca="false">model1!B136</f>
        <v>23082.6024711438</v>
      </c>
      <c r="C136" s="20" t="s">
        <v>70</v>
      </c>
      <c r="D136" s="37" t="n">
        <f aca="false">((B136-B135)+(B135-B134)+(B134-B133)+(B133-B132))/4</f>
        <v>240</v>
      </c>
      <c r="E136" s="20" t="n">
        <f aca="false">IF(C136="Sell",E135-1,IF(C136="Buy",E135+1,IF(AND(C136="null",E135&gt;0),E135-1,IF(AND(C136="null",E135&lt;0),E135+1,E135))))</f>
        <v>0</v>
      </c>
      <c r="F136" s="20" t="n">
        <f aca="false">IF(ABS(Q136)&gt;$N$2,ABS(E136)+$N$3,ABS(E136))</f>
        <v>0</v>
      </c>
      <c r="G136" s="38" t="n">
        <f aca="false">MAX($J$3,IF(C136&lt;&gt;"null",VLOOKUP(F136,Transs3,3,FALSE()),ROUND(G135*(1-$F$4),2)))</f>
        <v>0</v>
      </c>
      <c r="H136" s="53" t="n">
        <f aca="false">ROUND(MAX($J$2,G136+$J$4,IF(C136&lt;&gt;"null",VLOOKUP(F136,Transs3,2,FALSE())+VLOOKUP(D136,Intensity2,2,TRUE())+H135,H135-$J$5)),2)</f>
        <v>0.04</v>
      </c>
      <c r="I136" s="39" t="n">
        <f aca="false">IF(C136="Sell",J136-H135,IF(C136="Buy",I135-G135,((I135+J135)/2-H135/2)))</f>
        <v>24.97</v>
      </c>
      <c r="J136" s="39" t="n">
        <f aca="false">IF(C136="Sell",J135+G135,IF(C136="Buy",I136+H135,((I135+J135)/2+H135/2)))</f>
        <v>25.01</v>
      </c>
      <c r="K136" s="20" t="n">
        <f aca="false">(I136+J136)/2</f>
        <v>24.99</v>
      </c>
      <c r="L136" s="20" t="str">
        <f aca="false">IF(C136="Buy",I135,IF(C136="Sell",J135,""))</f>
        <v/>
      </c>
      <c r="M136" s="41" t="n">
        <f aca="false">IF(C136="Buy",(L136*10000+O135*M135)/(O135+10000),M135)</f>
        <v>25.4822222222222</v>
      </c>
      <c r="N136" s="41" t="n">
        <f aca="false">IF(C136="Sell",(L136*10000+P135*N135)/(P135+10000),N135)</f>
        <v>25.5615384615385</v>
      </c>
      <c r="O136" s="37" t="n">
        <f aca="false">IF(C136="Buy",O135+10000,O135)</f>
        <v>90000</v>
      </c>
      <c r="P136" s="37" t="n">
        <f aca="false">IF(C136="Sell",P135+10000,P135)</f>
        <v>130000</v>
      </c>
      <c r="Q136" s="37" t="n">
        <f aca="false">O136-P136</f>
        <v>-40000</v>
      </c>
      <c r="R136" s="37" t="n">
        <f aca="false">P136*N136-O136*M136</f>
        <v>1029600</v>
      </c>
      <c r="S136" s="37" t="n">
        <f aca="false">Q136*K136+R136</f>
        <v>29999.9999999999</v>
      </c>
      <c r="U136" s="20"/>
      <c r="V136" s="20"/>
      <c r="W136" s="20"/>
    </row>
    <row r="137" customFormat="false" ht="12.75" hidden="false" customHeight="false" outlineLevel="0" collapsed="false">
      <c r="A137" s="20" t="n">
        <f aca="false">A136+1</f>
        <v>119</v>
      </c>
      <c r="B137" s="37" t="n">
        <f aca="false">model1!B137</f>
        <v>23322.6024711438</v>
      </c>
      <c r="C137" s="20" t="s">
        <v>70</v>
      </c>
      <c r="D137" s="37" t="n">
        <f aca="false">((B137-B136)+(B136-B135)+(B135-B134)+(B134-B133))/4</f>
        <v>240</v>
      </c>
      <c r="E137" s="20" t="n">
        <f aca="false">IF(C137="Sell",E136-1,IF(C137="Buy",E136+1,IF(AND(C137="null",E136&gt;0),E136-1,IF(AND(C137="null",E136&lt;0),E136+1,E136))))</f>
        <v>0</v>
      </c>
      <c r="F137" s="20" t="n">
        <f aca="false">IF(ABS(Q137)&gt;$N$2,ABS(E137)+$N$3,ABS(E137))</f>
        <v>0</v>
      </c>
      <c r="G137" s="38" t="n">
        <f aca="false">MAX($J$3,IF(C137&lt;&gt;"null",VLOOKUP(F137,Transs3,3,FALSE()),ROUND(G136*(1-$F$4),2)))</f>
        <v>0</v>
      </c>
      <c r="H137" s="53" t="n">
        <f aca="false">ROUND(MAX($J$2,G137+$J$4,IF(C137&lt;&gt;"null",VLOOKUP(F137,Transs3,2,FALSE())+VLOOKUP(D137,Intensity2,2,TRUE())+H136,H136-$J$5)),2)</f>
        <v>0.04</v>
      </c>
      <c r="I137" s="39" t="n">
        <f aca="false">IF(C137="Sell",J137-H136,IF(C137="Buy",I136-G136,((I136+J136)/2-H136/2)))</f>
        <v>24.97</v>
      </c>
      <c r="J137" s="39" t="n">
        <f aca="false">IF(C137="Sell",J136+G136,IF(C137="Buy",I137+H136,((I136+J136)/2+H136/2)))</f>
        <v>25.01</v>
      </c>
      <c r="K137" s="20" t="n">
        <f aca="false">(I137+J137)/2</f>
        <v>24.99</v>
      </c>
      <c r="L137" s="20" t="str">
        <f aca="false">IF(C137="Buy",I136,IF(C137="Sell",J136,""))</f>
        <v/>
      </c>
      <c r="M137" s="41" t="n">
        <f aca="false">IF(C137="Buy",(L137*10000+O136*M136)/(O136+10000),M136)</f>
        <v>25.4822222222222</v>
      </c>
      <c r="N137" s="41" t="n">
        <f aca="false">IF(C137="Sell",(L137*10000+P136*N136)/(P136+10000),N136)</f>
        <v>25.5615384615385</v>
      </c>
      <c r="O137" s="37" t="n">
        <f aca="false">IF(C137="Buy",O136+10000,O136)</f>
        <v>90000</v>
      </c>
      <c r="P137" s="37" t="n">
        <f aca="false">IF(C137="Sell",P136+10000,P136)</f>
        <v>130000</v>
      </c>
      <c r="Q137" s="37" t="n">
        <f aca="false">O137-P137</f>
        <v>-40000</v>
      </c>
      <c r="R137" s="37" t="n">
        <f aca="false">P137*N137-O137*M137</f>
        <v>1029600</v>
      </c>
      <c r="S137" s="37" t="n">
        <f aca="false">Q137*K137+R137</f>
        <v>29999.9999999999</v>
      </c>
      <c r="U137" s="20"/>
      <c r="V137" s="20"/>
      <c r="W137" s="20"/>
    </row>
    <row r="138" customFormat="false" ht="12.75" hidden="false" customHeight="false" outlineLevel="0" collapsed="false">
      <c r="A138" s="20" t="n">
        <f aca="false">A137+1</f>
        <v>120</v>
      </c>
      <c r="B138" s="37" t="n">
        <f aca="false">model1!B138</f>
        <v>23562.6024711438</v>
      </c>
      <c r="C138" s="20" t="s">
        <v>70</v>
      </c>
      <c r="D138" s="37" t="n">
        <f aca="false">((B138-B137)+(B137-B136)+(B136-B135)+(B135-B134))/4</f>
        <v>240</v>
      </c>
      <c r="E138" s="20" t="n">
        <f aca="false">IF(C138="Sell",E137-1,IF(C138="Buy",E137+1,IF(AND(C138="null",E137&gt;0),E137-1,IF(AND(C138="null",E137&lt;0),E137+1,E137))))</f>
        <v>0</v>
      </c>
      <c r="F138" s="20" t="n">
        <f aca="false">IF(ABS(Q138)&gt;$N$2,ABS(E138)+$N$3,ABS(E138))</f>
        <v>0</v>
      </c>
      <c r="G138" s="38" t="n">
        <f aca="false">MAX($J$3,IF(C138&lt;&gt;"null",VLOOKUP(F138,Transs3,3,FALSE()),ROUND(G137*(1-$F$4),2)))</f>
        <v>0</v>
      </c>
      <c r="H138" s="53" t="n">
        <f aca="false">ROUND(MAX($J$2,G138+$J$4,IF(C138&lt;&gt;"null",VLOOKUP(F138,Transs3,2,FALSE())+VLOOKUP(D138,Intensity2,2,TRUE())+H137,H137-$J$5)),2)</f>
        <v>0.04</v>
      </c>
      <c r="I138" s="39" t="n">
        <f aca="false">IF(C138="Sell",J138-H137,IF(C138="Buy",I137-G137,((I137+J137)/2-H137/2)))</f>
        <v>24.97</v>
      </c>
      <c r="J138" s="39" t="n">
        <f aca="false">IF(C138="Sell",J137+G137,IF(C138="Buy",I138+H137,((I137+J137)/2+H137/2)))</f>
        <v>25.01</v>
      </c>
      <c r="K138" s="20" t="n">
        <f aca="false">(I138+J138)/2</f>
        <v>24.99</v>
      </c>
      <c r="L138" s="20" t="str">
        <f aca="false">IF(C138="Buy",I137,IF(C138="Sell",J137,""))</f>
        <v/>
      </c>
      <c r="M138" s="41" t="n">
        <f aca="false">IF(C138="Buy",(L138*10000+O137*M137)/(O137+10000),M137)</f>
        <v>25.4822222222222</v>
      </c>
      <c r="N138" s="41" t="n">
        <f aca="false">IF(C138="Sell",(L138*10000+P137*N137)/(P137+10000),N137)</f>
        <v>25.5615384615385</v>
      </c>
      <c r="O138" s="37" t="n">
        <f aca="false">IF(C138="Buy",O137+10000,O137)</f>
        <v>90000</v>
      </c>
      <c r="P138" s="37" t="n">
        <f aca="false">IF(C138="Sell",P137+10000,P137)</f>
        <v>130000</v>
      </c>
      <c r="Q138" s="37" t="n">
        <f aca="false">O138-P138</f>
        <v>-40000</v>
      </c>
      <c r="R138" s="37" t="n">
        <f aca="false">P138*N138-O138*M138</f>
        <v>1029600</v>
      </c>
      <c r="S138" s="37" t="n">
        <f aca="false">Q138*K138+R138</f>
        <v>29999.9999999999</v>
      </c>
      <c r="U138" s="20"/>
      <c r="V138" s="20"/>
      <c r="W138" s="20"/>
    </row>
    <row r="139" customFormat="false" ht="12.75" hidden="false" customHeight="false" outlineLevel="0" collapsed="false">
      <c r="A139" s="20" t="n">
        <f aca="false">A138+1</f>
        <v>121</v>
      </c>
      <c r="B139" s="37" t="n">
        <f aca="false">model1!B139</f>
        <v>23802.6024711438</v>
      </c>
      <c r="C139" s="20" t="s">
        <v>70</v>
      </c>
      <c r="D139" s="37" t="n">
        <f aca="false">((B139-B138)+(B138-B137)+(B137-B136)+(B136-B135))/4</f>
        <v>240</v>
      </c>
      <c r="E139" s="20" t="n">
        <f aca="false">IF(C139="Sell",E138-1,IF(C139="Buy",E138+1,IF(AND(C139="null",E138&gt;0),E138-1,IF(AND(C139="null",E138&lt;0),E138+1,E138))))</f>
        <v>0</v>
      </c>
      <c r="F139" s="20" t="n">
        <f aca="false">IF(ABS(Q139)&gt;$N$2,ABS(E139)+$N$3,ABS(E139))</f>
        <v>0</v>
      </c>
      <c r="G139" s="38" t="n">
        <f aca="false">MAX($J$3,IF(C139&lt;&gt;"null",VLOOKUP(F139,Transs3,3,FALSE()),ROUND(G138*(1-$F$4),2)))</f>
        <v>0</v>
      </c>
      <c r="H139" s="53" t="n">
        <f aca="false">ROUND(MAX($J$2,G139+$J$4,IF(C139&lt;&gt;"null",VLOOKUP(F139,Transs3,2,FALSE())+VLOOKUP(D139,Intensity2,2,TRUE())+H138,H138-$J$5)),2)</f>
        <v>0.04</v>
      </c>
      <c r="I139" s="39" t="n">
        <f aca="false">IF(C139="Sell",J139-H138,IF(C139="Buy",I138-G138,((I138+J138)/2-H138/2)))</f>
        <v>24.97</v>
      </c>
      <c r="J139" s="39" t="n">
        <f aca="false">IF(C139="Sell",J138+G138,IF(C139="Buy",I139+H138,((I138+J138)/2+H138/2)))</f>
        <v>25.01</v>
      </c>
      <c r="K139" s="20" t="n">
        <f aca="false">(I139+J139)/2</f>
        <v>24.99</v>
      </c>
      <c r="L139" s="20" t="str">
        <f aca="false">IF(C139="Buy",I138,IF(C139="Sell",J138,""))</f>
        <v/>
      </c>
      <c r="M139" s="41" t="n">
        <f aca="false">IF(C139="Buy",(L139*10000+O138*M138)/(O138+10000),M138)</f>
        <v>25.4822222222222</v>
      </c>
      <c r="N139" s="41" t="n">
        <f aca="false">IF(C139="Sell",(L139*10000+P138*N138)/(P138+10000),N138)</f>
        <v>25.5615384615385</v>
      </c>
      <c r="O139" s="37" t="n">
        <f aca="false">IF(C139="Buy",O138+10000,O138)</f>
        <v>90000</v>
      </c>
      <c r="P139" s="37" t="n">
        <f aca="false">IF(C139="Sell",P138+10000,P138)</f>
        <v>130000</v>
      </c>
      <c r="Q139" s="37" t="n">
        <f aca="false">O139-P139</f>
        <v>-40000</v>
      </c>
      <c r="R139" s="37" t="n">
        <f aca="false">P139*N139-O139*M139</f>
        <v>1029600</v>
      </c>
      <c r="S139" s="37" t="n">
        <f aca="false">Q139*K139+R139</f>
        <v>29999.9999999999</v>
      </c>
      <c r="U139" s="20"/>
      <c r="V139" s="20"/>
      <c r="W139" s="20"/>
    </row>
    <row r="140" customFormat="false" ht="12.75" hidden="false" customHeight="false" outlineLevel="0" collapsed="false">
      <c r="A140" s="20" t="n">
        <f aca="false">A139+1</f>
        <v>122</v>
      </c>
      <c r="B140" s="37" t="n">
        <f aca="false">model1!B140</f>
        <v>24042.6024711438</v>
      </c>
      <c r="C140" s="20" t="s">
        <v>70</v>
      </c>
      <c r="D140" s="37" t="n">
        <f aca="false">((B140-B139)+(B139-B138)+(B138-B137)+(B137-B136))/4</f>
        <v>240</v>
      </c>
      <c r="E140" s="20" t="n">
        <f aca="false">IF(C140="Sell",E139-1,IF(C140="Buy",E139+1,IF(AND(C140="null",E139&gt;0),E139-1,IF(AND(C140="null",E139&lt;0),E139+1,E139))))</f>
        <v>0</v>
      </c>
      <c r="F140" s="20" t="n">
        <f aca="false">IF(ABS(Q140)&gt;$N$2,ABS(E140)+$N$3,ABS(E140))</f>
        <v>0</v>
      </c>
      <c r="G140" s="38" t="n">
        <f aca="false">MAX($J$3,IF(C140&lt;&gt;"null",VLOOKUP(F140,Transs3,3,FALSE()),ROUND(G139*(1-$F$4),2)))</f>
        <v>0</v>
      </c>
      <c r="H140" s="54" t="n">
        <f aca="false">ROUND(MAX($J$2,G140+$J$4,IF(C140&lt;&gt;"null",VLOOKUP(F140,Transs3,2,FALSE())+VLOOKUP(D140,Intensity2,2,TRUE())+H139,H139-$J$5)),2)</f>
        <v>0.04</v>
      </c>
      <c r="I140" s="39" t="n">
        <f aca="false">IF(C140="Sell",J140-H139,IF(C140="Buy",I139-G139,((I139+J139)/2-H139/2)))</f>
        <v>24.97</v>
      </c>
      <c r="J140" s="39" t="n">
        <f aca="false">IF(C140="Sell",J139+G139,IF(C140="Buy",I140+H139,((I139+J139)/2+H139/2)))</f>
        <v>25.01</v>
      </c>
      <c r="K140" s="20" t="n">
        <f aca="false">(I140+J140)/2</f>
        <v>24.99</v>
      </c>
      <c r="L140" s="20" t="str">
        <f aca="false">IF(C140="Buy",I139,IF(C140="Sell",J139,""))</f>
        <v/>
      </c>
      <c r="M140" s="41" t="n">
        <f aca="false">IF(C140="Buy",(L140*10000+O139*M139)/(O139+10000),M139)</f>
        <v>25.4822222222222</v>
      </c>
      <c r="N140" s="41" t="n">
        <f aca="false">IF(C140="Sell",(L140*10000+P139*N139)/(P139+10000),N139)</f>
        <v>25.5615384615385</v>
      </c>
      <c r="O140" s="37" t="n">
        <f aca="false">IF(C140="Buy",O139+10000,O139)</f>
        <v>90000</v>
      </c>
      <c r="P140" s="37" t="n">
        <f aca="false">IF(C140="Sell",P139+10000,P139)</f>
        <v>130000</v>
      </c>
      <c r="Q140" s="37" t="n">
        <f aca="false">O140-P140</f>
        <v>-40000</v>
      </c>
      <c r="R140" s="37" t="n">
        <f aca="false">P140*N140-O140*M140</f>
        <v>1029600</v>
      </c>
      <c r="S140" s="37" t="n">
        <f aca="false">Q140*K140+R140</f>
        <v>29999.9999999999</v>
      </c>
      <c r="U140" s="20"/>
      <c r="V140" s="20"/>
      <c r="W140" s="20"/>
    </row>
    <row r="141" customFormat="false" ht="12.75" hidden="false" customHeight="false" outlineLevel="0" collapsed="false">
      <c r="A141" s="20" t="n">
        <f aca="false">A140+1</f>
        <v>123</v>
      </c>
      <c r="B141" s="37" t="n">
        <f aca="false">model1!B141</f>
        <v>24282.6024711438</v>
      </c>
      <c r="C141" s="20" t="s">
        <v>70</v>
      </c>
      <c r="D141" s="37" t="n">
        <f aca="false">((B141-B140)+(B140-B139)+(B139-B138)+(B138-B137))/4</f>
        <v>240</v>
      </c>
      <c r="E141" s="20" t="n">
        <f aca="false">IF(C141="Sell",E140-1,IF(C141="Buy",E140+1,IF(AND(C141="null",E140&gt;0),E140-1,IF(AND(C141="null",E140&lt;0),E140+1,E140))))</f>
        <v>0</v>
      </c>
      <c r="F141" s="20" t="n">
        <f aca="false">IF(ABS(Q141)&gt;$N$2,ABS(E141)+$N$3,ABS(E141))</f>
        <v>0</v>
      </c>
      <c r="G141" s="38" t="n">
        <f aca="false">MAX($J$3,IF(C141&lt;&gt;"null",VLOOKUP(F141,Transs3,3,FALSE()),ROUND(G140*(1-$F$4),2)))</f>
        <v>0</v>
      </c>
      <c r="H141" s="54" t="n">
        <f aca="false">ROUND(MAX($J$2,G141+$J$4,IF(C141&lt;&gt;"null",VLOOKUP(F141,Transs3,2,FALSE())+VLOOKUP(D141,Intensity2,2,TRUE())+H140,H140-$J$5)),2)</f>
        <v>0.04</v>
      </c>
      <c r="I141" s="39" t="n">
        <f aca="false">IF(C141="Sell",J141-H140,IF(C141="Buy",I140-G140,((I140+J140)/2-H140/2)))</f>
        <v>24.97</v>
      </c>
      <c r="J141" s="39" t="n">
        <f aca="false">IF(C141="Sell",J140+G140,IF(C141="Buy",I141+H140,((I140+J140)/2+H140/2)))</f>
        <v>25.01</v>
      </c>
      <c r="K141" s="20" t="n">
        <f aca="false">(I141+J141)/2</f>
        <v>24.99</v>
      </c>
      <c r="L141" s="20" t="str">
        <f aca="false">IF(C141="Buy",I140,IF(C141="Sell",J140,""))</f>
        <v/>
      </c>
      <c r="M141" s="41" t="n">
        <f aca="false">IF(C141="Buy",(L141*10000+O140*M140)/(O140+10000),M140)</f>
        <v>25.4822222222222</v>
      </c>
      <c r="N141" s="41" t="n">
        <f aca="false">IF(C141="Sell",(L141*10000+P140*N140)/(P140+10000),N140)</f>
        <v>25.5615384615385</v>
      </c>
      <c r="O141" s="37" t="n">
        <f aca="false">IF(C141="Buy",O140+10000,O140)</f>
        <v>90000</v>
      </c>
      <c r="P141" s="37" t="n">
        <f aca="false">IF(C141="Sell",P140+10000,P140)</f>
        <v>130000</v>
      </c>
      <c r="Q141" s="37" t="n">
        <f aca="false">O141-P141</f>
        <v>-40000</v>
      </c>
      <c r="R141" s="37" t="n">
        <f aca="false">P141*N141-O141*M141</f>
        <v>1029600</v>
      </c>
      <c r="S141" s="37" t="n">
        <f aca="false">Q141*K141+R141</f>
        <v>29999.9999999999</v>
      </c>
      <c r="U141" s="20"/>
      <c r="V141" s="20"/>
      <c r="W141" s="20"/>
    </row>
    <row r="142" customFormat="false" ht="12.75" hidden="false" customHeight="false" outlineLevel="0" collapsed="false">
      <c r="A142" s="20" t="n">
        <f aca="false">A141+1</f>
        <v>124</v>
      </c>
      <c r="B142" s="37" t="n">
        <f aca="false">model1!B142</f>
        <v>24522.6024711438</v>
      </c>
      <c r="C142" s="20" t="s">
        <v>70</v>
      </c>
      <c r="D142" s="37" t="n">
        <f aca="false">((B142-B141)+(B141-B140)+(B140-B139)+(B139-B138))/4</f>
        <v>240</v>
      </c>
      <c r="E142" s="20" t="n">
        <f aca="false">IF(C142="Sell",E141-1,IF(C142="Buy",E141+1,IF(AND(C142="null",E141&gt;0),E141-1,IF(AND(C142="null",E141&lt;0),E141+1,E141))))</f>
        <v>0</v>
      </c>
      <c r="F142" s="20" t="n">
        <f aca="false">IF(ABS(Q142)&gt;$N$2,ABS(E142)+$N$3,ABS(E142))</f>
        <v>0</v>
      </c>
      <c r="G142" s="38" t="n">
        <f aca="false">MAX($J$3,IF(C142&lt;&gt;"null",VLOOKUP(F142,Transs3,3,FALSE()),ROUND(G141*(1-$F$4),2)))</f>
        <v>0</v>
      </c>
      <c r="H142" s="54" t="n">
        <f aca="false">ROUND(MAX($J$2,G142+$J$4,IF(C142&lt;&gt;"null",VLOOKUP(F142,Transs3,2,FALSE())+VLOOKUP(D142,Intensity2,2,TRUE())+H141,H141-$J$5)),2)</f>
        <v>0.04</v>
      </c>
      <c r="I142" s="39" t="n">
        <f aca="false">IF(C142="Sell",J142-H141,IF(C142="Buy",I141-G141,((I141+J141)/2-H141/2)))</f>
        <v>24.97</v>
      </c>
      <c r="J142" s="39" t="n">
        <f aca="false">IF(C142="Sell",J141+G141,IF(C142="Buy",I142+H141,((I141+J141)/2+H141/2)))</f>
        <v>25.01</v>
      </c>
      <c r="K142" s="20" t="n">
        <f aca="false">(I142+J142)/2</f>
        <v>24.99</v>
      </c>
      <c r="L142" s="20" t="str">
        <f aca="false">IF(C142="Buy",I141,IF(C142="Sell",J141,""))</f>
        <v/>
      </c>
      <c r="M142" s="41" t="n">
        <f aca="false">IF(C142="Buy",(L142*10000+O141*M141)/(O141+10000),M141)</f>
        <v>25.4822222222222</v>
      </c>
      <c r="N142" s="41" t="n">
        <f aca="false">IF(C142="Sell",(L142*10000+P141*N141)/(P141+10000),N141)</f>
        <v>25.5615384615385</v>
      </c>
      <c r="O142" s="37" t="n">
        <f aca="false">IF(C142="Buy",O141+10000,O141)</f>
        <v>90000</v>
      </c>
      <c r="P142" s="37" t="n">
        <f aca="false">IF(C142="Sell",P141+10000,P141)</f>
        <v>130000</v>
      </c>
      <c r="Q142" s="37" t="n">
        <f aca="false">O142-P142</f>
        <v>-40000</v>
      </c>
      <c r="R142" s="37" t="n">
        <f aca="false">P142*N142-O142*M142</f>
        <v>1029600</v>
      </c>
      <c r="S142" s="37" t="n">
        <f aca="false">Q142*K142+R142</f>
        <v>29999.9999999999</v>
      </c>
      <c r="U142" s="20"/>
      <c r="V142" s="20"/>
      <c r="W142" s="20"/>
    </row>
    <row r="143" customFormat="false" ht="12.75" hidden="false" customHeight="false" outlineLevel="0" collapsed="false">
      <c r="A143" s="20" t="n">
        <f aca="false">A142+1</f>
        <v>125</v>
      </c>
      <c r="B143" s="37" t="n">
        <f aca="false">model1!B143</f>
        <v>24762.6024711438</v>
      </c>
      <c r="C143" s="20" t="s">
        <v>70</v>
      </c>
      <c r="D143" s="37" t="n">
        <f aca="false">((B143-B142)+(B142-B141)+(B141-B140)+(B140-B139))/4</f>
        <v>240</v>
      </c>
      <c r="E143" s="20" t="n">
        <f aca="false">IF(C143="Sell",E142-1,IF(C143="Buy",E142+1,IF(AND(C143="null",E142&gt;0),E142-1,IF(AND(C143="null",E142&lt;0),E142+1,E142))))</f>
        <v>0</v>
      </c>
      <c r="F143" s="20" t="n">
        <f aca="false">IF(ABS(Q143)&gt;$N$2,ABS(E143)+$N$3,ABS(E143))</f>
        <v>0</v>
      </c>
      <c r="G143" s="38" t="n">
        <f aca="false">MAX($J$3,IF(C143&lt;&gt;"null",VLOOKUP(F143,Transs3,3,FALSE()),ROUND(G142*(1-$F$4),2)))</f>
        <v>0</v>
      </c>
      <c r="H143" s="54" t="n">
        <f aca="false">ROUND(MAX($J$2,G143+$J$4,IF(C143&lt;&gt;"null",VLOOKUP(F143,Transs3,2,FALSE())+VLOOKUP(D143,Intensity2,2,TRUE())+H142,H142-$J$5)),2)</f>
        <v>0.04</v>
      </c>
      <c r="I143" s="39" t="n">
        <f aca="false">IF(C143="Sell",J143-H142,IF(C143="Buy",I142-G142,((I142+J142)/2-H142/2)))</f>
        <v>24.97</v>
      </c>
      <c r="J143" s="39" t="n">
        <f aca="false">IF(C143="Sell",J142+G142,IF(C143="Buy",I143+H142,((I142+J142)/2+H142/2)))</f>
        <v>25.01</v>
      </c>
      <c r="K143" s="20" t="n">
        <f aca="false">(I143+J143)/2</f>
        <v>24.99</v>
      </c>
      <c r="L143" s="20" t="str">
        <f aca="false">IF(C143="Buy",I142,IF(C143="Sell",J142,""))</f>
        <v/>
      </c>
      <c r="M143" s="41" t="n">
        <f aca="false">IF(C143="Buy",(L143*10000+O142*M142)/(O142+10000),M142)</f>
        <v>25.4822222222222</v>
      </c>
      <c r="N143" s="41" t="n">
        <f aca="false">IF(C143="Sell",(L143*10000+P142*N142)/(P142+10000),N142)</f>
        <v>25.5615384615385</v>
      </c>
      <c r="O143" s="37" t="n">
        <f aca="false">IF(C143="Buy",O142+10000,O142)</f>
        <v>90000</v>
      </c>
      <c r="P143" s="37" t="n">
        <f aca="false">IF(C143="Sell",P142+10000,P142)</f>
        <v>130000</v>
      </c>
      <c r="Q143" s="37" t="n">
        <f aca="false">O143-P143</f>
        <v>-40000</v>
      </c>
      <c r="R143" s="37" t="n">
        <f aca="false">P143*N143-O143*M143</f>
        <v>1029600</v>
      </c>
      <c r="S143" s="37" t="n">
        <f aca="false">Q143*K143+R143</f>
        <v>29999.9999999999</v>
      </c>
      <c r="U143" s="20"/>
      <c r="V143" s="20"/>
      <c r="W143" s="20"/>
    </row>
    <row r="144" customFormat="false" ht="12.75" hidden="false" customHeight="false" outlineLevel="0" collapsed="false">
      <c r="A144" s="20" t="n">
        <f aca="false">A143+1</f>
        <v>126</v>
      </c>
      <c r="B144" s="37" t="n">
        <f aca="false">model1!B144</f>
        <v>25002.6024711438</v>
      </c>
      <c r="C144" s="20" t="s">
        <v>70</v>
      </c>
      <c r="D144" s="37" t="n">
        <f aca="false">((B144-B143)+(B143-B142)+(B142-B141)+(B141-B140))/4</f>
        <v>240</v>
      </c>
      <c r="E144" s="20" t="n">
        <f aca="false">IF(C144="Sell",E143-1,IF(C144="Buy",E143+1,IF(AND(C144="null",E143&gt;0),E143-1,IF(AND(C144="null",E143&lt;0),E143+1,E143))))</f>
        <v>0</v>
      </c>
      <c r="F144" s="20" t="n">
        <f aca="false">IF(ABS(Q144)&gt;$N$2,ABS(E144)+$N$3,ABS(E144))</f>
        <v>0</v>
      </c>
      <c r="G144" s="38" t="n">
        <f aca="false">MAX($J$3,IF(C144&lt;&gt;"null",VLOOKUP(F144,Transs3,3,FALSE()),ROUND(G143*(1-$F$4),2)))</f>
        <v>0</v>
      </c>
      <c r="H144" s="54" t="n">
        <f aca="false">ROUND(MAX($J$2,G144+$J$4,IF(C144&lt;&gt;"null",VLOOKUP(F144,Transs3,2,FALSE())+VLOOKUP(D144,Intensity2,2,TRUE())+H143,H143-$J$5)),2)</f>
        <v>0.04</v>
      </c>
      <c r="I144" s="39" t="n">
        <f aca="false">IF(C144="Sell",J144-H143,IF(C144="Buy",I143-G143,((I143+J143)/2-H143/2)))</f>
        <v>24.97</v>
      </c>
      <c r="J144" s="39" t="n">
        <f aca="false">IF(C144="Sell",J143+G143,IF(C144="Buy",I144+H143,((I143+J143)/2+H143/2)))</f>
        <v>25.01</v>
      </c>
      <c r="K144" s="20" t="n">
        <f aca="false">(I144+J144)/2</f>
        <v>24.99</v>
      </c>
      <c r="L144" s="20" t="str">
        <f aca="false">IF(C144="Buy",I143,IF(C144="Sell",J143,""))</f>
        <v/>
      </c>
      <c r="M144" s="41" t="n">
        <f aca="false">IF(C144="Buy",(L144*10000+O143*M143)/(O143+10000),M143)</f>
        <v>25.4822222222222</v>
      </c>
      <c r="N144" s="41" t="n">
        <f aca="false">IF(C144="Sell",(L144*10000+P143*N143)/(P143+10000),N143)</f>
        <v>25.5615384615385</v>
      </c>
      <c r="O144" s="37" t="n">
        <f aca="false">IF(C144="Buy",O143+10000,O143)</f>
        <v>90000</v>
      </c>
      <c r="P144" s="37" t="n">
        <f aca="false">IF(C144="Sell",P143+10000,P143)</f>
        <v>130000</v>
      </c>
      <c r="Q144" s="37" t="n">
        <f aca="false">O144-P144</f>
        <v>-40000</v>
      </c>
      <c r="R144" s="37" t="n">
        <f aca="false">P144*N144-O144*M144</f>
        <v>1029600</v>
      </c>
      <c r="S144" s="37" t="n">
        <f aca="false">Q144*K144+R144</f>
        <v>29999.9999999999</v>
      </c>
      <c r="U144" s="20"/>
      <c r="V144" s="20"/>
      <c r="W144" s="20"/>
    </row>
    <row r="145" customFormat="false" ht="12.75" hidden="false" customHeight="false" outlineLevel="0" collapsed="false">
      <c r="A145" s="20" t="n">
        <f aca="false">A144+1</f>
        <v>127</v>
      </c>
      <c r="B145" s="37" t="n">
        <f aca="false">model1!B145</f>
        <v>25242.6024711438</v>
      </c>
      <c r="C145" s="20" t="s">
        <v>70</v>
      </c>
      <c r="D145" s="37" t="n">
        <f aca="false">((B145-B144)+(B144-B143)+(B143-B142)+(B142-B141))/4</f>
        <v>240</v>
      </c>
      <c r="E145" s="20" t="n">
        <f aca="false">IF(C145="Sell",E144-1,IF(C145="Buy",E144+1,IF(AND(C145="null",E144&gt;0),E144-1,IF(AND(C145="null",E144&lt;0),E144+1,E144))))</f>
        <v>0</v>
      </c>
      <c r="F145" s="20" t="n">
        <f aca="false">IF(ABS(Q145)&gt;$N$2,ABS(E145)+$N$3,ABS(E145))</f>
        <v>0</v>
      </c>
      <c r="G145" s="38" t="n">
        <f aca="false">MAX($J$3,IF(C145&lt;&gt;"null",VLOOKUP(F145,Transs3,3,FALSE()),ROUND(G144*(1-$F$4),2)))</f>
        <v>0</v>
      </c>
      <c r="H145" s="54" t="n">
        <f aca="false">ROUND(MAX($J$2,G145+$J$4,IF(C145&lt;&gt;"null",VLOOKUP(F145,Transs3,2,FALSE())+VLOOKUP(D145,Intensity2,2,TRUE())+H144,H144-$J$5)),2)</f>
        <v>0.04</v>
      </c>
      <c r="I145" s="39" t="n">
        <f aca="false">IF(C145="Sell",J145-H144,IF(C145="Buy",I144-G144,((I144+J144)/2-H144/2)))</f>
        <v>24.97</v>
      </c>
      <c r="J145" s="39" t="n">
        <f aca="false">IF(C145="Sell",J144+G144,IF(C145="Buy",I145+H144,((I144+J144)/2+H144/2)))</f>
        <v>25.01</v>
      </c>
      <c r="K145" s="20" t="n">
        <f aca="false">(I145+J145)/2</f>
        <v>24.99</v>
      </c>
      <c r="L145" s="20" t="str">
        <f aca="false">IF(C145="Buy",I144,IF(C145="Sell",J144,""))</f>
        <v/>
      </c>
      <c r="M145" s="41" t="n">
        <f aca="false">IF(C145="Buy",(L145*10000+O144*M144)/(O144+10000),M144)</f>
        <v>25.4822222222222</v>
      </c>
      <c r="N145" s="41" t="n">
        <f aca="false">IF(C145="Sell",(L145*10000+P144*N144)/(P144+10000),N144)</f>
        <v>25.5615384615385</v>
      </c>
      <c r="O145" s="37" t="n">
        <f aca="false">IF(C145="Buy",O144+10000,O144)</f>
        <v>90000</v>
      </c>
      <c r="P145" s="37" t="n">
        <f aca="false">IF(C145="Sell",P144+10000,P144)</f>
        <v>130000</v>
      </c>
      <c r="Q145" s="37" t="n">
        <f aca="false">O145-P145</f>
        <v>-40000</v>
      </c>
      <c r="R145" s="37" t="n">
        <f aca="false">P145*N145-O145*M145</f>
        <v>1029600</v>
      </c>
      <c r="S145" s="37" t="n">
        <f aca="false">Q145*K145+R145</f>
        <v>29999.9999999999</v>
      </c>
      <c r="U145" s="20"/>
      <c r="V145" s="20"/>
      <c r="W145" s="20"/>
    </row>
    <row r="146" customFormat="false" ht="12.75" hidden="false" customHeight="false" outlineLevel="0" collapsed="false">
      <c r="A146" s="20" t="n">
        <f aca="false">A145+1</f>
        <v>128</v>
      </c>
      <c r="B146" s="37" t="n">
        <f aca="false">model1!B146</f>
        <v>25482.6024711438</v>
      </c>
      <c r="C146" s="20" t="s">
        <v>70</v>
      </c>
      <c r="D146" s="37" t="n">
        <f aca="false">((B146-B145)+(B145-B144)+(B144-B143)+(B143-B142))/4</f>
        <v>240</v>
      </c>
      <c r="E146" s="20" t="n">
        <f aca="false">IF(C146="Sell",E145-1,IF(C146="Buy",E145+1,IF(AND(C146="null",E145&gt;0),E145-1,IF(AND(C146="null",E145&lt;0),E145+1,E145))))</f>
        <v>0</v>
      </c>
      <c r="F146" s="20" t="n">
        <f aca="false">IF(ABS(Q146)&gt;$N$2,ABS(E146)+$N$3,ABS(E146))</f>
        <v>0</v>
      </c>
      <c r="G146" s="38" t="n">
        <f aca="false">MAX($J$3,IF(C146&lt;&gt;"null",VLOOKUP(F146,Transs3,3,FALSE()),ROUND(G145*(1-$F$4),2)))</f>
        <v>0</v>
      </c>
      <c r="H146" s="54" t="n">
        <f aca="false">ROUND(MAX($J$2,G146+$J$4,IF(C146&lt;&gt;"null",VLOOKUP(F146,Transs3,2,FALSE())+VLOOKUP(D146,Intensity2,2,TRUE())+H145,H145-$J$5)),2)</f>
        <v>0.04</v>
      </c>
      <c r="I146" s="39" t="n">
        <f aca="false">IF(C146="Sell",J146-H145,IF(C146="Buy",I145-G145,((I145+J145)/2-H145/2)))</f>
        <v>24.97</v>
      </c>
      <c r="J146" s="39" t="n">
        <f aca="false">IF(C146="Sell",J145+G145,IF(C146="Buy",I146+H145,((I145+J145)/2+H145/2)))</f>
        <v>25.01</v>
      </c>
      <c r="K146" s="20" t="n">
        <f aca="false">(I146+J146)/2</f>
        <v>24.99</v>
      </c>
      <c r="L146" s="20" t="str">
        <f aca="false">IF(C146="Buy",I145,IF(C146="Sell",J145,""))</f>
        <v/>
      </c>
      <c r="M146" s="41" t="n">
        <f aca="false">IF(C146="Buy",(L146*10000+O145*M145)/(O145+10000),M145)</f>
        <v>25.4822222222222</v>
      </c>
      <c r="N146" s="41" t="n">
        <f aca="false">IF(C146="Sell",(L146*10000+P145*N145)/(P145+10000),N145)</f>
        <v>25.5615384615385</v>
      </c>
      <c r="O146" s="37" t="n">
        <f aca="false">IF(C146="Buy",O145+10000,O145)</f>
        <v>90000</v>
      </c>
      <c r="P146" s="37" t="n">
        <f aca="false">IF(C146="Sell",P145+10000,P145)</f>
        <v>130000</v>
      </c>
      <c r="Q146" s="37" t="n">
        <f aca="false">O146-P146</f>
        <v>-40000</v>
      </c>
      <c r="R146" s="37" t="n">
        <f aca="false">P146*N146-O146*M146</f>
        <v>1029600</v>
      </c>
      <c r="S146" s="37" t="n">
        <f aca="false">Q146*K146+R146</f>
        <v>29999.9999999999</v>
      </c>
      <c r="U146" s="20"/>
      <c r="V146" s="20"/>
      <c r="W146" s="20"/>
    </row>
    <row r="147" customFormat="false" ht="12.75" hidden="false" customHeight="false" outlineLevel="0" collapsed="false">
      <c r="A147" s="20" t="n">
        <f aca="false">A146+1</f>
        <v>129</v>
      </c>
      <c r="B147" s="37" t="n">
        <f aca="false">model1!B147</f>
        <v>25722.6024711438</v>
      </c>
      <c r="C147" s="20" t="s">
        <v>70</v>
      </c>
      <c r="D147" s="37" t="n">
        <f aca="false">((B147-B146)+(B146-B145)+(B145-B144)+(B144-B143))/4</f>
        <v>240</v>
      </c>
      <c r="E147" s="20" t="n">
        <f aca="false">IF(C147="Sell",E146-1,IF(C147="Buy",E146+1,IF(AND(C147="null",E146&gt;0),E146-1,IF(AND(C147="null",E146&lt;0),E146+1,E146))))</f>
        <v>0</v>
      </c>
      <c r="F147" s="20" t="n">
        <f aca="false">IF(ABS(Q147)&gt;$N$2,ABS(E147)+$N$3,ABS(E147))</f>
        <v>0</v>
      </c>
      <c r="G147" s="38" t="n">
        <f aca="false">MAX($J$3,IF(C147&lt;&gt;"null",VLOOKUP(F147,Transs3,3,FALSE()),ROUND(G146*(1-$F$4),2)))</f>
        <v>0</v>
      </c>
      <c r="H147" s="54" t="n">
        <f aca="false">ROUND(MAX($J$2,G147+$J$4,IF(C147&lt;&gt;"null",VLOOKUP(F147,Transs3,2,FALSE())+VLOOKUP(D147,Intensity2,2,TRUE())+H146,H146-$J$5)),2)</f>
        <v>0.04</v>
      </c>
      <c r="I147" s="39" t="n">
        <f aca="false">IF(C147="Sell",J147-H146,IF(C147="Buy",I146-G146,((I146+J146)/2-H146/2)))</f>
        <v>24.97</v>
      </c>
      <c r="J147" s="39" t="n">
        <f aca="false">IF(C147="Sell",J146+G146,IF(C147="Buy",I147+H146,((I146+J146)/2+H146/2)))</f>
        <v>25.01</v>
      </c>
      <c r="K147" s="20" t="n">
        <f aca="false">(I147+J147)/2</f>
        <v>24.99</v>
      </c>
      <c r="L147" s="20" t="str">
        <f aca="false">IF(C147="Buy",I146,IF(C147="Sell",J146,""))</f>
        <v/>
      </c>
      <c r="M147" s="41" t="n">
        <f aca="false">IF(C147="Buy",(L147*10000+O146*M146)/(O146+10000),M146)</f>
        <v>25.4822222222222</v>
      </c>
      <c r="N147" s="41" t="n">
        <f aca="false">IF(C147="Sell",(L147*10000+P146*N146)/(P146+10000),N146)</f>
        <v>25.5615384615385</v>
      </c>
      <c r="O147" s="37" t="n">
        <f aca="false">IF(C147="Buy",O146+10000,O146)</f>
        <v>90000</v>
      </c>
      <c r="P147" s="37" t="n">
        <f aca="false">IF(C147="Sell",P146+10000,P146)</f>
        <v>130000</v>
      </c>
      <c r="Q147" s="37" t="n">
        <f aca="false">O147-P147</f>
        <v>-40000</v>
      </c>
      <c r="R147" s="37" t="n">
        <f aca="false">P147*N147-O147*M147</f>
        <v>1029600</v>
      </c>
      <c r="S147" s="37" t="n">
        <f aca="false">Q147*K147+R147</f>
        <v>29999.9999999999</v>
      </c>
      <c r="U147" s="20"/>
      <c r="V147" s="20"/>
      <c r="W147" s="20"/>
    </row>
    <row r="148" customFormat="false" ht="12.75" hidden="false" customHeight="false" outlineLevel="0" collapsed="false">
      <c r="A148" s="20" t="n">
        <f aca="false">A147+1</f>
        <v>130</v>
      </c>
      <c r="B148" s="37" t="n">
        <f aca="false">model1!B148</f>
        <v>25962.6024711438</v>
      </c>
      <c r="C148" s="20" t="s">
        <v>70</v>
      </c>
      <c r="D148" s="37" t="n">
        <f aca="false">((B148-B147)+(B147-B146)+(B146-B145)+(B145-B144))/4</f>
        <v>240</v>
      </c>
      <c r="E148" s="20" t="n">
        <f aca="false">IF(C148="Sell",E147-1,IF(C148="Buy",E147+1,IF(AND(C148="null",E147&gt;0),E147-1,IF(AND(C148="null",E147&lt;0),E147+1,E147))))</f>
        <v>0</v>
      </c>
      <c r="F148" s="20" t="n">
        <f aca="false">IF(ABS(Q148)&gt;$N$2,ABS(E148)+$N$3,ABS(E148))</f>
        <v>0</v>
      </c>
      <c r="G148" s="38" t="n">
        <f aca="false">MAX($J$3,IF(C148&lt;&gt;"null",VLOOKUP(F148,Transs3,3,FALSE()),ROUND(G147*(1-$F$4),2)))</f>
        <v>0</v>
      </c>
      <c r="H148" s="54" t="n">
        <f aca="false">ROUND(MAX($J$2,G148+$J$4,IF(C148&lt;&gt;"null",VLOOKUP(F148,Transs3,2,FALSE())+VLOOKUP(D148,Intensity2,2,TRUE())+H147,H147-$J$5)),2)</f>
        <v>0.04</v>
      </c>
      <c r="I148" s="39" t="n">
        <f aca="false">IF(C148="Sell",J148-H147,IF(C148="Buy",I147-G147,((I147+J147)/2-H147/2)))</f>
        <v>24.97</v>
      </c>
      <c r="J148" s="39" t="n">
        <f aca="false">IF(C148="Sell",J147+G147,IF(C148="Buy",I148+H147,((I147+J147)/2+H147/2)))</f>
        <v>25.01</v>
      </c>
      <c r="K148" s="20" t="n">
        <f aca="false">(I148+J148)/2</f>
        <v>24.99</v>
      </c>
      <c r="L148" s="20" t="str">
        <f aca="false">IF(C148="Buy",I147,IF(C148="Sell",J147,""))</f>
        <v/>
      </c>
      <c r="M148" s="41" t="n">
        <f aca="false">IF(C148="Buy",(L148*10000+O147*M147)/(O147+10000),M147)</f>
        <v>25.4822222222222</v>
      </c>
      <c r="N148" s="41" t="n">
        <f aca="false">IF(C148="Sell",(L148*10000+P147*N147)/(P147+10000),N147)</f>
        <v>25.5615384615385</v>
      </c>
      <c r="O148" s="37" t="n">
        <f aca="false">IF(C148="Buy",O147+10000,O147)</f>
        <v>90000</v>
      </c>
      <c r="P148" s="37" t="n">
        <f aca="false">IF(C148="Sell",P147+10000,P147)</f>
        <v>130000</v>
      </c>
      <c r="Q148" s="37" t="n">
        <f aca="false">O148-P148</f>
        <v>-40000</v>
      </c>
      <c r="R148" s="37" t="n">
        <f aca="false">P148*N148-O148*M148</f>
        <v>1029600</v>
      </c>
      <c r="S148" s="37" t="n">
        <f aca="false">Q148*K148+R148</f>
        <v>29999.9999999999</v>
      </c>
      <c r="U148" s="20"/>
      <c r="V148" s="20"/>
      <c r="W148" s="20"/>
    </row>
    <row r="149" customFormat="false" ht="12.75" hidden="false" customHeight="false" outlineLevel="0" collapsed="false">
      <c r="A149" s="20" t="n">
        <f aca="false">A148+1</f>
        <v>131</v>
      </c>
      <c r="B149" s="37" t="n">
        <f aca="false">model1!B149</f>
        <v>26202.6024711438</v>
      </c>
      <c r="C149" s="20" t="s">
        <v>70</v>
      </c>
      <c r="D149" s="37" t="n">
        <f aca="false">((B149-B148)+(B148-B147)+(B147-B146)+(B146-B145))/4</f>
        <v>240</v>
      </c>
      <c r="E149" s="20" t="n">
        <f aca="false">IF(C149="Sell",E148-1,IF(C149="Buy",E148+1,IF(AND(C149="null",E148&gt;0),E148-1,IF(AND(C149="null",E148&lt;0),E148+1,E148))))</f>
        <v>0</v>
      </c>
      <c r="F149" s="20" t="n">
        <f aca="false">IF(ABS(Q149)&gt;$N$2,ABS(E149)+$N$3,ABS(E149))</f>
        <v>0</v>
      </c>
      <c r="G149" s="38" t="n">
        <f aca="false">MAX($J$3,IF(C149&lt;&gt;"null",VLOOKUP(F149,Transs3,3,FALSE()),ROUND(G148*(1-$F$4),2)))</f>
        <v>0</v>
      </c>
      <c r="H149" s="54" t="n">
        <f aca="false">ROUND(MAX($J$2,G149+$J$4,IF(C149&lt;&gt;"null",VLOOKUP(F149,Transs3,2,FALSE())+VLOOKUP(D149,Intensity2,2,TRUE())+H148,H148-$J$5)),2)</f>
        <v>0.04</v>
      </c>
      <c r="I149" s="39" t="n">
        <f aca="false">IF(C149="Sell",J149-H148,IF(C149="Buy",I148-G148,((I148+J148)/2-H148/2)))</f>
        <v>24.97</v>
      </c>
      <c r="J149" s="39" t="n">
        <f aca="false">IF(C149="Sell",J148+G148,IF(C149="Buy",I149+H148,((I148+J148)/2+H148/2)))</f>
        <v>25.01</v>
      </c>
      <c r="K149" s="20" t="n">
        <f aca="false">(I149+J149)/2</f>
        <v>24.99</v>
      </c>
      <c r="L149" s="20" t="str">
        <f aca="false">IF(C149="Buy",I148,IF(C149="Sell",J148,""))</f>
        <v/>
      </c>
      <c r="M149" s="41" t="n">
        <f aca="false">IF(C149="Buy",(L149*10000+O148*M148)/(O148+10000),M148)</f>
        <v>25.4822222222222</v>
      </c>
      <c r="N149" s="41" t="n">
        <f aca="false">IF(C149="Sell",(L149*10000+P148*N148)/(P148+10000),N148)</f>
        <v>25.5615384615385</v>
      </c>
      <c r="O149" s="37" t="n">
        <f aca="false">IF(C149="Buy",O148+10000,O148)</f>
        <v>90000</v>
      </c>
      <c r="P149" s="37" t="n">
        <f aca="false">IF(C149="Sell",P148+10000,P148)</f>
        <v>130000</v>
      </c>
      <c r="Q149" s="37" t="n">
        <f aca="false">O149-P149</f>
        <v>-40000</v>
      </c>
      <c r="R149" s="37" t="n">
        <f aca="false">P149*N149-O149*M149</f>
        <v>1029600</v>
      </c>
      <c r="S149" s="37" t="n">
        <f aca="false">Q149*K149+R149</f>
        <v>29999.9999999999</v>
      </c>
      <c r="U149" s="20"/>
      <c r="V149" s="20"/>
      <c r="W149" s="20"/>
    </row>
    <row r="150" customFormat="false" ht="12.75" hidden="false" customHeight="false" outlineLevel="0" collapsed="false">
      <c r="A150" s="20" t="n">
        <f aca="false">A149+1</f>
        <v>132</v>
      </c>
      <c r="B150" s="37" t="n">
        <f aca="false">model1!B150</f>
        <v>26442.6024711438</v>
      </c>
      <c r="C150" s="20" t="s">
        <v>70</v>
      </c>
      <c r="D150" s="37" t="n">
        <f aca="false">((B150-B149)+(B149-B148)+(B148-B147)+(B147-B146))/4</f>
        <v>240</v>
      </c>
      <c r="E150" s="20" t="n">
        <f aca="false">IF(C150="Sell",E149-1,IF(C150="Buy",E149+1,IF(AND(C150="null",E149&gt;0),E149-1,IF(AND(C150="null",E149&lt;0),E149+1,E149))))</f>
        <v>0</v>
      </c>
      <c r="F150" s="20" t="n">
        <f aca="false">IF(ABS(Q150)&gt;$N$2,ABS(E150)+$N$3,ABS(E150))</f>
        <v>0</v>
      </c>
      <c r="G150" s="38" t="n">
        <f aca="false">MAX($J$3,IF(C150&lt;&gt;"null",VLOOKUP(F150,Transs3,3,FALSE()),ROUND(G149*(1-$F$4),2)))</f>
        <v>0</v>
      </c>
      <c r="H150" s="54" t="n">
        <f aca="false">ROUND(MAX($J$2,G150+$J$4,IF(C150&lt;&gt;"null",VLOOKUP(F150,Transs3,2,FALSE())+VLOOKUP(D150,Intensity2,2,TRUE())+H149,H149-$J$5)),2)</f>
        <v>0.04</v>
      </c>
      <c r="I150" s="39" t="n">
        <f aca="false">IF(C150="Sell",J150-H149,IF(C150="Buy",I149-G149,((I149+J149)/2-H149/2)))</f>
        <v>24.97</v>
      </c>
      <c r="J150" s="39" t="n">
        <f aca="false">IF(C150="Sell",J149+G149,IF(C150="Buy",I150+H149,((I149+J149)/2+H149/2)))</f>
        <v>25.01</v>
      </c>
      <c r="K150" s="20" t="n">
        <f aca="false">(I150+J150)/2</f>
        <v>24.99</v>
      </c>
      <c r="L150" s="20" t="str">
        <f aca="false">IF(C150="Buy",I149,IF(C150="Sell",J149,""))</f>
        <v/>
      </c>
      <c r="M150" s="41" t="n">
        <f aca="false">IF(C150="Buy",(L150*10000+O149*M149)/(O149+10000),M149)</f>
        <v>25.4822222222222</v>
      </c>
      <c r="N150" s="41" t="n">
        <f aca="false">IF(C150="Sell",(L150*10000+P149*N149)/(P149+10000),N149)</f>
        <v>25.5615384615385</v>
      </c>
      <c r="O150" s="37" t="n">
        <f aca="false">IF(C150="Buy",O149+10000,O149)</f>
        <v>90000</v>
      </c>
      <c r="P150" s="37" t="n">
        <f aca="false">IF(C150="Sell",P149+10000,P149)</f>
        <v>130000</v>
      </c>
      <c r="Q150" s="37" t="n">
        <f aca="false">O150-P150</f>
        <v>-40000</v>
      </c>
      <c r="R150" s="37" t="n">
        <f aca="false">P150*N150-O150*M150</f>
        <v>1029600</v>
      </c>
      <c r="S150" s="37" t="n">
        <f aca="false">Q150*K150+R150</f>
        <v>29999.9999999999</v>
      </c>
      <c r="U150" s="20"/>
      <c r="V150" s="20"/>
      <c r="W150" s="20"/>
    </row>
    <row r="151" customFormat="false" ht="12.75" hidden="false" customHeight="false" outlineLevel="0" collapsed="false">
      <c r="A151" s="20" t="n">
        <f aca="false">A150+1</f>
        <v>133</v>
      </c>
      <c r="B151" s="37" t="n">
        <f aca="false">model1!B151</f>
        <v>26682.6024711438</v>
      </c>
      <c r="C151" s="20" t="s">
        <v>70</v>
      </c>
      <c r="D151" s="37" t="n">
        <f aca="false">((B151-B150)+(B150-B149)+(B149-B148)+(B148-B147))/4</f>
        <v>240</v>
      </c>
      <c r="E151" s="20" t="n">
        <f aca="false">IF(C151="Sell",E150-1,IF(C151="Buy",E150+1,IF(AND(C151="null",E150&gt;0),E150-1,IF(AND(C151="null",E150&lt;0),E150+1,E150))))</f>
        <v>0</v>
      </c>
      <c r="F151" s="20" t="n">
        <f aca="false">IF(ABS(Q151)&gt;$N$2,ABS(E151)+$N$3,ABS(E151))</f>
        <v>0</v>
      </c>
      <c r="G151" s="38" t="n">
        <f aca="false">MAX($J$3,IF(C151&lt;&gt;"null",VLOOKUP(F151,Transs3,3,FALSE()),ROUND(G150*(1-$F$4),2)))</f>
        <v>0</v>
      </c>
      <c r="H151" s="54" t="n">
        <f aca="false">ROUND(MAX($J$2,G151+$J$4,IF(C151&lt;&gt;"null",VLOOKUP(F151,Transs3,2,FALSE())+VLOOKUP(D151,Intensity2,2,TRUE())+H150,H150-$J$5)),2)</f>
        <v>0.04</v>
      </c>
      <c r="I151" s="39" t="n">
        <f aca="false">IF(C151="Sell",J151-H150,IF(C151="Buy",I150-G150,((I150+J150)/2-H150/2)))</f>
        <v>24.97</v>
      </c>
      <c r="J151" s="39" t="n">
        <f aca="false">IF(C151="Sell",J150+G150,IF(C151="Buy",I151+H150,((I150+J150)/2+H150/2)))</f>
        <v>25.01</v>
      </c>
      <c r="K151" s="20" t="n">
        <f aca="false">(I151+J151)/2</f>
        <v>24.99</v>
      </c>
      <c r="L151" s="20" t="str">
        <f aca="false">IF(C151="Buy",I150,IF(C151="Sell",J150,""))</f>
        <v/>
      </c>
      <c r="M151" s="41" t="n">
        <f aca="false">IF(C151="Buy",(L151*10000+O150*M150)/(O150+10000),M150)</f>
        <v>25.4822222222222</v>
      </c>
      <c r="N151" s="41" t="n">
        <f aca="false">IF(C151="Sell",(L151*10000+P150*N150)/(P150+10000),N150)</f>
        <v>25.5615384615385</v>
      </c>
      <c r="O151" s="37" t="n">
        <f aca="false">IF(C151="Buy",O150+10000,O150)</f>
        <v>90000</v>
      </c>
      <c r="P151" s="37" t="n">
        <f aca="false">IF(C151="Sell",P150+10000,P150)</f>
        <v>130000</v>
      </c>
      <c r="Q151" s="37" t="n">
        <f aca="false">O151-P151</f>
        <v>-40000</v>
      </c>
      <c r="R151" s="37" t="n">
        <f aca="false">P151*N151-O151*M151</f>
        <v>1029600</v>
      </c>
      <c r="S151" s="37" t="n">
        <f aca="false">Q151*K151+R151</f>
        <v>29999.9999999999</v>
      </c>
      <c r="U151" s="20"/>
      <c r="V151" s="20"/>
      <c r="W151" s="20"/>
    </row>
    <row r="152" customFormat="false" ht="12.75" hidden="false" customHeight="false" outlineLevel="0" collapsed="false">
      <c r="A152" s="20" t="n">
        <f aca="false">A151+1</f>
        <v>134</v>
      </c>
      <c r="B152" s="37" t="n">
        <f aca="false">model1!B152</f>
        <v>26922.6024711438</v>
      </c>
      <c r="C152" s="20" t="s">
        <v>70</v>
      </c>
      <c r="D152" s="37" t="n">
        <f aca="false">((B152-B151)+(B151-B150)+(B150-B149)+(B149-B148))/4</f>
        <v>240</v>
      </c>
      <c r="E152" s="20" t="n">
        <f aca="false">IF(C152="Sell",E151-1,IF(C152="Buy",E151+1,IF(AND(C152="null",E151&gt;0),E151-1,IF(AND(C152="null",E151&lt;0),E151+1,E151))))</f>
        <v>0</v>
      </c>
      <c r="F152" s="20" t="n">
        <f aca="false">IF(ABS(Q152)&gt;$N$2,ABS(E152)+$N$3,ABS(E152))</f>
        <v>0</v>
      </c>
      <c r="G152" s="38" t="n">
        <f aca="false">MAX($J$3,IF(C152&lt;&gt;"null",VLOOKUP(F152,Transs3,3,FALSE()),ROUND(G151*(1-$F$4),2)))</f>
        <v>0</v>
      </c>
      <c r="H152" s="54" t="n">
        <f aca="false">ROUND(MAX($J$2,G152+$J$4,IF(C152&lt;&gt;"null",VLOOKUP(F152,Transs3,2,FALSE())+VLOOKUP(D152,Intensity2,2,TRUE())+H151,H151-$J$5)),2)</f>
        <v>0.04</v>
      </c>
      <c r="I152" s="39" t="n">
        <f aca="false">IF(C152="Sell",J152-H151,IF(C152="Buy",I151-G151,((I151+J151)/2-H151/2)))</f>
        <v>24.97</v>
      </c>
      <c r="J152" s="39" t="n">
        <f aca="false">IF(C152="Sell",J151+G151,IF(C152="Buy",I152+H151,((I151+J151)/2+H151/2)))</f>
        <v>25.01</v>
      </c>
      <c r="K152" s="20" t="n">
        <f aca="false">(I152+J152)/2</f>
        <v>24.99</v>
      </c>
      <c r="L152" s="20" t="str">
        <f aca="false">IF(C152="Buy",I151,IF(C152="Sell",J151,""))</f>
        <v/>
      </c>
      <c r="M152" s="41" t="n">
        <f aca="false">IF(C152="Buy",(L152*10000+O151*M151)/(O151+10000),M151)</f>
        <v>25.4822222222222</v>
      </c>
      <c r="N152" s="41" t="n">
        <f aca="false">IF(C152="Sell",(L152*10000+P151*N151)/(P151+10000),N151)</f>
        <v>25.5615384615385</v>
      </c>
      <c r="O152" s="37" t="n">
        <f aca="false">IF(C152="Buy",O151+10000,O151)</f>
        <v>90000</v>
      </c>
      <c r="P152" s="37" t="n">
        <f aca="false">IF(C152="Sell",P151+10000,P151)</f>
        <v>130000</v>
      </c>
      <c r="Q152" s="37" t="n">
        <f aca="false">O152-P152</f>
        <v>-40000</v>
      </c>
      <c r="R152" s="37" t="n">
        <f aca="false">P152*N152-O152*M152</f>
        <v>1029600</v>
      </c>
      <c r="S152" s="37" t="n">
        <f aca="false">Q152*K152+R152</f>
        <v>29999.9999999999</v>
      </c>
      <c r="U152" s="20"/>
      <c r="V152" s="20"/>
      <c r="W152" s="20"/>
    </row>
    <row r="153" customFormat="false" ht="12.75" hidden="false" customHeight="false" outlineLevel="0" collapsed="false">
      <c r="A153" s="20" t="n">
        <f aca="false">A152+1</f>
        <v>135</v>
      </c>
      <c r="B153" s="37" t="n">
        <f aca="false">model1!B153</f>
        <v>27162.6024711438</v>
      </c>
      <c r="C153" s="20" t="s">
        <v>70</v>
      </c>
      <c r="D153" s="37" t="n">
        <f aca="false">((B153-B152)+(B152-B151)+(B151-B150)+(B150-B149))/4</f>
        <v>240</v>
      </c>
      <c r="E153" s="20" t="n">
        <f aca="false">IF(C153="Sell",E152-1,IF(C153="Buy",E152+1,IF(AND(C153="null",E152&gt;0),E152-1,IF(AND(C153="null",E152&lt;0),E152+1,E152))))</f>
        <v>0</v>
      </c>
      <c r="F153" s="20" t="n">
        <f aca="false">IF(ABS(Q153)&gt;$N$2,ABS(E153)+$N$3,ABS(E153))</f>
        <v>0</v>
      </c>
      <c r="G153" s="38" t="n">
        <f aca="false">MAX($J$3,IF(C153&lt;&gt;"null",VLOOKUP(F153,Transs3,3,FALSE()),ROUND(G152*(1-$F$4),2)))</f>
        <v>0</v>
      </c>
      <c r="H153" s="54" t="n">
        <f aca="false">ROUND(MAX($J$2,G153+$J$4,IF(C153&lt;&gt;"null",VLOOKUP(F153,Transs3,2,FALSE())+VLOOKUP(D153,Intensity2,2,TRUE())+H152,H152-$J$5)),2)</f>
        <v>0.04</v>
      </c>
      <c r="I153" s="39" t="n">
        <f aca="false">IF(C153="Sell",J153-H152,IF(C153="Buy",I152-G152,((I152+J152)/2-H152/2)))</f>
        <v>24.97</v>
      </c>
      <c r="J153" s="39" t="n">
        <f aca="false">IF(C153="Sell",J152+G152,IF(C153="Buy",I153+H152,((I152+J152)/2+H152/2)))</f>
        <v>25.01</v>
      </c>
      <c r="K153" s="20" t="n">
        <f aca="false">(I153+J153)/2</f>
        <v>24.99</v>
      </c>
      <c r="L153" s="20" t="str">
        <f aca="false">IF(C153="Buy",I152,IF(C153="Sell",J152,""))</f>
        <v/>
      </c>
      <c r="M153" s="41" t="n">
        <f aca="false">IF(C153="Buy",(L153*10000+O152*M152)/(O152+10000),M152)</f>
        <v>25.4822222222222</v>
      </c>
      <c r="N153" s="41" t="n">
        <f aca="false">IF(C153="Sell",(L153*10000+P152*N152)/(P152+10000),N152)</f>
        <v>25.5615384615385</v>
      </c>
      <c r="O153" s="37" t="n">
        <f aca="false">IF(C153="Buy",O152+10000,O152)</f>
        <v>90000</v>
      </c>
      <c r="P153" s="37" t="n">
        <f aca="false">IF(C153="Sell",P152+10000,P152)</f>
        <v>130000</v>
      </c>
      <c r="Q153" s="37" t="n">
        <f aca="false">O153-P153</f>
        <v>-40000</v>
      </c>
      <c r="R153" s="37" t="n">
        <f aca="false">P153*N153-O153*M153</f>
        <v>1029600</v>
      </c>
      <c r="S153" s="37" t="n">
        <f aca="false">Q153*K153+R153</f>
        <v>29999.9999999999</v>
      </c>
      <c r="U153" s="20"/>
      <c r="V153" s="20"/>
      <c r="W153" s="20"/>
    </row>
    <row r="154" customFormat="false" ht="12.75" hidden="false" customHeight="false" outlineLevel="0" collapsed="false">
      <c r="A154" s="20" t="n">
        <f aca="false">A153+1</f>
        <v>136</v>
      </c>
      <c r="B154" s="37" t="n">
        <f aca="false">model1!B154</f>
        <v>27402.6024711438</v>
      </c>
      <c r="C154" s="20" t="s">
        <v>70</v>
      </c>
      <c r="D154" s="37" t="n">
        <f aca="false">((B154-B153)+(B153-B152)+(B152-B151)+(B151-B150))/4</f>
        <v>240</v>
      </c>
      <c r="E154" s="20" t="n">
        <f aca="false">IF(C154="Sell",E153-1,IF(C154="Buy",E153+1,IF(AND(C154="null",E153&gt;0),E153-1,IF(AND(C154="null",E153&lt;0),E153+1,E153))))</f>
        <v>0</v>
      </c>
      <c r="F154" s="20" t="n">
        <f aca="false">IF(ABS(Q154)&gt;$N$2,ABS(E154)+$N$3,ABS(E154))</f>
        <v>0</v>
      </c>
      <c r="G154" s="38" t="n">
        <f aca="false">MAX($J$3,IF(C154&lt;&gt;"null",VLOOKUP(F154,Transs3,3,FALSE()),ROUND(G153*(1-$F$4),2)))</f>
        <v>0</v>
      </c>
      <c r="H154" s="54" t="n">
        <f aca="false">ROUND(MAX($J$2,G154+$J$4,IF(C154&lt;&gt;"null",VLOOKUP(F154,Transs3,2,FALSE())+VLOOKUP(D154,Intensity2,2,TRUE())+H153,H153-$J$5)),2)</f>
        <v>0.04</v>
      </c>
      <c r="I154" s="39" t="n">
        <f aca="false">IF(C154="Sell",J154-H153,IF(C154="Buy",I153-G153,((I153+J153)/2-H153/2)))</f>
        <v>24.97</v>
      </c>
      <c r="J154" s="39" t="n">
        <f aca="false">IF(C154="Sell",J153+G153,IF(C154="Buy",I154+H153,((I153+J153)/2+H153/2)))</f>
        <v>25.01</v>
      </c>
      <c r="K154" s="20" t="n">
        <f aca="false">(I154+J154)/2</f>
        <v>24.99</v>
      </c>
      <c r="L154" s="20" t="str">
        <f aca="false">IF(C154="Buy",I153,IF(C154="Sell",J153,""))</f>
        <v/>
      </c>
      <c r="M154" s="41" t="n">
        <f aca="false">IF(C154="Buy",(L154*10000+O153*M153)/(O153+10000),M153)</f>
        <v>25.4822222222222</v>
      </c>
      <c r="N154" s="41" t="n">
        <f aca="false">IF(C154="Sell",(L154*10000+P153*N153)/(P153+10000),N153)</f>
        <v>25.5615384615385</v>
      </c>
      <c r="O154" s="37" t="n">
        <f aca="false">IF(C154="Buy",O153+10000,O153)</f>
        <v>90000</v>
      </c>
      <c r="P154" s="37" t="n">
        <f aca="false">IF(C154="Sell",P153+10000,P153)</f>
        <v>130000</v>
      </c>
      <c r="Q154" s="37" t="n">
        <f aca="false">O154-P154</f>
        <v>-40000</v>
      </c>
      <c r="R154" s="37" t="n">
        <f aca="false">P154*N154-O154*M154</f>
        <v>1029600</v>
      </c>
      <c r="S154" s="37" t="n">
        <f aca="false">Q154*K154+R154</f>
        <v>29999.9999999999</v>
      </c>
      <c r="U154" s="20"/>
      <c r="V154" s="20"/>
      <c r="W154" s="20"/>
    </row>
    <row r="155" customFormat="false" ht="12.75" hidden="false" customHeight="false" outlineLevel="0" collapsed="false">
      <c r="A155" s="20" t="n">
        <f aca="false">A154+1</f>
        <v>137</v>
      </c>
      <c r="B155" s="37" t="n">
        <f aca="false">model1!B155</f>
        <v>27642.6024711438</v>
      </c>
      <c r="C155" s="20" t="s">
        <v>70</v>
      </c>
      <c r="D155" s="37" t="n">
        <f aca="false">((B155-B154)+(B154-B153)+(B153-B152)+(B152-B151))/4</f>
        <v>240</v>
      </c>
      <c r="E155" s="20" t="n">
        <f aca="false">IF(C155="Sell",E154-1,IF(C155="Buy",E154+1,IF(AND(C155="null",E154&gt;0),E154-1,IF(AND(C155="null",E154&lt;0),E154+1,E154))))</f>
        <v>0</v>
      </c>
      <c r="F155" s="20" t="n">
        <f aca="false">IF(ABS(Q155)&gt;$N$2,ABS(E155)+$N$3,ABS(E155))</f>
        <v>0</v>
      </c>
      <c r="G155" s="38" t="n">
        <f aca="false">MAX($J$3,IF(C155&lt;&gt;"null",VLOOKUP(F155,Transs3,3,FALSE()),ROUND(G154*(1-$F$4),2)))</f>
        <v>0</v>
      </c>
      <c r="H155" s="54" t="n">
        <f aca="false">ROUND(MAX($J$2,G155+$J$4,IF(C155&lt;&gt;"null",VLOOKUP(F155,Transs3,2,FALSE())+VLOOKUP(D155,Intensity2,2,TRUE())+H154,H154-$J$5)),2)</f>
        <v>0.04</v>
      </c>
      <c r="I155" s="39" t="n">
        <f aca="false">IF(C155="Sell",J155-H154,IF(C155="Buy",I154-G154,((I154+J154)/2-H154/2)))</f>
        <v>24.97</v>
      </c>
      <c r="J155" s="39" t="n">
        <f aca="false">IF(C155="Sell",J154+G154,IF(C155="Buy",I155+H154,((I154+J154)/2+H154/2)))</f>
        <v>25.01</v>
      </c>
      <c r="K155" s="20" t="n">
        <f aca="false">(I155+J155)/2</f>
        <v>24.99</v>
      </c>
      <c r="L155" s="20" t="str">
        <f aca="false">IF(C155="Buy",I154,IF(C155="Sell",J154,""))</f>
        <v/>
      </c>
      <c r="M155" s="41" t="n">
        <f aca="false">IF(C155="Buy",(L155*10000+O154*M154)/(O154+10000),M154)</f>
        <v>25.4822222222222</v>
      </c>
      <c r="N155" s="41" t="n">
        <f aca="false">IF(C155="Sell",(L155*10000+P154*N154)/(P154+10000),N154)</f>
        <v>25.5615384615385</v>
      </c>
      <c r="O155" s="37" t="n">
        <f aca="false">IF(C155="Buy",O154+10000,O154)</f>
        <v>90000</v>
      </c>
      <c r="P155" s="37" t="n">
        <f aca="false">IF(C155="Sell",P154+10000,P154)</f>
        <v>130000</v>
      </c>
      <c r="Q155" s="37" t="n">
        <f aca="false">O155-P155</f>
        <v>-40000</v>
      </c>
      <c r="R155" s="37" t="n">
        <f aca="false">P155*N155-O155*M155</f>
        <v>1029600</v>
      </c>
      <c r="S155" s="37" t="n">
        <f aca="false">Q155*K155+R155</f>
        <v>29999.9999999999</v>
      </c>
      <c r="U155" s="20"/>
      <c r="V155" s="20"/>
      <c r="W155" s="20"/>
    </row>
    <row r="156" customFormat="false" ht="12.75" hidden="false" customHeight="false" outlineLevel="0" collapsed="false">
      <c r="A156" s="20" t="n">
        <f aca="false">A155+1</f>
        <v>138</v>
      </c>
      <c r="B156" s="37" t="n">
        <f aca="false">model1!B156</f>
        <v>27882.6024711438</v>
      </c>
      <c r="C156" s="20" t="s">
        <v>70</v>
      </c>
      <c r="D156" s="37" t="n">
        <f aca="false">((B156-B155)+(B155-B154)+(B154-B153)+(B153-B152))/4</f>
        <v>240</v>
      </c>
      <c r="E156" s="20" t="n">
        <f aca="false">IF(C156="Sell",E155-1,IF(C156="Buy",E155+1,IF(AND(C156="null",E155&gt;0),E155-1,IF(AND(C156="null",E155&lt;0),E155+1,E155))))</f>
        <v>0</v>
      </c>
      <c r="F156" s="20" t="n">
        <f aca="false">IF(ABS(Q156)&gt;$N$2,ABS(E156)+$N$3,ABS(E156))</f>
        <v>0</v>
      </c>
      <c r="G156" s="38" t="n">
        <f aca="false">MAX($J$3,IF(C156&lt;&gt;"null",VLOOKUP(F156,Transs3,3,FALSE()),ROUND(G155*(1-$F$4),2)))</f>
        <v>0</v>
      </c>
      <c r="H156" s="54" t="n">
        <f aca="false">ROUND(MAX($J$2,G156+$J$4,IF(C156&lt;&gt;"null",VLOOKUP(F156,Transs3,2,FALSE())+VLOOKUP(D156,Intensity2,2,TRUE())+H155,H155-$J$5)),2)</f>
        <v>0.04</v>
      </c>
      <c r="I156" s="39" t="n">
        <f aca="false">IF(C156="Sell",J156-H155,IF(C156="Buy",I155-G155,((I155+J155)/2-H155/2)))</f>
        <v>24.97</v>
      </c>
      <c r="J156" s="39" t="n">
        <f aca="false">IF(C156="Sell",J155+G155,IF(C156="Buy",I156+H155,((I155+J155)/2+H155/2)))</f>
        <v>25.01</v>
      </c>
      <c r="K156" s="20" t="n">
        <f aca="false">(I156+J156)/2</f>
        <v>24.99</v>
      </c>
      <c r="L156" s="20" t="str">
        <f aca="false">IF(C156="Buy",I155,IF(C156="Sell",J155,""))</f>
        <v/>
      </c>
      <c r="M156" s="41" t="n">
        <f aca="false">IF(C156="Buy",(L156*10000+O155*M155)/(O155+10000),M155)</f>
        <v>25.4822222222222</v>
      </c>
      <c r="N156" s="41" t="n">
        <f aca="false">IF(C156="Sell",(L156*10000+P155*N155)/(P155+10000),N155)</f>
        <v>25.5615384615385</v>
      </c>
      <c r="O156" s="37" t="n">
        <f aca="false">IF(C156="Buy",O155+10000,O155)</f>
        <v>90000</v>
      </c>
      <c r="P156" s="37" t="n">
        <f aca="false">IF(C156="Sell",P155+10000,P155)</f>
        <v>130000</v>
      </c>
      <c r="Q156" s="37" t="n">
        <f aca="false">O156-P156</f>
        <v>-40000</v>
      </c>
      <c r="R156" s="37" t="n">
        <f aca="false">P156*N156-O156*M156</f>
        <v>1029600</v>
      </c>
      <c r="S156" s="37" t="n">
        <f aca="false">Q156*K156+R156</f>
        <v>29999.9999999999</v>
      </c>
      <c r="U156" s="20"/>
      <c r="V156" s="20"/>
      <c r="W156" s="20"/>
    </row>
    <row r="157" customFormat="false" ht="12.75" hidden="false" customHeight="false" outlineLevel="0" collapsed="false">
      <c r="A157" s="20" t="n">
        <f aca="false">A156+1</f>
        <v>139</v>
      </c>
      <c r="B157" s="37" t="n">
        <f aca="false">model1!B157</f>
        <v>28122.6024711438</v>
      </c>
      <c r="C157" s="20" t="s">
        <v>70</v>
      </c>
      <c r="D157" s="37" t="n">
        <f aca="false">((B157-B156)+(B156-B155)+(B155-B154)+(B154-B153))/4</f>
        <v>240</v>
      </c>
      <c r="E157" s="20" t="n">
        <f aca="false">IF(C157="Sell",E156-1,IF(C157="Buy",E156+1,IF(AND(C157="null",E156&gt;0),E156-1,IF(AND(C157="null",E156&lt;0),E156+1,E156))))</f>
        <v>0</v>
      </c>
      <c r="F157" s="20" t="n">
        <f aca="false">IF(ABS(Q157)&gt;$N$2,ABS(E157)+$N$3,ABS(E157))</f>
        <v>0</v>
      </c>
      <c r="G157" s="38" t="n">
        <f aca="false">MAX($J$3,IF(C157&lt;&gt;"null",VLOOKUP(F157,Transs3,3,FALSE()),ROUND(G156*(1-$F$4),2)))</f>
        <v>0</v>
      </c>
      <c r="H157" s="54" t="n">
        <f aca="false">ROUND(MAX($J$2,G157+$J$4,IF(C157&lt;&gt;"null",VLOOKUP(F157,Transs3,2,FALSE())+VLOOKUP(D157,Intensity2,2,TRUE())+H156,H156-$J$5)),2)</f>
        <v>0.04</v>
      </c>
      <c r="I157" s="39" t="n">
        <f aca="false">IF(C157="Sell",J157-H156,IF(C157="Buy",I156-G156,((I156+J156)/2-H156/2)))</f>
        <v>24.97</v>
      </c>
      <c r="J157" s="39" t="n">
        <f aca="false">IF(C157="Sell",J156+G156,IF(C157="Buy",I157+H156,((I156+J156)/2+H156/2)))</f>
        <v>25.01</v>
      </c>
      <c r="K157" s="20" t="n">
        <f aca="false">(I157+J157)/2</f>
        <v>24.99</v>
      </c>
      <c r="L157" s="20" t="str">
        <f aca="false">IF(C157="Buy",I156,IF(C157="Sell",J156,""))</f>
        <v/>
      </c>
      <c r="M157" s="41" t="n">
        <f aca="false">IF(C157="Buy",(L157*10000+O156*M156)/(O156+10000),M156)</f>
        <v>25.4822222222222</v>
      </c>
      <c r="N157" s="41" t="n">
        <f aca="false">IF(C157="Sell",(L157*10000+P156*N156)/(P156+10000),N156)</f>
        <v>25.5615384615385</v>
      </c>
      <c r="O157" s="37" t="n">
        <f aca="false">IF(C157="Buy",O156+10000,O156)</f>
        <v>90000</v>
      </c>
      <c r="P157" s="37" t="n">
        <f aca="false">IF(C157="Sell",P156+10000,P156)</f>
        <v>130000</v>
      </c>
      <c r="Q157" s="37" t="n">
        <f aca="false">O157-P157</f>
        <v>-40000</v>
      </c>
      <c r="R157" s="37" t="n">
        <f aca="false">P157*N157-O157*M157</f>
        <v>1029600</v>
      </c>
      <c r="S157" s="37" t="n">
        <f aca="false">Q157*K157+R157</f>
        <v>29999.9999999999</v>
      </c>
      <c r="U157" s="20"/>
      <c r="V157" s="20"/>
      <c r="W157" s="20"/>
    </row>
    <row r="158" customFormat="false" ht="12.75" hidden="false" customHeight="false" outlineLevel="0" collapsed="false">
      <c r="A158" s="20" t="n">
        <f aca="false">A157+1</f>
        <v>140</v>
      </c>
      <c r="B158" s="37" t="n">
        <f aca="false">model1!B158</f>
        <v>28362.6024711438</v>
      </c>
      <c r="C158" s="20" t="s">
        <v>70</v>
      </c>
      <c r="D158" s="37" t="n">
        <f aca="false">((B158-B157)+(B157-B156)+(B156-B155)+(B155-B154))/4</f>
        <v>240</v>
      </c>
      <c r="E158" s="20" t="n">
        <f aca="false">IF(C158="Sell",E157-1,IF(C158="Buy",E157+1,IF(AND(C158="null",E157&gt;0),E157-1,IF(AND(C158="null",E157&lt;0),E157+1,E157))))</f>
        <v>0</v>
      </c>
      <c r="F158" s="20" t="n">
        <f aca="false">IF(ABS(Q158)&gt;$N$2,ABS(E158)+$N$3,ABS(E158))</f>
        <v>0</v>
      </c>
      <c r="G158" s="38" t="n">
        <f aca="false">MAX($J$3,IF(C158&lt;&gt;"null",VLOOKUP(F158,Transs3,3,FALSE()),ROUND(G157*(1-$F$4),2)))</f>
        <v>0</v>
      </c>
      <c r="H158" s="54" t="n">
        <f aca="false">ROUND(MAX($J$2,G158+$J$4,IF(C158&lt;&gt;"null",VLOOKUP(F158,Transs3,2,FALSE())+VLOOKUP(D158,Intensity2,2,TRUE())+H157,H157-$J$5)),2)</f>
        <v>0.04</v>
      </c>
      <c r="I158" s="39" t="n">
        <f aca="false">IF(C158="Sell",J158-H157,IF(C158="Buy",I157-G157,((I157+J157)/2-H157/2)))</f>
        <v>24.97</v>
      </c>
      <c r="J158" s="39" t="n">
        <f aca="false">IF(C158="Sell",J157+G157,IF(C158="Buy",I158+H157,((I157+J157)/2+H157/2)))</f>
        <v>25.01</v>
      </c>
      <c r="K158" s="20" t="n">
        <f aca="false">(I158+J158)/2</f>
        <v>24.99</v>
      </c>
      <c r="L158" s="20" t="str">
        <f aca="false">IF(C158="Buy",I157,IF(C158="Sell",J157,""))</f>
        <v/>
      </c>
      <c r="M158" s="41" t="n">
        <f aca="false">IF(C158="Buy",(L158*10000+O157*M157)/(O157+10000),M157)</f>
        <v>25.4822222222222</v>
      </c>
      <c r="N158" s="41" t="n">
        <f aca="false">IF(C158="Sell",(L158*10000+P157*N157)/(P157+10000),N157)</f>
        <v>25.5615384615385</v>
      </c>
      <c r="O158" s="37" t="n">
        <f aca="false">IF(C158="Buy",O157+10000,O157)</f>
        <v>90000</v>
      </c>
      <c r="P158" s="37" t="n">
        <f aca="false">IF(C158="Sell",P157+10000,P157)</f>
        <v>130000</v>
      </c>
      <c r="Q158" s="37" t="n">
        <f aca="false">O158-P158</f>
        <v>-40000</v>
      </c>
      <c r="R158" s="37" t="n">
        <f aca="false">P158*N158-O158*M158</f>
        <v>1029600</v>
      </c>
      <c r="S158" s="37" t="n">
        <f aca="false">Q158*K158+R158</f>
        <v>29999.9999999999</v>
      </c>
      <c r="U158" s="20"/>
      <c r="V158" s="20"/>
      <c r="W158" s="20"/>
    </row>
    <row r="159" customFormat="false" ht="12.75" hidden="false" customHeight="false" outlineLevel="0" collapsed="false">
      <c r="A159" s="20" t="n">
        <f aca="false">A158+1</f>
        <v>141</v>
      </c>
      <c r="B159" s="37" t="n">
        <f aca="false">model1!B159</f>
        <v>28602.6024711438</v>
      </c>
      <c r="C159" s="20" t="s">
        <v>70</v>
      </c>
      <c r="D159" s="37" t="n">
        <f aca="false">((B159-B158)+(B158-B157)+(B157-B156)+(B156-B155))/4</f>
        <v>240</v>
      </c>
      <c r="E159" s="20" t="n">
        <f aca="false">IF(C159="Sell",E158-1,IF(C159="Buy",E158+1,IF(AND(C159="null",E158&gt;0),E158-1,IF(AND(C159="null",E158&lt;0),E158+1,E158))))</f>
        <v>0</v>
      </c>
      <c r="F159" s="20" t="n">
        <f aca="false">IF(ABS(Q159)&gt;$N$2,ABS(E159)+$N$3,ABS(E159))</f>
        <v>0</v>
      </c>
      <c r="G159" s="38" t="n">
        <f aca="false">MAX($J$3,IF(C159&lt;&gt;"null",VLOOKUP(F159,Transs3,3,FALSE()),ROUND(G158*(1-$F$4),2)))</f>
        <v>0</v>
      </c>
      <c r="H159" s="54" t="n">
        <f aca="false">ROUND(MAX($J$2,G159+$J$4,IF(C159&lt;&gt;"null",VLOOKUP(F159,Transs3,2,FALSE())+VLOOKUP(D159,Intensity2,2,TRUE())+H158,H158-$J$5)),2)</f>
        <v>0.04</v>
      </c>
      <c r="I159" s="39" t="n">
        <f aca="false">IF(C159="Sell",J159-H158,IF(C159="Buy",I158-G158,((I158+J158)/2-H158/2)))</f>
        <v>24.97</v>
      </c>
      <c r="J159" s="39" t="n">
        <f aca="false">IF(C159="Sell",J158+G158,IF(C159="Buy",I159+H158,((I158+J158)/2+H158/2)))</f>
        <v>25.01</v>
      </c>
      <c r="K159" s="20" t="n">
        <f aca="false">(I159+J159)/2</f>
        <v>24.99</v>
      </c>
      <c r="L159" s="20" t="str">
        <f aca="false">IF(C159="Buy",I158,IF(C159="Sell",J158,""))</f>
        <v/>
      </c>
      <c r="M159" s="41" t="n">
        <f aca="false">IF(C159="Buy",(L159*10000+O158*M158)/(O158+10000),M158)</f>
        <v>25.4822222222222</v>
      </c>
      <c r="N159" s="41" t="n">
        <f aca="false">IF(C159="Sell",(L159*10000+P158*N158)/(P158+10000),N158)</f>
        <v>25.5615384615385</v>
      </c>
      <c r="O159" s="37" t="n">
        <f aca="false">IF(C159="Buy",O158+10000,O158)</f>
        <v>90000</v>
      </c>
      <c r="P159" s="37" t="n">
        <f aca="false">IF(C159="Sell",P158+10000,P158)</f>
        <v>130000</v>
      </c>
      <c r="Q159" s="37" t="n">
        <f aca="false">O159-P159</f>
        <v>-40000</v>
      </c>
      <c r="R159" s="37" t="n">
        <f aca="false">P159*N159-O159*M159</f>
        <v>1029600</v>
      </c>
      <c r="S159" s="37" t="n">
        <f aca="false">Q159*K159+R159</f>
        <v>29999.9999999999</v>
      </c>
      <c r="U159" s="20"/>
      <c r="V159" s="20"/>
      <c r="W159" s="20"/>
    </row>
    <row r="160" customFormat="false" ht="12.75" hidden="false" customHeight="false" outlineLevel="0" collapsed="false">
      <c r="A160" s="20" t="n">
        <f aca="false">A159+1</f>
        <v>142</v>
      </c>
      <c r="B160" s="37" t="n">
        <f aca="false">model1!B160</f>
        <v>28842.6024711438</v>
      </c>
      <c r="C160" s="20" t="s">
        <v>70</v>
      </c>
      <c r="D160" s="37" t="n">
        <f aca="false">((B160-B159)+(B159-B158)+(B158-B157)+(B157-B156))/4</f>
        <v>240</v>
      </c>
      <c r="E160" s="20" t="n">
        <f aca="false">IF(C160="Sell",E159-1,IF(C160="Buy",E159+1,IF(AND(C160="null",E159&gt;0),E159-1,IF(AND(C160="null",E159&lt;0),E159+1,E159))))</f>
        <v>0</v>
      </c>
      <c r="F160" s="20" t="n">
        <f aca="false">IF(ABS(Q160)&gt;$N$2,ABS(E160)+$N$3,ABS(E160))</f>
        <v>0</v>
      </c>
      <c r="G160" s="38" t="n">
        <f aca="false">MAX($J$3,IF(C160&lt;&gt;"null",VLOOKUP(F160,Transs3,3,FALSE()),ROUND(G159*(1-$F$4),2)))</f>
        <v>0</v>
      </c>
      <c r="H160" s="54" t="n">
        <f aca="false">ROUND(MAX($J$2,G160+$J$4,IF(C160&lt;&gt;"null",VLOOKUP(F160,Transs3,2,FALSE())+VLOOKUP(D160,Intensity2,2,TRUE())+H159,H159-$J$5)),2)</f>
        <v>0.04</v>
      </c>
      <c r="I160" s="39" t="n">
        <f aca="false">IF(C160="Sell",J160-H159,IF(C160="Buy",I159-G159,((I159+J159)/2-H159/2)))</f>
        <v>24.97</v>
      </c>
      <c r="J160" s="39" t="n">
        <f aca="false">IF(C160="Sell",J159+G159,IF(C160="Buy",I160+H159,((I159+J159)/2+H159/2)))</f>
        <v>25.01</v>
      </c>
      <c r="K160" s="20" t="n">
        <f aca="false">(I160+J160)/2</f>
        <v>24.99</v>
      </c>
      <c r="L160" s="20" t="str">
        <f aca="false">IF(C160="Buy",I159,IF(C160="Sell",J159,""))</f>
        <v/>
      </c>
      <c r="M160" s="41" t="n">
        <f aca="false">IF(C160="Buy",(L160*10000+O159*M159)/(O159+10000),M159)</f>
        <v>25.4822222222222</v>
      </c>
      <c r="N160" s="41" t="n">
        <f aca="false">IF(C160="Sell",(L160*10000+P159*N159)/(P159+10000),N159)</f>
        <v>25.5615384615385</v>
      </c>
      <c r="O160" s="37" t="n">
        <f aca="false">IF(C160="Buy",O159+10000,O159)</f>
        <v>90000</v>
      </c>
      <c r="P160" s="37" t="n">
        <f aca="false">IF(C160="Sell",P159+10000,P159)</f>
        <v>130000</v>
      </c>
      <c r="Q160" s="37" t="n">
        <f aca="false">O160-P160</f>
        <v>-40000</v>
      </c>
      <c r="R160" s="37" t="n">
        <f aca="false">P160*N160-O160*M160</f>
        <v>1029600</v>
      </c>
      <c r="S160" s="37" t="n">
        <f aca="false">Q160*K160+R160</f>
        <v>29999.9999999999</v>
      </c>
      <c r="U160" s="20"/>
      <c r="V160" s="20"/>
      <c r="W160" s="20"/>
    </row>
    <row r="161" customFormat="false" ht="12.75" hidden="false" customHeight="false" outlineLevel="0" collapsed="false">
      <c r="A161" s="20" t="n">
        <f aca="false">A160+1</f>
        <v>143</v>
      </c>
      <c r="B161" s="37" t="n">
        <f aca="false">model1!B161</f>
        <v>29082.6024711438</v>
      </c>
      <c r="C161" s="20" t="s">
        <v>70</v>
      </c>
      <c r="D161" s="37" t="n">
        <f aca="false">((B161-B160)+(B160-B159)+(B159-B158)+(B158-B157))/4</f>
        <v>240</v>
      </c>
      <c r="E161" s="20" t="n">
        <f aca="false">IF(C161="Sell",E160-1,IF(C161="Buy",E160+1,IF(AND(C161="null",E160&gt;0),E160-1,IF(AND(C161="null",E160&lt;0),E160+1,E160))))</f>
        <v>0</v>
      </c>
      <c r="F161" s="20" t="n">
        <f aca="false">IF(ABS(Q161)&gt;$N$2,ABS(E161)+$N$3,ABS(E161))</f>
        <v>0</v>
      </c>
      <c r="G161" s="38" t="n">
        <f aca="false">MAX($J$3,IF(C161&lt;&gt;"null",VLOOKUP(F161,Transs3,3,FALSE()),ROUND(G160*(1-$F$4),2)))</f>
        <v>0</v>
      </c>
      <c r="H161" s="54" t="n">
        <f aca="false">ROUND(MAX($J$2,G161+$J$4,IF(C161&lt;&gt;"null",VLOOKUP(F161,Transs3,2,FALSE())+VLOOKUP(D161,Intensity2,2,TRUE())+H160,H160-$J$5)),2)</f>
        <v>0.04</v>
      </c>
      <c r="I161" s="39" t="n">
        <f aca="false">IF(C161="Sell",J161-H160,IF(C161="Buy",I160-G160,((I160+J160)/2-H160/2)))</f>
        <v>24.97</v>
      </c>
      <c r="J161" s="39" t="n">
        <f aca="false">IF(C161="Sell",J160+G160,IF(C161="Buy",I161+H160,((I160+J160)/2+H160/2)))</f>
        <v>25.01</v>
      </c>
      <c r="K161" s="20" t="n">
        <f aca="false">(I161+J161)/2</f>
        <v>24.99</v>
      </c>
      <c r="L161" s="20" t="str">
        <f aca="false">IF(C161="Buy",I160,IF(C161="Sell",J160,""))</f>
        <v/>
      </c>
      <c r="M161" s="41" t="n">
        <f aca="false">IF(C161="Buy",(L161*10000+O160*M160)/(O160+10000),M160)</f>
        <v>25.4822222222222</v>
      </c>
      <c r="N161" s="41" t="n">
        <f aca="false">IF(C161="Sell",(L161*10000+P160*N160)/(P160+10000),N160)</f>
        <v>25.5615384615385</v>
      </c>
      <c r="O161" s="37" t="n">
        <f aca="false">IF(C161="Buy",O160+10000,O160)</f>
        <v>90000</v>
      </c>
      <c r="P161" s="37" t="n">
        <f aca="false">IF(C161="Sell",P160+10000,P160)</f>
        <v>130000</v>
      </c>
      <c r="Q161" s="37" t="n">
        <f aca="false">O161-P161</f>
        <v>-40000</v>
      </c>
      <c r="R161" s="37" t="n">
        <f aca="false">P161*N161-O161*M161</f>
        <v>1029600</v>
      </c>
      <c r="S161" s="37" t="n">
        <f aca="false">Q161*K161+R161</f>
        <v>29999.9999999999</v>
      </c>
      <c r="U161" s="20"/>
      <c r="V161" s="20"/>
      <c r="W161" s="20"/>
    </row>
    <row r="162" customFormat="false" ht="12.75" hidden="false" customHeight="false" outlineLevel="0" collapsed="false">
      <c r="A162" s="20" t="n">
        <f aca="false">A161+1</f>
        <v>144</v>
      </c>
      <c r="B162" s="37" t="n">
        <f aca="false">model1!B162</f>
        <v>29322.6024711438</v>
      </c>
      <c r="C162" s="20" t="s">
        <v>70</v>
      </c>
      <c r="D162" s="37" t="n">
        <f aca="false">((B162-B161)+(B161-B160)+(B160-B159)+(B159-B158))/4</f>
        <v>240</v>
      </c>
      <c r="E162" s="20" t="n">
        <f aca="false">IF(C162="Sell",E161-1,IF(C162="Buy",E161+1,IF(AND(C162="null",E161&gt;0),E161-1,IF(AND(C162="null",E161&lt;0),E161+1,E161))))</f>
        <v>0</v>
      </c>
      <c r="F162" s="20" t="n">
        <f aca="false">IF(ABS(Q162)&gt;$N$2,ABS(E162)+$N$3,ABS(E162))</f>
        <v>0</v>
      </c>
      <c r="G162" s="38" t="n">
        <f aca="false">MAX($J$3,IF(C162&lt;&gt;"null",VLOOKUP(F162,Transs3,3,FALSE()),ROUND(G161*(1-$F$4),2)))</f>
        <v>0</v>
      </c>
      <c r="H162" s="54" t="n">
        <f aca="false">ROUND(MAX($J$2,G162+$J$4,IF(C162&lt;&gt;"null",VLOOKUP(F162,Transs3,2,FALSE())+VLOOKUP(D162,Intensity2,2,TRUE())+H161,H161-$J$5)),2)</f>
        <v>0.04</v>
      </c>
      <c r="I162" s="39" t="n">
        <f aca="false">IF(C162="Sell",J162-H161,IF(C162="Buy",I161-G161,((I161+J161)/2-H161/2)))</f>
        <v>24.97</v>
      </c>
      <c r="J162" s="39" t="n">
        <f aca="false">IF(C162="Sell",J161+G161,IF(C162="Buy",I162+H161,((I161+J161)/2+H161/2)))</f>
        <v>25.01</v>
      </c>
      <c r="K162" s="20" t="n">
        <f aca="false">(I162+J162)/2</f>
        <v>24.99</v>
      </c>
      <c r="L162" s="20" t="str">
        <f aca="false">IF(C162="Buy",I161,IF(C162="Sell",J161,""))</f>
        <v/>
      </c>
      <c r="M162" s="41" t="n">
        <f aca="false">IF(C162="Buy",(L162*10000+O161*M161)/(O161+10000),M161)</f>
        <v>25.4822222222222</v>
      </c>
      <c r="N162" s="41" t="n">
        <f aca="false">IF(C162="Sell",(L162*10000+P161*N161)/(P161+10000),N161)</f>
        <v>25.5615384615385</v>
      </c>
      <c r="O162" s="37" t="n">
        <f aca="false">IF(C162="Buy",O161+10000,O161)</f>
        <v>90000</v>
      </c>
      <c r="P162" s="37" t="n">
        <f aca="false">IF(C162="Sell",P161+10000,P161)</f>
        <v>130000</v>
      </c>
      <c r="Q162" s="37" t="n">
        <f aca="false">O162-P162</f>
        <v>-40000</v>
      </c>
      <c r="R162" s="37" t="n">
        <f aca="false">P162*N162-O162*M162</f>
        <v>1029600</v>
      </c>
      <c r="S162" s="37" t="n">
        <f aca="false">Q162*K162+R162</f>
        <v>29999.9999999999</v>
      </c>
      <c r="U162" s="20"/>
      <c r="V162" s="20"/>
      <c r="W162" s="20"/>
    </row>
    <row r="163" customFormat="false" ht="12.75" hidden="false" customHeight="false" outlineLevel="0" collapsed="false">
      <c r="A163" s="20" t="n">
        <f aca="false">A162+1</f>
        <v>145</v>
      </c>
      <c r="B163" s="37" t="n">
        <f aca="false">model1!B163</f>
        <v>29562.6024711438</v>
      </c>
      <c r="C163" s="20" t="s">
        <v>70</v>
      </c>
      <c r="D163" s="37" t="n">
        <f aca="false">((B163-B162)+(B162-B161)+(B161-B160)+(B160-B159))/4</f>
        <v>240</v>
      </c>
      <c r="E163" s="20" t="n">
        <f aca="false">IF(C163="Sell",E162-1,IF(C163="Buy",E162+1,IF(AND(C163="null",E162&gt;0),E162-1,IF(AND(C163="null",E162&lt;0),E162+1,E162))))</f>
        <v>0</v>
      </c>
      <c r="F163" s="20" t="n">
        <f aca="false">IF(ABS(Q163)&gt;$N$2,ABS(E163)+$N$3,ABS(E163))</f>
        <v>0</v>
      </c>
      <c r="G163" s="38" t="n">
        <f aca="false">MAX($J$3,IF(C163&lt;&gt;"null",VLOOKUP(F163,Transs3,3,FALSE()),ROUND(G162*(1-$F$4),2)))</f>
        <v>0</v>
      </c>
      <c r="H163" s="54" t="n">
        <f aca="false">ROUND(MAX($J$2,G163+$J$4,IF(C163&lt;&gt;"null",VLOOKUP(F163,Transs3,2,FALSE())+VLOOKUP(D163,Intensity2,2,TRUE())+H162,H162-$J$5)),2)</f>
        <v>0.04</v>
      </c>
      <c r="I163" s="39" t="n">
        <f aca="false">IF(C163="Sell",J163-H162,IF(C163="Buy",I162-G162,((I162+J162)/2-H162/2)))</f>
        <v>24.97</v>
      </c>
      <c r="J163" s="39" t="n">
        <f aca="false">IF(C163="Sell",J162+G162,IF(C163="Buy",I163+H162,((I162+J162)/2+H162/2)))</f>
        <v>25.01</v>
      </c>
      <c r="K163" s="20" t="n">
        <f aca="false">(I163+J163)/2</f>
        <v>24.99</v>
      </c>
      <c r="L163" s="20" t="str">
        <f aca="false">IF(C163="Buy",I162,IF(C163="Sell",J162,""))</f>
        <v/>
      </c>
      <c r="M163" s="41" t="n">
        <f aca="false">IF(C163="Buy",(L163*10000+O162*M162)/(O162+10000),M162)</f>
        <v>25.4822222222222</v>
      </c>
      <c r="N163" s="41" t="n">
        <f aca="false">IF(C163="Sell",(L163*10000+P162*N162)/(P162+10000),N162)</f>
        <v>25.5615384615385</v>
      </c>
      <c r="O163" s="37" t="n">
        <f aca="false">IF(C163="Buy",O162+10000,O162)</f>
        <v>90000</v>
      </c>
      <c r="P163" s="37" t="n">
        <f aca="false">IF(C163="Sell",P162+10000,P162)</f>
        <v>130000</v>
      </c>
      <c r="Q163" s="37" t="n">
        <f aca="false">O163-P163</f>
        <v>-40000</v>
      </c>
      <c r="R163" s="37" t="n">
        <f aca="false">P163*N163-O163*M163</f>
        <v>1029600</v>
      </c>
      <c r="S163" s="37" t="n">
        <f aca="false">Q163*K163+R163</f>
        <v>29999.9999999999</v>
      </c>
      <c r="U163" s="20"/>
      <c r="V163" s="20"/>
      <c r="W163" s="20"/>
    </row>
    <row r="164" customFormat="false" ht="12.75" hidden="false" customHeight="false" outlineLevel="0" collapsed="false">
      <c r="A164" s="20" t="n">
        <f aca="false">A163+1</f>
        <v>146</v>
      </c>
      <c r="B164" s="37" t="n">
        <f aca="false">model1!B164</f>
        <v>29802.6024711438</v>
      </c>
      <c r="C164" s="20" t="s">
        <v>70</v>
      </c>
      <c r="D164" s="37" t="n">
        <f aca="false">((B164-B163)+(B163-B162)+(B162-B161)+(B161-B160))/4</f>
        <v>240</v>
      </c>
      <c r="E164" s="20" t="n">
        <f aca="false">IF(C164="Sell",E163-1,IF(C164="Buy",E163+1,IF(AND(C164="null",E163&gt;0),E163-1,IF(AND(C164="null",E163&lt;0),E163+1,E163))))</f>
        <v>0</v>
      </c>
      <c r="F164" s="20" t="n">
        <f aca="false">IF(ABS(Q164)&gt;$N$2,ABS(E164)+$N$3,ABS(E164))</f>
        <v>0</v>
      </c>
      <c r="G164" s="38" t="n">
        <f aca="false">MAX($J$3,IF(C164&lt;&gt;"null",VLOOKUP(F164,Transs3,3,FALSE()),ROUND(G163*(1-$F$4),2)))</f>
        <v>0</v>
      </c>
      <c r="H164" s="54" t="n">
        <f aca="false">ROUND(MAX($J$2,G164+$J$4,IF(C164&lt;&gt;"null",VLOOKUP(F164,Transs3,2,FALSE())+VLOOKUP(D164,Intensity2,2,TRUE())+H163,H163-$J$5)),2)</f>
        <v>0.04</v>
      </c>
      <c r="I164" s="39" t="n">
        <f aca="false">IF(C164="Sell",J164-H163,IF(C164="Buy",I163-G163,((I163+J163)/2-H163/2)))</f>
        <v>24.97</v>
      </c>
      <c r="J164" s="39" t="n">
        <f aca="false">IF(C164="Sell",J163+G163,IF(C164="Buy",I164+H163,((I163+J163)/2+H163/2)))</f>
        <v>25.01</v>
      </c>
      <c r="K164" s="20" t="n">
        <f aca="false">(I164+J164)/2</f>
        <v>24.99</v>
      </c>
      <c r="L164" s="20" t="str">
        <f aca="false">IF(C164="Buy",I163,IF(C164="Sell",J163,""))</f>
        <v/>
      </c>
      <c r="M164" s="41" t="n">
        <f aca="false">IF(C164="Buy",(L164*10000+O163*M163)/(O163+10000),M163)</f>
        <v>25.4822222222222</v>
      </c>
      <c r="N164" s="41" t="n">
        <f aca="false">IF(C164="Sell",(L164*10000+P163*N163)/(P163+10000),N163)</f>
        <v>25.5615384615385</v>
      </c>
      <c r="O164" s="37" t="n">
        <f aca="false">IF(C164="Buy",O163+10000,O163)</f>
        <v>90000</v>
      </c>
      <c r="P164" s="37" t="n">
        <f aca="false">IF(C164="Sell",P163+10000,P163)</f>
        <v>130000</v>
      </c>
      <c r="Q164" s="37" t="n">
        <f aca="false">O164-P164</f>
        <v>-40000</v>
      </c>
      <c r="R164" s="37" t="n">
        <f aca="false">P164*N164-O164*M164</f>
        <v>1029600</v>
      </c>
      <c r="S164" s="37" t="n">
        <f aca="false">Q164*K164+R164</f>
        <v>29999.9999999999</v>
      </c>
      <c r="U164" s="20"/>
      <c r="V164" s="20"/>
      <c r="W164" s="20"/>
    </row>
    <row r="165" customFormat="false" ht="12.75" hidden="false" customHeight="false" outlineLevel="0" collapsed="false">
      <c r="A165" s="20" t="n">
        <f aca="false">A164+1</f>
        <v>147</v>
      </c>
      <c r="B165" s="37" t="n">
        <f aca="false">model1!B165</f>
        <v>30042.6024711438</v>
      </c>
      <c r="C165" s="20" t="s">
        <v>70</v>
      </c>
      <c r="D165" s="37" t="n">
        <f aca="false">((B165-B164)+(B164-B163)+(B163-B162)+(B162-B161))/4</f>
        <v>240</v>
      </c>
      <c r="E165" s="20" t="n">
        <f aca="false">IF(C165="Sell",E164-1,IF(C165="Buy",E164+1,IF(AND(C165="null",E164&gt;0),E164-1,IF(AND(C165="null",E164&lt;0),E164+1,E164))))</f>
        <v>0</v>
      </c>
      <c r="F165" s="20" t="n">
        <f aca="false">IF(ABS(Q165)&gt;$N$2,ABS(E165)+$N$3,ABS(E165))</f>
        <v>0</v>
      </c>
      <c r="G165" s="38" t="n">
        <f aca="false">MAX($J$3,IF(C165&lt;&gt;"null",VLOOKUP(F165,Transs3,3,FALSE()),ROUND(G164*(1-$F$4),2)))</f>
        <v>0</v>
      </c>
      <c r="H165" s="54" t="n">
        <f aca="false">ROUND(MAX($J$2,G165+$J$4,IF(C165&lt;&gt;"null",VLOOKUP(F165,Transs3,2,FALSE())+VLOOKUP(D165,Intensity2,2,TRUE())+H164,H164-$J$5)),2)</f>
        <v>0.04</v>
      </c>
      <c r="I165" s="39" t="n">
        <f aca="false">IF(C165="Sell",J165-H164,IF(C165="Buy",I164-G164,((I164+J164)/2-H164/2)))</f>
        <v>24.97</v>
      </c>
      <c r="J165" s="39" t="n">
        <f aca="false">IF(C165="Sell",J164+G164,IF(C165="Buy",I165+H164,((I164+J164)/2+H164/2)))</f>
        <v>25.01</v>
      </c>
      <c r="K165" s="20" t="n">
        <f aca="false">(I165+J165)/2</f>
        <v>24.99</v>
      </c>
      <c r="L165" s="20" t="str">
        <f aca="false">IF(C165="Buy",I164,IF(C165="Sell",J164,""))</f>
        <v/>
      </c>
      <c r="M165" s="41" t="n">
        <f aca="false">IF(C165="Buy",(L165*10000+O164*M164)/(O164+10000),M164)</f>
        <v>25.4822222222222</v>
      </c>
      <c r="N165" s="41" t="n">
        <f aca="false">IF(C165="Sell",(L165*10000+P164*N164)/(P164+10000),N164)</f>
        <v>25.5615384615385</v>
      </c>
      <c r="O165" s="37" t="n">
        <f aca="false">IF(C165="Buy",O164+10000,O164)</f>
        <v>90000</v>
      </c>
      <c r="P165" s="37" t="n">
        <f aca="false">IF(C165="Sell",P164+10000,P164)</f>
        <v>130000</v>
      </c>
      <c r="Q165" s="37" t="n">
        <f aca="false">O165-P165</f>
        <v>-40000</v>
      </c>
      <c r="R165" s="37" t="n">
        <f aca="false">P165*N165-O165*M165</f>
        <v>1029600</v>
      </c>
      <c r="S165" s="37" t="n">
        <f aca="false">Q165*K165+R165</f>
        <v>29999.9999999999</v>
      </c>
      <c r="U165" s="20"/>
      <c r="V165" s="20"/>
      <c r="W165" s="20"/>
    </row>
    <row r="166" customFormat="false" ht="12.75" hidden="false" customHeight="false" outlineLevel="0" collapsed="false">
      <c r="A166" s="20" t="n">
        <f aca="false">A165+1</f>
        <v>148</v>
      </c>
      <c r="B166" s="37" t="n">
        <f aca="false">model1!B166</f>
        <v>30282.6024711438</v>
      </c>
      <c r="C166" s="20" t="s">
        <v>70</v>
      </c>
      <c r="D166" s="37" t="n">
        <f aca="false">((B166-B165)+(B165-B164)+(B164-B163)+(B163-B162))/4</f>
        <v>240</v>
      </c>
      <c r="E166" s="20" t="n">
        <f aca="false">IF(C166="Sell",E165-1,IF(C166="Buy",E165+1,IF(AND(C166="null",E165&gt;0),E165-1,IF(AND(C166="null",E165&lt;0),E165+1,E165))))</f>
        <v>0</v>
      </c>
      <c r="F166" s="20" t="n">
        <f aca="false">IF(ABS(Q166)&gt;$N$2,ABS(E166)+$N$3,ABS(E166))</f>
        <v>0</v>
      </c>
      <c r="G166" s="38" t="n">
        <f aca="false">MAX($J$3,IF(C166&lt;&gt;"null",VLOOKUP(F166,Transs3,3,FALSE()),ROUND(G165*(1-$F$4),2)))</f>
        <v>0</v>
      </c>
      <c r="H166" s="54" t="n">
        <f aca="false">ROUND(MAX($J$2,G166+$J$4,IF(C166&lt;&gt;"null",VLOOKUP(F166,Transs3,2,FALSE())+VLOOKUP(D166,Intensity2,2,TRUE())+H165,H165-$J$5)),2)</f>
        <v>0.04</v>
      </c>
      <c r="I166" s="39" t="n">
        <f aca="false">IF(C166="Sell",J166-H165,IF(C166="Buy",I165-G165,((I165+J165)/2-H165/2)))</f>
        <v>24.97</v>
      </c>
      <c r="J166" s="39" t="n">
        <f aca="false">IF(C166="Sell",J165+G165,IF(C166="Buy",I166+H165,((I165+J165)/2+H165/2)))</f>
        <v>25.01</v>
      </c>
      <c r="K166" s="20" t="n">
        <f aca="false">(I166+J166)/2</f>
        <v>24.99</v>
      </c>
      <c r="L166" s="20" t="str">
        <f aca="false">IF(C166="Buy",I165,IF(C166="Sell",J165,""))</f>
        <v/>
      </c>
      <c r="M166" s="41" t="n">
        <f aca="false">IF(C166="Buy",(L166*10000+O165*M165)/(O165+10000),M165)</f>
        <v>25.4822222222222</v>
      </c>
      <c r="N166" s="41" t="n">
        <f aca="false">IF(C166="Sell",(L166*10000+P165*N165)/(P165+10000),N165)</f>
        <v>25.5615384615385</v>
      </c>
      <c r="O166" s="37" t="n">
        <f aca="false">IF(C166="Buy",O165+10000,O165)</f>
        <v>90000</v>
      </c>
      <c r="P166" s="37" t="n">
        <f aca="false">IF(C166="Sell",P165+10000,P165)</f>
        <v>130000</v>
      </c>
      <c r="Q166" s="37" t="n">
        <f aca="false">O166-P166</f>
        <v>-40000</v>
      </c>
      <c r="R166" s="37" t="n">
        <f aca="false">P166*N166-O166*M166</f>
        <v>1029600</v>
      </c>
      <c r="S166" s="37" t="n">
        <f aca="false">Q166*K166+R166</f>
        <v>29999.9999999999</v>
      </c>
      <c r="U166" s="20"/>
      <c r="V166" s="20"/>
      <c r="W166" s="20"/>
    </row>
    <row r="167" customFormat="false" ht="12.75" hidden="false" customHeight="false" outlineLevel="0" collapsed="false">
      <c r="A167" s="20" t="n">
        <f aca="false">A166+1</f>
        <v>149</v>
      </c>
      <c r="B167" s="37" t="n">
        <f aca="false">model1!B167</f>
        <v>30522.6024711438</v>
      </c>
      <c r="C167" s="20" t="s">
        <v>70</v>
      </c>
      <c r="D167" s="37" t="n">
        <f aca="false">((B167-B166)+(B166-B165)+(B165-B164)+(B164-B163))/4</f>
        <v>240</v>
      </c>
      <c r="E167" s="20" t="n">
        <f aca="false">IF(C167="Sell",E166-1,IF(C167="Buy",E166+1,IF(AND(C167="null",E166&gt;0),E166-1,IF(AND(C167="null",E166&lt;0),E166+1,E166))))</f>
        <v>0</v>
      </c>
      <c r="F167" s="20" t="n">
        <f aca="false">IF(ABS(Q167)&gt;$N$2,ABS(E167)+$N$3,ABS(E167))</f>
        <v>0</v>
      </c>
      <c r="G167" s="38" t="n">
        <f aca="false">MAX($J$3,IF(C167&lt;&gt;"null",VLOOKUP(F167,Transs3,3,FALSE()),ROUND(G166*(1-$F$4),2)))</f>
        <v>0</v>
      </c>
      <c r="H167" s="54" t="n">
        <f aca="false">ROUND(MAX($J$2,G167+$J$4,IF(C167&lt;&gt;"null",VLOOKUP(F167,Transs3,2,FALSE())+VLOOKUP(D167,Intensity2,2,TRUE())+H166,H166-$J$5)),2)</f>
        <v>0.04</v>
      </c>
      <c r="I167" s="39" t="n">
        <f aca="false">IF(C167="Sell",J167-H166,IF(C167="Buy",I166-G166,((I166+J166)/2-H166/2)))</f>
        <v>24.97</v>
      </c>
      <c r="J167" s="39" t="n">
        <f aca="false">IF(C167="Sell",J166+G166,IF(C167="Buy",I167+H166,((I166+J166)/2+H166/2)))</f>
        <v>25.01</v>
      </c>
      <c r="K167" s="20" t="n">
        <f aca="false">(I167+J167)/2</f>
        <v>24.99</v>
      </c>
      <c r="L167" s="20" t="str">
        <f aca="false">IF(C167="Buy",I166,IF(C167="Sell",J166,""))</f>
        <v/>
      </c>
      <c r="M167" s="41" t="n">
        <f aca="false">IF(C167="Buy",(L167*10000+O166*M166)/(O166+10000),M166)</f>
        <v>25.4822222222222</v>
      </c>
      <c r="N167" s="41" t="n">
        <f aca="false">IF(C167="Sell",(L167*10000+P166*N166)/(P166+10000),N166)</f>
        <v>25.5615384615385</v>
      </c>
      <c r="O167" s="37" t="n">
        <f aca="false">IF(C167="Buy",O166+10000,O166)</f>
        <v>90000</v>
      </c>
      <c r="P167" s="37" t="n">
        <f aca="false">IF(C167="Sell",P166+10000,P166)</f>
        <v>130000</v>
      </c>
      <c r="Q167" s="37" t="n">
        <f aca="false">O167-P167</f>
        <v>-40000</v>
      </c>
      <c r="R167" s="37" t="n">
        <f aca="false">P167*N167-O167*M167</f>
        <v>1029600</v>
      </c>
      <c r="S167" s="37" t="n">
        <f aca="false">Q167*K167+R167</f>
        <v>29999.9999999999</v>
      </c>
      <c r="U167" s="20"/>
      <c r="V167" s="20"/>
      <c r="W167" s="20"/>
    </row>
    <row r="168" customFormat="false" ht="12.75" hidden="false" customHeight="false" outlineLevel="0" collapsed="false">
      <c r="A168" s="20" t="n">
        <f aca="false">A167+1</f>
        <v>150</v>
      </c>
      <c r="B168" s="37" t="n">
        <f aca="false">model1!B168</f>
        <v>30762.6024711438</v>
      </c>
      <c r="C168" s="20" t="s">
        <v>70</v>
      </c>
      <c r="D168" s="37" t="n">
        <f aca="false">((B168-B167)+(B167-B166)+(B166-B165)+(B165-B164))/4</f>
        <v>240</v>
      </c>
      <c r="E168" s="20" t="n">
        <f aca="false">IF(C168="Sell",E167-1,IF(C168="Buy",E167+1,IF(AND(C168="null",E167&gt;0),E167-1,IF(AND(C168="null",E167&lt;0),E167+1,E167))))</f>
        <v>0</v>
      </c>
      <c r="F168" s="20" t="n">
        <f aca="false">IF(ABS(Q168)&gt;$N$2,ABS(E168)+$N$3,ABS(E168))</f>
        <v>0</v>
      </c>
      <c r="G168" s="38" t="n">
        <f aca="false">MAX($J$3,IF(C168&lt;&gt;"null",VLOOKUP(F168,Transs3,3,FALSE()),ROUND(G167*(1-$F$4),2)))</f>
        <v>0</v>
      </c>
      <c r="H168" s="54" t="n">
        <f aca="false">ROUND(MAX($J$2,G168+$J$4,IF(C168&lt;&gt;"null",VLOOKUP(F168,Transs3,2,FALSE())+VLOOKUP(D168,Intensity2,2,TRUE())+H167,H167-$J$5)),2)</f>
        <v>0.04</v>
      </c>
      <c r="I168" s="39" t="n">
        <f aca="false">IF(C168="Sell",J168-H167,IF(C168="Buy",I167-G167,((I167+J167)/2-H167/2)))</f>
        <v>24.97</v>
      </c>
      <c r="J168" s="39" t="n">
        <f aca="false">IF(C168="Sell",J167+G167,IF(C168="Buy",I168+H167,((I167+J167)/2+H167/2)))</f>
        <v>25.01</v>
      </c>
      <c r="K168" s="20" t="n">
        <f aca="false">(I168+J168)/2</f>
        <v>24.99</v>
      </c>
      <c r="L168" s="20" t="str">
        <f aca="false">IF(C168="Buy",I167,IF(C168="Sell",J167,""))</f>
        <v/>
      </c>
      <c r="M168" s="41" t="n">
        <f aca="false">IF(C168="Buy",(L168*10000+O167*M167)/(O167+10000),M167)</f>
        <v>25.4822222222222</v>
      </c>
      <c r="N168" s="41" t="n">
        <f aca="false">IF(C168="Sell",(L168*10000+P167*N167)/(P167+10000),N167)</f>
        <v>25.5615384615385</v>
      </c>
      <c r="O168" s="37" t="n">
        <f aca="false">IF(C168="Buy",O167+10000,O167)</f>
        <v>90000</v>
      </c>
      <c r="P168" s="37" t="n">
        <f aca="false">IF(C168="Sell",P167+10000,P167)</f>
        <v>130000</v>
      </c>
      <c r="Q168" s="37" t="n">
        <f aca="false">O168-P168</f>
        <v>-40000</v>
      </c>
      <c r="R168" s="37" t="n">
        <f aca="false">P168*N168-O168*M168</f>
        <v>1029600</v>
      </c>
      <c r="S168" s="37" t="n">
        <f aca="false">Q168*K168+R168</f>
        <v>29999.9999999999</v>
      </c>
      <c r="U168" s="20"/>
      <c r="V168" s="20"/>
      <c r="W168" s="20"/>
    </row>
    <row r="169" customFormat="false" ht="12.75" hidden="false" customHeight="false" outlineLevel="0" collapsed="false">
      <c r="A169" s="20" t="n">
        <f aca="false">A168+1</f>
        <v>151</v>
      </c>
      <c r="B169" s="37" t="n">
        <f aca="false">model1!B169</f>
        <v>31002.6024711438</v>
      </c>
      <c r="C169" s="20" t="s">
        <v>70</v>
      </c>
      <c r="D169" s="37" t="n">
        <f aca="false">((B169-B168)+(B168-B167)+(B167-B166)+(B166-B165))/4</f>
        <v>240</v>
      </c>
      <c r="E169" s="20" t="n">
        <f aca="false">IF(C169="Sell",E168-1,IF(C169="Buy",E168+1,IF(AND(C169="null",E168&gt;0),E168-1,IF(AND(C169="null",E168&lt;0),E168+1,E168))))</f>
        <v>0</v>
      </c>
      <c r="F169" s="20" t="n">
        <f aca="false">IF(ABS(Q169)&gt;$N$2,ABS(E169)+$N$3,ABS(E169))</f>
        <v>0</v>
      </c>
      <c r="G169" s="38" t="n">
        <f aca="false">MAX($J$3,IF(C169&lt;&gt;"null",VLOOKUP(F169,Transs3,3,FALSE()),ROUND(G168*(1-$F$4),2)))</f>
        <v>0</v>
      </c>
      <c r="H169" s="54" t="n">
        <f aca="false">ROUND(MAX($J$2,G169+$J$4,IF(C169&lt;&gt;"null",VLOOKUP(F169,Transs3,2,FALSE())+VLOOKUP(D169,Intensity2,2,TRUE())+H168,H168-$J$5)),2)</f>
        <v>0.04</v>
      </c>
      <c r="I169" s="39" t="n">
        <f aca="false">IF(C169="Sell",J169-H168,IF(C169="Buy",I168-G168,((I168+J168)/2-H168/2)))</f>
        <v>24.97</v>
      </c>
      <c r="J169" s="39" t="n">
        <f aca="false">IF(C169="Sell",J168+G168,IF(C169="Buy",I169+H168,((I168+J168)/2+H168/2)))</f>
        <v>25.01</v>
      </c>
      <c r="K169" s="20" t="n">
        <f aca="false">(I169+J169)/2</f>
        <v>24.99</v>
      </c>
      <c r="L169" s="20" t="str">
        <f aca="false">IF(C169="Buy",I168,IF(C169="Sell",J168,""))</f>
        <v/>
      </c>
      <c r="M169" s="41" t="n">
        <f aca="false">IF(C169="Buy",(L169*10000+O168*M168)/(O168+10000),M168)</f>
        <v>25.4822222222222</v>
      </c>
      <c r="N169" s="41" t="n">
        <f aca="false">IF(C169="Sell",(L169*10000+P168*N168)/(P168+10000),N168)</f>
        <v>25.5615384615385</v>
      </c>
      <c r="O169" s="37" t="n">
        <f aca="false">IF(C169="Buy",O168+10000,O168)</f>
        <v>90000</v>
      </c>
      <c r="P169" s="37" t="n">
        <f aca="false">IF(C169="Sell",P168+10000,P168)</f>
        <v>130000</v>
      </c>
      <c r="Q169" s="37" t="n">
        <f aca="false">O169-P169</f>
        <v>-40000</v>
      </c>
      <c r="R169" s="37" t="n">
        <f aca="false">P169*N169-O169*M169</f>
        <v>1029600</v>
      </c>
      <c r="S169" s="37" t="n">
        <f aca="false">Q169*K169+R169</f>
        <v>29999.9999999999</v>
      </c>
      <c r="U169" s="20"/>
      <c r="V169" s="20"/>
      <c r="W169" s="20"/>
    </row>
    <row r="170" customFormat="false" ht="12.75" hidden="false" customHeight="false" outlineLevel="0" collapsed="false">
      <c r="A170" s="20" t="n">
        <f aca="false">A169+1</f>
        <v>152</v>
      </c>
      <c r="B170" s="37" t="n">
        <f aca="false">model1!B170</f>
        <v>31242.6024711438</v>
      </c>
      <c r="C170" s="20" t="s">
        <v>70</v>
      </c>
      <c r="D170" s="37" t="n">
        <f aca="false">((B170-B169)+(B169-B168)+(B168-B167)+(B167-B166))/4</f>
        <v>240</v>
      </c>
      <c r="E170" s="20" t="n">
        <f aca="false">IF(C170="Sell",E169-1,IF(C170="Buy",E169+1,IF(AND(C170="null",E169&gt;0),E169-1,IF(AND(C170="null",E169&lt;0),E169+1,E169))))</f>
        <v>0</v>
      </c>
      <c r="F170" s="20" t="n">
        <f aca="false">IF(ABS(Q170)&gt;$N$2,ABS(E170)+$N$3,ABS(E170))</f>
        <v>0</v>
      </c>
      <c r="G170" s="38" t="n">
        <f aca="false">MAX($J$3,IF(C170&lt;&gt;"null",VLOOKUP(F170,Transs3,3,FALSE()),ROUND(G169*(1-$F$4),2)))</f>
        <v>0</v>
      </c>
      <c r="H170" s="54" t="n">
        <f aca="false">ROUND(MAX($J$2,G170+$J$4,IF(C170&lt;&gt;"null",VLOOKUP(F170,Transs3,2,FALSE())+VLOOKUP(D170,Intensity2,2,TRUE())+H169,H169-$J$5)),2)</f>
        <v>0.04</v>
      </c>
      <c r="I170" s="39" t="n">
        <f aca="false">IF(C170="Sell",J170-H169,IF(C170="Buy",I169-G169,((I169+J169)/2-H169/2)))</f>
        <v>24.97</v>
      </c>
      <c r="J170" s="39" t="n">
        <f aca="false">IF(C170="Sell",J169+G169,IF(C170="Buy",I170+H169,((I169+J169)/2+H169/2)))</f>
        <v>25.01</v>
      </c>
      <c r="K170" s="20" t="n">
        <f aca="false">(I170+J170)/2</f>
        <v>24.99</v>
      </c>
      <c r="L170" s="20" t="str">
        <f aca="false">IF(C170="Buy",I169,IF(C170="Sell",J169,""))</f>
        <v/>
      </c>
      <c r="M170" s="41" t="n">
        <f aca="false">IF(C170="Buy",(L170*10000+O169*M169)/(O169+10000),M169)</f>
        <v>25.4822222222222</v>
      </c>
      <c r="N170" s="41" t="n">
        <f aca="false">IF(C170="Sell",(L170*10000+P169*N169)/(P169+10000),N169)</f>
        <v>25.5615384615385</v>
      </c>
      <c r="O170" s="37" t="n">
        <f aca="false">IF(C170="Buy",O169+10000,O169)</f>
        <v>90000</v>
      </c>
      <c r="P170" s="37" t="n">
        <f aca="false">IF(C170="Sell",P169+10000,P169)</f>
        <v>130000</v>
      </c>
      <c r="Q170" s="37" t="n">
        <f aca="false">O170-P170</f>
        <v>-40000</v>
      </c>
      <c r="R170" s="37" t="n">
        <f aca="false">P170*N170-O170*M170</f>
        <v>1029600</v>
      </c>
      <c r="S170" s="37" t="n">
        <f aca="false">Q170*K170+R170</f>
        <v>29999.9999999999</v>
      </c>
      <c r="U170" s="20"/>
      <c r="V170" s="20"/>
      <c r="W170" s="20"/>
    </row>
    <row r="171" customFormat="false" ht="12.75" hidden="false" customHeight="false" outlineLevel="0" collapsed="false">
      <c r="A171" s="20" t="n">
        <f aca="false">A170+1</f>
        <v>153</v>
      </c>
      <c r="B171" s="37" t="n">
        <f aca="false">model1!B171</f>
        <v>31482.6024711438</v>
      </c>
      <c r="C171" s="20" t="s">
        <v>70</v>
      </c>
      <c r="D171" s="37" t="n">
        <f aca="false">((B171-B170)+(B170-B169)+(B169-B168)+(B168-B167))/4</f>
        <v>240</v>
      </c>
      <c r="E171" s="20" t="n">
        <f aca="false">IF(C171="Sell",E170-1,IF(C171="Buy",E170+1,IF(AND(C171="null",E170&gt;0),E170-1,IF(AND(C171="null",E170&lt;0),E170+1,E170))))</f>
        <v>0</v>
      </c>
      <c r="F171" s="20" t="n">
        <f aca="false">IF(ABS(Q171)&gt;$N$2,ABS(E171)+$N$3,ABS(E171))</f>
        <v>0</v>
      </c>
      <c r="G171" s="38" t="n">
        <f aca="false">MAX($J$3,IF(C171&lt;&gt;"null",VLOOKUP(F171,Transs3,3,FALSE()),ROUND(G170*(1-$F$4),2)))</f>
        <v>0</v>
      </c>
      <c r="H171" s="54" t="n">
        <f aca="false">ROUND(MAX($J$2,G171+$J$4,IF(C171&lt;&gt;"null",VLOOKUP(F171,Transs3,2,FALSE())+VLOOKUP(D171,Intensity2,2,TRUE())+H170,H170-$J$5)),2)</f>
        <v>0.04</v>
      </c>
      <c r="I171" s="39" t="n">
        <f aca="false">IF(C171="Sell",J171-H170,IF(C171="Buy",I170-G170,((I170+J170)/2-H170/2)))</f>
        <v>24.97</v>
      </c>
      <c r="J171" s="39" t="n">
        <f aca="false">IF(C171="Sell",J170+G170,IF(C171="Buy",I171+H170,((I170+J170)/2+H170/2)))</f>
        <v>25.01</v>
      </c>
      <c r="K171" s="20" t="n">
        <f aca="false">(I171+J171)/2</f>
        <v>24.99</v>
      </c>
      <c r="L171" s="20" t="str">
        <f aca="false">IF(C171="Buy",I170,IF(C171="Sell",J170,""))</f>
        <v/>
      </c>
      <c r="M171" s="41" t="n">
        <f aca="false">IF(C171="Buy",(L171*10000+O170*M170)/(O170+10000),M170)</f>
        <v>25.4822222222222</v>
      </c>
      <c r="N171" s="41" t="n">
        <f aca="false">IF(C171="Sell",(L171*10000+P170*N170)/(P170+10000),N170)</f>
        <v>25.5615384615385</v>
      </c>
      <c r="O171" s="37" t="n">
        <f aca="false">IF(C171="Buy",O170+10000,O170)</f>
        <v>90000</v>
      </c>
      <c r="P171" s="37" t="n">
        <f aca="false">IF(C171="Sell",P170+10000,P170)</f>
        <v>130000</v>
      </c>
      <c r="Q171" s="37" t="n">
        <f aca="false">O171-P171</f>
        <v>-40000</v>
      </c>
      <c r="R171" s="37" t="n">
        <f aca="false">P171*N171-O171*M171</f>
        <v>1029600</v>
      </c>
      <c r="S171" s="37" t="n">
        <f aca="false">Q171*K171+R171</f>
        <v>29999.9999999999</v>
      </c>
      <c r="U171" s="20"/>
      <c r="V171" s="20"/>
      <c r="W171" s="20"/>
    </row>
    <row r="172" customFormat="false" ht="12.75" hidden="false" customHeight="false" outlineLevel="0" collapsed="false">
      <c r="A172" s="20" t="n">
        <f aca="false">A171+1</f>
        <v>154</v>
      </c>
      <c r="B172" s="37" t="n">
        <f aca="false">model1!B172</f>
        <v>31722.6024711438</v>
      </c>
      <c r="C172" s="20" t="s">
        <v>70</v>
      </c>
      <c r="D172" s="37" t="n">
        <f aca="false">((B172-B171)+(B171-B170)+(B170-B169)+(B169-B168))/4</f>
        <v>240</v>
      </c>
      <c r="E172" s="20" t="n">
        <f aca="false">IF(C172="Sell",E171-1,IF(C172="Buy",E171+1,IF(AND(C172="null",E171&gt;0),E171-1,IF(AND(C172="null",E171&lt;0),E171+1,E171))))</f>
        <v>0</v>
      </c>
      <c r="F172" s="20" t="n">
        <f aca="false">IF(ABS(Q172)&gt;$N$2,ABS(E172)+$N$3,ABS(E172))</f>
        <v>0</v>
      </c>
      <c r="G172" s="38" t="n">
        <f aca="false">MAX($J$3,IF(C172&lt;&gt;"null",VLOOKUP(F172,Transs3,3,FALSE()),ROUND(G171*(1-$F$4),2)))</f>
        <v>0</v>
      </c>
      <c r="H172" s="54" t="n">
        <f aca="false">ROUND(MAX($J$2,G172+$J$4,IF(C172&lt;&gt;"null",VLOOKUP(F172,Transs3,2,FALSE())+VLOOKUP(D172,Intensity2,2,TRUE())+H171,H171-$J$5)),2)</f>
        <v>0.04</v>
      </c>
      <c r="I172" s="39" t="n">
        <f aca="false">IF(C172="Sell",J172-H171,IF(C172="Buy",I171-G171,((I171+J171)/2-H171/2)))</f>
        <v>24.97</v>
      </c>
      <c r="J172" s="39" t="n">
        <f aca="false">IF(C172="Sell",J171+G171,IF(C172="Buy",I172+H171,((I171+J171)/2+H171/2)))</f>
        <v>25.01</v>
      </c>
      <c r="K172" s="20" t="n">
        <f aca="false">(I172+J172)/2</f>
        <v>24.99</v>
      </c>
      <c r="L172" s="20" t="str">
        <f aca="false">IF(C172="Buy",I171,IF(C172="Sell",J171,""))</f>
        <v/>
      </c>
      <c r="M172" s="41" t="n">
        <f aca="false">IF(C172="Buy",(L172*10000+O171*M171)/(O171+10000),M171)</f>
        <v>25.4822222222222</v>
      </c>
      <c r="N172" s="41" t="n">
        <f aca="false">IF(C172="Sell",(L172*10000+P171*N171)/(P171+10000),N171)</f>
        <v>25.5615384615385</v>
      </c>
      <c r="O172" s="37" t="n">
        <f aca="false">IF(C172="Buy",O171+10000,O171)</f>
        <v>90000</v>
      </c>
      <c r="P172" s="37" t="n">
        <f aca="false">IF(C172="Sell",P171+10000,P171)</f>
        <v>130000</v>
      </c>
      <c r="Q172" s="37" t="n">
        <f aca="false">O172-P172</f>
        <v>-40000</v>
      </c>
      <c r="R172" s="37" t="n">
        <f aca="false">P172*N172-O172*M172</f>
        <v>1029600</v>
      </c>
      <c r="S172" s="37" t="n">
        <f aca="false">Q172*K172+R172</f>
        <v>29999.9999999999</v>
      </c>
      <c r="U172" s="20"/>
      <c r="V172" s="20"/>
      <c r="W172" s="20"/>
    </row>
    <row r="173" customFormat="false" ht="12.75" hidden="false" customHeight="false" outlineLevel="0" collapsed="false">
      <c r="A173" s="20" t="n">
        <f aca="false">A172+1</f>
        <v>155</v>
      </c>
      <c r="B173" s="37" t="n">
        <f aca="false">model1!B173</f>
        <v>31962.6024711438</v>
      </c>
      <c r="C173" s="20" t="s">
        <v>70</v>
      </c>
      <c r="D173" s="37" t="n">
        <f aca="false">((B173-B172)+(B172-B171)+(B171-B170)+(B170-B169))/4</f>
        <v>240</v>
      </c>
      <c r="E173" s="20" t="n">
        <f aca="false">IF(C173="Sell",E172-1,IF(C173="Buy",E172+1,IF(AND(C173="null",E172&gt;0),E172-1,IF(AND(C173="null",E172&lt;0),E172+1,E172))))</f>
        <v>0</v>
      </c>
      <c r="F173" s="20" t="n">
        <f aca="false">IF(ABS(Q173)&gt;$N$2,ABS(E173)+$N$3,ABS(E173))</f>
        <v>0</v>
      </c>
      <c r="G173" s="38" t="n">
        <f aca="false">MAX($J$3,IF(C173&lt;&gt;"null",VLOOKUP(F173,Transs3,3,FALSE()),ROUND(G172*(1-$F$4),2)))</f>
        <v>0</v>
      </c>
      <c r="H173" s="54" t="n">
        <f aca="false">ROUND(MAX($J$2,G173+$J$4,IF(C173&lt;&gt;"null",VLOOKUP(F173,Transs3,2,FALSE())+VLOOKUP(D173,Intensity2,2,TRUE())+H172,H172-$J$5)),2)</f>
        <v>0.04</v>
      </c>
      <c r="I173" s="39" t="n">
        <f aca="false">IF(C173="Sell",J173-H172,IF(C173="Buy",I172-G172,((I172+J172)/2-H172/2)))</f>
        <v>24.97</v>
      </c>
      <c r="J173" s="39" t="n">
        <f aca="false">IF(C173="Sell",J172+G172,IF(C173="Buy",I173+H172,((I172+J172)/2+H172/2)))</f>
        <v>25.01</v>
      </c>
      <c r="K173" s="20" t="n">
        <f aca="false">(I173+J173)/2</f>
        <v>24.99</v>
      </c>
      <c r="L173" s="20" t="str">
        <f aca="false">IF(C173="Buy",I172,IF(C173="Sell",J172,""))</f>
        <v/>
      </c>
      <c r="M173" s="41" t="n">
        <f aca="false">IF(C173="Buy",(L173*10000+O172*M172)/(O172+10000),M172)</f>
        <v>25.4822222222222</v>
      </c>
      <c r="N173" s="41" t="n">
        <f aca="false">IF(C173="Sell",(L173*10000+P172*N172)/(P172+10000),N172)</f>
        <v>25.5615384615385</v>
      </c>
      <c r="O173" s="37" t="n">
        <f aca="false">IF(C173="Buy",O172+10000,O172)</f>
        <v>90000</v>
      </c>
      <c r="P173" s="37" t="n">
        <f aca="false">IF(C173="Sell",P172+10000,P172)</f>
        <v>130000</v>
      </c>
      <c r="Q173" s="37" t="n">
        <f aca="false">O173-P173</f>
        <v>-40000</v>
      </c>
      <c r="R173" s="37" t="n">
        <f aca="false">P173*N173-O173*M173</f>
        <v>1029600</v>
      </c>
      <c r="S173" s="37" t="n">
        <f aca="false">Q173*K173+R173</f>
        <v>29999.9999999999</v>
      </c>
      <c r="U173" s="20"/>
      <c r="V173" s="20"/>
      <c r="W173" s="20"/>
    </row>
    <row r="174" customFormat="false" ht="12.75" hidden="false" customHeight="false" outlineLevel="0" collapsed="false">
      <c r="G174" s="38"/>
      <c r="H174" s="38"/>
      <c r="I174" s="38"/>
      <c r="J174" s="38"/>
      <c r="L174" s="42"/>
      <c r="M174" s="42"/>
      <c r="N174" s="42"/>
      <c r="O174" s="42"/>
    </row>
    <row r="175" customFormat="false" ht="12.75" hidden="false" customHeight="false" outlineLevel="0" collapsed="false">
      <c r="G175" s="38"/>
      <c r="H175" s="38"/>
      <c r="I175" s="38"/>
      <c r="J175" s="38"/>
      <c r="L175" s="42"/>
      <c r="M175" s="42"/>
      <c r="N175" s="42"/>
      <c r="O175" s="42"/>
    </row>
    <row r="176" customFormat="false" ht="12.75" hidden="false" customHeight="false" outlineLevel="0" collapsed="false">
      <c r="G176" s="38"/>
      <c r="H176" s="38"/>
      <c r="I176" s="38"/>
      <c r="J176" s="38"/>
      <c r="L176" s="42"/>
      <c r="M176" s="42"/>
      <c r="N176" s="42"/>
      <c r="O176" s="42"/>
    </row>
    <row r="177" customFormat="false" ht="12.75" hidden="false" customHeight="false" outlineLevel="0" collapsed="false">
      <c r="G177" s="38"/>
      <c r="H177" s="38"/>
      <c r="I177" s="38"/>
      <c r="J177" s="38"/>
      <c r="L177" s="42"/>
      <c r="M177" s="42"/>
      <c r="N177" s="42"/>
      <c r="O177" s="42"/>
    </row>
    <row r="178" customFormat="false" ht="12.75" hidden="false" customHeight="false" outlineLevel="0" collapsed="false">
      <c r="G178" s="38"/>
      <c r="H178" s="38"/>
      <c r="I178" s="38"/>
      <c r="J178" s="38"/>
      <c r="L178" s="42"/>
      <c r="M178" s="42"/>
      <c r="N178" s="42"/>
      <c r="O178" s="42"/>
    </row>
    <row r="179" customFormat="false" ht="12.75" hidden="false" customHeight="false" outlineLevel="0" collapsed="false">
      <c r="G179" s="38"/>
      <c r="H179" s="38"/>
      <c r="I179" s="38"/>
      <c r="J179" s="38"/>
      <c r="L179" s="42"/>
      <c r="M179" s="42"/>
      <c r="N179" s="42"/>
      <c r="O179" s="42"/>
    </row>
    <row r="180" customFormat="false" ht="12.75" hidden="false" customHeight="false" outlineLevel="0" collapsed="false">
      <c r="G180" s="38"/>
      <c r="H180" s="38"/>
      <c r="I180" s="38"/>
      <c r="J180" s="38"/>
      <c r="L180" s="42"/>
      <c r="M180" s="42"/>
      <c r="N180" s="42"/>
      <c r="O180" s="42"/>
    </row>
    <row r="181" customFormat="false" ht="12.75" hidden="false" customHeight="false" outlineLevel="0" collapsed="false">
      <c r="G181" s="38"/>
      <c r="H181" s="38"/>
      <c r="I181" s="38"/>
      <c r="J181" s="38"/>
      <c r="L181" s="42"/>
      <c r="M181" s="42"/>
      <c r="N181" s="42"/>
      <c r="O181" s="42"/>
    </row>
    <row r="182" customFormat="false" ht="12.75" hidden="false" customHeight="false" outlineLevel="0" collapsed="false">
      <c r="G182" s="38"/>
      <c r="H182" s="38"/>
      <c r="I182" s="38"/>
      <c r="J182" s="38"/>
      <c r="L182" s="42"/>
      <c r="M182" s="42"/>
      <c r="N182" s="42"/>
      <c r="O182" s="42"/>
    </row>
    <row r="183" customFormat="false" ht="12.75" hidden="false" customHeight="false" outlineLevel="0" collapsed="false">
      <c r="G183" s="38"/>
      <c r="H183" s="38"/>
      <c r="I183" s="38"/>
      <c r="J183" s="38"/>
      <c r="L183" s="42"/>
      <c r="M183" s="42"/>
      <c r="N183" s="42"/>
      <c r="O183" s="42"/>
    </row>
    <row r="184" customFormat="false" ht="12.75" hidden="false" customHeight="false" outlineLevel="0" collapsed="false">
      <c r="G184" s="38"/>
      <c r="H184" s="38"/>
      <c r="I184" s="38"/>
      <c r="J184" s="38"/>
      <c r="L184" s="42"/>
      <c r="M184" s="42"/>
      <c r="N184" s="42"/>
      <c r="O184" s="42"/>
    </row>
    <row r="185" customFormat="false" ht="12.75" hidden="false" customHeight="false" outlineLevel="0" collapsed="false">
      <c r="G185" s="38"/>
      <c r="H185" s="38"/>
      <c r="I185" s="38"/>
      <c r="J185" s="38"/>
      <c r="L185" s="42"/>
      <c r="M185" s="42"/>
      <c r="N185" s="42"/>
      <c r="O185" s="42"/>
    </row>
    <row r="186" customFormat="false" ht="12.75" hidden="false" customHeight="false" outlineLevel="0" collapsed="false">
      <c r="G186" s="38"/>
      <c r="H186" s="38"/>
      <c r="I186" s="38"/>
      <c r="J186" s="38"/>
      <c r="L186" s="42"/>
      <c r="M186" s="42"/>
      <c r="N186" s="42"/>
      <c r="O186" s="42"/>
    </row>
    <row r="187" customFormat="false" ht="12.75" hidden="false" customHeight="false" outlineLevel="0" collapsed="false">
      <c r="G187" s="38"/>
      <c r="H187" s="38"/>
      <c r="I187" s="38"/>
      <c r="J187" s="38"/>
      <c r="L187" s="42"/>
      <c r="M187" s="42"/>
      <c r="N187" s="42"/>
      <c r="O187" s="42"/>
    </row>
    <row r="188" customFormat="false" ht="12.75" hidden="false" customHeight="false" outlineLevel="0" collapsed="false">
      <c r="G188" s="38"/>
      <c r="H188" s="38"/>
      <c r="I188" s="38"/>
      <c r="J188" s="38"/>
      <c r="L188" s="42"/>
      <c r="M188" s="42"/>
      <c r="N188" s="42"/>
      <c r="O188" s="42"/>
    </row>
    <row r="189" customFormat="false" ht="12.75" hidden="false" customHeight="false" outlineLevel="0" collapsed="false">
      <c r="G189" s="38"/>
      <c r="H189" s="38"/>
      <c r="I189" s="38"/>
      <c r="J189" s="38"/>
      <c r="L189" s="42"/>
      <c r="M189" s="42"/>
      <c r="N189" s="42"/>
      <c r="O189" s="42"/>
    </row>
    <row r="190" customFormat="false" ht="12.75" hidden="false" customHeight="false" outlineLevel="0" collapsed="false">
      <c r="G190" s="38"/>
      <c r="H190" s="38"/>
      <c r="I190" s="38"/>
      <c r="J190" s="38"/>
      <c r="L190" s="42"/>
      <c r="M190" s="42"/>
      <c r="N190" s="42"/>
      <c r="O190" s="42"/>
    </row>
    <row r="191" customFormat="false" ht="12.75" hidden="false" customHeight="false" outlineLevel="0" collapsed="false">
      <c r="G191" s="38"/>
      <c r="H191" s="38"/>
      <c r="I191" s="38"/>
      <c r="J191" s="38"/>
      <c r="L191" s="42"/>
      <c r="M191" s="42"/>
      <c r="N191" s="42"/>
      <c r="O191" s="42"/>
    </row>
    <row r="192" customFormat="false" ht="12.75" hidden="false" customHeight="false" outlineLevel="0" collapsed="false">
      <c r="G192" s="38"/>
      <c r="H192" s="38"/>
      <c r="I192" s="38"/>
      <c r="J192" s="38"/>
    </row>
    <row r="193" customFormat="false" ht="12.75" hidden="false" customHeight="false" outlineLevel="0" collapsed="false">
      <c r="G193" s="38"/>
      <c r="H193" s="38"/>
      <c r="I193" s="38"/>
      <c r="J193" s="38"/>
    </row>
    <row r="194" customFormat="false" ht="12.75" hidden="false" customHeight="false" outlineLevel="0" collapsed="false">
      <c r="G194" s="38"/>
      <c r="H194" s="38"/>
      <c r="I194" s="38"/>
      <c r="J194" s="38"/>
    </row>
    <row r="195" customFormat="false" ht="12.75" hidden="false" customHeight="false" outlineLevel="0" collapsed="false">
      <c r="G195" s="38"/>
      <c r="H195" s="38"/>
      <c r="I195" s="38"/>
      <c r="J195" s="38"/>
    </row>
    <row r="196" customFormat="false" ht="12.75" hidden="false" customHeight="false" outlineLevel="0" collapsed="false">
      <c r="G196" s="38"/>
      <c r="H196" s="38"/>
      <c r="I196" s="38"/>
      <c r="J196" s="38"/>
    </row>
    <row r="197" customFormat="false" ht="12.75" hidden="false" customHeight="false" outlineLevel="0" collapsed="false">
      <c r="G197" s="38"/>
      <c r="H197" s="38"/>
      <c r="I197" s="38"/>
      <c r="J197" s="38"/>
    </row>
    <row r="198" customFormat="false" ht="12.75" hidden="false" customHeight="false" outlineLevel="0" collapsed="false">
      <c r="G198" s="38"/>
      <c r="H198" s="38"/>
      <c r="I198" s="38"/>
      <c r="J198" s="38"/>
    </row>
    <row r="199" customFormat="false" ht="12.75" hidden="false" customHeight="false" outlineLevel="0" collapsed="false">
      <c r="G199" s="38"/>
      <c r="H199" s="38"/>
      <c r="I199" s="38"/>
      <c r="J199" s="38"/>
    </row>
    <row r="200" customFormat="false" ht="12.75" hidden="false" customHeight="false" outlineLevel="0" collapsed="false">
      <c r="G200" s="38"/>
      <c r="H200" s="38"/>
      <c r="I200" s="38"/>
      <c r="J200" s="38"/>
    </row>
    <row r="201" customFormat="false" ht="12.75" hidden="false" customHeight="false" outlineLevel="0" collapsed="false">
      <c r="G201" s="38"/>
      <c r="H201" s="38"/>
      <c r="I201" s="38"/>
      <c r="J201" s="38"/>
    </row>
    <row r="202" customFormat="false" ht="12.75" hidden="false" customHeight="false" outlineLevel="0" collapsed="false">
      <c r="G202" s="38"/>
      <c r="H202" s="38"/>
      <c r="I202" s="38"/>
      <c r="J202" s="38"/>
    </row>
    <row r="203" customFormat="false" ht="12.75" hidden="false" customHeight="false" outlineLevel="0" collapsed="false">
      <c r="G203" s="38"/>
      <c r="H203" s="38"/>
      <c r="I203" s="38"/>
      <c r="J203" s="38"/>
    </row>
    <row r="204" customFormat="false" ht="12.75" hidden="false" customHeight="false" outlineLevel="0" collapsed="false">
      <c r="G204" s="38"/>
      <c r="H204" s="38"/>
      <c r="I204" s="38"/>
      <c r="J204" s="38"/>
    </row>
    <row r="205" customFormat="false" ht="12.75" hidden="false" customHeight="false" outlineLevel="0" collapsed="false">
      <c r="G205" s="38"/>
      <c r="H205" s="38"/>
      <c r="I205" s="38"/>
      <c r="J205" s="38"/>
    </row>
    <row r="206" customFormat="false" ht="12.75" hidden="false" customHeight="false" outlineLevel="0" collapsed="false">
      <c r="G206" s="38"/>
      <c r="H206" s="38"/>
      <c r="I206" s="38"/>
      <c r="J206" s="38"/>
    </row>
    <row r="207" customFormat="false" ht="12.75" hidden="false" customHeight="false" outlineLevel="0" collapsed="false">
      <c r="G207" s="38"/>
      <c r="H207" s="38"/>
      <c r="I207" s="38"/>
      <c r="J207" s="38"/>
    </row>
    <row r="208" customFormat="false" ht="12.75" hidden="false" customHeight="false" outlineLevel="0" collapsed="false">
      <c r="G208" s="38"/>
      <c r="H208" s="38"/>
      <c r="I208" s="38"/>
      <c r="J208" s="38"/>
    </row>
    <row r="209" customFormat="false" ht="12.75" hidden="false" customHeight="false" outlineLevel="0" collapsed="false">
      <c r="G209" s="38"/>
      <c r="H209" s="38"/>
      <c r="I209" s="38"/>
      <c r="J209" s="38"/>
    </row>
    <row r="210" customFormat="false" ht="12.75" hidden="false" customHeight="false" outlineLevel="0" collapsed="false">
      <c r="G210" s="38"/>
      <c r="H210" s="38"/>
      <c r="I210" s="38"/>
      <c r="J210" s="38"/>
    </row>
    <row r="211" customFormat="false" ht="12.75" hidden="false" customHeight="false" outlineLevel="0" collapsed="false">
      <c r="G211" s="38"/>
      <c r="H211" s="38"/>
      <c r="I211" s="38"/>
      <c r="J211" s="38"/>
    </row>
    <row r="212" customFormat="false" ht="12.75" hidden="false" customHeight="false" outlineLevel="0" collapsed="false">
      <c r="G212" s="38"/>
      <c r="H212" s="38"/>
      <c r="I212" s="38"/>
      <c r="J212" s="38"/>
    </row>
    <row r="213" customFormat="false" ht="12.75" hidden="false" customHeight="false" outlineLevel="0" collapsed="false">
      <c r="G213" s="38"/>
      <c r="H213" s="38"/>
      <c r="I213" s="38"/>
      <c r="J213" s="38"/>
    </row>
    <row r="214" customFormat="false" ht="12.75" hidden="false" customHeight="false" outlineLevel="0" collapsed="false">
      <c r="G214" s="38"/>
      <c r="H214" s="38"/>
      <c r="I214" s="38"/>
      <c r="J214" s="38"/>
    </row>
    <row r="215" customFormat="false" ht="12.75" hidden="false" customHeight="false" outlineLevel="0" collapsed="false">
      <c r="G215" s="38"/>
      <c r="H215" s="38"/>
      <c r="I215" s="38"/>
      <c r="J215" s="38"/>
    </row>
    <row r="216" customFormat="false" ht="12.75" hidden="false" customHeight="false" outlineLevel="0" collapsed="false">
      <c r="G216" s="38"/>
      <c r="H216" s="38"/>
      <c r="I216" s="38"/>
      <c r="J216" s="38"/>
    </row>
    <row r="217" customFormat="false" ht="12.75" hidden="false" customHeight="false" outlineLevel="0" collapsed="false">
      <c r="G217" s="38"/>
      <c r="H217" s="38"/>
      <c r="I217" s="38"/>
      <c r="J217" s="38"/>
    </row>
    <row r="218" customFormat="false" ht="12.75" hidden="false" customHeight="false" outlineLevel="0" collapsed="false">
      <c r="G218" s="38"/>
      <c r="H218" s="38"/>
      <c r="I218" s="38"/>
      <c r="J218" s="38"/>
    </row>
    <row r="219" customFormat="false" ht="12.75" hidden="false" customHeight="false" outlineLevel="0" collapsed="false">
      <c r="G219" s="38"/>
      <c r="H219" s="38"/>
      <c r="I219" s="38"/>
      <c r="J219" s="38"/>
    </row>
    <row r="220" customFormat="false" ht="12.75" hidden="false" customHeight="false" outlineLevel="0" collapsed="false">
      <c r="G220" s="38"/>
      <c r="H220" s="38"/>
      <c r="I220" s="38"/>
      <c r="J220" s="38"/>
    </row>
    <row r="221" customFormat="false" ht="12.75" hidden="false" customHeight="false" outlineLevel="0" collapsed="false">
      <c r="G221" s="38"/>
      <c r="H221" s="38"/>
      <c r="I221" s="38"/>
      <c r="J221" s="38"/>
    </row>
    <row r="222" customFormat="false" ht="12.75" hidden="false" customHeight="false" outlineLevel="0" collapsed="false">
      <c r="G222" s="38"/>
      <c r="H222" s="38"/>
      <c r="I222" s="38"/>
      <c r="J222" s="38"/>
    </row>
    <row r="223" customFormat="false" ht="12.75" hidden="false" customHeight="false" outlineLevel="0" collapsed="false">
      <c r="G223" s="38"/>
      <c r="H223" s="38"/>
      <c r="I223" s="38"/>
      <c r="J223" s="38"/>
    </row>
    <row r="224" customFormat="false" ht="12.75" hidden="false" customHeight="false" outlineLevel="0" collapsed="false">
      <c r="G224" s="38"/>
      <c r="H224" s="38"/>
      <c r="I224" s="38"/>
      <c r="J224" s="38"/>
    </row>
    <row r="225" customFormat="false" ht="12.75" hidden="false" customHeight="false" outlineLevel="0" collapsed="false">
      <c r="G225" s="38"/>
      <c r="H225" s="38"/>
      <c r="I225" s="38"/>
      <c r="J225" s="38"/>
    </row>
    <row r="226" customFormat="false" ht="12.75" hidden="false" customHeight="false" outlineLevel="0" collapsed="false">
      <c r="G226" s="38"/>
      <c r="H226" s="38"/>
      <c r="I226" s="38"/>
      <c r="J226" s="38"/>
    </row>
    <row r="227" customFormat="false" ht="12.75" hidden="false" customHeight="false" outlineLevel="0" collapsed="false">
      <c r="G227" s="38"/>
      <c r="H227" s="38"/>
      <c r="I227" s="38"/>
      <c r="J227" s="38"/>
    </row>
    <row r="228" customFormat="false" ht="12.75" hidden="false" customHeight="false" outlineLevel="0" collapsed="false">
      <c r="G228" s="38"/>
      <c r="H228" s="38"/>
      <c r="I228" s="38"/>
      <c r="J228" s="38"/>
    </row>
    <row r="229" customFormat="false" ht="12.75" hidden="false" customHeight="false" outlineLevel="0" collapsed="false">
      <c r="G229" s="38"/>
      <c r="H229" s="38"/>
      <c r="I229" s="38"/>
      <c r="J229" s="38"/>
    </row>
    <row r="230" customFormat="false" ht="12.75" hidden="false" customHeight="false" outlineLevel="0" collapsed="false">
      <c r="G230" s="38"/>
      <c r="H230" s="38"/>
      <c r="I230" s="38"/>
      <c r="J230" s="38"/>
    </row>
    <row r="231" customFormat="false" ht="12.75" hidden="false" customHeight="false" outlineLevel="0" collapsed="false">
      <c r="G231" s="38"/>
      <c r="H231" s="38"/>
      <c r="I231" s="38"/>
      <c r="J231" s="38"/>
    </row>
    <row r="232" customFormat="false" ht="12.75" hidden="false" customHeight="false" outlineLevel="0" collapsed="false">
      <c r="G232" s="38"/>
      <c r="H232" s="38"/>
      <c r="I232" s="38"/>
      <c r="J232" s="38"/>
    </row>
    <row r="233" customFormat="false" ht="12.75" hidden="false" customHeight="false" outlineLevel="0" collapsed="false">
      <c r="G233" s="38"/>
      <c r="H233" s="38"/>
      <c r="I233" s="38"/>
      <c r="J233" s="38"/>
    </row>
    <row r="234" customFormat="false" ht="12.75" hidden="false" customHeight="false" outlineLevel="0" collapsed="false">
      <c r="G234" s="38"/>
      <c r="H234" s="38"/>
      <c r="I234" s="38"/>
      <c r="J234" s="38"/>
    </row>
    <row r="235" customFormat="false" ht="12.75" hidden="false" customHeight="false" outlineLevel="0" collapsed="false">
      <c r="G235" s="38"/>
      <c r="H235" s="38"/>
      <c r="I235" s="38"/>
      <c r="J235" s="38"/>
    </row>
    <row r="236" customFormat="false" ht="12.75" hidden="false" customHeight="false" outlineLevel="0" collapsed="false">
      <c r="G236" s="38"/>
      <c r="H236" s="38"/>
      <c r="I236" s="38"/>
      <c r="J236" s="38"/>
    </row>
    <row r="237" customFormat="false" ht="12.75" hidden="false" customHeight="false" outlineLevel="0" collapsed="false">
      <c r="G237" s="38"/>
      <c r="H237" s="38"/>
      <c r="I237" s="38"/>
      <c r="J237" s="38"/>
    </row>
    <row r="238" customFormat="false" ht="12.75" hidden="false" customHeight="false" outlineLevel="0" collapsed="false">
      <c r="G238" s="38"/>
      <c r="H238" s="38"/>
      <c r="I238" s="38"/>
      <c r="J238" s="38"/>
    </row>
    <row r="239" customFormat="false" ht="12.75" hidden="false" customHeight="false" outlineLevel="0" collapsed="false">
      <c r="G239" s="38"/>
      <c r="H239" s="38"/>
      <c r="I239" s="38"/>
      <c r="J239" s="38"/>
    </row>
    <row r="240" customFormat="false" ht="12.75" hidden="false" customHeight="false" outlineLevel="0" collapsed="false">
      <c r="G240" s="38"/>
      <c r="H240" s="38"/>
      <c r="I240" s="38"/>
      <c r="J240" s="38"/>
    </row>
    <row r="241" customFormat="false" ht="12.75" hidden="false" customHeight="false" outlineLevel="0" collapsed="false">
      <c r="G241" s="38"/>
      <c r="H241" s="38"/>
      <c r="I241" s="38"/>
      <c r="J241" s="38"/>
    </row>
    <row r="242" customFormat="false" ht="12.75" hidden="false" customHeight="false" outlineLevel="0" collapsed="false">
      <c r="G242" s="38"/>
      <c r="H242" s="38"/>
      <c r="I242" s="38"/>
      <c r="J242" s="38"/>
    </row>
    <row r="243" customFormat="false" ht="12.75" hidden="false" customHeight="false" outlineLevel="0" collapsed="false">
      <c r="G243" s="38"/>
      <c r="H243" s="38"/>
      <c r="I243" s="38"/>
      <c r="J243" s="38"/>
    </row>
    <row r="244" customFormat="false" ht="12.75" hidden="false" customHeight="false" outlineLevel="0" collapsed="false">
      <c r="G244" s="38"/>
      <c r="H244" s="38"/>
      <c r="I244" s="38"/>
      <c r="J244" s="38"/>
    </row>
    <row r="245" customFormat="false" ht="12.75" hidden="false" customHeight="false" outlineLevel="0" collapsed="false">
      <c r="G245" s="38"/>
      <c r="H245" s="38"/>
      <c r="I245" s="38"/>
      <c r="J245" s="38"/>
    </row>
    <row r="246" customFormat="false" ht="12.75" hidden="false" customHeight="false" outlineLevel="0" collapsed="false">
      <c r="G246" s="38"/>
      <c r="H246" s="38"/>
      <c r="I246" s="38"/>
      <c r="J246" s="38"/>
    </row>
    <row r="247" customFormat="false" ht="12.75" hidden="false" customHeight="false" outlineLevel="0" collapsed="false">
      <c r="G247" s="38"/>
      <c r="H247" s="38"/>
      <c r="I247" s="38"/>
      <c r="J247" s="38"/>
    </row>
    <row r="248" customFormat="false" ht="12.75" hidden="false" customHeight="false" outlineLevel="0" collapsed="false">
      <c r="G248" s="38"/>
      <c r="H248" s="38"/>
      <c r="I248" s="38"/>
      <c r="J248" s="38"/>
    </row>
    <row r="249" customFormat="false" ht="12.75" hidden="false" customHeight="false" outlineLevel="0" collapsed="false">
      <c r="G249" s="38"/>
      <c r="H249" s="38"/>
      <c r="I249" s="38"/>
      <c r="J249" s="38"/>
    </row>
    <row r="250" customFormat="false" ht="12.75" hidden="false" customHeight="false" outlineLevel="0" collapsed="false">
      <c r="G250" s="38"/>
      <c r="H250" s="38"/>
      <c r="I250" s="38"/>
      <c r="J250" s="38"/>
    </row>
    <row r="251" customFormat="false" ht="12.75" hidden="false" customHeight="false" outlineLevel="0" collapsed="false">
      <c r="G251" s="38"/>
      <c r="H251" s="38"/>
      <c r="I251" s="38"/>
      <c r="J251" s="38"/>
    </row>
    <row r="252" customFormat="false" ht="12.75" hidden="false" customHeight="false" outlineLevel="0" collapsed="false">
      <c r="G252" s="38"/>
      <c r="H252" s="38"/>
      <c r="I252" s="38"/>
      <c r="J252" s="38"/>
    </row>
    <row r="253" customFormat="false" ht="12.75" hidden="false" customHeight="false" outlineLevel="0" collapsed="false">
      <c r="G253" s="38"/>
      <c r="H253" s="38"/>
      <c r="I253" s="38"/>
      <c r="J253" s="38"/>
    </row>
    <row r="254" customFormat="false" ht="12.75" hidden="false" customHeight="false" outlineLevel="0" collapsed="false">
      <c r="G254" s="38"/>
      <c r="H254" s="38"/>
      <c r="I254" s="38"/>
      <c r="J254" s="38"/>
    </row>
    <row r="255" customFormat="false" ht="12.75" hidden="false" customHeight="false" outlineLevel="0" collapsed="false">
      <c r="G255" s="38"/>
      <c r="H255" s="38"/>
      <c r="I255" s="38"/>
      <c r="J255" s="38"/>
    </row>
    <row r="256" customFormat="false" ht="12.75" hidden="false" customHeight="false" outlineLevel="0" collapsed="false">
      <c r="G256" s="38"/>
      <c r="H256" s="38"/>
      <c r="I256" s="38"/>
      <c r="J256" s="38"/>
    </row>
    <row r="257" customFormat="false" ht="12.75" hidden="false" customHeight="false" outlineLevel="0" collapsed="false">
      <c r="G257" s="38"/>
      <c r="H257" s="38"/>
      <c r="I257" s="38"/>
      <c r="J257" s="38"/>
    </row>
    <row r="258" customFormat="false" ht="12.75" hidden="false" customHeight="false" outlineLevel="0" collapsed="false">
      <c r="G258" s="38"/>
      <c r="H258" s="38"/>
      <c r="I258" s="38"/>
      <c r="J258" s="38"/>
    </row>
    <row r="259" customFormat="false" ht="12.75" hidden="false" customHeight="false" outlineLevel="0" collapsed="false">
      <c r="G259" s="38"/>
      <c r="H259" s="38"/>
      <c r="I259" s="38"/>
      <c r="J259" s="38"/>
    </row>
    <row r="260" customFormat="false" ht="12.75" hidden="false" customHeight="false" outlineLevel="0" collapsed="false">
      <c r="G260" s="38"/>
      <c r="H260" s="38"/>
      <c r="I260" s="38"/>
      <c r="J260" s="38"/>
    </row>
    <row r="261" customFormat="false" ht="12.75" hidden="false" customHeight="false" outlineLevel="0" collapsed="false">
      <c r="G261" s="38"/>
      <c r="H261" s="38"/>
      <c r="I261" s="38"/>
      <c r="J261" s="38"/>
    </row>
    <row r="262" customFormat="false" ht="12.75" hidden="false" customHeight="false" outlineLevel="0" collapsed="false">
      <c r="G262" s="38"/>
      <c r="H262" s="38"/>
      <c r="I262" s="38"/>
      <c r="J262" s="38"/>
    </row>
    <row r="263" customFormat="false" ht="12.75" hidden="false" customHeight="false" outlineLevel="0" collapsed="false">
      <c r="G263" s="38"/>
      <c r="H263" s="38"/>
      <c r="I263" s="38"/>
      <c r="J263" s="38"/>
    </row>
    <row r="264" customFormat="false" ht="12.75" hidden="false" customHeight="false" outlineLevel="0" collapsed="false">
      <c r="G264" s="38"/>
      <c r="H264" s="38"/>
      <c r="I264" s="38"/>
      <c r="J264" s="38"/>
    </row>
    <row r="265" customFormat="false" ht="12.75" hidden="false" customHeight="false" outlineLevel="0" collapsed="false">
      <c r="G265" s="38"/>
      <c r="H265" s="38"/>
      <c r="I265" s="38"/>
      <c r="J265" s="38"/>
    </row>
    <row r="266" customFormat="false" ht="12.75" hidden="false" customHeight="false" outlineLevel="0" collapsed="false">
      <c r="G266" s="38"/>
      <c r="H266" s="38"/>
      <c r="I266" s="38"/>
      <c r="J266" s="38"/>
    </row>
    <row r="267" customFormat="false" ht="12.75" hidden="false" customHeight="false" outlineLevel="0" collapsed="false">
      <c r="G267" s="38"/>
      <c r="H267" s="38"/>
      <c r="I267" s="38"/>
      <c r="J267" s="38"/>
    </row>
    <row r="268" customFormat="false" ht="12.75" hidden="false" customHeight="false" outlineLevel="0" collapsed="false">
      <c r="G268" s="38"/>
      <c r="H268" s="38"/>
      <c r="I268" s="38"/>
      <c r="J268" s="38"/>
    </row>
    <row r="269" customFormat="false" ht="12.75" hidden="false" customHeight="false" outlineLevel="0" collapsed="false">
      <c r="G269" s="38"/>
      <c r="H269" s="38"/>
      <c r="I269" s="38"/>
      <c r="J269" s="38"/>
    </row>
    <row r="270" customFormat="false" ht="12.75" hidden="false" customHeight="false" outlineLevel="0" collapsed="false">
      <c r="G270" s="38"/>
      <c r="H270" s="38"/>
      <c r="I270" s="38"/>
      <c r="J270" s="38"/>
    </row>
    <row r="271" customFormat="false" ht="12.75" hidden="false" customHeight="false" outlineLevel="0" collapsed="false">
      <c r="G271" s="38"/>
      <c r="H271" s="38"/>
      <c r="I271" s="38"/>
      <c r="J271" s="38"/>
    </row>
    <row r="272" customFormat="false" ht="12.75" hidden="false" customHeight="false" outlineLevel="0" collapsed="false">
      <c r="G272" s="38"/>
      <c r="H272" s="38"/>
      <c r="I272" s="38"/>
      <c r="J272" s="38"/>
    </row>
    <row r="273" customFormat="false" ht="12.75" hidden="false" customHeight="false" outlineLevel="0" collapsed="false">
      <c r="G273" s="38"/>
      <c r="H273" s="38"/>
      <c r="I273" s="38"/>
      <c r="J273" s="38"/>
    </row>
    <row r="274" customFormat="false" ht="12.75" hidden="false" customHeight="false" outlineLevel="0" collapsed="false">
      <c r="G274" s="38"/>
      <c r="H274" s="38"/>
      <c r="I274" s="38"/>
      <c r="J274" s="38"/>
    </row>
    <row r="275" customFormat="false" ht="12.75" hidden="false" customHeight="false" outlineLevel="0" collapsed="false">
      <c r="G275" s="38"/>
      <c r="H275" s="38"/>
      <c r="I275" s="38"/>
      <c r="J275" s="38"/>
    </row>
    <row r="276" customFormat="false" ht="12.75" hidden="false" customHeight="false" outlineLevel="0" collapsed="false">
      <c r="G276" s="38"/>
      <c r="H276" s="38"/>
      <c r="I276" s="38"/>
      <c r="J276" s="38"/>
    </row>
    <row r="277" customFormat="false" ht="12.75" hidden="false" customHeight="false" outlineLevel="0" collapsed="false">
      <c r="G277" s="38"/>
      <c r="H277" s="38"/>
      <c r="I277" s="38"/>
      <c r="J277" s="38"/>
    </row>
    <row r="278" customFormat="false" ht="12.75" hidden="false" customHeight="false" outlineLevel="0" collapsed="false">
      <c r="G278" s="38"/>
      <c r="H278" s="38"/>
      <c r="I278" s="38"/>
      <c r="J278" s="38"/>
    </row>
    <row r="279" customFormat="false" ht="12.75" hidden="false" customHeight="false" outlineLevel="0" collapsed="false">
      <c r="G279" s="38"/>
      <c r="H279" s="38"/>
      <c r="I279" s="38"/>
      <c r="J279" s="38"/>
    </row>
    <row r="280" customFormat="false" ht="12.75" hidden="false" customHeight="false" outlineLevel="0" collapsed="false">
      <c r="G280" s="38"/>
      <c r="H280" s="38"/>
      <c r="I280" s="38"/>
      <c r="J280" s="38"/>
    </row>
    <row r="281" customFormat="false" ht="12.75" hidden="false" customHeight="false" outlineLevel="0" collapsed="false">
      <c r="G281" s="38"/>
      <c r="H281" s="38"/>
      <c r="I281" s="38"/>
      <c r="J281" s="38"/>
    </row>
    <row r="282" customFormat="false" ht="12.75" hidden="false" customHeight="false" outlineLevel="0" collapsed="false">
      <c r="G282" s="38"/>
      <c r="H282" s="38"/>
      <c r="I282" s="38"/>
      <c r="J282" s="38"/>
    </row>
    <row r="283" customFormat="false" ht="12.75" hidden="false" customHeight="false" outlineLevel="0" collapsed="false">
      <c r="G283" s="38"/>
      <c r="H283" s="38"/>
      <c r="I283" s="38"/>
      <c r="J283" s="38"/>
    </row>
    <row r="284" customFormat="false" ht="12.75" hidden="false" customHeight="false" outlineLevel="0" collapsed="false">
      <c r="G284" s="38"/>
      <c r="H284" s="38"/>
      <c r="I284" s="38"/>
      <c r="J284" s="38"/>
    </row>
    <row r="285" customFormat="false" ht="12.75" hidden="false" customHeight="false" outlineLevel="0" collapsed="false">
      <c r="G285" s="38"/>
      <c r="H285" s="38"/>
      <c r="I285" s="38"/>
      <c r="J285" s="38"/>
    </row>
    <row r="286" customFormat="false" ht="12.75" hidden="false" customHeight="false" outlineLevel="0" collapsed="false">
      <c r="G286" s="38"/>
      <c r="H286" s="38"/>
      <c r="I286" s="38"/>
      <c r="J286" s="38"/>
    </row>
    <row r="287" customFormat="false" ht="12.75" hidden="false" customHeight="false" outlineLevel="0" collapsed="false">
      <c r="G287" s="38"/>
      <c r="H287" s="38"/>
      <c r="I287" s="38"/>
      <c r="J287" s="38"/>
    </row>
    <row r="288" customFormat="false" ht="12.75" hidden="false" customHeight="false" outlineLevel="0" collapsed="false">
      <c r="G288" s="38"/>
      <c r="H288" s="38"/>
      <c r="I288" s="38"/>
      <c r="J288" s="38"/>
    </row>
    <row r="289" customFormat="false" ht="12.75" hidden="false" customHeight="false" outlineLevel="0" collapsed="false">
      <c r="G289" s="38"/>
      <c r="H289" s="38"/>
      <c r="I289" s="38"/>
      <c r="J289" s="38"/>
    </row>
    <row r="290" customFormat="false" ht="12.75" hidden="false" customHeight="false" outlineLevel="0" collapsed="false">
      <c r="G290" s="38"/>
      <c r="H290" s="38"/>
      <c r="I290" s="38"/>
      <c r="J290" s="38"/>
    </row>
    <row r="291" customFormat="false" ht="12.75" hidden="false" customHeight="false" outlineLevel="0" collapsed="false">
      <c r="G291" s="38"/>
      <c r="H291" s="38"/>
      <c r="I291" s="38"/>
      <c r="J291" s="38"/>
    </row>
    <row r="292" customFormat="false" ht="12.75" hidden="false" customHeight="false" outlineLevel="0" collapsed="false">
      <c r="G292" s="38"/>
      <c r="H292" s="38"/>
      <c r="I292" s="38"/>
      <c r="J292" s="38"/>
    </row>
    <row r="293" customFormat="false" ht="12.75" hidden="false" customHeight="false" outlineLevel="0" collapsed="false">
      <c r="G293" s="38"/>
      <c r="H293" s="38"/>
      <c r="I293" s="38"/>
      <c r="J293" s="38"/>
    </row>
    <row r="294" customFormat="false" ht="12.75" hidden="false" customHeight="false" outlineLevel="0" collapsed="false">
      <c r="G294" s="38"/>
      <c r="H294" s="38"/>
      <c r="I294" s="38"/>
      <c r="J294" s="38"/>
    </row>
    <row r="295" customFormat="false" ht="12.75" hidden="false" customHeight="false" outlineLevel="0" collapsed="false">
      <c r="G295" s="38"/>
      <c r="H295" s="38"/>
      <c r="I295" s="38"/>
      <c r="J295" s="38"/>
    </row>
    <row r="296" customFormat="false" ht="12.75" hidden="false" customHeight="false" outlineLevel="0" collapsed="false">
      <c r="G296" s="38"/>
      <c r="H296" s="38"/>
      <c r="I296" s="38"/>
      <c r="J296" s="38"/>
    </row>
    <row r="297" customFormat="false" ht="12.75" hidden="false" customHeight="false" outlineLevel="0" collapsed="false">
      <c r="G297" s="38"/>
      <c r="H297" s="38"/>
      <c r="I297" s="38"/>
      <c r="J297" s="38"/>
    </row>
    <row r="298" customFormat="false" ht="12.75" hidden="false" customHeight="false" outlineLevel="0" collapsed="false">
      <c r="G298" s="38"/>
      <c r="H298" s="38"/>
      <c r="I298" s="38"/>
      <c r="J298" s="38"/>
    </row>
    <row r="299" customFormat="false" ht="12.75" hidden="false" customHeight="false" outlineLevel="0" collapsed="false">
      <c r="G299" s="38"/>
      <c r="H299" s="38"/>
      <c r="I299" s="38"/>
      <c r="J299" s="38"/>
    </row>
    <row r="300" customFormat="false" ht="12.75" hidden="false" customHeight="false" outlineLevel="0" collapsed="false">
      <c r="G300" s="38"/>
      <c r="H300" s="38"/>
      <c r="I300" s="38"/>
      <c r="J300" s="38"/>
    </row>
    <row r="301" customFormat="false" ht="12.75" hidden="false" customHeight="false" outlineLevel="0" collapsed="false">
      <c r="G301" s="38"/>
      <c r="H301" s="38"/>
      <c r="I301" s="38"/>
      <c r="J301" s="38"/>
    </row>
    <row r="302" customFormat="false" ht="12.75" hidden="false" customHeight="false" outlineLevel="0" collapsed="false">
      <c r="G302" s="38"/>
      <c r="H302" s="38"/>
      <c r="I302" s="38"/>
      <c r="J302" s="38"/>
    </row>
    <row r="303" customFormat="false" ht="12.75" hidden="false" customHeight="false" outlineLevel="0" collapsed="false">
      <c r="G303" s="38"/>
      <c r="H303" s="38"/>
      <c r="I303" s="38"/>
      <c r="J303" s="38"/>
    </row>
    <row r="304" customFormat="false" ht="12.75" hidden="false" customHeight="false" outlineLevel="0" collapsed="false">
      <c r="G304" s="38"/>
      <c r="H304" s="38"/>
      <c r="I304" s="38"/>
      <c r="J304" s="38"/>
    </row>
    <row r="305" customFormat="false" ht="12.75" hidden="false" customHeight="false" outlineLevel="0" collapsed="false">
      <c r="G305" s="38"/>
      <c r="H305" s="38"/>
      <c r="I305" s="38"/>
      <c r="J305" s="38"/>
    </row>
    <row r="306" customFormat="false" ht="12.75" hidden="false" customHeight="false" outlineLevel="0" collapsed="false">
      <c r="G306" s="38"/>
      <c r="H306" s="38"/>
      <c r="I306" s="38"/>
      <c r="J306" s="38"/>
    </row>
    <row r="307" customFormat="false" ht="12.75" hidden="false" customHeight="false" outlineLevel="0" collapsed="false">
      <c r="G307" s="38"/>
      <c r="H307" s="38"/>
      <c r="I307" s="38"/>
      <c r="J307" s="38"/>
    </row>
    <row r="308" customFormat="false" ht="12.75" hidden="false" customHeight="false" outlineLevel="0" collapsed="false">
      <c r="G308" s="38"/>
      <c r="H308" s="38"/>
      <c r="I308" s="38"/>
      <c r="J308" s="38"/>
    </row>
    <row r="309" customFormat="false" ht="12.75" hidden="false" customHeight="false" outlineLevel="0" collapsed="false">
      <c r="G309" s="38"/>
      <c r="H309" s="38"/>
      <c r="I309" s="38"/>
      <c r="J309" s="38"/>
    </row>
    <row r="310" customFormat="false" ht="12.75" hidden="false" customHeight="false" outlineLevel="0" collapsed="false">
      <c r="G310" s="38"/>
      <c r="H310" s="38"/>
      <c r="I310" s="38"/>
      <c r="J310" s="38"/>
    </row>
    <row r="311" customFormat="false" ht="12.75" hidden="false" customHeight="false" outlineLevel="0" collapsed="false">
      <c r="G311" s="38"/>
      <c r="H311" s="38"/>
      <c r="I311" s="38"/>
      <c r="J311" s="38"/>
    </row>
    <row r="312" customFormat="false" ht="12.75" hidden="false" customHeight="false" outlineLevel="0" collapsed="false">
      <c r="G312" s="38"/>
      <c r="H312" s="38"/>
      <c r="I312" s="38"/>
      <c r="J312" s="38"/>
    </row>
    <row r="313" customFormat="false" ht="12.75" hidden="false" customHeight="false" outlineLevel="0" collapsed="false">
      <c r="G313" s="38"/>
      <c r="H313" s="38"/>
      <c r="I313" s="38"/>
      <c r="J313" s="38"/>
    </row>
    <row r="314" customFormat="false" ht="12.75" hidden="false" customHeight="false" outlineLevel="0" collapsed="false">
      <c r="G314" s="38"/>
      <c r="H314" s="38"/>
      <c r="I314" s="38"/>
      <c r="J314" s="38"/>
    </row>
    <row r="315" customFormat="false" ht="12.75" hidden="false" customHeight="false" outlineLevel="0" collapsed="false">
      <c r="G315" s="38"/>
      <c r="H315" s="38"/>
      <c r="I315" s="38"/>
      <c r="J315" s="38"/>
    </row>
    <row r="316" customFormat="false" ht="12.75" hidden="false" customHeight="false" outlineLevel="0" collapsed="false">
      <c r="G316" s="38"/>
      <c r="H316" s="38"/>
      <c r="I316" s="38"/>
      <c r="J316" s="38"/>
    </row>
    <row r="317" customFormat="false" ht="12.75" hidden="false" customHeight="false" outlineLevel="0" collapsed="false">
      <c r="G317" s="38"/>
      <c r="H317" s="38"/>
      <c r="I317" s="38"/>
      <c r="J317" s="38"/>
    </row>
    <row r="318" customFormat="false" ht="12.75" hidden="false" customHeight="false" outlineLevel="0" collapsed="false">
      <c r="G318" s="38"/>
      <c r="H318" s="38"/>
      <c r="I318" s="38"/>
      <c r="J318" s="38"/>
    </row>
    <row r="319" customFormat="false" ht="12.75" hidden="false" customHeight="false" outlineLevel="0" collapsed="false">
      <c r="G319" s="38"/>
      <c r="H319" s="38"/>
      <c r="I319" s="38"/>
      <c r="J319" s="38"/>
    </row>
    <row r="320" customFormat="false" ht="12.75" hidden="false" customHeight="false" outlineLevel="0" collapsed="false">
      <c r="G320" s="38"/>
      <c r="H320" s="38"/>
      <c r="I320" s="38"/>
      <c r="J320" s="38"/>
    </row>
    <row r="321" customFormat="false" ht="12.75" hidden="false" customHeight="false" outlineLevel="0" collapsed="false">
      <c r="G321" s="38"/>
      <c r="H321" s="38"/>
      <c r="I321" s="38"/>
      <c r="J321" s="38"/>
    </row>
    <row r="322" customFormat="false" ht="12.75" hidden="false" customHeight="false" outlineLevel="0" collapsed="false">
      <c r="G322" s="38"/>
      <c r="H322" s="38"/>
      <c r="I322" s="38"/>
      <c r="J322" s="38"/>
    </row>
    <row r="323" customFormat="false" ht="12.75" hidden="false" customHeight="false" outlineLevel="0" collapsed="false">
      <c r="G323" s="38"/>
      <c r="H323" s="38"/>
      <c r="I323" s="38"/>
      <c r="J323" s="38"/>
    </row>
    <row r="324" customFormat="false" ht="12.75" hidden="false" customHeight="false" outlineLevel="0" collapsed="false">
      <c r="G324" s="38"/>
      <c r="H324" s="38"/>
      <c r="I324" s="38"/>
      <c r="J324" s="38"/>
    </row>
    <row r="325" customFormat="false" ht="12.75" hidden="false" customHeight="false" outlineLevel="0" collapsed="false">
      <c r="G325" s="38"/>
      <c r="H325" s="38"/>
      <c r="I325" s="38"/>
      <c r="J325" s="38"/>
    </row>
    <row r="326" customFormat="false" ht="12.75" hidden="false" customHeight="false" outlineLevel="0" collapsed="false">
      <c r="G326" s="38"/>
      <c r="H326" s="38"/>
      <c r="I326" s="38"/>
      <c r="J326" s="38"/>
    </row>
    <row r="327" customFormat="false" ht="12.75" hidden="false" customHeight="false" outlineLevel="0" collapsed="false">
      <c r="G327" s="38"/>
      <c r="H327" s="38"/>
      <c r="I327" s="38"/>
      <c r="J327" s="38"/>
    </row>
    <row r="328" customFormat="false" ht="12.75" hidden="false" customHeight="false" outlineLevel="0" collapsed="false">
      <c r="G328" s="38"/>
      <c r="H328" s="38"/>
      <c r="I328" s="38"/>
      <c r="J328" s="38"/>
    </row>
    <row r="329" customFormat="false" ht="12.75" hidden="false" customHeight="false" outlineLevel="0" collapsed="false">
      <c r="G329" s="38"/>
      <c r="H329" s="38"/>
      <c r="I329" s="38"/>
      <c r="J329" s="38"/>
    </row>
    <row r="330" customFormat="false" ht="12.75" hidden="false" customHeight="false" outlineLevel="0" collapsed="false">
      <c r="G330" s="38"/>
      <c r="H330" s="38"/>
      <c r="I330" s="38"/>
      <c r="J330" s="38"/>
    </row>
    <row r="331" customFormat="false" ht="12.75" hidden="false" customHeight="false" outlineLevel="0" collapsed="false">
      <c r="G331" s="38"/>
      <c r="H331" s="38"/>
      <c r="I331" s="38"/>
      <c r="J331" s="38"/>
    </row>
    <row r="332" customFormat="false" ht="12.75" hidden="false" customHeight="false" outlineLevel="0" collapsed="false">
      <c r="G332" s="38"/>
      <c r="H332" s="38"/>
      <c r="I332" s="38"/>
      <c r="J332" s="38"/>
    </row>
    <row r="333" customFormat="false" ht="12.75" hidden="false" customHeight="false" outlineLevel="0" collapsed="false">
      <c r="G333" s="38"/>
      <c r="H333" s="38"/>
      <c r="I333" s="38"/>
      <c r="J333" s="38"/>
    </row>
    <row r="334" customFormat="false" ht="12.75" hidden="false" customHeight="false" outlineLevel="0" collapsed="false">
      <c r="G334" s="38"/>
      <c r="H334" s="38"/>
      <c r="I334" s="38"/>
      <c r="J334" s="38"/>
    </row>
    <row r="335" customFormat="false" ht="12.75" hidden="false" customHeight="false" outlineLevel="0" collapsed="false">
      <c r="G335" s="38"/>
      <c r="H335" s="38"/>
      <c r="I335" s="38"/>
      <c r="J335" s="38"/>
    </row>
    <row r="336" customFormat="false" ht="12.75" hidden="false" customHeight="false" outlineLevel="0" collapsed="false">
      <c r="G336" s="38"/>
      <c r="H336" s="38"/>
      <c r="I336" s="38"/>
      <c r="J336" s="38"/>
    </row>
    <row r="337" customFormat="false" ht="12.75" hidden="false" customHeight="false" outlineLevel="0" collapsed="false">
      <c r="G337" s="38"/>
      <c r="H337" s="38"/>
      <c r="I337" s="38"/>
      <c r="J337" s="38"/>
    </row>
    <row r="338" customFormat="false" ht="12.75" hidden="false" customHeight="false" outlineLevel="0" collapsed="false">
      <c r="G338" s="38"/>
      <c r="H338" s="38"/>
      <c r="I338" s="38"/>
      <c r="J338" s="38"/>
    </row>
    <row r="339" customFormat="false" ht="12.75" hidden="false" customHeight="false" outlineLevel="0" collapsed="false">
      <c r="G339" s="38"/>
      <c r="H339" s="38"/>
      <c r="I339" s="38"/>
      <c r="J339" s="38"/>
    </row>
    <row r="340" customFormat="false" ht="12.75" hidden="false" customHeight="false" outlineLevel="0" collapsed="false">
      <c r="G340" s="38"/>
      <c r="H340" s="38"/>
      <c r="I340" s="38"/>
      <c r="J340" s="38"/>
    </row>
    <row r="341" customFormat="false" ht="12.75" hidden="false" customHeight="false" outlineLevel="0" collapsed="false">
      <c r="G341" s="38"/>
      <c r="H341" s="38"/>
      <c r="I341" s="38"/>
      <c r="J341" s="38"/>
    </row>
    <row r="342" customFormat="false" ht="12.75" hidden="false" customHeight="false" outlineLevel="0" collapsed="false">
      <c r="G342" s="38"/>
      <c r="H342" s="38"/>
      <c r="I342" s="38"/>
      <c r="J342" s="38"/>
    </row>
    <row r="343" customFormat="false" ht="12.75" hidden="false" customHeight="false" outlineLevel="0" collapsed="false">
      <c r="G343" s="38"/>
      <c r="H343" s="38"/>
      <c r="I343" s="38"/>
      <c r="J343" s="38"/>
    </row>
    <row r="344" customFormat="false" ht="12.75" hidden="false" customHeight="false" outlineLevel="0" collapsed="false">
      <c r="G344" s="38"/>
      <c r="H344" s="38"/>
      <c r="I344" s="38"/>
      <c r="J344" s="38"/>
    </row>
    <row r="345" customFormat="false" ht="12.75" hidden="false" customHeight="false" outlineLevel="0" collapsed="false">
      <c r="G345" s="38"/>
      <c r="H345" s="38"/>
      <c r="I345" s="38"/>
      <c r="J345" s="38"/>
    </row>
    <row r="346" customFormat="false" ht="12.75" hidden="false" customHeight="false" outlineLevel="0" collapsed="false">
      <c r="G346" s="38"/>
      <c r="H346" s="38"/>
      <c r="I346" s="38"/>
      <c r="J346" s="38"/>
    </row>
    <row r="347" customFormat="false" ht="12.75" hidden="false" customHeight="false" outlineLevel="0" collapsed="false">
      <c r="G347" s="38"/>
      <c r="H347" s="38"/>
      <c r="I347" s="38"/>
      <c r="J347" s="38"/>
    </row>
    <row r="348" customFormat="false" ht="12.75" hidden="false" customHeight="false" outlineLevel="0" collapsed="false">
      <c r="G348" s="38"/>
      <c r="H348" s="38"/>
      <c r="I348" s="38"/>
      <c r="J348" s="38"/>
    </row>
    <row r="349" customFormat="false" ht="12.75" hidden="false" customHeight="false" outlineLevel="0" collapsed="false">
      <c r="G349" s="38"/>
      <c r="H349" s="38"/>
      <c r="I349" s="38"/>
      <c r="J349" s="38"/>
    </row>
    <row r="350" customFormat="false" ht="12.75" hidden="false" customHeight="false" outlineLevel="0" collapsed="false">
      <c r="G350" s="38"/>
      <c r="H350" s="38"/>
      <c r="I350" s="38"/>
      <c r="J350" s="38"/>
    </row>
    <row r="351" customFormat="false" ht="12.75" hidden="false" customHeight="false" outlineLevel="0" collapsed="false">
      <c r="G351" s="38"/>
      <c r="H351" s="38"/>
      <c r="I351" s="38"/>
      <c r="J351" s="38"/>
    </row>
    <row r="352" customFormat="false" ht="12.75" hidden="false" customHeight="false" outlineLevel="0" collapsed="false">
      <c r="G352" s="38"/>
      <c r="H352" s="38"/>
      <c r="I352" s="38"/>
      <c r="J352" s="38"/>
    </row>
    <row r="353" customFormat="false" ht="12.75" hidden="false" customHeight="false" outlineLevel="0" collapsed="false">
      <c r="G353" s="38"/>
      <c r="H353" s="38"/>
      <c r="I353" s="38"/>
      <c r="J353" s="38"/>
    </row>
    <row r="354" customFormat="false" ht="12.75" hidden="false" customHeight="false" outlineLevel="0" collapsed="false">
      <c r="G354" s="38"/>
      <c r="H354" s="38"/>
      <c r="I354" s="38"/>
      <c r="J354" s="38"/>
    </row>
    <row r="355" customFormat="false" ht="12.75" hidden="false" customHeight="false" outlineLevel="0" collapsed="false">
      <c r="G355" s="38"/>
      <c r="H355" s="38"/>
      <c r="I355" s="38"/>
      <c r="J355" s="38"/>
    </row>
    <row r="356" customFormat="false" ht="12.75" hidden="false" customHeight="false" outlineLevel="0" collapsed="false">
      <c r="G356" s="38"/>
      <c r="H356" s="38"/>
      <c r="I356" s="38"/>
      <c r="J356" s="38"/>
    </row>
    <row r="357" customFormat="false" ht="12.75" hidden="false" customHeight="false" outlineLevel="0" collapsed="false">
      <c r="G357" s="38"/>
      <c r="H357" s="38"/>
      <c r="I357" s="38"/>
      <c r="J357" s="38"/>
    </row>
    <row r="358" customFormat="false" ht="12.75" hidden="false" customHeight="false" outlineLevel="0" collapsed="false">
      <c r="G358" s="38"/>
      <c r="H358" s="38"/>
      <c r="I358" s="38"/>
      <c r="J358" s="38"/>
    </row>
    <row r="359" customFormat="false" ht="12.75" hidden="false" customHeight="false" outlineLevel="0" collapsed="false">
      <c r="G359" s="38"/>
      <c r="H359" s="38"/>
      <c r="I359" s="38"/>
      <c r="J359" s="38"/>
    </row>
    <row r="360" customFormat="false" ht="12.75" hidden="false" customHeight="false" outlineLevel="0" collapsed="false">
      <c r="G360" s="38"/>
      <c r="H360" s="38"/>
      <c r="I360" s="38"/>
      <c r="J360" s="38"/>
    </row>
    <row r="361" customFormat="false" ht="12.75" hidden="false" customHeight="false" outlineLevel="0" collapsed="false">
      <c r="G361" s="38"/>
      <c r="H361" s="38"/>
      <c r="I361" s="38"/>
      <c r="J361" s="38"/>
    </row>
    <row r="362" customFormat="false" ht="12.75" hidden="false" customHeight="false" outlineLevel="0" collapsed="false">
      <c r="G362" s="38"/>
      <c r="H362" s="38"/>
      <c r="I362" s="38"/>
      <c r="J362" s="38"/>
    </row>
    <row r="363" customFormat="false" ht="12.75" hidden="false" customHeight="false" outlineLevel="0" collapsed="false">
      <c r="G363" s="38"/>
      <c r="H363" s="38"/>
      <c r="I363" s="38"/>
      <c r="J363" s="38"/>
    </row>
    <row r="364" customFormat="false" ht="12.75" hidden="false" customHeight="false" outlineLevel="0" collapsed="false">
      <c r="G364" s="38"/>
      <c r="H364" s="38"/>
      <c r="I364" s="38"/>
      <c r="J364" s="38"/>
    </row>
    <row r="365" customFormat="false" ht="12.75" hidden="false" customHeight="false" outlineLevel="0" collapsed="false">
      <c r="G365" s="38"/>
      <c r="H365" s="38"/>
      <c r="I365" s="38"/>
      <c r="J365" s="38"/>
    </row>
    <row r="366" customFormat="false" ht="12.75" hidden="false" customHeight="false" outlineLevel="0" collapsed="false">
      <c r="G366" s="38"/>
      <c r="H366" s="38"/>
      <c r="I366" s="38"/>
      <c r="J366" s="38"/>
    </row>
    <row r="367" customFormat="false" ht="12.75" hidden="false" customHeight="false" outlineLevel="0" collapsed="false">
      <c r="G367" s="38"/>
      <c r="H367" s="38"/>
      <c r="I367" s="38"/>
      <c r="J367" s="38"/>
    </row>
    <row r="368" customFormat="false" ht="12.75" hidden="false" customHeight="false" outlineLevel="0" collapsed="false">
      <c r="G368" s="38"/>
      <c r="H368" s="38"/>
      <c r="I368" s="38"/>
      <c r="J368" s="38"/>
    </row>
    <row r="369" customFormat="false" ht="12.75" hidden="false" customHeight="false" outlineLevel="0" collapsed="false">
      <c r="G369" s="38"/>
      <c r="H369" s="38"/>
      <c r="I369" s="38"/>
      <c r="J369" s="38"/>
    </row>
    <row r="370" customFormat="false" ht="12.75" hidden="false" customHeight="false" outlineLevel="0" collapsed="false">
      <c r="G370" s="38"/>
      <c r="H370" s="38"/>
      <c r="I370" s="38"/>
      <c r="J370" s="38"/>
    </row>
    <row r="371" customFormat="false" ht="12.75" hidden="false" customHeight="false" outlineLevel="0" collapsed="false">
      <c r="G371" s="38"/>
      <c r="H371" s="38"/>
      <c r="I371" s="38"/>
      <c r="J371" s="38"/>
    </row>
    <row r="372" customFormat="false" ht="12.75" hidden="false" customHeight="false" outlineLevel="0" collapsed="false">
      <c r="G372" s="38"/>
      <c r="H372" s="38"/>
      <c r="I372" s="38"/>
      <c r="J372" s="38"/>
    </row>
    <row r="373" customFormat="false" ht="12.75" hidden="false" customHeight="false" outlineLevel="0" collapsed="false">
      <c r="G373" s="38"/>
      <c r="H373" s="38"/>
      <c r="I373" s="38"/>
      <c r="J373" s="38"/>
    </row>
    <row r="374" customFormat="false" ht="12.75" hidden="false" customHeight="false" outlineLevel="0" collapsed="false">
      <c r="G374" s="38"/>
      <c r="H374" s="38"/>
      <c r="I374" s="38"/>
      <c r="J374" s="38"/>
    </row>
    <row r="375" customFormat="false" ht="12.75" hidden="false" customHeight="false" outlineLevel="0" collapsed="false">
      <c r="G375" s="38"/>
      <c r="H375" s="38"/>
      <c r="I375" s="38"/>
      <c r="J375" s="38"/>
    </row>
    <row r="376" customFormat="false" ht="12.75" hidden="false" customHeight="false" outlineLevel="0" collapsed="false">
      <c r="G376" s="38"/>
      <c r="H376" s="38"/>
      <c r="I376" s="38"/>
      <c r="J376" s="38"/>
    </row>
    <row r="377" customFormat="false" ht="12.75" hidden="false" customHeight="false" outlineLevel="0" collapsed="false">
      <c r="G377" s="38"/>
      <c r="H377" s="38"/>
      <c r="I377" s="38"/>
      <c r="J377" s="38"/>
    </row>
    <row r="378" customFormat="false" ht="12.75" hidden="false" customHeight="false" outlineLevel="0" collapsed="false">
      <c r="G378" s="38"/>
      <c r="H378" s="38"/>
      <c r="I378" s="38"/>
      <c r="J378" s="38"/>
    </row>
    <row r="379" customFormat="false" ht="12.75" hidden="false" customHeight="false" outlineLevel="0" collapsed="false">
      <c r="G379" s="38"/>
      <c r="H379" s="38"/>
      <c r="I379" s="38"/>
      <c r="J379" s="38"/>
    </row>
    <row r="380" customFormat="false" ht="12.75" hidden="false" customHeight="false" outlineLevel="0" collapsed="false">
      <c r="G380" s="38"/>
      <c r="H380" s="38"/>
      <c r="I380" s="38"/>
      <c r="J380" s="38"/>
    </row>
    <row r="381" customFormat="false" ht="12.75" hidden="false" customHeight="false" outlineLevel="0" collapsed="false">
      <c r="G381" s="38"/>
      <c r="H381" s="38"/>
      <c r="I381" s="38"/>
      <c r="J381" s="38"/>
    </row>
    <row r="382" customFormat="false" ht="12.75" hidden="false" customHeight="false" outlineLevel="0" collapsed="false">
      <c r="G382" s="38"/>
      <c r="H382" s="38"/>
      <c r="I382" s="38"/>
      <c r="J382" s="38"/>
    </row>
    <row r="383" customFormat="false" ht="12.75" hidden="false" customHeight="false" outlineLevel="0" collapsed="false">
      <c r="G383" s="38"/>
      <c r="H383" s="38"/>
      <c r="I383" s="38"/>
      <c r="J383" s="38"/>
    </row>
    <row r="384" customFormat="false" ht="12.75" hidden="false" customHeight="false" outlineLevel="0" collapsed="false">
      <c r="G384" s="38"/>
      <c r="H384" s="38"/>
      <c r="I384" s="38"/>
      <c r="J384" s="38"/>
    </row>
    <row r="385" customFormat="false" ht="12.75" hidden="false" customHeight="false" outlineLevel="0" collapsed="false">
      <c r="G385" s="38"/>
      <c r="H385" s="38"/>
      <c r="I385" s="38"/>
      <c r="J385" s="38"/>
    </row>
    <row r="386" customFormat="false" ht="12.75" hidden="false" customHeight="false" outlineLevel="0" collapsed="false">
      <c r="G386" s="38"/>
      <c r="H386" s="38"/>
      <c r="I386" s="38"/>
      <c r="J386" s="38"/>
    </row>
    <row r="387" customFormat="false" ht="12.75" hidden="false" customHeight="false" outlineLevel="0" collapsed="false">
      <c r="G387" s="38"/>
      <c r="H387" s="38"/>
      <c r="I387" s="38"/>
      <c r="J387" s="38"/>
    </row>
    <row r="388" customFormat="false" ht="12.75" hidden="false" customHeight="false" outlineLevel="0" collapsed="false">
      <c r="G388" s="38"/>
      <c r="H388" s="38"/>
      <c r="I388" s="38"/>
      <c r="J388" s="38"/>
    </row>
    <row r="389" customFormat="false" ht="12.75" hidden="false" customHeight="false" outlineLevel="0" collapsed="false">
      <c r="G389" s="38"/>
      <c r="H389" s="38"/>
      <c r="I389" s="38"/>
      <c r="J389" s="38"/>
    </row>
    <row r="390" customFormat="false" ht="12.75" hidden="false" customHeight="false" outlineLevel="0" collapsed="false">
      <c r="G390" s="38"/>
      <c r="H390" s="38"/>
      <c r="I390" s="38"/>
      <c r="J390" s="38"/>
    </row>
    <row r="391" customFormat="false" ht="12.75" hidden="false" customHeight="false" outlineLevel="0" collapsed="false">
      <c r="G391" s="38"/>
      <c r="H391" s="38"/>
      <c r="I391" s="38"/>
      <c r="J391" s="38"/>
    </row>
    <row r="392" customFormat="false" ht="12.75" hidden="false" customHeight="false" outlineLevel="0" collapsed="false">
      <c r="G392" s="38"/>
      <c r="H392" s="38"/>
      <c r="I392" s="38"/>
      <c r="J392" s="38"/>
    </row>
    <row r="393" customFormat="false" ht="12.75" hidden="false" customHeight="false" outlineLevel="0" collapsed="false">
      <c r="G393" s="38"/>
      <c r="H393" s="38"/>
      <c r="I393" s="38"/>
      <c r="J393" s="38"/>
    </row>
    <row r="394" customFormat="false" ht="12.75" hidden="false" customHeight="false" outlineLevel="0" collapsed="false">
      <c r="G394" s="38"/>
      <c r="H394" s="38"/>
      <c r="I394" s="38"/>
      <c r="J394" s="38"/>
    </row>
    <row r="395" customFormat="false" ht="12.75" hidden="false" customHeight="false" outlineLevel="0" collapsed="false">
      <c r="G395" s="38"/>
      <c r="H395" s="38"/>
      <c r="I395" s="38"/>
      <c r="J395" s="38"/>
    </row>
    <row r="396" customFormat="false" ht="12.75" hidden="false" customHeight="false" outlineLevel="0" collapsed="false">
      <c r="G396" s="38"/>
      <c r="H396" s="38"/>
      <c r="I396" s="38"/>
      <c r="J396" s="38"/>
    </row>
    <row r="397" customFormat="false" ht="12.75" hidden="false" customHeight="false" outlineLevel="0" collapsed="false">
      <c r="G397" s="38"/>
      <c r="H397" s="38"/>
      <c r="I397" s="38"/>
      <c r="J397" s="38"/>
    </row>
    <row r="398" customFormat="false" ht="12.75" hidden="false" customHeight="false" outlineLevel="0" collapsed="false">
      <c r="G398" s="38"/>
      <c r="H398" s="38"/>
      <c r="I398" s="38"/>
      <c r="J398" s="38"/>
    </row>
    <row r="399" customFormat="false" ht="12.75" hidden="false" customHeight="false" outlineLevel="0" collapsed="false">
      <c r="G399" s="38"/>
      <c r="H399" s="38"/>
      <c r="I399" s="38"/>
      <c r="J399" s="38"/>
    </row>
    <row r="400" customFormat="false" ht="12.75" hidden="false" customHeight="false" outlineLevel="0" collapsed="false">
      <c r="G400" s="38"/>
      <c r="H400" s="38"/>
      <c r="I400" s="38"/>
      <c r="J400" s="38"/>
    </row>
    <row r="401" customFormat="false" ht="12.75" hidden="false" customHeight="false" outlineLevel="0" collapsed="false">
      <c r="G401" s="38"/>
      <c r="H401" s="38"/>
      <c r="I401" s="38"/>
      <c r="J401" s="38"/>
    </row>
    <row r="402" customFormat="false" ht="12.75" hidden="false" customHeight="false" outlineLevel="0" collapsed="false">
      <c r="G402" s="38"/>
      <c r="H402" s="38"/>
      <c r="I402" s="38"/>
      <c r="J402" s="38"/>
    </row>
    <row r="403" customFormat="false" ht="12.75" hidden="false" customHeight="false" outlineLevel="0" collapsed="false">
      <c r="G403" s="38"/>
      <c r="H403" s="38"/>
      <c r="I403" s="38"/>
      <c r="J403" s="38"/>
    </row>
    <row r="404" customFormat="false" ht="12.75" hidden="false" customHeight="false" outlineLevel="0" collapsed="false">
      <c r="G404" s="38"/>
      <c r="H404" s="38"/>
      <c r="I404" s="38"/>
      <c r="J404" s="38"/>
    </row>
    <row r="405" customFormat="false" ht="12.75" hidden="false" customHeight="false" outlineLevel="0" collapsed="false">
      <c r="G405" s="38"/>
      <c r="H405" s="38"/>
      <c r="I405" s="38"/>
      <c r="J405" s="38"/>
    </row>
    <row r="406" customFormat="false" ht="12.75" hidden="false" customHeight="false" outlineLevel="0" collapsed="false">
      <c r="G406" s="38"/>
      <c r="H406" s="38"/>
      <c r="I406" s="38"/>
      <c r="J406" s="38"/>
    </row>
    <row r="407" customFormat="false" ht="12.75" hidden="false" customHeight="false" outlineLevel="0" collapsed="false">
      <c r="G407" s="38"/>
      <c r="H407" s="38"/>
      <c r="I407" s="38"/>
      <c r="J407" s="38"/>
    </row>
    <row r="408" customFormat="false" ht="12.75" hidden="false" customHeight="false" outlineLevel="0" collapsed="false">
      <c r="G408" s="38"/>
      <c r="H408" s="38"/>
      <c r="I408" s="38"/>
      <c r="J408" s="38"/>
    </row>
    <row r="409" customFormat="false" ht="12.75" hidden="false" customHeight="false" outlineLevel="0" collapsed="false">
      <c r="G409" s="38"/>
      <c r="H409" s="38"/>
      <c r="I409" s="38"/>
      <c r="J409" s="38"/>
    </row>
    <row r="410" customFormat="false" ht="12.75" hidden="false" customHeight="false" outlineLevel="0" collapsed="false">
      <c r="G410" s="38"/>
      <c r="H410" s="38"/>
      <c r="I410" s="38"/>
      <c r="J410" s="38"/>
    </row>
    <row r="411" customFormat="false" ht="12.75" hidden="false" customHeight="false" outlineLevel="0" collapsed="false">
      <c r="G411" s="38"/>
      <c r="H411" s="38"/>
      <c r="I411" s="38"/>
      <c r="J411" s="38"/>
    </row>
    <row r="412" customFormat="false" ht="12.75" hidden="false" customHeight="false" outlineLevel="0" collapsed="false">
      <c r="G412" s="38"/>
      <c r="H412" s="38"/>
      <c r="I412" s="38"/>
      <c r="J412" s="38"/>
    </row>
    <row r="413" customFormat="false" ht="12.75" hidden="false" customHeight="false" outlineLevel="0" collapsed="false">
      <c r="G413" s="38"/>
      <c r="H413" s="38"/>
      <c r="I413" s="38"/>
      <c r="J413" s="38"/>
    </row>
    <row r="414" customFormat="false" ht="12.75" hidden="false" customHeight="false" outlineLevel="0" collapsed="false">
      <c r="G414" s="38"/>
      <c r="H414" s="38"/>
      <c r="I414" s="38"/>
      <c r="J414" s="38"/>
    </row>
    <row r="415" customFormat="false" ht="12.75" hidden="false" customHeight="false" outlineLevel="0" collapsed="false">
      <c r="G415" s="38"/>
      <c r="H415" s="38"/>
      <c r="I415" s="38"/>
      <c r="J415" s="38"/>
    </row>
    <row r="416" customFormat="false" ht="12.75" hidden="false" customHeight="false" outlineLevel="0" collapsed="false">
      <c r="G416" s="38"/>
      <c r="H416" s="38"/>
      <c r="I416" s="38"/>
      <c r="J416" s="38"/>
    </row>
    <row r="417" customFormat="false" ht="12.75" hidden="false" customHeight="false" outlineLevel="0" collapsed="false">
      <c r="G417" s="38"/>
      <c r="H417" s="38"/>
      <c r="I417" s="38"/>
      <c r="J417" s="38"/>
    </row>
    <row r="418" customFormat="false" ht="12.75" hidden="false" customHeight="false" outlineLevel="0" collapsed="false">
      <c r="G418" s="38"/>
      <c r="H418" s="38"/>
      <c r="I418" s="38"/>
      <c r="J418" s="38"/>
    </row>
    <row r="419" customFormat="false" ht="12.75" hidden="false" customHeight="false" outlineLevel="0" collapsed="false">
      <c r="G419" s="38"/>
      <c r="H419" s="38"/>
      <c r="I419" s="38"/>
      <c r="J419" s="3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D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8" activeCellId="0" sqref="D8"/>
    </sheetView>
  </sheetViews>
  <sheetFormatPr defaultColWidth="9.0546875" defaultRowHeight="12.75" customHeight="true" zeroHeight="false" outlineLevelRow="0" outlineLevelCol="0"/>
  <cols>
    <col collapsed="false" customWidth="true" hidden="false" outlineLevel="0" max="1" min="1" style="0" width="9.85"/>
    <col collapsed="false" customWidth="true" hidden="false" outlineLevel="0" max="2" min="2" style="0" width="11.85"/>
  </cols>
  <sheetData>
    <row r="2" customFormat="false" ht="12.75" hidden="false" customHeight="false" outlineLevel="0" collapsed="false">
      <c r="A2" s="0" t="s">
        <v>130</v>
      </c>
      <c r="C2" s="0" t="s">
        <v>131</v>
      </c>
    </row>
    <row r="4" customFormat="false" ht="12.75" hidden="false" customHeight="false" outlineLevel="0" collapsed="false">
      <c r="A4" s="0" t="s">
        <v>132</v>
      </c>
      <c r="B4" s="15" t="n">
        <f aca="false">model1!T182</f>
        <v>-266400</v>
      </c>
      <c r="D4" s="0" t="s">
        <v>133</v>
      </c>
    </row>
    <row r="5" customFormat="false" ht="12.75" hidden="false" customHeight="false" outlineLevel="0" collapsed="false">
      <c r="A5" s="0" t="s">
        <v>134</v>
      </c>
      <c r="B5" s="15" t="n">
        <f aca="false">model2!V173</f>
        <v>-148100</v>
      </c>
      <c r="D5" s="0" t="s">
        <v>135</v>
      </c>
    </row>
    <row r="6" customFormat="false" ht="12.75" hidden="false" customHeight="false" outlineLevel="0" collapsed="false">
      <c r="A6" s="0" t="s">
        <v>136</v>
      </c>
      <c r="B6" s="15" t="n">
        <f aca="false">model3!Z173</f>
        <v>18700</v>
      </c>
      <c r="D6" s="0" t="s">
        <v>137</v>
      </c>
    </row>
    <row r="7" customFormat="false" ht="12.75" hidden="false" customHeight="false" outlineLevel="0" collapsed="false">
      <c r="A7" s="0" t="s">
        <v>138</v>
      </c>
      <c r="B7" s="15" t="n">
        <f aca="false">simple3!S173</f>
        <v>29999.9999999999</v>
      </c>
      <c r="D7" s="0" t="s">
        <v>139</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H5:J2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4" activeCellId="0" sqref="B4:B8"/>
    </sheetView>
  </sheetViews>
  <sheetFormatPr defaultColWidth="9.0546875" defaultRowHeight="12.75" customHeight="true" zeroHeight="false" outlineLevelRow="0" outlineLevelCol="0"/>
  <cols>
    <col collapsed="false" customWidth="true" hidden="false" outlineLevel="0" max="1" min="1" style="0" width="10.56"/>
    <col collapsed="false" customWidth="true" hidden="false" outlineLevel="0" max="8" min="8" style="0" width="25.41"/>
    <col collapsed="false" customWidth="true" hidden="false" outlineLevel="0" max="9" min="9" style="0" width="18.14"/>
    <col collapsed="false" customWidth="true" hidden="false" outlineLevel="0" max="10" min="10" style="0" width="18.28"/>
  </cols>
  <sheetData>
    <row r="5" customFormat="false" ht="12.75" hidden="false" customHeight="false" outlineLevel="0" collapsed="false">
      <c r="H5" s="0" t="s">
        <v>140</v>
      </c>
    </row>
    <row r="7" customFormat="false" ht="12.75" hidden="false" customHeight="false" outlineLevel="0" collapsed="false">
      <c r="H7" s="14" t="s">
        <v>141</v>
      </c>
      <c r="I7" s="14" t="s">
        <v>142</v>
      </c>
      <c r="J7" s="14" t="s">
        <v>143</v>
      </c>
    </row>
    <row r="8" customFormat="false" ht="12.75" hidden="false" customHeight="false" outlineLevel="0" collapsed="false">
      <c r="H8" s="0" t="s">
        <v>144</v>
      </c>
      <c r="I8" s="0" t="s">
        <v>145</v>
      </c>
      <c r="J8" s="0" t="s">
        <v>146</v>
      </c>
    </row>
    <row r="9" customFormat="false" ht="12.75" hidden="false" customHeight="false" outlineLevel="0" collapsed="false">
      <c r="H9" s="0" t="s">
        <v>147</v>
      </c>
      <c r="I9" s="0" t="s">
        <v>145</v>
      </c>
      <c r="J9" s="0" t="s">
        <v>145</v>
      </c>
    </row>
    <row r="10" customFormat="false" ht="12.75" hidden="false" customHeight="false" outlineLevel="0" collapsed="false">
      <c r="H10" s="0" t="s">
        <v>148</v>
      </c>
      <c r="I10" s="0" t="s">
        <v>145</v>
      </c>
      <c r="J10" s="0" t="s">
        <v>145</v>
      </c>
    </row>
    <row r="11" customFormat="false" ht="12.75" hidden="false" customHeight="false" outlineLevel="0" collapsed="false">
      <c r="H11" s="0" t="s">
        <v>149</v>
      </c>
      <c r="I11" s="0" t="s">
        <v>146</v>
      </c>
      <c r="J11" s="0" t="s">
        <v>145</v>
      </c>
    </row>
    <row r="12" customFormat="false" ht="12.75" hidden="false" customHeight="false" outlineLevel="0" collapsed="false">
      <c r="H12" s="0" t="s">
        <v>150</v>
      </c>
      <c r="I12" s="0" t="s">
        <v>146</v>
      </c>
      <c r="J12" s="0" t="s">
        <v>146</v>
      </c>
    </row>
    <row r="15" customFormat="false" ht="12.75" hidden="false" customHeight="false" outlineLevel="0" collapsed="false">
      <c r="H15" s="14" t="s">
        <v>151</v>
      </c>
      <c r="I15" s="14" t="s">
        <v>142</v>
      </c>
      <c r="J15" s="14" t="s">
        <v>143</v>
      </c>
    </row>
    <row r="16" customFormat="false" ht="12.75" hidden="false" customHeight="false" outlineLevel="0" collapsed="false">
      <c r="H16" s="0" t="s">
        <v>152</v>
      </c>
      <c r="I16" s="0" t="s">
        <v>145</v>
      </c>
    </row>
    <row r="17" customFormat="false" ht="12.75" hidden="false" customHeight="false" outlineLevel="0" collapsed="false">
      <c r="H17" s="0" t="s">
        <v>148</v>
      </c>
      <c r="I17" s="0" t="s">
        <v>145</v>
      </c>
    </row>
    <row r="18" customFormat="false" ht="12.75" hidden="false" customHeight="false" outlineLevel="0" collapsed="false">
      <c r="H18" s="0" t="s">
        <v>153</v>
      </c>
      <c r="I18" s="0" t="s">
        <v>154</v>
      </c>
    </row>
    <row r="20" customFormat="false" ht="12.75" hidden="false" customHeight="false" outlineLevel="0" collapsed="false">
      <c r="H20" s="0" t="s">
        <v>155</v>
      </c>
      <c r="J20" s="0" t="s">
        <v>145</v>
      </c>
    </row>
    <row r="21" customFormat="false" ht="12.75" hidden="false" customHeight="false" outlineLevel="0" collapsed="false">
      <c r="H21" s="0" t="s">
        <v>147</v>
      </c>
      <c r="J21" s="0" t="s">
        <v>145</v>
      </c>
    </row>
    <row r="22" customFormat="false" ht="12.75" hidden="false" customHeight="false" outlineLevel="0" collapsed="false">
      <c r="H22" s="0" t="s">
        <v>153</v>
      </c>
      <c r="J22" s="0" t="s">
        <v>154</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2000-12-31T23:32:18Z</dcterms:created>
  <dc:creator>dforster</dc:creator>
  <dc:description/>
  <dc:language>en-US</dc:language>
  <cp:lastModifiedBy>dforster</cp:lastModifiedBy>
  <cp:lastPrinted>2001-05-17T14:33:08Z</cp:lastPrinted>
  <dcterms:modified xsi:type="dcterms:W3CDTF">2001-07-16T18:30:59Z</dcterms:modified>
  <cp:revision>0</cp:revision>
  <dc:subject/>
  <dc:title/>
</cp:coreProperties>
</file>