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1.xml" ContentType="application/vnd.ms-excel.controlproperties+xml"/>
  <Override PartName="/xl/ctrlProps/ctrlProps19.xml" ContentType="application/vnd.ms-excel.controlproperties+xml"/>
  <Override PartName="/xl/ctrlProps/ctrlProps18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6.xml" ContentType="application/vnd.ms-excel.controlproperties+xml"/>
  <Override PartName="/xl/ctrlProps/ctrlProps26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.xml" ContentType="application/vnd.ms-excel.controlproperties+xml"/>
  <Override PartName="/xl/ctrlProps/ctrlProps22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drawings/drawing15.xml" ContentType="application/vnd.openxmlformats-officedocument.drawing+xml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drawing9.xml" ContentType="application/vnd.openxmlformats-officedocument.drawing+xml"/>
  <Override PartName="/xl/drawings/drawing20.xml" ContentType="application/vnd.openxmlformats-officedocument.drawing+xml"/>
  <Override PartName="/xl/drawings/vmlDrawing8.vml" ContentType="application/vnd.openxmlformats-officedocument.vmlDrawing"/>
  <Override PartName="/xl/drawings/drawing29.xml" ContentType="application/vnd.openxmlformats-officedocument.drawing+xml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25.xml" ContentType="application/vnd.openxmlformats-officedocument.drawing+xml"/>
  <Override PartName="/xl/drawings/vmlDrawing7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29.xml.rels" ContentType="application/vnd.openxmlformats-package.relationships+xml"/>
  <Override PartName="/xl/drawings/_rels/drawing25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0.xml.rels" ContentType="application/vnd.openxmlformats-package.relationships+xml"/>
  <Override PartName="/xl/drawings/_rels/drawing11.xml.rels" ContentType="application/vnd.openxmlformats-package.relationships+xml"/>
  <Override PartName="/xl/drawings/_rels/drawing5.xml.rels" ContentType="application/vnd.openxmlformats-package.relationships+xml"/>
  <Override PartName="/xl/drawings/_rels/drawing9.xml.rels" ContentType="application/vnd.openxmlformats-package.relationships+xml"/>
  <Override PartName="/xl/drawings/_rels/drawing7.xml.rels" ContentType="application/vnd.openxmlformats-package.relationships+xml"/>
  <Override PartName="/xl/drawings/_rels/drawing15.xml.rels" ContentType="application/vnd.openxmlformats-package.relationship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02-01" sheetId="1" state="visible" r:id="rId3"/>
    <sheet name="02-07-01" sheetId="2" state="visible" r:id="rId4"/>
    <sheet name="05-16-01" sheetId="3" state="visible" r:id="rId5"/>
    <sheet name="05-21-01" sheetId="4" state="visible" r:id="rId6"/>
    <sheet name="05-29-01" sheetId="5" state="visible" r:id="rId7"/>
    <sheet name="06-05-01" sheetId="6" state="visible" r:id="rId8"/>
    <sheet name="06-20-01" sheetId="7" state="visible" r:id="rId9"/>
    <sheet name="06-25-01" sheetId="8" state="visible" r:id="rId10"/>
    <sheet name="09-17-01" sheetId="9" state="visible" r:id="rId11"/>
    <sheet name="10-23-01" sheetId="10" state="visible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function="false" hidden="false" localSheetId="0" name="_xlnm.Print_Area" vbProcedure="false">'01-02-01'!$A$1:$AM$27</definedName>
    <definedName function="false" hidden="false" localSheetId="1" name="_xlnm.Print_Area" vbProcedure="false">'02-07-01'!$A$1:$AM$23</definedName>
    <definedName function="false" hidden="false" localSheetId="2" name="_xlnm.Print_Area" vbProcedure="false">'05-16-01'!$A$1:$AM$25</definedName>
    <definedName function="false" hidden="false" localSheetId="3" name="_xlnm.Print_Area" vbProcedure="false">'05-21-01'!$A$1:$AM$25</definedName>
    <definedName function="false" hidden="false" localSheetId="4" name="_xlnm.Print_Area" vbProcedure="false">'05-29-01'!$A$1:$AM$25</definedName>
    <definedName function="false" hidden="false" localSheetId="5" name="_xlnm.Print_Area" vbProcedure="false">'06-05-01'!$A$1:$AM$25</definedName>
    <definedName function="false" hidden="false" localSheetId="6" name="_xlnm.Print_Area" vbProcedure="false">'06-20-01'!$A$1:$AM$25</definedName>
    <definedName function="false" hidden="false" localSheetId="7" name="_xlnm.Print_Area" vbProcedure="false">'06-25-01'!$A$1:$AM$25</definedName>
    <definedName function="false" hidden="false" localSheetId="8" name="_xlnm.Print_Area" vbProcedure="false">'09-17-01'!$A$1:$AM$25</definedName>
    <definedName function="false" hidden="false" localSheetId="9" name="_xlnm.Print_Area" vbProcedure="false">'10-23-01'!$A$1:$AM$25</definedName>
    <definedName function="false" hidden="false" name="CkTotal" vbProcedure="false">'01-02-01'!$AG$826</definedName>
    <definedName function="false" hidden="false" name="FinancialEquivalent" vbProcedure="false">[2]QueryPage!$T$9</definedName>
    <definedName function="false" hidden="false" name="FinancialNotional" vbProcedure="false">[2]QueryPage!$T$8</definedName>
    <definedName function="false" hidden="false" name="FinancialReference" vbProcedure="false">[2]QueryPage!$T$5</definedName>
    <definedName function="false" hidden="false" name="Reference" vbProcedure="false">'[1]GRMS Positions'!$I$1:$I$1048576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<sst xmlns="http://schemas.openxmlformats.org/spreadsheetml/2006/main" count="282" uniqueCount="34">
  <si>
    <t xml:space="preserve">NYMEX Equivalent Gas Position</t>
  </si>
  <si>
    <t xml:space="preserve">POSITION   REPORT</t>
  </si>
  <si>
    <t xml:space="preserve">TIME BUCKET/KEY:</t>
  </si>
  <si>
    <r>
      <rPr>
        <b val="true"/>
        <sz val="10"/>
        <rFont val="Times New Roman"/>
        <family val="1"/>
      </rPr>
      <t xml:space="preserve">  </t>
    </r>
    <r>
      <rPr>
        <sz val="7.5"/>
        <rFont val="Times New Roman"/>
        <family val="0"/>
      </rPr>
      <t xml:space="preserve"> </t>
    </r>
    <r>
      <rPr>
        <i val="true"/>
        <sz val="10"/>
        <rFont val="Times New Roman"/>
        <family val="1"/>
      </rPr>
      <t xml:space="preserve">(Positions in Cont. Equiv.)</t>
    </r>
    <r>
      <rPr>
        <b val="true"/>
        <sz val="10"/>
        <rFont val="Times New Roman"/>
        <family val="1"/>
      </rPr>
      <t xml:space="preserve">     From:</t>
    </r>
  </si>
  <si>
    <t xml:space="preserve">February</t>
  </si>
  <si>
    <t xml:space="preserve">Total ECT</t>
  </si>
  <si>
    <t xml:space="preserve">Prior Day</t>
  </si>
  <si>
    <t xml:space="preserve">To:</t>
  </si>
  <si>
    <t xml:space="preserve">Index</t>
  </si>
  <si>
    <t xml:space="preserve">Change</t>
  </si>
  <si>
    <t xml:space="preserve">ARNOLD</t>
  </si>
  <si>
    <t xml:space="preserve">         NYMEX Price</t>
  </si>
  <si>
    <t xml:space="preserve">         NYMEX NG-MM</t>
  </si>
  <si>
    <t xml:space="preserve">         NG PR CAN</t>
  </si>
  <si>
    <t xml:space="preserve">         NG-Long Term Exotic</t>
  </si>
  <si>
    <t xml:space="preserve">         NG LTX  Hedge-Basis Notional</t>
  </si>
  <si>
    <t xml:space="preserve">         NG LTX  Hedge-Basis Equivalent</t>
  </si>
  <si>
    <t xml:space="preserve">         Exotic Options</t>
  </si>
  <si>
    <t xml:space="preserve">         Exotic Options-Basis Notional</t>
  </si>
  <si>
    <t xml:space="preserve">         Exotic Options-Basis Equivalent</t>
  </si>
  <si>
    <t xml:space="preserve">         NYMEX-Gas Daily</t>
  </si>
  <si>
    <t xml:space="preserve">         NG-GDL</t>
  </si>
  <si>
    <t xml:space="preserve">TOTAL:</t>
  </si>
  <si>
    <t xml:space="preserve">March</t>
  </si>
  <si>
    <t xml:space="preserve">CHECK LINKS</t>
  </si>
  <si>
    <t xml:space="preserve">to HEDGESTRIPS</t>
  </si>
  <si>
    <t xml:space="preserve">Previous Day Change</t>
  </si>
  <si>
    <t xml:space="preserve"> </t>
  </si>
  <si>
    <t xml:space="preserve">June</t>
  </si>
  <si>
    <t xml:space="preserve">         NG EOL Basis</t>
  </si>
  <si>
    <t xml:space="preserve">         NG EOL Basis Equivalent</t>
  </si>
  <si>
    <t xml:space="preserve">July</t>
  </si>
  <si>
    <t xml:space="preserve">Oct</t>
  </si>
  <si>
    <t xml:space="preserve">Nov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</si>
</sst>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&quot;As of &quot;mmmm\ dd&quot;, &quot;yyyy"/>
    <numFmt numFmtId="167" formatCode="#,##0.0_);[RED]\(#,##0.0\)"/>
    <numFmt numFmtId="168" formatCode="[$-409]d\-mmm\-yy"/>
    <numFmt numFmtId="169" formatCode="[$-409]mmm\-yy"/>
    <numFmt numFmtId="170" formatCode="_(* #,##0.00_);_(* \(#,##0.00\);_(* \-??_);_(@_)"/>
    <numFmt numFmtId="171" formatCode="_(* #,##0.0_);_(* \(#,##0.0\);_(* \-??_);_(@_)"/>
    <numFmt numFmtId="172" formatCode="_(* #,##0.0_);_(* \(#,##0.0\);_(* \-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sz val="17"/>
      <name val="Times New Roman"/>
      <family val="1"/>
    </font>
    <font>
      <sz val="20"/>
      <name val="Times New Roman"/>
      <family val="1"/>
    </font>
    <font>
      <b val="true"/>
      <u val="single"/>
      <sz val="10"/>
      <name val="Times New Roman"/>
      <family val="1"/>
    </font>
    <font>
      <sz val="7.5"/>
      <name val="Times New Roman"/>
      <family val="0"/>
    </font>
    <font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sz val="10"/>
      <color rgb="FF000000"/>
      <name val="Times New Roman"/>
      <family val="1"/>
    </font>
    <font>
      <b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</cellStyles>
  <dxfs count="30"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  <dxf>
      <font>
        <name val="Arial"/>
        <family val="0"/>
        <b val="1"/>
        <i val="1"/>
        <strike val="0"/>
        <color rgb="FFFF0000"/>
      </font>
      <fill>
        <patternFill/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externalLink" Target="externalLinks/externalLink6.xml"/><Relationship Id="rId19" Type="http://schemas.openxmlformats.org/officeDocument/2006/relationships/externalLink" Target="externalLinks/externalLink7.xml"/><Relationship Id="rId20" Type="http://schemas.openxmlformats.org/officeDocument/2006/relationships/externalLink" Target="externalLinks/externalLink8.xml"/><Relationship Id="rId21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5.xml"/><Relationship Id="rId2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6" name="Picture 3" descr=""/>
        <xdr:cNvPicPr/>
      </xdr:nvPicPr>
      <xdr:blipFill>
        <a:blip r:embed="rId2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2" name="Button 4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149400</xdr:colOff>
          <xdr:row>2</xdr:row>
          <xdr:rowOff>86040</xdr:rowOff>
        </xdr:from>
        <xdr:to>
          <xdr:col>12</xdr:col>
          <xdr:colOff>638280</xdr:colOff>
          <xdr:row>4</xdr:row>
          <xdr:rowOff>229320</xdr:rowOff>
        </xdr:to>
        <xdr:sp>
          <xdr:nvSpPr>
            <xdr:cNvPr id="1003" name="Button 5" descr="Daily Ro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Roll</a:t>
              </a:r>
            </a:p>
          </xdr:txBody>
        </xdr:sp>
        <xdr:clientData/>
      </xdr:twoCellAnchor>
    </mc:Choice>
  </mc:AlternateContent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8" name="Picture 3" descr=""/>
        <xdr:cNvPicPr/>
      </xdr:nvPicPr>
      <xdr:blipFill>
        <a:blip r:embed="rId2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2" name="Button 4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9" name="Picture 5" descr=""/>
        <xdr:cNvPicPr/>
      </xdr:nvPicPr>
      <xdr:blipFill>
        <a:blip r:embed="rId3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3" name="Button 6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149400</xdr:colOff>
          <xdr:row>2</xdr:row>
          <xdr:rowOff>86040</xdr:rowOff>
        </xdr:from>
        <xdr:to>
          <xdr:col>12</xdr:col>
          <xdr:colOff>638280</xdr:colOff>
          <xdr:row>4</xdr:row>
          <xdr:rowOff>229320</xdr:rowOff>
        </xdr:to>
        <xdr:sp>
          <xdr:nvSpPr>
            <xdr:cNvPr id="1004" name="Button 7" descr="Daily Ro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Roll</a:t>
              </a:r>
            </a:p>
          </xdr:txBody>
        </xdr:sp>
        <xdr:clientData/>
      </xdr:twoCellAnchor>
    </mc:Choice>
  </mc:AlternateContent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11" name="Picture 3" descr=""/>
        <xdr:cNvPicPr/>
      </xdr:nvPicPr>
      <xdr:blipFill>
        <a:blip r:embed="rId2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2" name="Button 4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12" name="Picture 5" descr=""/>
        <xdr:cNvPicPr/>
      </xdr:nvPicPr>
      <xdr:blipFill>
        <a:blip r:embed="rId3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3" name="Button 6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149400</xdr:colOff>
          <xdr:row>2</xdr:row>
          <xdr:rowOff>86040</xdr:rowOff>
        </xdr:from>
        <xdr:to>
          <xdr:col>12</xdr:col>
          <xdr:colOff>638280</xdr:colOff>
          <xdr:row>4</xdr:row>
          <xdr:rowOff>229320</xdr:rowOff>
        </xdr:to>
        <xdr:sp>
          <xdr:nvSpPr>
            <xdr:cNvPr id="1004" name="Button 7" descr="Daily Ro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Roll</a:t>
              </a:r>
            </a:p>
          </xdr:txBody>
        </xdr:sp>
        <xdr:clientData/>
      </xdr:twoCellAnchor>
    </mc:Choice>
  </mc:AlternateContent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333360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05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333360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333360</xdr:rowOff>
    </xdr:to>
    <xdr:pic>
      <xdr:nvPicPr>
        <xdr:cNvPr id="14" name="Picture 3" descr=""/>
        <xdr:cNvPicPr/>
      </xdr:nvPicPr>
      <xdr:blipFill>
        <a:blip r:embed="rId2"/>
        <a:stretch/>
      </xdr:blipFill>
      <xdr:spPr>
        <a:xfrm>
          <a:off x="241560" y="190440"/>
          <a:ext cx="938520" cy="905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239400</xdr:colOff>
          <xdr:row>1</xdr:row>
          <xdr:rowOff>142920</xdr:rowOff>
        </xdr:from>
        <xdr:to>
          <xdr:col>4</xdr:col>
          <xdr:colOff>379440</xdr:colOff>
          <xdr:row>4</xdr:row>
          <xdr:rowOff>104040</xdr:rowOff>
        </xdr:to>
        <xdr:sp>
          <xdr:nvSpPr>
            <xdr:cNvPr id="1002" name="Button 4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142920</xdr:rowOff>
        </xdr:from>
        <xdr:to>
          <xdr:col>8</xdr:col>
          <xdr:colOff>60480</xdr:colOff>
          <xdr:row>4</xdr:row>
          <xdr:rowOff>104040</xdr:rowOff>
        </xdr:to>
        <xdr:sp>
          <xdr:nvSpPr>
            <xdr:cNvPr id="1003" name="Button 5" descr="East Power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East Power Positions</a:t>
              </a:r>
            </a:p>
          </xdr:txBody>
        </xdr:sp>
        <xdr:clientData/>
      </xdr:twoCellAnchor>
    </mc:Choice>
  </mc:AlternateContent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333360</xdr:rowOff>
    </xdr:to>
    <xdr:pic>
      <xdr:nvPicPr>
        <xdr:cNvPr id="15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05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333360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333360</xdr:rowOff>
    </xdr:to>
    <xdr:pic>
      <xdr:nvPicPr>
        <xdr:cNvPr id="16" name="Picture 3" descr=""/>
        <xdr:cNvPicPr/>
      </xdr:nvPicPr>
      <xdr:blipFill>
        <a:blip r:embed="rId2"/>
        <a:stretch/>
      </xdr:blipFill>
      <xdr:spPr>
        <a:xfrm>
          <a:off x="241560" y="190440"/>
          <a:ext cx="938520" cy="905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239400</xdr:colOff>
          <xdr:row>1</xdr:row>
          <xdr:rowOff>142920</xdr:rowOff>
        </xdr:from>
        <xdr:to>
          <xdr:col>4</xdr:col>
          <xdr:colOff>379440</xdr:colOff>
          <xdr:row>4</xdr:row>
          <xdr:rowOff>104040</xdr:rowOff>
        </xdr:to>
        <xdr:sp>
          <xdr:nvSpPr>
            <xdr:cNvPr id="1002" name="Button 4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142920</xdr:rowOff>
        </xdr:from>
        <xdr:to>
          <xdr:col>8</xdr:col>
          <xdr:colOff>60480</xdr:colOff>
          <xdr:row>4</xdr:row>
          <xdr:rowOff>104040</xdr:rowOff>
        </xdr:to>
        <xdr:sp>
          <xdr:nvSpPr>
            <xdr:cNvPr id="1003" name="Button 5" descr="East Power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East Power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241560</xdr:colOff>
      <xdr:row>1</xdr:row>
      <xdr:rowOff>28440</xdr:rowOff>
    </xdr:from>
    <xdr:to>
      <xdr:col>0</xdr:col>
      <xdr:colOff>1180080</xdr:colOff>
      <xdr:row>4</xdr:row>
      <xdr:rowOff>408600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241560" y="190440"/>
          <a:ext cx="938520" cy="96120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179280</xdr:colOff>
          <xdr:row>2</xdr:row>
          <xdr:rowOff>37800</xdr:rowOff>
        </xdr:from>
        <xdr:to>
          <xdr:col>6</xdr:col>
          <xdr:colOff>638280</xdr:colOff>
          <xdr:row>4</xdr:row>
          <xdr:rowOff>342720</xdr:rowOff>
        </xdr:to>
        <xdr:sp>
          <xdr:nvSpPr>
            <xdr:cNvPr id="1001" name="Button 2" descr="HID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HIDE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Feb-01/Gas%20Bench/BenchByTrader020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Jun-01/Gas%20Bench/BenchByTrader062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Jun-01/Gas%20Bench/BenchByTrader062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sep-01/Gas%20Bench/BenchByTrader0917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1/Sep-01/HS_%20NG-PRICEjohn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Gas%20Bench/BenchByTrader102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1/Oct-01/HS_%20NG-PRICEjoh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Jan%20&apos;01/Gas%20Bench/BenchByTrader010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1/Feb-01/HS_%20NG-PRIC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May-01/Gas%20Bench/BenchByTrader051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1/May-01/HS_%20NG-PRICEjoh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May-01/Gas%20Bench/BenchByTrader052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May-01/Gas%20Bench/BenchByTrader052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Jun-01/Gas%20Bench/BenchByTrader0605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1/Jun-01/HS_%20NG-PRICEjoh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QueryPage"/>
      <sheetName val="Months"/>
      <sheetName val="GRMSPositions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>
        <row r="1">
          <cell r="K1">
            <v>36929</v>
          </cell>
        </row>
      </sheetData>
      <sheetData sheetId="5">
        <row r="4">
          <cell r="F4">
            <v>36923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3">
          <cell r="AI13">
            <v>743.86995574</v>
          </cell>
        </row>
        <row r="14">
          <cell r="AI14">
            <v>171.76463593</v>
          </cell>
        </row>
        <row r="15">
          <cell r="AI15">
            <v>0</v>
          </cell>
        </row>
        <row r="16">
          <cell r="AI16">
            <v>-1619.0349</v>
          </cell>
        </row>
        <row r="17">
          <cell r="AI17">
            <v>-711.45339864</v>
          </cell>
        </row>
        <row r="18">
          <cell r="AI18">
            <v>48.095425890022</v>
          </cell>
        </row>
        <row r="19">
          <cell r="AI19">
            <v>-1143.99026186</v>
          </cell>
        </row>
        <row r="20">
          <cell r="AI20">
            <v>-1971.05978022998</v>
          </cell>
        </row>
        <row r="21">
          <cell r="AI21">
            <v>-660.464450440255</v>
          </cell>
        </row>
      </sheetData>
      <sheetData sheetId="13"/>
      <sheetData sheetId="14">
        <row r="4">
          <cell r="K4">
            <v>36928</v>
          </cell>
        </row>
        <row r="13">
          <cell r="AI13">
            <v>22.9766680500002</v>
          </cell>
        </row>
        <row r="14">
          <cell r="AI14">
            <v>-5.22552769999999</v>
          </cell>
        </row>
        <row r="15">
          <cell r="AI15">
            <v>0</v>
          </cell>
        </row>
        <row r="16">
          <cell r="AI16">
            <v>-171.9031</v>
          </cell>
        </row>
        <row r="17">
          <cell r="AI17">
            <v>-20.81152839</v>
          </cell>
        </row>
        <row r="18">
          <cell r="AI18">
            <v>0.00789385437512158</v>
          </cell>
        </row>
        <row r="19">
          <cell r="AI19">
            <v>1382.3693256</v>
          </cell>
        </row>
        <row r="20">
          <cell r="AI20">
            <v>1233.45078750438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AI13">
            <v>-168.96225883</v>
          </cell>
        </row>
        <row r="14">
          <cell r="AI14">
            <v>-206.92152323</v>
          </cell>
        </row>
        <row r="15">
          <cell r="AI15">
            <v>0</v>
          </cell>
        </row>
        <row r="16">
          <cell r="AI16">
            <v>-360.624</v>
          </cell>
        </row>
        <row r="17">
          <cell r="AI17">
            <v>-465.03988336</v>
          </cell>
        </row>
        <row r="18">
          <cell r="AI18">
            <v>1.05798059584413</v>
          </cell>
        </row>
        <row r="19">
          <cell r="AI19">
            <v>-676.95378013</v>
          </cell>
        </row>
        <row r="20">
          <cell r="AI20">
            <v>-1205.48205836416</v>
          </cell>
        </row>
        <row r="21">
          <cell r="AI21">
            <v>-151.387472176157</v>
          </cell>
        </row>
        <row r="24">
          <cell r="E24">
            <v>256.3755784</v>
          </cell>
        </row>
        <row r="24">
          <cell r="I24">
            <v>0</v>
          </cell>
        </row>
        <row r="24">
          <cell r="K24">
            <v>0</v>
          </cell>
        </row>
        <row r="24">
          <cell r="M24">
            <v>0</v>
          </cell>
        </row>
        <row r="24">
          <cell r="O24">
            <v>0</v>
          </cell>
        </row>
        <row r="24">
          <cell r="Q24">
            <v>0</v>
          </cell>
        </row>
        <row r="24">
          <cell r="S24">
            <v>0</v>
          </cell>
        </row>
        <row r="24">
          <cell r="U24">
            <v>0</v>
          </cell>
        </row>
        <row r="24">
          <cell r="W24">
            <v>0</v>
          </cell>
        </row>
        <row r="24">
          <cell r="Y24">
            <v>0</v>
          </cell>
        </row>
        <row r="24">
          <cell r="AA24">
            <v>0</v>
          </cell>
        </row>
        <row r="24">
          <cell r="AC24">
            <v>0</v>
          </cell>
        </row>
        <row r="24">
          <cell r="AE24">
            <v>0</v>
          </cell>
        </row>
        <row r="24">
          <cell r="AG24">
            <v>0</v>
          </cell>
        </row>
      </sheetData>
      <sheetData sheetId="13"/>
      <sheetData sheetId="14">
        <row r="13">
          <cell r="AI13">
            <v>-1.37868112999999</v>
          </cell>
        </row>
        <row r="14">
          <cell r="AI14">
            <v>-113.96722625</v>
          </cell>
        </row>
        <row r="15">
          <cell r="AI15">
            <v>0</v>
          </cell>
        </row>
        <row r="16">
          <cell r="AI16">
            <v>36.0624</v>
          </cell>
        </row>
        <row r="17">
          <cell r="AI17">
            <v>0.485631529999974</v>
          </cell>
        </row>
        <row r="18">
          <cell r="AI18">
            <v>-0.00063829561333859</v>
          </cell>
        </row>
        <row r="19">
          <cell r="AI19">
            <v>-204.99899783</v>
          </cell>
        </row>
        <row r="20">
          <cell r="AI20">
            <v>-170.315917255613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AI13">
            <v>-95.47784725</v>
          </cell>
        </row>
        <row r="14">
          <cell r="AI14">
            <v>-245.98741632</v>
          </cell>
        </row>
        <row r="15">
          <cell r="AI15">
            <v>0</v>
          </cell>
        </row>
        <row r="16">
          <cell r="AI16">
            <v>-185.312</v>
          </cell>
        </row>
        <row r="17">
          <cell r="AI17">
            <v>-444.76832561</v>
          </cell>
        </row>
        <row r="18">
          <cell r="AI18">
            <v>1.05765775021373</v>
          </cell>
        </row>
        <row r="19">
          <cell r="AI19">
            <v>-199.95363294</v>
          </cell>
        </row>
        <row r="20">
          <cell r="AI20">
            <v>-479.685822439786</v>
          </cell>
        </row>
        <row r="21">
          <cell r="AI21">
            <v>281.137902026514</v>
          </cell>
        </row>
        <row r="24">
          <cell r="E24">
            <v>106.6924596</v>
          </cell>
        </row>
        <row r="24">
          <cell r="I24">
            <v>0</v>
          </cell>
        </row>
        <row r="24">
          <cell r="K24">
            <v>0</v>
          </cell>
        </row>
        <row r="24">
          <cell r="M24">
            <v>0</v>
          </cell>
        </row>
        <row r="24">
          <cell r="O24">
            <v>0</v>
          </cell>
        </row>
        <row r="24">
          <cell r="Q24">
            <v>0</v>
          </cell>
        </row>
        <row r="24">
          <cell r="S24">
            <v>0</v>
          </cell>
        </row>
        <row r="24">
          <cell r="U24">
            <v>0</v>
          </cell>
        </row>
        <row r="24">
          <cell r="W24">
            <v>0</v>
          </cell>
        </row>
        <row r="24">
          <cell r="Y24">
            <v>0</v>
          </cell>
        </row>
        <row r="24">
          <cell r="AA24">
            <v>0</v>
          </cell>
        </row>
        <row r="24">
          <cell r="AC24">
            <v>0</v>
          </cell>
        </row>
        <row r="24">
          <cell r="AE24">
            <v>0</v>
          </cell>
        </row>
        <row r="24">
          <cell r="AG24">
            <v>0</v>
          </cell>
        </row>
      </sheetData>
      <sheetData sheetId="13"/>
      <sheetData sheetId="14">
        <row r="13">
          <cell r="AI13">
            <v>15.01016209</v>
          </cell>
        </row>
        <row r="14">
          <cell r="AI14">
            <v>314.29759901</v>
          </cell>
        </row>
        <row r="15">
          <cell r="AI15">
            <v>0</v>
          </cell>
        </row>
        <row r="16">
          <cell r="AI16">
            <v>37.0624</v>
          </cell>
        </row>
        <row r="17">
          <cell r="AI17">
            <v>139.26199508</v>
          </cell>
        </row>
        <row r="18">
          <cell r="AI18">
            <v>-0.363033903187916</v>
          </cell>
        </row>
        <row r="19">
          <cell r="AI19">
            <v>-508.2893766</v>
          </cell>
        </row>
        <row r="20">
          <cell r="AI20">
            <v>-456.579848413188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>
        <row r="4">
          <cell r="F4">
            <v>37135</v>
          </cell>
        </row>
      </sheetData>
      <sheetData sheetId="5">
        <row r="1">
          <cell r="K1">
            <v>37151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AI13">
            <v>0</v>
          </cell>
        </row>
        <row r="14">
          <cell r="AI14">
            <v>20.10113178</v>
          </cell>
        </row>
        <row r="15">
          <cell r="AI15">
            <v>0</v>
          </cell>
        </row>
        <row r="16">
          <cell r="AI16">
            <v>-2.9762</v>
          </cell>
        </row>
        <row r="17">
          <cell r="AI17">
            <v>402.32637636</v>
          </cell>
        </row>
        <row r="18">
          <cell r="AI18">
            <v>-444.38086312</v>
          </cell>
        </row>
        <row r="19">
          <cell r="AI19">
            <v>0.272394949348457</v>
          </cell>
        </row>
        <row r="20">
          <cell r="AI20">
            <v>1483.14848029</v>
          </cell>
        </row>
        <row r="21">
          <cell r="AI21">
            <v>1480.44467523935</v>
          </cell>
        </row>
        <row r="22">
          <cell r="AI22">
            <v>505.283271671429</v>
          </cell>
        </row>
      </sheetData>
      <sheetData sheetId="14"/>
      <sheetData sheetId="15">
        <row r="4">
          <cell r="K4">
            <v>37148</v>
          </cell>
        </row>
        <row r="13">
          <cell r="AI13">
            <v>0</v>
          </cell>
        </row>
        <row r="14">
          <cell r="AI14">
            <v>-15.47603292</v>
          </cell>
        </row>
        <row r="15">
          <cell r="AI15">
            <v>0</v>
          </cell>
        </row>
        <row r="16">
          <cell r="AI16">
            <v>2.6294</v>
          </cell>
        </row>
        <row r="17">
          <cell r="AI17">
            <v>0.116710049999938</v>
          </cell>
        </row>
        <row r="18">
          <cell r="AI18">
            <v>-0.263355730000068</v>
          </cell>
        </row>
        <row r="19">
          <cell r="AI19">
            <v>0.00027481130212908</v>
          </cell>
        </row>
        <row r="20">
          <cell r="AI20">
            <v>25.3977961200002</v>
          </cell>
        </row>
        <row r="21">
          <cell r="AI21">
            <v>28.0274709313023</v>
          </cell>
        </row>
        <row r="22">
          <cell r="AI22">
            <v>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QueryPage"/>
      <sheetName val="GRMS Detail"/>
      <sheetName val="Run Query"/>
      <sheetName val="Maturity Gap Analysis"/>
      <sheetName val="Financial Book Position"/>
      <sheetName val="GRMS Positions"/>
      <sheetName val="Month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NG-Price Exotics"/>
    </sheetNames>
    <sheetDataSet>
      <sheetData sheetId="0"/>
      <sheetData sheetId="1"/>
      <sheetData sheetId="2"/>
      <sheetData sheetId="3"/>
      <sheetData sheetId="4">
        <row r="17">
          <cell r="AJ17">
            <v>-374.92080825</v>
          </cell>
        </row>
        <row r="19">
          <cell r="AJ19">
            <v>-980.59207083</v>
          </cell>
        </row>
        <row r="21">
          <cell r="H21">
            <v>0</v>
          </cell>
        </row>
        <row r="23">
          <cell r="AJ23">
            <v>-21632.541510391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>
        <row r="4">
          <cell r="F4">
            <v>37165</v>
          </cell>
        </row>
      </sheetData>
      <sheetData sheetId="5">
        <row r="1">
          <cell r="K1">
            <v>37187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AI13">
            <v>0</v>
          </cell>
        </row>
        <row r="14">
          <cell r="AI14">
            <v>-245.749121</v>
          </cell>
        </row>
        <row r="15">
          <cell r="AI15">
            <v>0</v>
          </cell>
        </row>
        <row r="16">
          <cell r="AI16">
            <v>-58.04000776</v>
          </cell>
        </row>
        <row r="17">
          <cell r="AI17">
            <v>0</v>
          </cell>
        </row>
        <row r="18">
          <cell r="AI18">
            <v>1172.18634392</v>
          </cell>
        </row>
        <row r="19">
          <cell r="AI19">
            <v>-0.0454499930105075</v>
          </cell>
        </row>
        <row r="20">
          <cell r="AI20">
            <v>-1833.91130883</v>
          </cell>
        </row>
        <row r="21">
          <cell r="AI21">
            <v>-1891.99676658301</v>
          </cell>
        </row>
        <row r="22">
          <cell r="AI22">
            <v>-1019.16076362058</v>
          </cell>
        </row>
      </sheetData>
      <sheetData sheetId="14"/>
      <sheetData sheetId="15">
        <row r="4">
          <cell r="K4">
            <v>37186</v>
          </cell>
        </row>
        <row r="13">
          <cell r="AI13">
            <v>0</v>
          </cell>
        </row>
        <row r="14">
          <cell r="AI14">
            <v>-0.0167507499999999</v>
          </cell>
        </row>
        <row r="15">
          <cell r="AI15">
            <v>0</v>
          </cell>
        </row>
        <row r="16">
          <cell r="AI16">
            <v>-41.24224903</v>
          </cell>
        </row>
        <row r="17">
          <cell r="AI17">
            <v>0</v>
          </cell>
        </row>
        <row r="18">
          <cell r="AI18">
            <v>0.0576869299998322</v>
          </cell>
        </row>
        <row r="19">
          <cell r="AI19">
            <v>-0.00013166446436189</v>
          </cell>
        </row>
        <row r="20">
          <cell r="AI20">
            <v>-36.95946637</v>
          </cell>
        </row>
        <row r="21">
          <cell r="AI21">
            <v>-78.2018470644644</v>
          </cell>
        </row>
        <row r="22">
          <cell r="AI22">
            <v>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QueryPage"/>
      <sheetName val="GRMS Detail"/>
      <sheetName val="Run Query"/>
      <sheetName val="Maturity Gap Analysis"/>
      <sheetName val="Financial Book Position"/>
      <sheetName val="GRMS Positions"/>
      <sheetName val="Month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NG-Price Exotics"/>
      <sheetName val="HS_ NG-PRICEjohn"/>
    </sheetNames>
    <sheetDataSet>
      <sheetData sheetId="0"/>
      <sheetData sheetId="1"/>
      <sheetData sheetId="2"/>
      <sheetData sheetId="3"/>
      <sheetData sheetId="4">
        <row r="17">
          <cell r="AJ17">
            <v>-301.05174279</v>
          </cell>
        </row>
        <row r="19">
          <cell r="AJ19">
            <v>-838.4181713</v>
          </cell>
        </row>
        <row r="21">
          <cell r="H21">
            <v>0</v>
          </cell>
        </row>
        <row r="23">
          <cell r="AJ23">
            <v>-15391.110549992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PowerQueryPage"/>
      <sheetName val="QueryPage"/>
      <sheetName val="Months"/>
      <sheetName val="GRMS Que"/>
      <sheetName val="GRMS Positions"/>
      <sheetName val="12 Month"/>
      <sheetName val="Lavorato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>
        <row r="1">
          <cell r="K1">
            <v>36893</v>
          </cell>
        </row>
      </sheetData>
      <sheetData sheetId="3">
        <row r="4">
          <cell r="F4">
            <v>36892</v>
          </cell>
        </row>
      </sheetData>
      <sheetData sheetId="4"/>
      <sheetData sheetId="5">
        <row r="1">
          <cell r="D1" t="str">
            <v>SUM(RMS_OPEN_POSITION.BENCHMARK_POSITION_QTY)</v>
          </cell>
        </row>
        <row r="2">
          <cell r="D2">
            <v>0</v>
          </cell>
        </row>
        <row r="3">
          <cell r="D3">
            <v>417718.9533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4177189.5339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556958.6046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556958.6045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83874.3580906341</v>
          </cell>
        </row>
        <row r="81">
          <cell r="D81">
            <v>-82297.699128222</v>
          </cell>
        </row>
        <row r="82">
          <cell r="D82">
            <v>-961.245422271345</v>
          </cell>
        </row>
        <row r="83">
          <cell r="D83">
            <v>-1301.65926058733</v>
          </cell>
        </row>
        <row r="84">
          <cell r="D84">
            <v>835.870239219944</v>
          </cell>
        </row>
        <row r="85">
          <cell r="D85">
            <v>-76.3279313458634</v>
          </cell>
        </row>
        <row r="86">
          <cell r="D86">
            <v>656.882102624498</v>
          </cell>
        </row>
        <row r="87">
          <cell r="D87">
            <v>96.1434469975378</v>
          </cell>
        </row>
        <row r="88">
          <cell r="D88">
            <v>-198.973615991887</v>
          </cell>
        </row>
        <row r="89">
          <cell r="D89">
            <v>79.8301800129918</v>
          </cell>
        </row>
        <row r="90">
          <cell r="D90">
            <v>143.385748073685</v>
          </cell>
        </row>
        <row r="91">
          <cell r="D91">
            <v>-297.964863138303</v>
          </cell>
        </row>
        <row r="92">
          <cell r="D92">
            <v>-449.549357822101</v>
          </cell>
        </row>
        <row r="93">
          <cell r="D93">
            <v>-8.73252992742947</v>
          </cell>
        </row>
        <row r="94">
          <cell r="D94">
            <v>-7.60651246623734</v>
          </cell>
        </row>
        <row r="95">
          <cell r="D95">
            <v>-5.55134317254006</v>
          </cell>
        </row>
        <row r="96">
          <cell r="D96">
            <v>74.5603975988282</v>
          </cell>
        </row>
        <row r="97">
          <cell r="D97">
            <v>264.688396139897</v>
          </cell>
        </row>
        <row r="98">
          <cell r="D98">
            <v>-229.859534775417</v>
          </cell>
        </row>
        <row r="99">
          <cell r="D99">
            <v>-100.372761264543</v>
          </cell>
        </row>
        <row r="100">
          <cell r="D100">
            <v>251.579969483068</v>
          </cell>
        </row>
        <row r="101">
          <cell r="D101">
            <v>-6680.749</v>
          </cell>
        </row>
        <row r="102">
          <cell r="D102">
            <v>14191.2915</v>
          </cell>
        </row>
        <row r="103">
          <cell r="D103">
            <v>13588.0194</v>
          </cell>
        </row>
        <row r="104">
          <cell r="D104">
            <v>13171.4024</v>
          </cell>
        </row>
        <row r="105">
          <cell r="D105">
            <v>12853.0022</v>
          </cell>
        </row>
        <row r="106">
          <cell r="D106">
            <v>12594.6596</v>
          </cell>
        </row>
        <row r="107">
          <cell r="D107">
            <v>12376.7239</v>
          </cell>
        </row>
        <row r="108">
          <cell r="D108">
            <v>12187.9042</v>
          </cell>
        </row>
        <row r="109">
          <cell r="D109">
            <v>12021.0048</v>
          </cell>
        </row>
        <row r="110">
          <cell r="D110">
            <v>11871.216</v>
          </cell>
        </row>
        <row r="111">
          <cell r="D111">
            <v>11735.1739</v>
          </cell>
        </row>
        <row r="112">
          <cell r="D112">
            <v>11610.4349</v>
          </cell>
        </row>
        <row r="113">
          <cell r="D113">
            <v>11495.1682</v>
          </cell>
        </row>
        <row r="114">
          <cell r="D114">
            <v>11387.9668</v>
          </cell>
        </row>
        <row r="115">
          <cell r="D115">
            <v>11287.7254</v>
          </cell>
        </row>
        <row r="116">
          <cell r="D116">
            <v>11193.56</v>
          </cell>
        </row>
        <row r="117">
          <cell r="D117">
            <v>11104.7516</v>
          </cell>
        </row>
        <row r="118">
          <cell r="D118">
            <v>11020.7077</v>
          </cell>
        </row>
        <row r="119">
          <cell r="D119">
            <v>10940.9338</v>
          </cell>
        </row>
        <row r="120">
          <cell r="D120">
            <v>10865.0125</v>
          </cell>
        </row>
        <row r="121">
          <cell r="D121">
            <v>10792.5883</v>
          </cell>
        </row>
        <row r="122">
          <cell r="D122">
            <v>10723.3556</v>
          </cell>
        </row>
        <row r="123">
          <cell r="D123">
            <v>10657.0496</v>
          </cell>
        </row>
        <row r="124">
          <cell r="D124">
            <v>10593.4394</v>
          </cell>
        </row>
        <row r="125">
          <cell r="D125">
            <v>10532.3219</v>
          </cell>
        </row>
        <row r="126">
          <cell r="D126">
            <v>10473.5181</v>
          </cell>
        </row>
        <row r="127">
          <cell r="D127">
            <v>10416.8685</v>
          </cell>
        </row>
        <row r="128">
          <cell r="D128">
            <v>10362.2309</v>
          </cell>
        </row>
        <row r="129">
          <cell r="D129">
            <v>10309.4779</v>
          </cell>
        </row>
        <row r="130">
          <cell r="D130">
            <v>-1007730.7293092</v>
          </cell>
        </row>
        <row r="131">
          <cell r="D131">
            <v>-1025761.12256316</v>
          </cell>
        </row>
        <row r="132">
          <cell r="D132">
            <v>-1110343.69145678</v>
          </cell>
        </row>
        <row r="133">
          <cell r="D133">
            <v>-369.332120909554</v>
          </cell>
        </row>
        <row r="134">
          <cell r="D134">
            <v>-3423.37513646308</v>
          </cell>
        </row>
        <row r="135">
          <cell r="D135">
            <v>-1817.46024262714</v>
          </cell>
        </row>
        <row r="136">
          <cell r="D136">
            <v>-243.18251315107</v>
          </cell>
        </row>
      </sheetData>
      <sheetData sheetId="6"/>
      <sheetData sheetId="7"/>
      <sheetData sheetId="8">
        <row r="7">
          <cell r="AI7" t="str">
            <v>Total ECT</v>
          </cell>
        </row>
        <row r="8">
          <cell r="AI8" t="str">
            <v>Jan-01/Oct-23</v>
          </cell>
        </row>
        <row r="13">
          <cell r="AI13">
            <v>1108.67460097</v>
          </cell>
        </row>
        <row r="14">
          <cell r="AI14">
            <v>-963.84331493</v>
          </cell>
        </row>
        <row r="15">
          <cell r="AI15">
            <v>0</v>
          </cell>
        </row>
        <row r="16">
          <cell r="AI16">
            <v>-1430.25392573</v>
          </cell>
        </row>
      </sheetData>
      <sheetData sheetId="9"/>
      <sheetData sheetId="10">
        <row r="4">
          <cell r="K4">
            <v>36889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MS Detail"/>
      <sheetName val="Run Query"/>
      <sheetName val="QueryPage"/>
      <sheetName val="Maturity Gap Analysis"/>
      <sheetName val="Financial Book Position"/>
      <sheetName val="GRMS Positions"/>
      <sheetName val="Month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NG-Price Exotics"/>
    </sheetNames>
    <sheetDataSet>
      <sheetData sheetId="0"/>
      <sheetData sheetId="1"/>
      <sheetData sheetId="2"/>
      <sheetData sheetId="3"/>
      <sheetData sheetId="4">
        <row r="37">
          <cell r="AJ37">
            <v>17.2186829169103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>
        <row r="4">
          <cell r="F4">
            <v>37012</v>
          </cell>
        </row>
      </sheetData>
      <sheetData sheetId="5"/>
      <sheetData sheetId="6">
        <row r="1">
          <cell r="K1">
            <v>37027</v>
          </cell>
        </row>
      </sheetData>
      <sheetData sheetId="7"/>
      <sheetData sheetId="8"/>
      <sheetData sheetId="9"/>
      <sheetData sheetId="10"/>
      <sheetData sheetId="11"/>
      <sheetData sheetId="12">
        <row r="13">
          <cell r="AI13">
            <v>-128.28838915</v>
          </cell>
        </row>
        <row r="14">
          <cell r="AI14">
            <v>-92.82448421</v>
          </cell>
        </row>
        <row r="15">
          <cell r="AI15">
            <v>0</v>
          </cell>
        </row>
        <row r="16">
          <cell r="AI16">
            <v>130.6725</v>
          </cell>
        </row>
        <row r="17">
          <cell r="AI17">
            <v>-137.35275712</v>
          </cell>
        </row>
        <row r="18">
          <cell r="AI18">
            <v>4.87096579470964</v>
          </cell>
        </row>
        <row r="19">
          <cell r="AI19">
            <v>33.49363094</v>
          </cell>
        </row>
        <row r="20">
          <cell r="AI20">
            <v>40.7487075847097</v>
          </cell>
        </row>
        <row r="21">
          <cell r="AI21">
            <v>-287.997799401478</v>
          </cell>
        </row>
      </sheetData>
      <sheetData sheetId="13"/>
      <sheetData sheetId="14">
        <row r="4">
          <cell r="K4">
            <v>37026</v>
          </cell>
        </row>
        <row r="13">
          <cell r="AI13">
            <v>17.26947081</v>
          </cell>
        </row>
        <row r="14">
          <cell r="AI14">
            <v>-34.374808</v>
          </cell>
        </row>
        <row r="15">
          <cell r="AI15">
            <v>0</v>
          </cell>
        </row>
        <row r="16">
          <cell r="AI16">
            <v>-22.7115</v>
          </cell>
        </row>
        <row r="17">
          <cell r="AI17">
            <v>-34.3761514599999</v>
          </cell>
        </row>
        <row r="18">
          <cell r="AI18">
            <v>0.0538002023899085</v>
          </cell>
        </row>
        <row r="19">
          <cell r="AI19">
            <v>0.00379569000000624</v>
          </cell>
        </row>
        <row r="20">
          <cell r="AI20">
            <v>-5.3844332976101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eryPage"/>
      <sheetName val="GRMS Detail"/>
      <sheetName val="Run Query"/>
      <sheetName val="Maturity Gap Analysis"/>
      <sheetName val="Financial Book Position"/>
      <sheetName val="GRMS Positions"/>
      <sheetName val="Month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NG-Price Exotics"/>
    </sheetNames>
    <sheetDataSet>
      <sheetData sheetId="0"/>
      <sheetData sheetId="1"/>
      <sheetData sheetId="2"/>
      <sheetData sheetId="3"/>
      <sheetData sheetId="4">
        <row r="17">
          <cell r="AJ17">
            <v>-368.62963543</v>
          </cell>
        </row>
        <row r="19">
          <cell r="AJ19">
            <v>-2923.3159629</v>
          </cell>
        </row>
        <row r="21">
          <cell r="H21">
            <v>0</v>
          </cell>
        </row>
        <row r="23">
          <cell r="AJ23">
            <v>-5228.20471752211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AI13">
            <v>-82.70260922</v>
          </cell>
        </row>
        <row r="14">
          <cell r="AI14">
            <v>-157.18162749</v>
          </cell>
        </row>
        <row r="15">
          <cell r="AI15">
            <v>0</v>
          </cell>
        </row>
        <row r="16">
          <cell r="AI16">
            <v>77.115</v>
          </cell>
        </row>
        <row r="17">
          <cell r="AI17">
            <v>-171.61091569</v>
          </cell>
        </row>
        <row r="18">
          <cell r="AI18">
            <v>4.9232340666688</v>
          </cell>
        </row>
        <row r="19">
          <cell r="AI19">
            <v>33.50620496</v>
          </cell>
        </row>
        <row r="20">
          <cell r="AI20">
            <v>32.8418298066688</v>
          </cell>
        </row>
        <row r="21">
          <cell r="AI21">
            <v>1.56367459417343</v>
          </cell>
        </row>
        <row r="24">
          <cell r="E24">
            <v>40.76193526</v>
          </cell>
        </row>
        <row r="24">
          <cell r="I24">
            <v>0</v>
          </cell>
        </row>
        <row r="24">
          <cell r="K24">
            <v>0</v>
          </cell>
        </row>
        <row r="24">
          <cell r="M24">
            <v>0</v>
          </cell>
        </row>
        <row r="24">
          <cell r="O24">
            <v>0</v>
          </cell>
        </row>
        <row r="24">
          <cell r="Q24">
            <v>0</v>
          </cell>
        </row>
        <row r="24">
          <cell r="S24">
            <v>0</v>
          </cell>
        </row>
        <row r="24">
          <cell r="U24">
            <v>0</v>
          </cell>
        </row>
        <row r="24">
          <cell r="W24">
            <v>0</v>
          </cell>
        </row>
        <row r="24">
          <cell r="Y24">
            <v>0</v>
          </cell>
        </row>
        <row r="24">
          <cell r="AA24">
            <v>0</v>
          </cell>
        </row>
        <row r="24">
          <cell r="AC24">
            <v>0</v>
          </cell>
        </row>
        <row r="24">
          <cell r="AE24">
            <v>0</v>
          </cell>
        </row>
        <row r="24">
          <cell r="AG24">
            <v>0</v>
          </cell>
        </row>
      </sheetData>
      <sheetData sheetId="13"/>
      <sheetData sheetId="14">
        <row r="13">
          <cell r="AI13">
            <v>-1.50761313999999</v>
          </cell>
        </row>
        <row r="14">
          <cell r="AI14">
            <v>-0.0527091300000109</v>
          </cell>
        </row>
        <row r="15">
          <cell r="AI15">
            <v>0</v>
          </cell>
        </row>
        <row r="16">
          <cell r="AI16">
            <v>-0.889499999999998</v>
          </cell>
        </row>
        <row r="17">
          <cell r="AI17">
            <v>-728.23154743</v>
          </cell>
        </row>
        <row r="18">
          <cell r="AI18">
            <v>-0.703733099195141</v>
          </cell>
        </row>
        <row r="19">
          <cell r="AI19">
            <v>-374.52238323</v>
          </cell>
        </row>
        <row r="20">
          <cell r="AI20">
            <v>-377.623229469195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AI13">
            <v>-29.21104229</v>
          </cell>
        </row>
        <row r="14">
          <cell r="AI14">
            <v>65.42790798</v>
          </cell>
        </row>
        <row r="15">
          <cell r="AI15">
            <v>0</v>
          </cell>
        </row>
        <row r="16">
          <cell r="AI16">
            <v>14.939</v>
          </cell>
        </row>
        <row r="17">
          <cell r="AI17">
            <v>-740.77746086</v>
          </cell>
        </row>
        <row r="18">
          <cell r="AI18">
            <v>1.13851996624452</v>
          </cell>
        </row>
        <row r="19">
          <cell r="AI19">
            <v>-962.8473426</v>
          </cell>
        </row>
        <row r="20">
          <cell r="AI20">
            <v>-975.980864923756</v>
          </cell>
        </row>
        <row r="21">
          <cell r="AI21">
            <v>-607.198992340108</v>
          </cell>
        </row>
        <row r="25">
          <cell r="G25">
            <v>78.01437985</v>
          </cell>
        </row>
        <row r="25">
          <cell r="K25">
            <v>0</v>
          </cell>
        </row>
        <row r="25">
          <cell r="M25">
            <v>0</v>
          </cell>
        </row>
        <row r="25">
          <cell r="O25">
            <v>0</v>
          </cell>
        </row>
        <row r="25">
          <cell r="Q25">
            <v>0</v>
          </cell>
        </row>
        <row r="25">
          <cell r="S25">
            <v>0</v>
          </cell>
        </row>
        <row r="25">
          <cell r="U25">
            <v>0</v>
          </cell>
        </row>
        <row r="25">
          <cell r="W25">
            <v>0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0</v>
          </cell>
        </row>
        <row r="25">
          <cell r="AE25">
            <v>0</v>
          </cell>
        </row>
        <row r="25">
          <cell r="AG25">
            <v>0</v>
          </cell>
        </row>
      </sheetData>
      <sheetData sheetId="13"/>
      <sheetData sheetId="14">
        <row r="13">
          <cell r="AI13">
            <v>-137.12948378</v>
          </cell>
        </row>
        <row r="14">
          <cell r="AI14">
            <v>-16.425285705</v>
          </cell>
        </row>
        <row r="15">
          <cell r="AI15">
            <v>0</v>
          </cell>
        </row>
        <row r="16">
          <cell r="AI16">
            <v>-592.27403389</v>
          </cell>
        </row>
        <row r="17">
          <cell r="AI17">
            <v>111.25073951</v>
          </cell>
        </row>
        <row r="18">
          <cell r="AI18">
            <v>-0.0943386242884472</v>
          </cell>
        </row>
        <row r="19">
          <cell r="AI19">
            <v>-219.84680366</v>
          </cell>
        </row>
        <row r="20">
          <cell r="AI20">
            <v>-949.344659954288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GRMSPositions"/>
      <sheetName val="QueryPage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>
        <row r="4">
          <cell r="F4">
            <v>37043</v>
          </cell>
        </row>
      </sheetData>
      <sheetData sheetId="5"/>
      <sheetData sheetId="6">
        <row r="1">
          <cell r="K1">
            <v>37047</v>
          </cell>
        </row>
      </sheetData>
      <sheetData sheetId="7"/>
      <sheetData sheetId="8"/>
      <sheetData sheetId="9"/>
      <sheetData sheetId="10"/>
      <sheetData sheetId="11"/>
      <sheetData sheetId="12">
        <row r="13">
          <cell r="AI13">
            <v>-221.40182272</v>
          </cell>
        </row>
        <row r="14">
          <cell r="AI14">
            <v>75.8595343</v>
          </cell>
        </row>
        <row r="15">
          <cell r="AI15">
            <v>0</v>
          </cell>
        </row>
        <row r="16">
          <cell r="AI16">
            <v>-984.48</v>
          </cell>
        </row>
        <row r="17">
          <cell r="AI17">
            <v>-502.04406357</v>
          </cell>
        </row>
        <row r="18">
          <cell r="AI18">
            <v>1.0535703394131</v>
          </cell>
        </row>
        <row r="19">
          <cell r="AI19">
            <v>-592.83105413</v>
          </cell>
        </row>
        <row r="20">
          <cell r="AI20">
            <v>-1797.65930651059</v>
          </cell>
        </row>
        <row r="21">
          <cell r="AI21">
            <v>775.154676209239</v>
          </cell>
        </row>
        <row r="25">
          <cell r="G25">
            <v>92.3971044</v>
          </cell>
        </row>
        <row r="25">
          <cell r="K25">
            <v>0</v>
          </cell>
        </row>
        <row r="25">
          <cell r="M25">
            <v>0</v>
          </cell>
        </row>
        <row r="25">
          <cell r="O25">
            <v>0</v>
          </cell>
        </row>
        <row r="25">
          <cell r="Q25">
            <v>0</v>
          </cell>
        </row>
        <row r="25">
          <cell r="S25">
            <v>0</v>
          </cell>
        </row>
        <row r="25">
          <cell r="U25">
            <v>0</v>
          </cell>
        </row>
        <row r="25">
          <cell r="W25">
            <v>0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0</v>
          </cell>
        </row>
        <row r="25">
          <cell r="AE25">
            <v>0</v>
          </cell>
        </row>
        <row r="25">
          <cell r="AG25">
            <v>0</v>
          </cell>
        </row>
      </sheetData>
      <sheetData sheetId="13"/>
      <sheetData sheetId="14">
        <row r="4">
          <cell r="K4">
            <v>37046</v>
          </cell>
        </row>
        <row r="13">
          <cell r="AI13">
            <v>-27.72504868</v>
          </cell>
        </row>
        <row r="14">
          <cell r="AI14">
            <v>0.00810042999995631</v>
          </cell>
        </row>
        <row r="15">
          <cell r="AI15">
            <v>0</v>
          </cell>
        </row>
        <row r="16">
          <cell r="AI16">
            <v>44.5272</v>
          </cell>
        </row>
        <row r="17">
          <cell r="AI17">
            <v>-0.288664370000117</v>
          </cell>
        </row>
        <row r="18">
          <cell r="AI18">
            <v>0.000382255878966953</v>
          </cell>
        </row>
        <row r="19">
          <cell r="AI19">
            <v>276.49508774</v>
          </cell>
        </row>
        <row r="20">
          <cell r="AI20">
            <v>293.297621315879</v>
          </cell>
        </row>
        <row r="21">
          <cell r="AI21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QueryPage"/>
      <sheetName val="GRMS Detail"/>
      <sheetName val="Run Query"/>
      <sheetName val="Maturity Gap Analysis"/>
      <sheetName val="Financial Book Position"/>
      <sheetName val="GRMS Positions"/>
      <sheetName val="Month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NG-Price Exotics"/>
    </sheetNames>
    <sheetDataSet>
      <sheetData sheetId="0"/>
      <sheetData sheetId="1"/>
      <sheetData sheetId="2"/>
      <sheetData sheetId="3"/>
      <sheetData sheetId="4">
        <row r="17">
          <cell r="AJ17">
            <v>-370.07738176</v>
          </cell>
        </row>
        <row r="19">
          <cell r="AJ19">
            <v>-2832.50887264</v>
          </cell>
        </row>
        <row r="21">
          <cell r="H21">
            <v>0</v>
          </cell>
        </row>
        <row r="23">
          <cell r="AJ23">
            <v>-5071.72747249786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9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30.xml"/><Relationship Id="rId4" Type="http://schemas.openxmlformats.org/officeDocument/2006/relationships/ctrlProp" Target="../ctrlProps/ctrlProps31.xml"/><Relationship Id="rId5" Type="http://schemas.openxmlformats.org/officeDocument/2006/relationships/ctrlProp" Target="../ctrlProps/ctrlProps3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2.xml"/><Relationship Id="rId4" Type="http://schemas.openxmlformats.org/officeDocument/2006/relationships/ctrlProp" Target="../ctrlProps/ctrlProps13.xml"/><Relationship Id="rId5" Type="http://schemas.openxmlformats.org/officeDocument/2006/relationships/ctrlProp" Target="../ctrlProps/ctrlProps1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<Relationship Id="rId5" Type="http://schemas.openxmlformats.org/officeDocument/2006/relationships/ctrlProp" Target="../ctrlProps/ctrlProps18.xml"/><Relationship Id="rId6" Type="http://schemas.openxmlformats.org/officeDocument/2006/relationships/ctrlProp" Target="../ctrlProps/ctrlProps19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0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21.xml"/><Relationship Id="rId4" Type="http://schemas.openxmlformats.org/officeDocument/2006/relationships/ctrlProp" Target="../ctrlProps/ctrlProps22.xml"/><Relationship Id="rId5" Type="http://schemas.openxmlformats.org/officeDocument/2006/relationships/ctrlProp" Target="../ctrlProps/ctrlProps23.xml"/><Relationship Id="rId6" Type="http://schemas.openxmlformats.org/officeDocument/2006/relationships/ctrlProp" Target="../ctrlProps/ctrlProps2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26.xml"/><Relationship Id="rId4" Type="http://schemas.openxmlformats.org/officeDocument/2006/relationships/ctrlProp" Target="../ctrlProps/ctrlProps27.xml"/><Relationship Id="rId5" Type="http://schemas.openxmlformats.org/officeDocument/2006/relationships/ctrlProp" Target="../ctrlProps/ctrlProps2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[2]QueryPage!$K$1</f>
        <v>36893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tru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[2]Months!F4</f>
        <v>36892</v>
      </c>
      <c r="D7" s="15"/>
      <c r="E7" s="22" t="s">
        <v>4</v>
      </c>
      <c r="F7" s="15"/>
      <c r="G7" s="22" t="e">
        <f aca="false">(#NAME?,C7,1)</f>
        <v>#NAME?</v>
      </c>
      <c r="H7" s="23"/>
      <c r="I7" s="22" t="e">
        <f aca="false">EOMONTH(G7,1)</f>
        <v>#NAME?</v>
      </c>
      <c r="J7" s="23"/>
      <c r="K7" s="22" t="e">
        <f aca="false">EOMONTH(I8,1)</f>
        <v>#NAME?</v>
      </c>
      <c r="L7" s="23"/>
      <c r="M7" s="22" t="e">
        <f aca="false">EOMONTH(K8,1)</f>
        <v>#NAME?</v>
      </c>
      <c r="N7" s="23"/>
      <c r="O7" s="22" t="e">
        <f aca="false">EOMONTH(M8,1)</f>
        <v>#NAME?</v>
      </c>
      <c r="P7" s="23"/>
      <c r="Q7" s="22" t="e">
        <f aca="false">EOMONTH(O8,1)</f>
        <v>#NAME?</v>
      </c>
      <c r="R7" s="23"/>
      <c r="S7" s="22" t="e">
        <f aca="false">EOMONTH(Q8,1)</f>
        <v>#NAME?</v>
      </c>
      <c r="T7" s="23"/>
      <c r="U7" s="22" t="e">
        <f aca="false">(#NAME?,S8,1)</f>
        <v>#NAME?</v>
      </c>
      <c r="V7" s="23"/>
      <c r="W7" s="22" t="e">
        <f aca="false">(#NAME?,U7,12)</f>
        <v>#NAME?</v>
      </c>
      <c r="X7" s="23"/>
      <c r="Y7" s="22" t="e">
        <f aca="false">(#NAME?,W7,12)</f>
        <v>#NAME?</v>
      </c>
      <c r="Z7" s="23"/>
      <c r="AA7" s="22" t="e">
        <f aca="false">(#NAME?,Y7,12)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5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36892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EOMONTH(I7,0)</f>
        <v>#NAME?</v>
      </c>
      <c r="J8" s="23"/>
      <c r="K8" s="26" t="e">
        <f aca="false">EOMONTH(K7,0)</f>
        <v>#NAME?</v>
      </c>
      <c r="L8" s="23"/>
      <c r="M8" s="26" t="e">
        <f aca="false">(#NAME?,K8,1)</f>
        <v>#NAME?</v>
      </c>
      <c r="N8" s="23"/>
      <c r="O8" s="26" t="e">
        <f aca="false">EOMONTH(M8,1)</f>
        <v>#NAME?</v>
      </c>
      <c r="P8" s="23"/>
      <c r="Q8" s="26" t="e">
        <f aca="false">(#NAME?,Q7,0)</f>
        <v>#NAME?</v>
      </c>
      <c r="R8" s="23"/>
      <c r="S8" s="26" t="e">
        <f aca="false">(#NAME?,S7,4)</f>
        <v>#NAME?</v>
      </c>
      <c r="T8" s="23"/>
      <c r="U8" s="26" t="e">
        <f aca="false">(#NAME?,U7,11)</f>
        <v>#NAME?</v>
      </c>
      <c r="V8" s="23"/>
      <c r="W8" s="26" t="e">
        <f aca="false">(#NAME?,W7,11)</f>
        <v>#NAME?</v>
      </c>
      <c r="X8" s="23"/>
      <c r="Y8" s="26" t="e">
        <f aca="false">(#NAME?,Y7,11)</f>
        <v>#NAME?</v>
      </c>
      <c r="Z8" s="23"/>
      <c r="AA8" s="26" t="e">
        <f aca="false">(#NAME?,AA7,71)</f>
        <v>#NAME?</v>
      </c>
      <c r="AB8" s="23"/>
      <c r="AC8" s="26" t="e">
        <f aca="false">(#NAME?,AC7,59)</f>
        <v>#NAME?</v>
      </c>
      <c r="AD8" s="23"/>
      <c r="AE8" s="26" t="e">
        <f aca="false">(#NAME?,AE7,93)</f>
        <v>#NAME?</v>
      </c>
      <c r="AF8" s="21"/>
      <c r="AG8" s="26" t="e">
        <f aca="false">(TEXT(C7,"mmm-yy")&amp;"/"&amp;(TEXT(AE8,"mmm-yy")))</f>
        <v>#NAME?</v>
      </c>
      <c r="AH8" s="24"/>
      <c r="AI8" s="26" t="n">
        <f aca="false">'[2]Report -Benchmark Change'!K4</f>
        <v>36889</v>
      </c>
      <c r="AJ8" s="5"/>
      <c r="AK8" s="26" t="s">
        <v>9</v>
      </c>
      <c r="AL8" s="15"/>
      <c r="AM8" s="27" t="e">
        <f aca="false">TEXT(C7,"mmm-yy")&amp;"/"&amp;(TEXT(AE8,"mmm-yy"))</f>
        <v>#NAME?</v>
      </c>
    </row>
    <row r="9" customFormat="false" ht="13.5" hidden="false" customHeight="false" outlineLevel="0" collapsed="false"/>
    <row r="15" customFormat="false" ht="13.5" hidden="false" customHeight="false" outlineLevel="0" collapsed="false">
      <c r="A15" s="28" t="s">
        <v>10</v>
      </c>
      <c r="B15" s="15"/>
      <c r="C15" s="29"/>
      <c r="E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30"/>
      <c r="AH15" s="31"/>
      <c r="AI15" s="30"/>
      <c r="AJ15" s="32"/>
      <c r="AK15" s="30"/>
      <c r="AL15" s="2"/>
      <c r="AM15" s="33"/>
    </row>
    <row r="16" customFormat="false" ht="12.75" hidden="false" customHeight="false" outlineLevel="0" collapsed="false">
      <c r="A16" s="12" t="s">
        <v>11</v>
      </c>
      <c r="B16" s="15"/>
      <c r="C16" s="34" t="e">
        <f aca="false">SUMIF(Reference,C$16&amp;#REF!&amp;#REF!,'[2]GRMS Positions'!$D$1:$D$1048576)/10000</f>
        <v>#REF!</v>
      </c>
      <c r="E16" s="34"/>
      <c r="G16" s="34" t="e">
        <f aca="false">SUMIF(Reference,G$16&amp;#REF!&amp;#REF!,'[2]GRMS Positions'!$D$1:$D$1048576)/10000</f>
        <v>#REF!</v>
      </c>
      <c r="H16" s="34"/>
      <c r="I16" s="34" t="e">
        <f aca="false">SUMIF(Reference,I$16&amp;#REF!&amp;#REF!,'[2]GRMS Positions'!$D$1:$D$1048576)/10000</f>
        <v>#REF!</v>
      </c>
      <c r="J16" s="34"/>
      <c r="K16" s="34" t="e">
        <f aca="false">SUMIF(Reference,K$16&amp;#REF!&amp;#REF!,'[2]GRMS Positions'!$D$1:$D$1048576)/10000</f>
        <v>#REF!</v>
      </c>
      <c r="L16" s="34"/>
      <c r="M16" s="34" t="e">
        <f aca="false">SUMIF(Reference,M$16&amp;#REF!&amp;#REF!,'[2]GRMS Positions'!$D$1:$D$1048576)/10000</f>
        <v>#REF!</v>
      </c>
      <c r="N16" s="34"/>
      <c r="O16" s="34" t="e">
        <f aca="false">SUMIF(Reference,O$16&amp;#REF!&amp;#REF!,'[2]GRMS Positions'!$D$1:$D$1048576)/10000</f>
        <v>#REF!</v>
      </c>
      <c r="P16" s="34"/>
      <c r="Q16" s="34" t="e">
        <f aca="false">SUMIF(Reference,Q$16&amp;#REF!&amp;#REF!,'[2]GRMS Positions'!$D$1:$D$1048576)/10000</f>
        <v>#REF!</v>
      </c>
      <c r="R16" s="34"/>
      <c r="S16" s="34" t="e">
        <f aca="false">SUMIF(Reference,S$16&amp;#REF!&amp;#REF!,'[2]GRMS Positions'!$D$1:$D$1048576)/10000</f>
        <v>#REF!</v>
      </c>
      <c r="T16" s="34"/>
      <c r="U16" s="34" t="e">
        <f aca="false">SUMIF(Reference,U$16&amp;#REF!&amp;#REF!,'[2]GRMS Positions'!$D$1:$D$1048576)/10000</f>
        <v>#REF!</v>
      </c>
      <c r="V16" s="34"/>
      <c r="W16" s="34" t="e">
        <f aca="false">SUMIF(Reference,W$16&amp;#REF!&amp;#REF!,'[2]GRMS Positions'!$D$1:$D$1048576)/10000</f>
        <v>#REF!</v>
      </c>
      <c r="X16" s="34"/>
      <c r="Y16" s="34" t="e">
        <f aca="false">SUMIF(Reference,Y$16&amp;#REF!&amp;#REF!,'[2]GRMS Positions'!$D$1:$D$1048576)/10000</f>
        <v>#REF!</v>
      </c>
      <c r="Z16" s="34"/>
      <c r="AA16" s="34" t="e">
        <f aca="false">SUMIF(Reference,AA$16&amp;#REF!&amp;#REF!,'[2]GRMS Positions'!$D$1:$D$1048576)/10000</f>
        <v>#REF!</v>
      </c>
      <c r="AB16" s="34"/>
      <c r="AC16" s="34" t="e">
        <f aca="false">SUMIF(Reference,AC$16&amp;#REF!&amp;#REF!,'[2]GRMS Positions'!$D$1:$D$1048576)/10000</f>
        <v>#REF!</v>
      </c>
      <c r="AD16" s="34"/>
      <c r="AE16" s="34" t="e">
        <f aca="false">SUMIF(Reference,AE$16&amp;#REF!&amp;#REF!,'[2]GRMS Positions'!$D$1:$D$1048576)/10000</f>
        <v>#REF!</v>
      </c>
      <c r="AF16" s="34"/>
      <c r="AG16" s="34" t="e">
        <f aca="false">SUM(C16:AE16)</f>
        <v>#REF!</v>
      </c>
      <c r="AH16" s="31"/>
      <c r="AI16" s="34" t="n">
        <f aca="false">+[2]BMPosYesterday!AI6</f>
        <v>0</v>
      </c>
      <c r="AJ16" s="32"/>
      <c r="AK16" s="34" t="e">
        <f aca="false">AG16-AI16</f>
        <v>#REF!</v>
      </c>
      <c r="AL16" s="2"/>
      <c r="AM16" s="35" t="e">
        <f aca="false">AG16</f>
        <v>#REF!</v>
      </c>
    </row>
    <row r="17" customFormat="false" ht="12.75" hidden="false" customHeight="false" outlineLevel="0" collapsed="false">
      <c r="A17" s="12" t="s">
        <v>12</v>
      </c>
      <c r="B17" s="15"/>
      <c r="C17" s="34" t="e">
        <f aca="false">SUMIF(Reference,C$16&amp;#REF!&amp;#REF!,'[2]GRMS Positions'!$D$1:$D$1048576)/10000</f>
        <v>#REF!</v>
      </c>
      <c r="E17" s="34"/>
      <c r="G17" s="34" t="e">
        <f aca="false">SUMIF(Reference,G$16&amp;#REF!&amp;#REF!,'[2]GRMS Positions'!$D$1:$D$1048576)/10000</f>
        <v>#REF!</v>
      </c>
      <c r="H17" s="34"/>
      <c r="I17" s="34" t="e">
        <f aca="false">SUMIF(Reference,I$16&amp;#REF!&amp;#REF!,'[2]GRMS Positions'!$D$1:$D$1048576)/10000</f>
        <v>#REF!</v>
      </c>
      <c r="J17" s="34"/>
      <c r="K17" s="34" t="e">
        <f aca="false">SUMIF(Reference,K$16&amp;#REF!&amp;#REF!,'[2]GRMS Positions'!$D$1:$D$1048576)/10000</f>
        <v>#REF!</v>
      </c>
      <c r="L17" s="34"/>
      <c r="M17" s="34" t="e">
        <f aca="false">SUMIF(Reference,M$16&amp;#REF!&amp;#REF!,'[2]GRMS Positions'!$D$1:$D$1048576)/10000</f>
        <v>#REF!</v>
      </c>
      <c r="N17" s="34"/>
      <c r="O17" s="34" t="e">
        <f aca="false">SUMIF(Reference,O$16&amp;#REF!&amp;#REF!,'[2]GRMS Positions'!$D$1:$D$1048576)/10000</f>
        <v>#REF!</v>
      </c>
      <c r="P17" s="34"/>
      <c r="Q17" s="34" t="e">
        <f aca="false">SUMIF(Reference,Q$16&amp;#REF!&amp;#REF!,'[2]GRMS Positions'!$D$1:$D$1048576)/10000</f>
        <v>#REF!</v>
      </c>
      <c r="R17" s="34"/>
      <c r="S17" s="34" t="e">
        <f aca="false">SUMIF(Reference,S$16&amp;#REF!&amp;#REF!,'[2]GRMS Positions'!$D$1:$D$1048576)/10000</f>
        <v>#REF!</v>
      </c>
      <c r="T17" s="34"/>
      <c r="U17" s="34" t="e">
        <f aca="false">SUMIF(Reference,U$16&amp;#REF!&amp;#REF!,'[2]GRMS Positions'!$D$1:$D$1048576)/10000</f>
        <v>#REF!</v>
      </c>
      <c r="V17" s="34"/>
      <c r="W17" s="34" t="e">
        <f aca="false">SUMIF(Reference,W$16&amp;#REF!&amp;#REF!,'[2]GRMS Positions'!$D$1:$D$1048576)/10000</f>
        <v>#REF!</v>
      </c>
      <c r="X17" s="34"/>
      <c r="Y17" s="34" t="e">
        <f aca="false">SUMIF(Reference,Y$16&amp;#REF!&amp;#REF!,'[2]GRMS Positions'!$D$1:$D$1048576)/10000</f>
        <v>#REF!</v>
      </c>
      <c r="Z17" s="34"/>
      <c r="AA17" s="34" t="e">
        <f aca="false">SUMIF(Reference,AA$16&amp;#REF!&amp;#REF!,'[2]GRMS Positions'!$D$1:$D$1048576)/10000</f>
        <v>#REF!</v>
      </c>
      <c r="AB17" s="34"/>
      <c r="AC17" s="34" t="e">
        <f aca="false">SUMIF(Reference,AC$16&amp;#REF!&amp;#REF!,'[2]GRMS Positions'!$D$1:$D$1048576)/10000</f>
        <v>#REF!</v>
      </c>
      <c r="AD17" s="34"/>
      <c r="AE17" s="34" t="e">
        <f aca="false">SUMIF(Reference,AE$16&amp;#REF!&amp;#REF!,'[2]GRMS Positions'!$D$1:$D$1048576)/10000</f>
        <v>#REF!</v>
      </c>
      <c r="AF17" s="34"/>
      <c r="AG17" s="34" t="e">
        <f aca="false">SUM(C17:AE17)</f>
        <v>#REF!</v>
      </c>
      <c r="AH17" s="31"/>
      <c r="AI17" s="34" t="str">
        <f aca="false">+[2]BMPosYesterday!AI7</f>
        <v>Total ECT</v>
      </c>
      <c r="AJ17" s="32"/>
      <c r="AK17" s="34" t="e">
        <f aca="false">AG17-AI17</f>
        <v>#VALUE!</v>
      </c>
      <c r="AL17" s="2"/>
      <c r="AM17" s="35" t="e">
        <f aca="false">AG17</f>
        <v>#REF!</v>
      </c>
    </row>
    <row r="18" customFormat="false" ht="12.75" hidden="false" customHeight="false" outlineLevel="0" collapsed="false">
      <c r="A18" s="12" t="s">
        <v>13</v>
      </c>
      <c r="B18" s="15"/>
      <c r="C18" s="34" t="e">
        <f aca="false">SUMIF(Reference,C$16&amp;#REF!&amp;#REF!,'[2]GRMS Positions'!$D$1:$D$1048576)/10000</f>
        <v>#REF!</v>
      </c>
      <c r="E18" s="34"/>
      <c r="G18" s="34" t="e">
        <f aca="false">SUMIF(Reference,G$16&amp;#REF!&amp;#REF!,'[2]GRMS Positions'!$D$1:$D$1048576)/10000</f>
        <v>#REF!</v>
      </c>
      <c r="H18" s="34"/>
      <c r="I18" s="34" t="e">
        <f aca="false">SUMIF(Reference,I$16&amp;#REF!&amp;#REF!,'[2]GRMS Positions'!$D$1:$D$1048576)/10000</f>
        <v>#REF!</v>
      </c>
      <c r="J18" s="34"/>
      <c r="K18" s="34" t="e">
        <f aca="false">SUMIF(Reference,K$16&amp;#REF!&amp;#REF!,'[2]GRMS Positions'!$D$1:$D$1048576)/10000</f>
        <v>#REF!</v>
      </c>
      <c r="L18" s="34"/>
      <c r="M18" s="34" t="e">
        <f aca="false">SUMIF(Reference,M$16&amp;#REF!&amp;#REF!,'[2]GRMS Positions'!$D$1:$D$1048576)/10000</f>
        <v>#REF!</v>
      </c>
      <c r="N18" s="34"/>
      <c r="O18" s="34" t="e">
        <f aca="false">SUMIF(Reference,O$16&amp;#REF!&amp;#REF!,'[2]GRMS Positions'!$D$1:$D$1048576)/10000</f>
        <v>#REF!</v>
      </c>
      <c r="P18" s="34"/>
      <c r="Q18" s="34" t="e">
        <f aca="false">SUMIF(Reference,Q$16&amp;#REF!&amp;#REF!,'[2]GRMS Positions'!$D$1:$D$1048576)/10000</f>
        <v>#REF!</v>
      </c>
      <c r="R18" s="34"/>
      <c r="S18" s="34" t="e">
        <f aca="false">SUMIF(Reference,S$16&amp;#REF!&amp;#REF!,'[2]GRMS Positions'!$D$1:$D$1048576)/10000</f>
        <v>#REF!</v>
      </c>
      <c r="T18" s="34"/>
      <c r="U18" s="34" t="e">
        <f aca="false">SUMIF(Reference,U$16&amp;#REF!&amp;#REF!,'[2]GRMS Positions'!$D$1:$D$1048576)/10000</f>
        <v>#REF!</v>
      </c>
      <c r="V18" s="34"/>
      <c r="W18" s="34" t="e">
        <f aca="false">SUMIF(Reference,W$16&amp;#REF!&amp;#REF!,'[2]GRMS Positions'!$D$1:$D$1048576)/10000</f>
        <v>#REF!</v>
      </c>
      <c r="X18" s="34"/>
      <c r="Y18" s="34" t="e">
        <f aca="false">SUMIF(Reference,Y$16&amp;#REF!&amp;#REF!,'[2]GRMS Positions'!$D$1:$D$1048576)/10000</f>
        <v>#REF!</v>
      </c>
      <c r="Z18" s="34"/>
      <c r="AA18" s="34" t="e">
        <f aca="false">SUMIF(Reference,AA$16&amp;#REF!&amp;#REF!,'[2]GRMS Positions'!$D$1:$D$1048576)/10000</f>
        <v>#REF!</v>
      </c>
      <c r="AB18" s="34"/>
      <c r="AC18" s="34" t="e">
        <f aca="false">SUMIF(Reference,AC$16&amp;#REF!&amp;#REF!,'[2]GRMS Positions'!$D$1:$D$1048576)/10000</f>
        <v>#REF!</v>
      </c>
      <c r="AD18" s="34"/>
      <c r="AE18" s="34" t="e">
        <f aca="false">SUMIF(Reference,AE$16&amp;#REF!&amp;#REF!,'[2]GRMS Positions'!$D$1:$D$1048576)/10000</f>
        <v>#REF!</v>
      </c>
      <c r="AF18" s="34"/>
      <c r="AG18" s="34" t="e">
        <f aca="false">SUM(C18:AE18)</f>
        <v>#REF!</v>
      </c>
      <c r="AH18" s="31"/>
      <c r="AI18" s="34" t="str">
        <f aca="false">+[2]BMPosYesterday!AI8</f>
        <v>Jan-01/Oct-23</v>
      </c>
      <c r="AJ18" s="32"/>
      <c r="AK18" s="34" t="e">
        <f aca="false">AG18-AI18</f>
        <v>#VALUE!</v>
      </c>
      <c r="AL18" s="2"/>
      <c r="AM18" s="35"/>
    </row>
    <row r="19" customFormat="false" ht="12.75" hidden="false" customHeight="false" outlineLevel="0" collapsed="false">
      <c r="A19" s="12" t="s">
        <v>14</v>
      </c>
      <c r="B19" s="15"/>
      <c r="C19" s="34" t="e">
        <f aca="false">SUMIF(Reference,C$16&amp;#REF!&amp;#REF!,'[2]GRMS Positions'!$D$1:$D$1048576)/10000</f>
        <v>#REF!</v>
      </c>
      <c r="E19" s="34"/>
      <c r="G19" s="34" t="e">
        <f aca="false">SUMIF(Reference,G$16&amp;#REF!&amp;#REF!,'[2]GRMS Positions'!$D$1:$D$1048576)/10000</f>
        <v>#REF!</v>
      </c>
      <c r="H19" s="34"/>
      <c r="I19" s="34" t="e">
        <f aca="false">SUMIF(Reference,I$16&amp;#REF!&amp;#REF!,'[2]GRMS Positions'!$D$1:$D$1048576)/10000</f>
        <v>#REF!</v>
      </c>
      <c r="J19" s="34"/>
      <c r="K19" s="34" t="e">
        <f aca="false">SUMIF(Reference,K$16&amp;#REF!&amp;#REF!,'[2]GRMS Positions'!$D$1:$D$1048576)/10000</f>
        <v>#REF!</v>
      </c>
      <c r="L19" s="34"/>
      <c r="M19" s="34" t="e">
        <f aca="false">SUMIF(Reference,M$16&amp;#REF!&amp;#REF!,'[2]GRMS Positions'!$D$1:$D$1048576)/10000</f>
        <v>#REF!</v>
      </c>
      <c r="N19" s="34"/>
      <c r="O19" s="34" t="e">
        <f aca="false">SUMIF(Reference,O$16&amp;#REF!&amp;#REF!,'[2]GRMS Positions'!$D$1:$D$1048576)/10000</f>
        <v>#REF!</v>
      </c>
      <c r="P19" s="34"/>
      <c r="Q19" s="34" t="e">
        <f aca="false">SUMIF(Reference,Q$16&amp;#REF!&amp;#REF!,'[2]GRMS Positions'!$D$1:$D$1048576)/10000</f>
        <v>#REF!</v>
      </c>
      <c r="R19" s="34"/>
      <c r="S19" s="34" t="e">
        <f aca="false">SUMIF(Reference,S$16&amp;#REF!&amp;#REF!,'[2]GRMS Positions'!$D$1:$D$1048576)/10000</f>
        <v>#REF!</v>
      </c>
      <c r="T19" s="34"/>
      <c r="U19" s="34" t="e">
        <f aca="false">SUMIF(Reference,U$16&amp;#REF!&amp;#REF!,'[2]GRMS Positions'!$D$1:$D$1048576)/10000</f>
        <v>#REF!</v>
      </c>
      <c r="V19" s="34"/>
      <c r="W19" s="34" t="e">
        <f aca="false">SUMIF(Reference,W$16&amp;#REF!&amp;#REF!,'[2]GRMS Positions'!$D$1:$D$1048576)/10000</f>
        <v>#REF!</v>
      </c>
      <c r="X19" s="34"/>
      <c r="Y19" s="34" t="e">
        <f aca="false">SUMIF(Reference,Y$16&amp;#REF!&amp;#REF!,'[2]GRMS Positions'!$D$1:$D$1048576)/10000</f>
        <v>#REF!</v>
      </c>
      <c r="Z19" s="34"/>
      <c r="AA19" s="34" t="e">
        <f aca="false">SUMIF(Reference,AA$16&amp;#REF!&amp;#REF!,'[2]GRMS Positions'!$D$1:$D$1048576)/10000</f>
        <v>#REF!</v>
      </c>
      <c r="AB19" s="34"/>
      <c r="AC19" s="34" t="e">
        <f aca="false">SUMIF(Reference,AC$16&amp;#REF!&amp;#REF!,'[2]GRMS Positions'!$D$1:$D$1048576)/10000</f>
        <v>#REF!</v>
      </c>
      <c r="AD19" s="34"/>
      <c r="AE19" s="34" t="e">
        <f aca="false">SUMIF(Reference,AE$16&amp;#REF!&amp;#REF!,'[2]GRMS Positions'!$D$1:$D$1048576)/10000</f>
        <v>#REF!</v>
      </c>
      <c r="AF19" s="34"/>
      <c r="AG19" s="34" t="e">
        <f aca="false">SUM(C19:AE19)</f>
        <v>#REF!</v>
      </c>
      <c r="AH19" s="31"/>
      <c r="AI19" s="34" t="n">
        <f aca="false">+[2]BMPosYesterday!AI9</f>
        <v>0</v>
      </c>
      <c r="AJ19" s="32"/>
      <c r="AK19" s="34" t="e">
        <f aca="false">AG19-AI19</f>
        <v>#REF!</v>
      </c>
      <c r="AL19" s="2"/>
      <c r="AM19" s="35" t="e">
        <f aca="false">AG19</f>
        <v>#REF!</v>
      </c>
    </row>
    <row r="20" customFormat="false" ht="12.75" hidden="false" customHeight="false" outlineLevel="0" collapsed="false">
      <c r="A20" s="12" t="s">
        <v>15</v>
      </c>
      <c r="B20" s="15"/>
      <c r="C20" s="34" t="e">
        <f aca="false">SUMIF(Reference,C$16&amp;#REF!&amp;#REF!,'[2]GRMS Positions'!$C$1:$C$1048576)/10000</f>
        <v>#REF!</v>
      </c>
      <c r="D20" s="4"/>
      <c r="E20" s="34"/>
      <c r="F20" s="4"/>
      <c r="G20" s="34" t="e">
        <f aca="false">SUMIF(Reference,G$16&amp;#REF!&amp;#REF!,'[2]GRMS Positions'!$C$1:$C$1048576)/10000</f>
        <v>#REF!</v>
      </c>
      <c r="H20" s="34"/>
      <c r="I20" s="34" t="e">
        <f aca="false">SUMIF(Reference,I$16&amp;#REF!&amp;#REF!,'[2]GRMS Positions'!$C$1:$C$1048576)/10000</f>
        <v>#REF!</v>
      </c>
      <c r="J20" s="34"/>
      <c r="K20" s="34" t="e">
        <f aca="false">SUMIF(Reference,K$16&amp;#REF!&amp;#REF!,'[2]GRMS Positions'!$C$1:$C$1048576)/10000</f>
        <v>#REF!</v>
      </c>
      <c r="L20" s="34"/>
      <c r="M20" s="34" t="e">
        <f aca="false">SUMIF(Reference,M$16&amp;#REF!&amp;#REF!,'[2]GRMS Positions'!$C$1:$C$1048576)/10000</f>
        <v>#REF!</v>
      </c>
      <c r="N20" s="34"/>
      <c r="O20" s="34" t="e">
        <f aca="false">SUMIF(Reference,O$16&amp;#REF!&amp;#REF!,'[2]GRMS Positions'!$C$1:$C$1048576)/10000</f>
        <v>#REF!</v>
      </c>
      <c r="P20" s="34"/>
      <c r="Q20" s="34" t="e">
        <f aca="false">SUMIF(Reference,Q$16&amp;#REF!&amp;#REF!,'[2]GRMS Positions'!$C$1:$C$1048576)/10000</f>
        <v>#REF!</v>
      </c>
      <c r="R20" s="34"/>
      <c r="S20" s="34" t="e">
        <f aca="false">SUMIF(Reference,S$16&amp;#REF!&amp;#REF!,'[2]GRMS Positions'!$C$1:$C$1048576)/10000</f>
        <v>#REF!</v>
      </c>
      <c r="T20" s="34"/>
      <c r="U20" s="34" t="e">
        <f aca="false">SUMIF(Reference,U$16&amp;#REF!&amp;#REF!,'[2]GRMS Positions'!$C$1:$C$1048576)/10000</f>
        <v>#REF!</v>
      </c>
      <c r="V20" s="34"/>
      <c r="W20" s="34" t="e">
        <f aca="false">SUMIF(Reference,W$16&amp;#REF!&amp;#REF!,'[2]GRMS Positions'!$C$1:$C$1048576)/10000</f>
        <v>#REF!</v>
      </c>
      <c r="X20" s="34"/>
      <c r="Y20" s="34" t="e">
        <f aca="false">SUMIF(Reference,Y$16&amp;#REF!&amp;#REF!,'[2]GRMS Positions'!$C$1:$C$1048576)/10000</f>
        <v>#REF!</v>
      </c>
      <c r="Z20" s="34"/>
      <c r="AA20" s="34" t="e">
        <f aca="false">SUMIF(Reference,AA$16&amp;#REF!&amp;#REF!,'[2]GRMS Positions'!$C$1:$C$1048576)/10000</f>
        <v>#REF!</v>
      </c>
      <c r="AB20" s="34"/>
      <c r="AC20" s="34" t="e">
        <f aca="false">SUMIF(Reference,AC$16&amp;#REF!&amp;#REF!,'[2]GRMS Positions'!$C$1:$C$1048576)/10000</f>
        <v>#REF!</v>
      </c>
      <c r="AD20" s="34"/>
      <c r="AE20" s="34" t="e">
        <f aca="false">SUMIF(Reference,AE$16&amp;#REF!&amp;#REF!,'[2]GRMS Positions'!$C$1:$C$1048576)/10000</f>
        <v>#REF!</v>
      </c>
      <c r="AF20" s="34"/>
      <c r="AG20" s="34" t="e">
        <f aca="false">SUM(C20:AE20)</f>
        <v>#REF!</v>
      </c>
      <c r="AH20" s="31"/>
      <c r="AI20" s="34" t="n">
        <f aca="false">+[2]BMPosYesterday!AI10</f>
        <v>0</v>
      </c>
      <c r="AJ20" s="32"/>
      <c r="AK20" s="34" t="e">
        <f aca="false">AG20-AI20</f>
        <v>#REF!</v>
      </c>
      <c r="AL20" s="2"/>
      <c r="AM20" s="35" t="e">
        <f aca="false">AG20</f>
        <v>#REF!</v>
      </c>
    </row>
    <row r="21" customFormat="false" ht="12.75" hidden="false" customHeight="false" outlineLevel="0" collapsed="false">
      <c r="A21" s="12" t="s">
        <v>16</v>
      </c>
      <c r="B21" s="15"/>
      <c r="C21" s="34" t="e">
        <f aca="false">SUMIF(Reference,C$16&amp;#REF!&amp;#REF!,'[2]GRMS Positions'!$D$1:$D$1048576)/10000</f>
        <v>#REF!</v>
      </c>
      <c r="E21" s="34"/>
      <c r="G21" s="34" t="e">
        <f aca="false">SUMIF(Reference,G$16&amp;#REF!&amp;#REF!,'[2]GRMS Positions'!$D$1:$D$1048576)/10000</f>
        <v>#REF!</v>
      </c>
      <c r="H21" s="34"/>
      <c r="I21" s="34" t="e">
        <f aca="false">SUMIF(Reference,I$16&amp;#REF!&amp;#REF!,'[2]GRMS Positions'!$D$1:$D$1048576)/10000</f>
        <v>#REF!</v>
      </c>
      <c r="J21" s="34"/>
      <c r="K21" s="34" t="e">
        <f aca="false">SUMIF(Reference,K$16&amp;#REF!&amp;#REF!,'[2]GRMS Positions'!$D$1:$D$1048576)/10000</f>
        <v>#REF!</v>
      </c>
      <c r="L21" s="34"/>
      <c r="M21" s="34" t="e">
        <f aca="false">SUMIF(Reference,M$16&amp;#REF!&amp;#REF!,'[2]GRMS Positions'!$D$1:$D$1048576)/10000</f>
        <v>#REF!</v>
      </c>
      <c r="N21" s="34"/>
      <c r="O21" s="34" t="e">
        <f aca="false">SUMIF(Reference,O$16&amp;#REF!&amp;#REF!,'[2]GRMS Positions'!$D$1:$D$1048576)/10000</f>
        <v>#REF!</v>
      </c>
      <c r="P21" s="34"/>
      <c r="Q21" s="34" t="e">
        <f aca="false">SUMIF(Reference,Q$16&amp;#REF!&amp;#REF!,'[2]GRMS Positions'!$D$1:$D$1048576)/10000</f>
        <v>#REF!</v>
      </c>
      <c r="R21" s="34"/>
      <c r="S21" s="34" t="e">
        <f aca="false">SUMIF(Reference,S$16&amp;#REF!&amp;#REF!,'[2]GRMS Positions'!$D$1:$D$1048576)/10000</f>
        <v>#REF!</v>
      </c>
      <c r="T21" s="34"/>
      <c r="U21" s="34" t="e">
        <f aca="false">SUMIF(Reference,U$16&amp;#REF!&amp;#REF!,'[2]GRMS Positions'!$D$1:$D$1048576)/10000</f>
        <v>#REF!</v>
      </c>
      <c r="V21" s="34"/>
      <c r="W21" s="34" t="e">
        <f aca="false">SUMIF(Reference,W$16&amp;#REF!&amp;#REF!,'[2]GRMS Positions'!$D$1:$D$1048576)/10000</f>
        <v>#REF!</v>
      </c>
      <c r="X21" s="34"/>
      <c r="Y21" s="34" t="e">
        <f aca="false">SUMIF(Reference,Y$16&amp;#REF!&amp;#REF!,'[2]GRMS Positions'!$D$1:$D$1048576)/10000</f>
        <v>#REF!</v>
      </c>
      <c r="Z21" s="34"/>
      <c r="AA21" s="34" t="e">
        <f aca="false">SUMIF(Reference,AA$16&amp;#REF!&amp;#REF!,'[2]GRMS Positions'!$D$1:$D$1048576)/10000</f>
        <v>#REF!</v>
      </c>
      <c r="AB21" s="34"/>
      <c r="AC21" s="34" t="e">
        <f aca="false">SUMIF(Reference,AC$16&amp;#REF!&amp;#REF!,'[2]GRMS Positions'!$D$1:$D$1048576)/10000</f>
        <v>#REF!</v>
      </c>
      <c r="AD21" s="34"/>
      <c r="AE21" s="34" t="e">
        <f aca="false">SUMIF(Reference,AE$16&amp;#REF!&amp;#REF!,'[2]GRMS Positions'!$D$1:$D$1048576)/10000</f>
        <v>#REF!</v>
      </c>
      <c r="AF21" s="34"/>
      <c r="AG21" s="34" t="e">
        <f aca="false">SUM(C21:AE21)</f>
        <v>#REF!</v>
      </c>
      <c r="AH21" s="31"/>
      <c r="AI21" s="34" t="n">
        <f aca="false">+[2]BMPosYesterday!AI11</f>
        <v>0</v>
      </c>
      <c r="AJ21" s="32"/>
      <c r="AK21" s="34" t="e">
        <f aca="false">AG21-AI21</f>
        <v>#REF!</v>
      </c>
      <c r="AL21" s="2"/>
      <c r="AM21" s="35" t="e">
        <f aca="false">AG21</f>
        <v>#REF!</v>
      </c>
    </row>
    <row r="22" customFormat="false" ht="12.75" hidden="false" customHeight="false" outlineLevel="0" collapsed="false">
      <c r="A22" s="36" t="s">
        <v>17</v>
      </c>
      <c r="B22" s="15"/>
      <c r="C22" s="34" t="e">
        <f aca="false">SUMIF(Reference,C$16&amp;#REF!&amp;#REF!,'[2]GRMS Positions'!$D$1:$D$1048576)/10000</f>
        <v>#REF!</v>
      </c>
      <c r="E22" s="34"/>
      <c r="G22" s="34" t="e">
        <f aca="false">SUMIF(Reference,G$16&amp;#REF!&amp;#REF!,'[2]GRMS Positions'!$D$1:$D$1048576)/10000</f>
        <v>#REF!</v>
      </c>
      <c r="H22" s="34"/>
      <c r="I22" s="34" t="e">
        <f aca="false">SUMIF(Reference,I$16&amp;#REF!&amp;#REF!,'[2]GRMS Positions'!$D$1:$D$1048576)/10000</f>
        <v>#REF!</v>
      </c>
      <c r="J22" s="34"/>
      <c r="K22" s="34" t="e">
        <f aca="false">SUMIF(Reference,K$16&amp;#REF!&amp;#REF!,'[2]GRMS Positions'!$D$1:$D$1048576)/10000</f>
        <v>#REF!</v>
      </c>
      <c r="L22" s="34"/>
      <c r="M22" s="34" t="e">
        <f aca="false">SUMIF(Reference,M$16&amp;#REF!&amp;#REF!,'[2]GRMS Positions'!$D$1:$D$1048576)/10000</f>
        <v>#REF!</v>
      </c>
      <c r="N22" s="34"/>
      <c r="O22" s="34" t="e">
        <f aca="false">SUMIF(Reference,O$16&amp;#REF!&amp;#REF!,'[2]GRMS Positions'!$D$1:$D$1048576)/10000</f>
        <v>#REF!</v>
      </c>
      <c r="P22" s="34"/>
      <c r="Q22" s="34" t="e">
        <f aca="false">SUMIF(Reference,Q$16&amp;#REF!&amp;#REF!,'[2]GRMS Positions'!$D$1:$D$1048576)/10000</f>
        <v>#REF!</v>
      </c>
      <c r="R22" s="34"/>
      <c r="S22" s="34" t="e">
        <f aca="false">SUMIF(Reference,S$16&amp;#REF!&amp;#REF!,'[2]GRMS Positions'!$D$1:$D$1048576)/10000</f>
        <v>#REF!</v>
      </c>
      <c r="T22" s="34"/>
      <c r="U22" s="34" t="e">
        <f aca="false">SUMIF(Reference,U$16&amp;#REF!&amp;#REF!,'[2]GRMS Positions'!$D$1:$D$1048576)/10000</f>
        <v>#REF!</v>
      </c>
      <c r="V22" s="34"/>
      <c r="W22" s="34" t="e">
        <f aca="false">SUMIF(Reference,W$16&amp;#REF!&amp;#REF!,'[2]GRMS Positions'!$D$1:$D$1048576)/10000</f>
        <v>#REF!</v>
      </c>
      <c r="X22" s="34"/>
      <c r="Y22" s="34" t="e">
        <f aca="false">SUMIF(Reference,Y$16&amp;#REF!&amp;#REF!,'[2]GRMS Positions'!$D$1:$D$1048576)/10000</f>
        <v>#REF!</v>
      </c>
      <c r="Z22" s="34"/>
      <c r="AA22" s="34" t="e">
        <f aca="false">SUMIF(Reference,AA$16&amp;#REF!&amp;#REF!,'[2]GRMS Positions'!$D$1:$D$1048576)/10000</f>
        <v>#REF!</v>
      </c>
      <c r="AB22" s="34"/>
      <c r="AC22" s="34" t="e">
        <f aca="false">SUMIF(Reference,AC$16&amp;#REF!&amp;#REF!,'[2]GRMS Positions'!$D$1:$D$1048576)/10000</f>
        <v>#REF!</v>
      </c>
      <c r="AD22" s="34"/>
      <c r="AE22" s="34" t="e">
        <f aca="false">SUMIF(Reference,AE$16&amp;#REF!&amp;#REF!,'[2]GRMS Positions'!$D$1:$D$1048576)/10000</f>
        <v>#REF!</v>
      </c>
      <c r="AF22" s="34"/>
      <c r="AG22" s="34" t="e">
        <f aca="false">SUM(C22:AE22)</f>
        <v>#REF!</v>
      </c>
      <c r="AH22" s="31"/>
      <c r="AI22" s="34" t="n">
        <f aca="false">+[2]BMPosYesterday!AI12</f>
        <v>0</v>
      </c>
      <c r="AJ22" s="32"/>
      <c r="AK22" s="34" t="e">
        <f aca="false">AG22-AI22</f>
        <v>#REF!</v>
      </c>
      <c r="AL22" s="2"/>
      <c r="AM22" s="35" t="e">
        <f aca="false">AG22</f>
        <v>#REF!</v>
      </c>
    </row>
    <row r="23" customFormat="false" ht="12.75" hidden="false" customHeight="false" outlineLevel="0" collapsed="false">
      <c r="A23" s="12" t="s">
        <v>18</v>
      </c>
      <c r="B23" s="15"/>
      <c r="C23" s="34" t="e">
        <f aca="false">SUMIF(Reference,C$16&amp;#REF!&amp;#REF!,'[2]GRMS Positions'!$C$1:$C$1048576)/10000</f>
        <v>#REF!</v>
      </c>
      <c r="D23" s="4"/>
      <c r="E23" s="34"/>
      <c r="F23" s="4"/>
      <c r="G23" s="34" t="e">
        <f aca="false">SUMIF(Reference,G$16&amp;#REF!&amp;#REF!,'[2]GRMS Positions'!$C$1:$C$1048576)/10000</f>
        <v>#REF!</v>
      </c>
      <c r="H23" s="34"/>
      <c r="I23" s="34" t="e">
        <f aca="false">SUMIF(Reference,I$16&amp;#REF!&amp;#REF!,'[2]GRMS Positions'!$C$1:$C$1048576)/10000</f>
        <v>#REF!</v>
      </c>
      <c r="J23" s="34"/>
      <c r="K23" s="34" t="e">
        <f aca="false">SUMIF(Reference,K$16&amp;#REF!&amp;#REF!,'[2]GRMS Positions'!$C$1:$C$1048576)/10000</f>
        <v>#REF!</v>
      </c>
      <c r="L23" s="34"/>
      <c r="M23" s="34" t="e">
        <f aca="false">SUMIF(Reference,M$16&amp;#REF!&amp;#REF!,'[2]GRMS Positions'!$C$1:$C$1048576)/10000</f>
        <v>#REF!</v>
      </c>
      <c r="N23" s="34"/>
      <c r="O23" s="34" t="e">
        <f aca="false">SUMIF(Reference,O$16&amp;#REF!&amp;#REF!,'[2]GRMS Positions'!$C$1:$C$1048576)/10000</f>
        <v>#REF!</v>
      </c>
      <c r="P23" s="34"/>
      <c r="Q23" s="34" t="e">
        <f aca="false">SUMIF(Reference,Q$16&amp;#REF!&amp;#REF!,'[2]GRMS Positions'!$C$1:$C$1048576)/10000</f>
        <v>#REF!</v>
      </c>
      <c r="R23" s="34"/>
      <c r="S23" s="34" t="e">
        <f aca="false">SUMIF(Reference,S$16&amp;#REF!&amp;#REF!,'[2]GRMS Positions'!$C$1:$C$1048576)/10000</f>
        <v>#REF!</v>
      </c>
      <c r="T23" s="34"/>
      <c r="U23" s="34" t="e">
        <f aca="false">SUMIF(Reference,U$16&amp;#REF!&amp;#REF!,'[2]GRMS Positions'!$C$1:$C$1048576)/10000</f>
        <v>#REF!</v>
      </c>
      <c r="V23" s="34"/>
      <c r="W23" s="34" t="e">
        <f aca="false">SUMIF(Reference,W$16&amp;#REF!&amp;#REF!,'[2]GRMS Positions'!$C$1:$C$1048576)/10000</f>
        <v>#REF!</v>
      </c>
      <c r="X23" s="34"/>
      <c r="Y23" s="34" t="e">
        <f aca="false">SUMIF(Reference,Y$16&amp;#REF!&amp;#REF!,'[2]GRMS Positions'!$C$1:$C$1048576)/10000</f>
        <v>#REF!</v>
      </c>
      <c r="Z23" s="34"/>
      <c r="AA23" s="34" t="e">
        <f aca="false">SUMIF(Reference,AA$16&amp;#REF!&amp;#REF!,'[2]GRMS Positions'!$C$1:$C$1048576)/10000</f>
        <v>#REF!</v>
      </c>
      <c r="AB23" s="34"/>
      <c r="AC23" s="34" t="e">
        <f aca="false">SUMIF(Reference,AC$16&amp;#REF!&amp;#REF!,'[2]GRMS Positions'!$C$1:$C$1048576)/10000</f>
        <v>#REF!</v>
      </c>
      <c r="AD23" s="34"/>
      <c r="AE23" s="34" t="e">
        <f aca="false">SUMIF(Reference,AE$16&amp;#REF!&amp;#REF!,'[2]GRMS Positions'!$C$1:$C$1048576)/10000</f>
        <v>#REF!</v>
      </c>
      <c r="AF23" s="34"/>
      <c r="AG23" s="34" t="e">
        <f aca="false">SUM(C23:AE23)</f>
        <v>#REF!</v>
      </c>
      <c r="AH23" s="31"/>
      <c r="AI23" s="34" t="n">
        <f aca="false">+[2]BMPosYesterday!AI13</f>
        <v>1108.67460097</v>
      </c>
      <c r="AJ23" s="32"/>
      <c r="AK23" s="34" t="e">
        <f aca="false">AG23-AI23</f>
        <v>#REF!</v>
      </c>
      <c r="AL23" s="2"/>
      <c r="AM23" s="35" t="e">
        <f aca="false">AG23</f>
        <v>#REF!</v>
      </c>
    </row>
    <row r="24" customFormat="false" ht="12.75" hidden="false" customHeight="false" outlineLevel="0" collapsed="false">
      <c r="A24" s="12" t="s">
        <v>19</v>
      </c>
      <c r="B24" s="15"/>
      <c r="C24" s="34" t="e">
        <f aca="false">SUMIF(Reference,C$16&amp;#REF!&amp;#REF!,'[2]GRMS Positions'!$D$1:$D$1048576)/10000</f>
        <v>#REF!</v>
      </c>
      <c r="E24" s="34"/>
      <c r="G24" s="34" t="e">
        <f aca="false">SUMIF(Reference,G$16&amp;#REF!&amp;#REF!,'[2]GRMS Positions'!$D$1:$D$1048576)/10000</f>
        <v>#REF!</v>
      </c>
      <c r="H24" s="34"/>
      <c r="I24" s="34" t="e">
        <f aca="false">SUMIF(Reference,I$16&amp;#REF!&amp;#REF!,'[2]GRMS Positions'!$D$1:$D$1048576)/10000</f>
        <v>#REF!</v>
      </c>
      <c r="J24" s="34"/>
      <c r="K24" s="34" t="e">
        <f aca="false">SUMIF(Reference,K$16&amp;#REF!&amp;#REF!,'[2]GRMS Positions'!$D$1:$D$1048576)/10000</f>
        <v>#REF!</v>
      </c>
      <c r="L24" s="34"/>
      <c r="M24" s="34" t="e">
        <f aca="false">SUMIF(Reference,M$16&amp;#REF!&amp;#REF!,'[2]GRMS Positions'!$D$1:$D$1048576)/10000</f>
        <v>#REF!</v>
      </c>
      <c r="N24" s="34"/>
      <c r="O24" s="34" t="e">
        <f aca="false">SUMIF(Reference,O$16&amp;#REF!&amp;#REF!,'[2]GRMS Positions'!$D$1:$D$1048576)/10000</f>
        <v>#REF!</v>
      </c>
      <c r="P24" s="34"/>
      <c r="Q24" s="34" t="e">
        <f aca="false">SUMIF(Reference,Q$16&amp;#REF!&amp;#REF!,'[2]GRMS Positions'!$D$1:$D$1048576)/10000</f>
        <v>#REF!</v>
      </c>
      <c r="R24" s="34"/>
      <c r="S24" s="34" t="e">
        <f aca="false">SUMIF(Reference,S$16&amp;#REF!&amp;#REF!,'[2]GRMS Positions'!$D$1:$D$1048576)/10000</f>
        <v>#REF!</v>
      </c>
      <c r="T24" s="34"/>
      <c r="U24" s="34" t="e">
        <f aca="false">SUMIF(Reference,U$16&amp;#REF!&amp;#REF!,'[2]GRMS Positions'!$D$1:$D$1048576)/10000</f>
        <v>#REF!</v>
      </c>
      <c r="V24" s="34"/>
      <c r="W24" s="34" t="e">
        <f aca="false">SUMIF(Reference,W$16&amp;#REF!&amp;#REF!,'[2]GRMS Positions'!$D$1:$D$1048576)/10000</f>
        <v>#REF!</v>
      </c>
      <c r="X24" s="34"/>
      <c r="Y24" s="34" t="e">
        <f aca="false">SUMIF(Reference,Y$16&amp;#REF!&amp;#REF!,'[2]GRMS Positions'!$D$1:$D$1048576)/10000</f>
        <v>#REF!</v>
      </c>
      <c r="Z24" s="34"/>
      <c r="AA24" s="34" t="e">
        <f aca="false">SUMIF(Reference,AA$16&amp;#REF!&amp;#REF!,'[2]GRMS Positions'!$D$1:$D$1048576)/10000</f>
        <v>#REF!</v>
      </c>
      <c r="AB24" s="34"/>
      <c r="AC24" s="34" t="e">
        <f aca="false">SUMIF(Reference,AC$16&amp;#REF!&amp;#REF!,'[2]GRMS Positions'!$D$1:$D$1048576)/10000</f>
        <v>#REF!</v>
      </c>
      <c r="AD24" s="34"/>
      <c r="AE24" s="34" t="e">
        <f aca="false">SUMIF(Reference,AE$16&amp;#REF!&amp;#REF!,'[2]GRMS Positions'!$D$1:$D$1048576)/10000</f>
        <v>#REF!</v>
      </c>
      <c r="AF24" s="34"/>
      <c r="AG24" s="34" t="e">
        <f aca="false">SUM(C24:AE24)</f>
        <v>#REF!</v>
      </c>
      <c r="AH24" s="31"/>
      <c r="AI24" s="34" t="n">
        <f aca="false">+[2]BMPosYesterday!AI14</f>
        <v>-963.84331493</v>
      </c>
      <c r="AJ24" s="32"/>
      <c r="AK24" s="34" t="e">
        <f aca="false">AG24-AI24</f>
        <v>#REF!</v>
      </c>
      <c r="AL24" s="2"/>
      <c r="AM24" s="35" t="e">
        <f aca="false">AG24</f>
        <v>#REF!</v>
      </c>
    </row>
    <row r="25" customFormat="false" ht="12.75" hidden="false" customHeight="false" outlineLevel="0" collapsed="false">
      <c r="A25" s="12" t="s">
        <v>20</v>
      </c>
      <c r="B25" s="15"/>
      <c r="C25" s="34" t="e">
        <f aca="false">SUMIF(Reference,C$16&amp;#REF!&amp;#REF!,'[2]GRMS Positions'!$D$1:$D$1048576)/10000</f>
        <v>#REF!</v>
      </c>
      <c r="E25" s="34"/>
      <c r="G25" s="34" t="e">
        <f aca="false">SUMIF(Reference,G$16&amp;#REF!&amp;#REF!,'[2]GRMS Positions'!$D$1:$D$1048576)/10000</f>
        <v>#REF!</v>
      </c>
      <c r="H25" s="34"/>
      <c r="I25" s="34" t="e">
        <f aca="false">SUMIF(Reference,I$16&amp;#REF!&amp;#REF!,'[2]GRMS Positions'!$D$1:$D$1048576)/10000</f>
        <v>#REF!</v>
      </c>
      <c r="J25" s="34"/>
      <c r="K25" s="34" t="e">
        <f aca="false">SUMIF(Reference,K$16&amp;#REF!&amp;#REF!,'[2]GRMS Positions'!$D$1:$D$1048576)/10000</f>
        <v>#REF!</v>
      </c>
      <c r="L25" s="34"/>
      <c r="M25" s="34" t="e">
        <f aca="false">SUMIF(Reference,M$16&amp;#REF!&amp;#REF!,'[2]GRMS Positions'!$D$1:$D$1048576)/10000</f>
        <v>#REF!</v>
      </c>
      <c r="N25" s="34"/>
      <c r="O25" s="34" t="e">
        <f aca="false">SUMIF(Reference,O$16&amp;#REF!&amp;#REF!,'[2]GRMS Positions'!$D$1:$D$1048576)/10000</f>
        <v>#REF!</v>
      </c>
      <c r="P25" s="34"/>
      <c r="Q25" s="34" t="e">
        <f aca="false">SUMIF(Reference,Q$16&amp;#REF!&amp;#REF!,'[2]GRMS Positions'!$D$1:$D$1048576)/10000</f>
        <v>#REF!</v>
      </c>
      <c r="R25" s="34"/>
      <c r="S25" s="34" t="e">
        <f aca="false">SUMIF(Reference,S$16&amp;#REF!&amp;#REF!,'[2]GRMS Positions'!$D$1:$D$1048576)/10000</f>
        <v>#REF!</v>
      </c>
      <c r="T25" s="34"/>
      <c r="U25" s="34" t="e">
        <f aca="false">SUMIF(Reference,U$16&amp;#REF!&amp;#REF!,'[2]GRMS Positions'!$D$1:$D$1048576)/10000</f>
        <v>#REF!</v>
      </c>
      <c r="V25" s="34"/>
      <c r="W25" s="34" t="e">
        <f aca="false">SUMIF(Reference,W$16&amp;#REF!&amp;#REF!,'[2]GRMS Positions'!$D$1:$D$1048576)/10000</f>
        <v>#REF!</v>
      </c>
      <c r="X25" s="34"/>
      <c r="Y25" s="34" t="e">
        <f aca="false">SUMIF(Reference,Y$16&amp;#REF!&amp;#REF!,'[2]GRMS Positions'!$D$1:$D$1048576)/10000</f>
        <v>#REF!</v>
      </c>
      <c r="Z25" s="34"/>
      <c r="AA25" s="34" t="e">
        <f aca="false">SUMIF(Reference,AA$16&amp;#REF!&amp;#REF!,'[2]GRMS Positions'!$D$1:$D$1048576)/10000</f>
        <v>#REF!</v>
      </c>
      <c r="AB25" s="34"/>
      <c r="AC25" s="34" t="e">
        <f aca="false">SUMIF(Reference,AC$16&amp;#REF!&amp;#REF!,'[2]GRMS Positions'!$D$1:$D$1048576)/10000</f>
        <v>#REF!</v>
      </c>
      <c r="AD25" s="34"/>
      <c r="AE25" s="34" t="e">
        <f aca="false">SUMIF(Reference,AE$16&amp;#REF!&amp;#REF!,'[2]GRMS Positions'!$D$1:$D$1048576)/10000</f>
        <v>#REF!</v>
      </c>
      <c r="AF25" s="34"/>
      <c r="AG25" s="34" t="e">
        <f aca="false">SUM(C25:AE25)</f>
        <v>#REF!</v>
      </c>
      <c r="AH25" s="31"/>
      <c r="AI25" s="34" t="n">
        <f aca="false">+[2]BMPosYesterday!AI15</f>
        <v>0</v>
      </c>
      <c r="AJ25" s="32"/>
      <c r="AK25" s="34" t="e">
        <f aca="false">AG25-AI25</f>
        <v>#REF!</v>
      </c>
      <c r="AL25" s="2"/>
      <c r="AM25" s="35" t="e">
        <f aca="false">AG25</f>
        <v>#REF!</v>
      </c>
    </row>
    <row r="26" customFormat="false" ht="12.75" hidden="false" customHeight="false" outlineLevel="0" collapsed="false">
      <c r="A26" s="12" t="s">
        <v>21</v>
      </c>
      <c r="B26" s="15"/>
      <c r="C26" s="34" t="e">
        <f aca="false">SUMIF(Reference,C$16&amp;#REF!&amp;#REF!,'[2]GRMS Positions'!$D$1:$D$1048576)/10000</f>
        <v>#REF!</v>
      </c>
      <c r="E26" s="34"/>
      <c r="G26" s="34" t="e">
        <f aca="false">SUMIF(Reference,G$16&amp;#REF!&amp;#REF!,'[2]GRMS Positions'!$D$1:$D$1048576)/10000</f>
        <v>#REF!</v>
      </c>
      <c r="H26" s="34"/>
      <c r="I26" s="34" t="e">
        <f aca="false">SUMIF(Reference,I$16&amp;#REF!&amp;#REF!,'[2]GRMS Positions'!$D$1:$D$1048576)/10000</f>
        <v>#REF!</v>
      </c>
      <c r="J26" s="34"/>
      <c r="K26" s="34" t="e">
        <f aca="false">SUMIF(Reference,K$16&amp;#REF!&amp;#REF!,'[2]GRMS Positions'!$D$1:$D$1048576)/10000</f>
        <v>#REF!</v>
      </c>
      <c r="L26" s="34"/>
      <c r="M26" s="34" t="e">
        <f aca="false">SUMIF(Reference,M$16&amp;#REF!&amp;#REF!,'[2]GRMS Positions'!$D$1:$D$1048576)/10000</f>
        <v>#REF!</v>
      </c>
      <c r="N26" s="34"/>
      <c r="O26" s="34" t="e">
        <f aca="false">SUMIF(Reference,O$16&amp;#REF!&amp;#REF!,'[2]GRMS Positions'!$D$1:$D$1048576)/10000</f>
        <v>#REF!</v>
      </c>
      <c r="P26" s="34"/>
      <c r="Q26" s="34" t="e">
        <f aca="false">SUMIF(Reference,Q$16&amp;#REF!&amp;#REF!,'[2]GRMS Positions'!$D$1:$D$1048576)/10000</f>
        <v>#REF!</v>
      </c>
      <c r="R26" s="34"/>
      <c r="S26" s="34" t="e">
        <f aca="false">SUMIF(Reference,S$16&amp;#REF!&amp;#REF!,'[2]GRMS Positions'!$D$1:$D$1048576)/10000</f>
        <v>#REF!</v>
      </c>
      <c r="T26" s="34"/>
      <c r="U26" s="34" t="e">
        <f aca="false">SUMIF(Reference,U$16&amp;#REF!&amp;#REF!,'[2]GRMS Positions'!$D$1:$D$1048576)/10000</f>
        <v>#REF!</v>
      </c>
      <c r="V26" s="34"/>
      <c r="W26" s="34" t="e">
        <f aca="false">SUMIF(Reference,W$16&amp;#REF!&amp;#REF!,'[2]GRMS Positions'!$D$1:$D$1048576)/10000</f>
        <v>#REF!</v>
      </c>
      <c r="X26" s="34"/>
      <c r="Y26" s="34" t="e">
        <f aca="false">SUMIF(Reference,Y$16&amp;#REF!&amp;#REF!,'[2]GRMS Positions'!$D$1:$D$1048576)/10000</f>
        <v>#REF!</v>
      </c>
      <c r="Z26" s="34"/>
      <c r="AA26" s="34" t="e">
        <f aca="false">SUMIF(Reference,AA$16&amp;#REF!&amp;#REF!,'[2]GRMS Positions'!$D$1:$D$1048576)/10000</f>
        <v>#REF!</v>
      </c>
      <c r="AB26" s="34"/>
      <c r="AC26" s="34" t="e">
        <f aca="false">SUMIF(Reference,AC$16&amp;#REF!&amp;#REF!,'[2]GRMS Positions'!$D$1:$D$1048576)/10000</f>
        <v>#REF!</v>
      </c>
      <c r="AD26" s="34"/>
      <c r="AE26" s="34" t="e">
        <f aca="false">SUMIF(Reference,AE$16&amp;#REF!&amp;#REF!,'[2]GRMS Positions'!$D$1:$D$1048576)/10000</f>
        <v>#REF!</v>
      </c>
      <c r="AF26" s="34"/>
      <c r="AG26" s="34" t="e">
        <f aca="false">SUM(C26:AE26)</f>
        <v>#REF!</v>
      </c>
      <c r="AH26" s="31"/>
      <c r="AI26" s="34" t="n">
        <f aca="false">+[2]BMPosYesterday!AI16</f>
        <v>-1430.25392573</v>
      </c>
      <c r="AJ26" s="32"/>
      <c r="AK26" s="34" t="e">
        <f aca="false">AG26-AI26</f>
        <v>#REF!</v>
      </c>
      <c r="AL26" s="2"/>
      <c r="AM26" s="35" t="e">
        <f aca="false">AG26</f>
        <v>#REF!</v>
      </c>
    </row>
    <row r="27" customFormat="false" ht="14.25" hidden="false" customHeight="false" outlineLevel="0" collapsed="false">
      <c r="A27" s="37" t="s">
        <v>22</v>
      </c>
      <c r="B27" s="15"/>
      <c r="C27" s="38" t="e">
        <f aca="false">SUM(C16:C19)+SUM(C24:C25)+C21+C22+C26</f>
        <v>#REF!</v>
      </c>
      <c r="E27" s="38" t="n">
        <v>0</v>
      </c>
      <c r="G27" s="38" t="e">
        <f aca="false">SUM(G16:G19)+SUM(G24:G25)+G21+G22+G26</f>
        <v>#REF!</v>
      </c>
      <c r="I27" s="38" t="e">
        <f aca="false">SUM(I16:I19)+SUM(I24:I25)+I21+I22+I26</f>
        <v>#REF!</v>
      </c>
      <c r="K27" s="38" t="e">
        <f aca="false">SUM(K16:K19)+SUM(K24:K25)+K21+K22+K26</f>
        <v>#REF!</v>
      </c>
      <c r="M27" s="38" t="e">
        <f aca="false">SUM(M16:M19)+SUM(M24:M25)+M21+M22+M26</f>
        <v>#REF!</v>
      </c>
      <c r="O27" s="38" t="e">
        <f aca="false">SUM(O16:O19)+SUM(O24:O25)+O21+O22+O26</f>
        <v>#REF!</v>
      </c>
      <c r="Q27" s="38" t="e">
        <f aca="false">SUM(Q16:Q19)+SUM(Q24:Q25)+Q21+Q22+Q26</f>
        <v>#REF!</v>
      </c>
      <c r="S27" s="38" t="e">
        <f aca="false">SUM(S16:S19)+SUM(S24:S25)+S21+S22+S26</f>
        <v>#REF!</v>
      </c>
      <c r="U27" s="38" t="e">
        <f aca="false">SUM(U16:U19)+SUM(U24:U25)+U21+U22+U26</f>
        <v>#REF!</v>
      </c>
      <c r="W27" s="38" t="e">
        <f aca="false">SUM(W16:W19)+SUM(W24:W25)+W21+W22+W26</f>
        <v>#REF!</v>
      </c>
      <c r="Y27" s="38" t="e">
        <f aca="false">SUM(Y16:Y19)+SUM(Y24:Y25)+Y21+Y22+Y26</f>
        <v>#REF!</v>
      </c>
      <c r="AA27" s="38" t="e">
        <f aca="false">SUM(AA16:AA19)+SUM(AA24:AA25)+AA21+AA22+AA26</f>
        <v>#REF!</v>
      </c>
      <c r="AC27" s="38" t="e">
        <f aca="false">SUM(AC16:AC19)+SUM(AC24:AC25)+AC21+AC22+AC26</f>
        <v>#REF!</v>
      </c>
      <c r="AE27" s="38" t="e">
        <f aca="false">SUM(AE16:AE19)+SUM(AE24:AE25)+AE21+AE22+AE26</f>
        <v>#REF!</v>
      </c>
      <c r="AG27" s="38" t="e">
        <f aca="false">SUM(AG16:AG19)+SUM(AG24:AG25)+AG21+AG22+AG26</f>
        <v>#REF!</v>
      </c>
      <c r="AH27" s="31"/>
      <c r="AI27" s="38" t="n">
        <f aca="false">SUM(AI16:AI19)+SUM(AI24:AI25)+AI21+AI22+AI26+AI20</f>
        <v>-2394.09724066</v>
      </c>
      <c r="AJ27" s="32"/>
      <c r="AK27" s="38" t="e">
        <f aca="false">SUM(AK16:AK19)+SUM(AK24:AK25)+AK21+AK22+AK26</f>
        <v>#REF!</v>
      </c>
      <c r="AL27" s="39"/>
      <c r="AM27" s="40" t="e">
        <f aca="false">SUM(AM16:AM22,AM26)</f>
        <v>#REF!</v>
      </c>
    </row>
    <row r="28" customFormat="false" ht="13.5" hidden="false" customHeight="false" outlineLevel="0" collapsed="false"/>
  </sheetData>
  <conditionalFormatting sqref="C5">
    <cfRule type="cellIs" priority="2" operator="equal" aboveAverage="0" equalAverage="0" bottom="0" percent="0" rank="0" text="" dxfId="0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1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2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fals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fals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fals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1.75" hidden="false" customHeight="fals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26.25" hidden="false" customHeight="false" outlineLevel="0" collapsed="false">
      <c r="A5" s="14" t="n">
        <f aca="false">[14]QueryPage!$K$1</f>
        <v>37187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2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2.75" hidden="false" customHeight="false" outlineLevel="0" collapsed="false">
      <c r="A7" s="20" t="s">
        <v>3</v>
      </c>
      <c r="B7" s="21"/>
      <c r="C7" s="22" t="n">
        <f aca="false">[14]Months!F4</f>
        <v>37165</v>
      </c>
      <c r="D7" s="15"/>
      <c r="E7" s="22" t="s">
        <v>33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3.5" hidden="false" customHeight="false" outlineLevel="0" collapsed="false">
      <c r="A8" s="20" t="s">
        <v>7</v>
      </c>
      <c r="B8" s="21"/>
      <c r="C8" s="26" t="n">
        <f aca="false">C7</f>
        <v>37165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(#NAME?,AA7,2)</f>
        <v>#NAME?</v>
      </c>
      <c r="AB8" s="23"/>
      <c r="AC8" s="26" t="e">
        <f aca="false">(#NAME?,AC7,1)</f>
        <v>#NAME?</v>
      </c>
      <c r="AD8" s="23"/>
      <c r="AE8" s="26" t="e">
        <f aca="false">(#NAME?,AE7,265)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'[14]Report -Benchmark Change'!K4</f>
        <v>37186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>
      <c r="A9" s="20"/>
      <c r="B9" s="21"/>
      <c r="C9" s="23"/>
      <c r="D9" s="15"/>
      <c r="E9" s="23"/>
      <c r="F9" s="1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1"/>
      <c r="AG9" s="23"/>
      <c r="AH9" s="46"/>
      <c r="AI9" s="23"/>
      <c r="AJ9" s="5"/>
      <c r="AK9" s="23"/>
      <c r="AL9" s="15"/>
      <c r="AM9" s="47"/>
    </row>
    <row r="10" customFormat="false" ht="13.5" hidden="false" customHeight="fals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fals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+[14]BMPosYesterday!AI11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+AK11-'[14]Report -Benchmark Change'!AI11</f>
        <v>#REF!</v>
      </c>
    </row>
    <row r="12" customFormat="false" ht="12.75" hidden="false" customHeight="fals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+[14]BMPosYesterday!AI12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+AK12-'[14]Report -Benchmark Change'!AI12</f>
        <v>#REF!</v>
      </c>
    </row>
    <row r="13" customFormat="false" ht="12.75" hidden="false" customHeight="fals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+[14]BMPosYesterday!AI13</f>
        <v>0</v>
      </c>
      <c r="AJ13" s="32"/>
      <c r="AK13" s="34" t="e">
        <f aca="false">AG13-AI13</f>
        <v>#REF!</v>
      </c>
      <c r="AL13" s="2"/>
      <c r="AM13" s="35"/>
      <c r="AO13" s="42" t="e">
        <f aca="false">+AK13-'[14]Report -Benchmark Change'!AI13</f>
        <v>#REF!</v>
      </c>
    </row>
    <row r="14" customFormat="false" ht="12.75" hidden="false" customHeight="fals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+[14]BMPosYesterday!AI14</f>
        <v>-245.749121</v>
      </c>
      <c r="AJ14" s="32"/>
      <c r="AK14" s="34" t="e">
        <f aca="false">AG14-AI14</f>
        <v>#REF!</v>
      </c>
      <c r="AL14" s="2"/>
      <c r="AM14" s="35"/>
      <c r="AO14" s="42" t="e">
        <f aca="false">+AK14-'[14]Report -Benchmark Change'!AI14</f>
        <v>#REF!</v>
      </c>
    </row>
    <row r="15" customFormat="false" ht="12.75" hidden="false" customHeight="fals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+[14]BMPosYesterday!AI15</f>
        <v>0</v>
      </c>
      <c r="AJ15" s="32"/>
      <c r="AK15" s="34" t="e">
        <f aca="false">AG15-AI15</f>
        <v>#REF!</v>
      </c>
      <c r="AL15" s="2"/>
      <c r="AM15" s="35" t="e">
        <f aca="false">AG15-'[15]Financial Book Position'!$AJ$17</f>
        <v>#REF!</v>
      </c>
      <c r="AO15" s="42" t="e">
        <f aca="false">+AK15-'[14]Report -Benchmark Change'!AI15</f>
        <v>#REF!</v>
      </c>
    </row>
    <row r="16" customFormat="false" ht="12.75" hidden="false" customHeight="fals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+[14]BMPosYesterday!AI16</f>
        <v>-58.04000776</v>
      </c>
      <c r="AJ16" s="32"/>
      <c r="AK16" s="34" t="e">
        <f aca="false">AG16-AI16</f>
        <v>#REF!</v>
      </c>
      <c r="AL16" s="2"/>
      <c r="AM16" s="35"/>
      <c r="AO16" s="42" t="e">
        <f aca="false">+AK16-'[14]Report -Benchmark Change'!AI16</f>
        <v>#REF!</v>
      </c>
    </row>
    <row r="17" customFormat="false" ht="12.75" hidden="false" customHeight="fals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+[14]BMPosYesterday!AI17</f>
        <v>0</v>
      </c>
      <c r="AJ17" s="32"/>
      <c r="AK17" s="34" t="e">
        <f aca="false">AG17-AI17</f>
        <v>#REF!</v>
      </c>
      <c r="AL17" s="2"/>
      <c r="AM17" s="35"/>
      <c r="AO17" s="42" t="e">
        <f aca="false">+AK17-'[14]Report -Benchmark Change'!AI17</f>
        <v>#REF!</v>
      </c>
    </row>
    <row r="18" customFormat="false" ht="12.75" hidden="false" customHeight="fals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+[14]BMPosYesterday!AI18</f>
        <v>1172.18634392</v>
      </c>
      <c r="AJ18" s="32"/>
      <c r="AK18" s="34" t="e">
        <f aca="false">AG18-AI18</f>
        <v>#REF!</v>
      </c>
      <c r="AL18" s="2"/>
      <c r="AM18" s="35"/>
      <c r="AO18" s="42" t="e">
        <f aca="false">+AK18-'[14]Report -Benchmark Change'!AI18</f>
        <v>#REF!</v>
      </c>
    </row>
    <row r="19" customFormat="false" ht="12.75" hidden="false" customHeight="fals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+[14]BMPosYesterday!AI19</f>
        <v>-0.0454499930105075</v>
      </c>
      <c r="AJ19" s="32"/>
      <c r="AK19" s="34" t="e">
        <f aca="false">AG19-AI19</f>
        <v>#REF!</v>
      </c>
      <c r="AL19" s="2"/>
      <c r="AM19" s="35"/>
      <c r="AO19" s="42" t="e">
        <f aca="false">+AK19-'[14]Report -Benchmark Change'!AI19</f>
        <v>#REF!</v>
      </c>
    </row>
    <row r="20" customFormat="false" ht="12.75" hidden="false" customHeight="fals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+[14]BMPosYesterday!AI20</f>
        <v>-1833.91130883</v>
      </c>
      <c r="AJ20" s="32"/>
      <c r="AK20" s="34" t="e">
        <f aca="false">AG20-AI20</f>
        <v>#REF!</v>
      </c>
      <c r="AL20" s="2"/>
      <c r="AM20" s="35" t="e">
        <f aca="false">AG20-'[15]Financial Book Position'!$AJ$19</f>
        <v>#REF!</v>
      </c>
      <c r="AO20" s="42" t="e">
        <f aca="false">+AK20-'[14]Report -Benchmark Change'!AI20</f>
        <v>#REF!</v>
      </c>
    </row>
    <row r="21" customFormat="false" ht="12.75" hidden="false" customHeight="fals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+[14]BMPosYesterday!AI21</f>
        <v>-1891.99676658301</v>
      </c>
      <c r="AJ21" s="32"/>
      <c r="AK21" s="34" t="e">
        <f aca="false">AG21-AI21</f>
        <v>#REF!</v>
      </c>
      <c r="AL21" s="2"/>
      <c r="AM21" s="35"/>
      <c r="AO21" s="42" t="e">
        <f aca="false">+AK21-'[14]Report -Benchmark Change'!AI21</f>
        <v>#REF!</v>
      </c>
    </row>
    <row r="22" customFormat="false" ht="12.75" hidden="false" customHeight="fals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+[14]BMPosYesterday!AI22</f>
        <v>-1019.16076362058</v>
      </c>
      <c r="AJ22" s="32"/>
      <c r="AK22" s="34" t="e">
        <f aca="false">AG22-AI22</f>
        <v>#REF!</v>
      </c>
      <c r="AL22" s="2"/>
      <c r="AM22" s="35"/>
      <c r="AO22" s="42" t="e">
        <f aca="false">+AK22-'[14]Report -Benchmark Change'!AI22</f>
        <v>#REF!</v>
      </c>
    </row>
    <row r="23" customFormat="false" ht="12.75" hidden="false" customHeight="fals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'[15]Financial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+[14]BMPosYesterday!AI23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+AK23-'[14]Report -Benchmark Change'!AI23</f>
        <v>#REF!</v>
      </c>
    </row>
    <row r="24" customFormat="false" ht="14.25" hidden="false" customHeight="fals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-2195.83134533602</v>
      </c>
      <c r="AJ24" s="32"/>
      <c r="AK24" s="38" t="e">
        <f aca="false">SUM(AK11:AK14)+AK19+AK21+AK16+AK17+AK23</f>
        <v>#REF!</v>
      </c>
      <c r="AL24" s="39"/>
      <c r="AM24" s="40" t="e">
        <f aca="false">AG24-'[15]Financial Book Position'!$AJ$23</f>
        <v>#REF!</v>
      </c>
      <c r="AO24" s="38" t="e">
        <f aca="false">SUM(AO11:AO18)+SUM(AO19:AO23)</f>
        <v>#REF!</v>
      </c>
    </row>
    <row r="25" customFormat="false" ht="16.5" hidden="false" customHeight="false" outlineLevel="0" collapsed="false">
      <c r="A25" s="44" t="s">
        <v>26</v>
      </c>
      <c r="B25" s="15"/>
      <c r="C25" s="29" t="e">
        <f aca="false">+C24-[14]BMPosYesterday!E24</f>
        <v>#REF!</v>
      </c>
      <c r="E25" s="29" t="n">
        <f aca="false">+E24-[14]BMPosYesterday!G24</f>
        <v>0</v>
      </c>
      <c r="G25" s="29" t="e">
        <f aca="false">+G24-[14]BMPosYesterday!I24</f>
        <v>#REF!</v>
      </c>
      <c r="H25" s="29"/>
      <c r="I25" s="29" t="e">
        <f aca="false">+I24-[14]BMPosYesterday!K24</f>
        <v>#REF!</v>
      </c>
      <c r="J25" s="29"/>
      <c r="K25" s="29" t="e">
        <f aca="false">+K24-[14]BMPosYesterday!M24</f>
        <v>#REF!</v>
      </c>
      <c r="L25" s="29"/>
      <c r="M25" s="29" t="e">
        <f aca="false">+M24-[14]BMPosYesterday!O24</f>
        <v>#REF!</v>
      </c>
      <c r="N25" s="29"/>
      <c r="O25" s="29" t="e">
        <f aca="false">+O24-[14]BMPosYesterday!Q24</f>
        <v>#REF!</v>
      </c>
      <c r="P25" s="29"/>
      <c r="Q25" s="29" t="e">
        <f aca="false">+Q24-[14]BMPosYesterday!S24</f>
        <v>#REF!</v>
      </c>
      <c r="R25" s="29"/>
      <c r="S25" s="29" t="e">
        <f aca="false">+S24-([14]BMPosYesterday!U24)</f>
        <v>#REF!</v>
      </c>
      <c r="T25" s="29"/>
      <c r="U25" s="29" t="e">
        <f aca="false">+U24-[14]BMPosYesterday!W24</f>
        <v>#REF!</v>
      </c>
      <c r="V25" s="29"/>
      <c r="W25" s="29" t="e">
        <f aca="false">+W24-[14]BMPosYesterday!Y24</f>
        <v>#REF!</v>
      </c>
      <c r="X25" s="29"/>
      <c r="Y25" s="29" t="e">
        <f aca="false">+Y24-[14]BMPosYesterday!AA24</f>
        <v>#REF!</v>
      </c>
      <c r="Z25" s="29"/>
      <c r="AA25" s="29" t="e">
        <f aca="false">+AA24-[14]BMPosYesterday!AC24</f>
        <v>#REF!</v>
      </c>
      <c r="AB25" s="29"/>
      <c r="AC25" s="29" t="e">
        <f aca="false">+AC24-[14]BMPosYesterday!AE24</f>
        <v>#REF!</v>
      </c>
      <c r="AD25" s="29"/>
      <c r="AE25" s="29" t="e">
        <f aca="false">+AE24-[14]BMPosYesterday!AG23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27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28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29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333360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2</xdr:col>
                    <xdr:colOff>239400</xdr:colOff>
                    <xdr:row>1</xdr:row>
                    <xdr:rowOff>142920</xdr:rowOff>
                  </from>
                  <to>
                    <xdr:col>4</xdr:col>
                    <xdr:colOff>379440</xdr:colOff>
                    <xdr:row>4</xdr:row>
                    <xdr:rowOff>104040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1</xdr:row>
                    <xdr:rowOff>142920</xdr:rowOff>
                  </from>
                  <to>
                    <xdr:col>8</xdr:col>
                    <xdr:colOff>60480</xdr:colOff>
                    <xdr:row>4</xdr:row>
                    <xdr:rowOff>104040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[1]QueryPage!$K$1</f>
        <v>36929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tru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[1]Months!F4</f>
        <v>36923</v>
      </c>
      <c r="D7" s="15"/>
      <c r="E7" s="22" t="s">
        <v>23</v>
      </c>
      <c r="F7" s="15"/>
      <c r="G7" s="22" t="e">
        <f aca="false">(#NAME?,C7,1)</f>
        <v>#NAME?</v>
      </c>
      <c r="H7" s="23"/>
      <c r="I7" s="22" t="e">
        <f aca="false">EOMONTH(G7,1)</f>
        <v>#NAME?</v>
      </c>
      <c r="J7" s="23"/>
      <c r="K7" s="22" t="e">
        <f aca="false">EOMONTH(I8,1)</f>
        <v>#NAME?</v>
      </c>
      <c r="L7" s="23"/>
      <c r="M7" s="22" t="e">
        <f aca="false">EOMONTH(K8,1)</f>
        <v>#NAME?</v>
      </c>
      <c r="N7" s="23"/>
      <c r="O7" s="22" t="e">
        <f aca="false">EOMONTH(M8,1)</f>
        <v>#NAME?</v>
      </c>
      <c r="P7" s="23"/>
      <c r="Q7" s="22" t="e">
        <f aca="false">EOMONTH(O8,1)</f>
        <v>#NAME?</v>
      </c>
      <c r="R7" s="23"/>
      <c r="S7" s="22" t="e">
        <f aca="false">EOMONTH(Q8,1)</f>
        <v>#NAME?</v>
      </c>
      <c r="T7" s="23"/>
      <c r="U7" s="22" t="e">
        <f aca="false">(#NAME?,S8,1)</f>
        <v>#NAME?</v>
      </c>
      <c r="V7" s="23"/>
      <c r="W7" s="22" t="e">
        <f aca="false">(#NAME?,U7,12)</f>
        <v>#NAME?</v>
      </c>
      <c r="X7" s="23"/>
      <c r="Y7" s="22" t="e">
        <f aca="false">(#NAME?,W7,12)</f>
        <v>#NAME?</v>
      </c>
      <c r="Z7" s="23"/>
      <c r="AA7" s="22" t="e">
        <f aca="false">(#NAME?,Y7,12)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36923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EOMONTH(I7,0)</f>
        <v>#NAME?</v>
      </c>
      <c r="J8" s="23"/>
      <c r="K8" s="26" t="e">
        <f aca="false">EOMONTH(K7,0)</f>
        <v>#NAME?</v>
      </c>
      <c r="L8" s="23"/>
      <c r="M8" s="26" t="e">
        <f aca="false">(#NAME?,K8,1)</f>
        <v>#NAME?</v>
      </c>
      <c r="N8" s="23"/>
      <c r="O8" s="26" t="e">
        <f aca="false">EOMONTH(M8,1)</f>
        <v>#NAME?</v>
      </c>
      <c r="P8" s="23"/>
      <c r="Q8" s="26" t="e">
        <f aca="false">(#NAME?,Q7,0)</f>
        <v>#NAME?</v>
      </c>
      <c r="R8" s="23"/>
      <c r="S8" s="26" t="e">
        <f aca="false">(#NAME?,S7,3)</f>
        <v>#NAME?</v>
      </c>
      <c r="T8" s="23"/>
      <c r="U8" s="26" t="e">
        <f aca="false">(#NAME?,U7,11)</f>
        <v>#NAME?</v>
      </c>
      <c r="V8" s="23"/>
      <c r="W8" s="26" t="e">
        <f aca="false">(#NAME?,W7,11)</f>
        <v>#NAME?</v>
      </c>
      <c r="X8" s="23"/>
      <c r="Y8" s="26" t="e">
        <f aca="false">(#NAME?,Y7,11)</f>
        <v>#NAME?</v>
      </c>
      <c r="Z8" s="23"/>
      <c r="AA8" s="26" t="e">
        <f aca="false">(#NAME?,AA7,71)</f>
        <v>#NAME?</v>
      </c>
      <c r="AB8" s="23"/>
      <c r="AC8" s="26" t="e">
        <f aca="false">(#NAME?,AC7,59)</f>
        <v>#NAME?</v>
      </c>
      <c r="AD8" s="23"/>
      <c r="AE8" s="26" t="e">
        <f aca="false">(#NAME?,AE7,93)</f>
        <v>#NAME?</v>
      </c>
      <c r="AF8" s="21"/>
      <c r="AG8" s="26" t="e">
        <f aca="false">(TEXT(C7,"mmm-yy")&amp;"/"&amp;(TEXT(AE8,"mmm-yy")))</f>
        <v>#NAME?</v>
      </c>
      <c r="AH8" s="24"/>
      <c r="AI8" s="26" t="n">
        <f aca="false">'[1]Report -Benchmark Change'!K4</f>
        <v>36928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SUMIF(INDIRECT(FinancialReference),G$6&amp;#REF!&amp;#REF!,INDIRECT(FinancialEquivalent))/10000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+[1]BMPosYesterday!AI11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+AK11-'[1]Report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SUMIF(INDIRECT(FinancialReference),G$6&amp;#REF!&amp;#REF!,INDIRECT(FinancialEquivalent))/10000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+[1]BMPosYesterday!AI12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+AK12-'[1]Report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SUMIF(INDIRECT(FinancialReference),G$6&amp;#REF!&amp;#REF!,INDIRECT(FinancialEquivalent))/10000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+[1]BMPosYesterday!AI13</f>
        <v>743.86995574</v>
      </c>
      <c r="AJ13" s="32"/>
      <c r="AK13" s="34" t="e">
        <f aca="false">AG13-AI13</f>
        <v>#REF!</v>
      </c>
      <c r="AL13" s="2"/>
      <c r="AM13" s="35"/>
      <c r="AO13" s="42" t="e">
        <f aca="false">+AK13-'[1]Report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SUMIF(INDIRECT(FinancialReference),G$6&amp;#REF!&amp;#REF!,INDIRECT(FinancialEquivalent))/10000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+[1]BMPosYesterday!AI14</f>
        <v>171.76463593</v>
      </c>
      <c r="AJ14" s="32"/>
      <c r="AK14" s="34" t="e">
        <f aca="false">AG14-AI14</f>
        <v>#REF!</v>
      </c>
      <c r="AL14" s="2"/>
      <c r="AM14" s="35"/>
      <c r="AO14" s="42" t="e">
        <f aca="false">+AK14-'[1]Report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+[1]BMPosYesterday!AI15</f>
        <v>0</v>
      </c>
      <c r="AJ15" s="32"/>
      <c r="AK15" s="34" t="e">
        <f aca="false">AG15-AI15</f>
        <v>#REF!</v>
      </c>
      <c r="AL15" s="2"/>
      <c r="AM15" s="35"/>
      <c r="AO15" s="42" t="e">
        <f aca="false">+AK15-'[1]Report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+[1]BMPosYesterday!AI16</f>
        <v>-1619.0349</v>
      </c>
      <c r="AJ16" s="32"/>
      <c r="AK16" s="34" t="e">
        <f aca="false">AG16-AI16</f>
        <v>#REF!</v>
      </c>
      <c r="AL16" s="2"/>
      <c r="AM16" s="35"/>
      <c r="AO16" s="42" t="e">
        <f aca="false">+AK16-'[1]Report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SUMIF(INDIRECT(FinancialReference),G$6&amp;#REF!&amp;#REF!,INDIRECT(FinancialEquivalent))/10000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+[1]BMPosYesterday!AI17</f>
        <v>-711.45339864</v>
      </c>
      <c r="AJ17" s="32"/>
      <c r="AK17" s="34" t="e">
        <f aca="false">AG17-AI17</f>
        <v>#REF!</v>
      </c>
      <c r="AL17" s="2"/>
      <c r="AM17" s="35"/>
      <c r="AO17" s="42" t="e">
        <f aca="false">+AK17-'[1]Report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+[1]BMPosYesterday!AI18</f>
        <v>48.095425890022</v>
      </c>
      <c r="AJ18" s="32"/>
      <c r="AK18" s="34" t="e">
        <f aca="false">AG18-AI18</f>
        <v>#REF!</v>
      </c>
      <c r="AL18" s="2"/>
      <c r="AM18" s="35"/>
      <c r="AO18" s="42" t="e">
        <f aca="false">+AK18-'[1]Report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SUMIF(INDIRECT(FinancialReference),G$6&amp;#REF!&amp;#REF!,INDIRECT(FinancialEquivalent))/10000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+[1]BMPosYesterday!AI19</f>
        <v>-1143.99026186</v>
      </c>
      <c r="AJ19" s="32"/>
      <c r="AK19" s="34" t="e">
        <f aca="false">AG19-AI19</f>
        <v>#REF!</v>
      </c>
      <c r="AL19" s="2"/>
      <c r="AM19" s="35"/>
      <c r="AO19" s="42" t="e">
        <f aca="false">+AK19-'[1]Report -Benchmark Change'!AI19</f>
        <v>#REF!</v>
      </c>
    </row>
    <row r="20" customFormat="false" ht="12.75" hidden="false" customHeight="true" outlineLevel="0" collapsed="false">
      <c r="A20" s="12" t="s">
        <v>20</v>
      </c>
      <c r="B20" s="15"/>
      <c r="C20" s="34" t="e">
        <f aca="true">SUMIF(INDIRECT(FinancialReference),C$6&amp;#REF!&amp;#REF!,INDIRECT(FinancialEquivalent))/10000</f>
        <v>#REF!</v>
      </c>
      <c r="E20" s="34"/>
      <c r="F20" s="43"/>
      <c r="G20" s="34" t="e">
        <f aca="true">SUMIF(INDIRECT(FinancialReference),G$6&amp;#REF!&amp;#REF!,INDIRECT(FinancialEquivalent))/10000</f>
        <v>#REF!</v>
      </c>
      <c r="H20" s="43"/>
      <c r="I20" s="34" t="e">
        <f aca="true">SUMIF(INDIRECT(FinancialReference),I$6&amp;#REF!&amp;#REF!,INDIRECT(FinancialEquivalent))/10000</f>
        <v>#REF!</v>
      </c>
      <c r="J20" s="43"/>
      <c r="K20" s="34" t="e">
        <f aca="true">SUMIF(INDIRECT(FinancialReference),K$6&amp;#REF!&amp;#REF!,INDIRECT(FinancialEquivalent))/10000</f>
        <v>#REF!</v>
      </c>
      <c r="L20" s="43"/>
      <c r="M20" s="34" t="e">
        <f aca="true">SUMIF(INDIRECT(FinancialReference),M$6&amp;#REF!&amp;#REF!,INDIRECT(FinancialEquivalent))/10000</f>
        <v>#REF!</v>
      </c>
      <c r="N20" s="43"/>
      <c r="O20" s="34" t="e">
        <f aca="true">SUMIF(INDIRECT(FinancialReference),O$6&amp;#REF!&amp;#REF!,INDIRECT(FinancialEquivalent))/10000</f>
        <v>#REF!</v>
      </c>
      <c r="P20" s="43"/>
      <c r="Q20" s="34" t="e">
        <f aca="true">SUMIF(INDIRECT(FinancialReference),Q$6&amp;#REF!&amp;#REF!,INDIRECT(FinancialEquivalent))/10000</f>
        <v>#REF!</v>
      </c>
      <c r="R20" s="43"/>
      <c r="S20" s="34" t="e">
        <f aca="true">SUMIF(INDIRECT(FinancialReference),S$6&amp;#REF!&amp;#REF!,INDIRECT(FinancialEquivalent))/10000</f>
        <v>#REF!</v>
      </c>
      <c r="T20" s="43"/>
      <c r="U20" s="34" t="e">
        <f aca="true">SUMIF(INDIRECT(FinancialReference),U$6&amp;#REF!&amp;#REF!,INDIRECT(FinancialEquivalent))/10000</f>
        <v>#REF!</v>
      </c>
      <c r="V20" s="43"/>
      <c r="W20" s="34" t="e">
        <f aca="true">SUMIF(INDIRECT(FinancialReference),W$6&amp;#REF!&amp;#REF!,INDIRECT(FinancialEquivalent))/10000</f>
        <v>#REF!</v>
      </c>
      <c r="X20" s="43"/>
      <c r="Y20" s="34" t="e">
        <f aca="true">SUMIF(INDIRECT(FinancialReference),Y$6&amp;#REF!&amp;#REF!,INDIRECT(FinancialEquivalent))/10000</f>
        <v>#REF!</v>
      </c>
      <c r="Z20" s="43"/>
      <c r="AA20" s="34" t="e">
        <f aca="true">SUMIF(INDIRECT(FinancialReference),AA$6&amp;#REF!&amp;#REF!,INDIRECT(FinancialEquivalent))/10000</f>
        <v>#REF!</v>
      </c>
      <c r="AB20" s="43"/>
      <c r="AC20" s="34" t="e">
        <f aca="true">SUMIF(INDIRECT(FinancialReference),AC$6&amp;#REF!&amp;#REF!,INDIRECT(FinancialEquivalent))/10000</f>
        <v>#REF!</v>
      </c>
      <c r="AD20" s="43"/>
      <c r="AE20" s="34" t="e">
        <f aca="true">SUMIF(INDIRECT(FinancialReference),AE$6&amp;#REF!&amp;#REF!,INDIRECT(FinancialEquivalent))/10000</f>
        <v>#REF!</v>
      </c>
      <c r="AF20" s="34"/>
      <c r="AG20" s="34" t="e">
        <f aca="false">SUM(C20:AE20)</f>
        <v>#REF!</v>
      </c>
      <c r="AH20" s="31"/>
      <c r="AI20" s="34" t="n">
        <f aca="false">+[1]BMPosYesterday!AI20</f>
        <v>-1971.05978022998</v>
      </c>
      <c r="AJ20" s="32"/>
      <c r="AK20" s="34" t="e">
        <f aca="false">AG20-AI20</f>
        <v>#REF!</v>
      </c>
      <c r="AL20" s="2"/>
      <c r="AM20" s="35"/>
      <c r="AO20" s="42" t="e">
        <f aca="false">+AK20-'[1]Report -Benchmark Change'!AI20</f>
        <v>#REF!</v>
      </c>
    </row>
    <row r="21" customFormat="false" ht="12.75" hidden="false" customHeight="true" outlineLevel="0" collapsed="false">
      <c r="A21" s="12" t="s">
        <v>21</v>
      </c>
      <c r="B21" s="15"/>
      <c r="C21" s="34" t="e">
        <f aca="true">SUMIF(INDIRECT(FinancialReference),C$6&amp;#REF!&amp;#REF!,INDIRECT(FinancialEquivalent))/10000</f>
        <v>#REF!</v>
      </c>
      <c r="E21" s="34" t="n">
        <f aca="false">'[3]Financial Book Position'!$H$19</f>
        <v>0</v>
      </c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SUM(C21:AE21)-E21</f>
        <v>#REF!</v>
      </c>
      <c r="AH21" s="31"/>
      <c r="AI21" s="34" t="n">
        <f aca="false">+[1]BMPosYesterday!AI21</f>
        <v>-660.464450440255</v>
      </c>
      <c r="AJ21" s="32"/>
      <c r="AK21" s="34" t="e">
        <f aca="false">AG21-AI21</f>
        <v>#REF!</v>
      </c>
      <c r="AL21" s="2"/>
      <c r="AM21" s="35"/>
      <c r="AO21" s="42" t="e">
        <f aca="false">+AK21-'[1]Report -Benchmark Change'!AI21</f>
        <v>#REF!</v>
      </c>
    </row>
    <row r="22" customFormat="false" ht="13.5" hidden="false" customHeight="true" outlineLevel="0" collapsed="false">
      <c r="A22" s="37" t="s">
        <v>22</v>
      </c>
      <c r="B22" s="15"/>
      <c r="C22" s="38" t="e">
        <f aca="false">SUM(C11:C14)+SUM(C19:C20)+C16+C17+C21</f>
        <v>#REF!</v>
      </c>
      <c r="E22" s="38" t="n">
        <v>0</v>
      </c>
      <c r="G22" s="38" t="e">
        <f aca="false">SUM(G11:G14)+SUM(G19:G20)+G16+G17+G21</f>
        <v>#REF!</v>
      </c>
      <c r="I22" s="38" t="e">
        <f aca="false">SUM(I11:I14)+SUM(I19:I20)+I16+I17+I21</f>
        <v>#REF!</v>
      </c>
      <c r="K22" s="38" t="e">
        <f aca="false">SUM(K11:K14)+SUM(K19:K20)+K16+K17+K21</f>
        <v>#REF!</v>
      </c>
      <c r="M22" s="38" t="e">
        <f aca="false">SUM(M11:M14)+SUM(M19:M20)+M16+M17+M21</f>
        <v>#REF!</v>
      </c>
      <c r="O22" s="38" t="e">
        <f aca="false">SUM(O11:O14)+SUM(O19:O20)+O16+O17+O21</f>
        <v>#REF!</v>
      </c>
      <c r="Q22" s="38" t="e">
        <f aca="false">SUM(Q11:Q14)+SUM(Q19:Q20)+Q16+Q17+Q21</f>
        <v>#REF!</v>
      </c>
      <c r="S22" s="38" t="e">
        <f aca="false">SUM(S11:S14)+SUM(S19:S20)+S16+S17+S21</f>
        <v>#REF!</v>
      </c>
      <c r="U22" s="38" t="e">
        <f aca="false">SUM(U11:U14)+SUM(U19:U20)+U16+U17+U21</f>
        <v>#REF!</v>
      </c>
      <c r="W22" s="38" t="e">
        <f aca="false">SUM(W11:W14)+SUM(W19:W20)+W16+W17+W21</f>
        <v>#REF!</v>
      </c>
      <c r="Y22" s="38" t="e">
        <f aca="false">SUM(Y11:Y14)+SUM(Y19:Y20)+Y16+Y17+Y21</f>
        <v>#REF!</v>
      </c>
      <c r="AA22" s="38" t="e">
        <f aca="false">SUM(AA11:AA14)+SUM(AA19:AA20)+AA16+AA17+AA21</f>
        <v>#REF!</v>
      </c>
      <c r="AC22" s="38" t="e">
        <f aca="false">SUM(AC11:AC14)+SUM(AC19:AC20)+AC16+AC17+AC21</f>
        <v>#REF!</v>
      </c>
      <c r="AE22" s="38" t="e">
        <f aca="false">SUM(AE11:AE14)+SUM(AE19:AE20)+AE16+AE17+AE21</f>
        <v>#REF!</v>
      </c>
      <c r="AG22" s="38" t="e">
        <f aca="false">SUM(AG11:AG14)+SUM(AG19:AG20)+AG16+AG17+AG21</f>
        <v>#REF!</v>
      </c>
      <c r="AH22" s="31"/>
      <c r="AI22" s="38" t="n">
        <f aca="false">SUM(AI11:AI14)+SUM(AI19:AI20)+AI16+AI17+AI21</f>
        <v>-5190.36819950023</v>
      </c>
      <c r="AJ22" s="32"/>
      <c r="AK22" s="38" t="e">
        <f aca="false">SUM(AK11:AK14)+SUM(AK19:AK20)+AK16+AK17+AK21</f>
        <v>#REF!</v>
      </c>
      <c r="AL22" s="39"/>
      <c r="AM22" s="40" t="e">
        <f aca="false">AG22-'[3]Financial Book Position'!$AJ$37</f>
        <v>#REF!</v>
      </c>
      <c r="AO22" s="38" t="e">
        <f aca="false">SUM(AO11:AO18)+SUM(AO19:AO21)</f>
        <v>#REF!</v>
      </c>
    </row>
    <row r="23" customFormat="false" ht="12.75" hidden="false" customHeight="true" outlineLevel="0" collapsed="false">
      <c r="A23" s="44" t="s">
        <v>26</v>
      </c>
      <c r="B23" s="15"/>
      <c r="C23" s="29" t="e">
        <f aca="false">+C22-[1]BMPosYesterday!E22</f>
        <v>#REF!</v>
      </c>
      <c r="E23" s="29" t="n">
        <f aca="false">+E22-[1]BMPosYesterday!G22</f>
        <v>0</v>
      </c>
      <c r="G23" s="29" t="e">
        <f aca="false">+G22-[1]BMPosYesterday!I22</f>
        <v>#REF!</v>
      </c>
      <c r="H23" s="29"/>
      <c r="I23" s="29" t="e">
        <f aca="false">+I22-[1]BMPosYesterday!K22</f>
        <v>#REF!</v>
      </c>
      <c r="J23" s="29"/>
      <c r="K23" s="29" t="e">
        <f aca="false">+K22-[1]BMPosYesterday!M22</f>
        <v>#REF!</v>
      </c>
      <c r="L23" s="29"/>
      <c r="M23" s="29" t="e">
        <f aca="false">+M22-[1]BMPosYesterday!O22</f>
        <v>#REF!</v>
      </c>
      <c r="N23" s="29"/>
      <c r="O23" s="29" t="e">
        <f aca="false">+O22-[1]BMPosYesterday!Q22</f>
        <v>#REF!</v>
      </c>
      <c r="P23" s="29"/>
      <c r="Q23" s="29" t="e">
        <f aca="false">+Q22-[1]BMPosYesterday!S22</f>
        <v>#REF!</v>
      </c>
      <c r="R23" s="29"/>
      <c r="S23" s="29" t="e">
        <f aca="false">+S22-([1]BMPosYesterday!U22)</f>
        <v>#REF!</v>
      </c>
      <c r="T23" s="29"/>
      <c r="U23" s="29" t="e">
        <f aca="false">+U22-[1]BMPosYesterday!W22</f>
        <v>#REF!</v>
      </c>
      <c r="V23" s="29"/>
      <c r="W23" s="29" t="e">
        <f aca="false">+W22-[1]BMPosYesterday!Y22</f>
        <v>#REF!</v>
      </c>
      <c r="X23" s="29"/>
      <c r="Y23" s="29" t="e">
        <f aca="false">+Y22-[1]BMPosYesterday!AA22</f>
        <v>#REF!</v>
      </c>
      <c r="Z23" s="29"/>
      <c r="AA23" s="29" t="e">
        <f aca="false">+AA22-[1]BMPosYesterday!AC22</f>
        <v>#REF!</v>
      </c>
      <c r="AB23" s="29"/>
      <c r="AC23" s="29" t="e">
        <f aca="false">+AC22-[1]BMPosYesterday!AE22</f>
        <v>#REF!</v>
      </c>
      <c r="AD23" s="29"/>
      <c r="AE23" s="29" t="e">
        <f aca="false">+AE22-[1]BMPosYesterday!AG22</f>
        <v>#REF!</v>
      </c>
      <c r="AF23" s="29"/>
      <c r="AG23" s="30" t="e">
        <f aca="false">SUM(G23:AE23)+C23</f>
        <v>#REF!</v>
      </c>
      <c r="AH23" s="31"/>
      <c r="AI23" s="30"/>
      <c r="AJ23" s="32"/>
      <c r="AK23" s="30"/>
      <c r="AL23" s="2"/>
      <c r="AM23" s="41"/>
    </row>
  </sheetData>
  <conditionalFormatting sqref="C5">
    <cfRule type="cellIs" priority="2" operator="equal" aboveAverage="0" equalAverage="0" bottom="0" percent="0" rank="0" text="" dxfId="3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4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5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[4]QueryPage!$K$1</f>
        <v>37027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[4]Months!F4</f>
        <v>37012</v>
      </c>
      <c r="D7" s="15"/>
      <c r="E7" s="22" t="s">
        <v>28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37012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(#NAME?,AA7,6)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'[4]Report -Benchmark Change'!K4</f>
        <v>37026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+[4]BMPosYesterday!AI11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+AK11-'[4]Report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+[4]BMPosYesterday!AI12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+AK12-'[4]Report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+[4]BMPosYesterday!AI13</f>
        <v>-128.28838915</v>
      </c>
      <c r="AJ13" s="32"/>
      <c r="AK13" s="34" t="e">
        <f aca="false">AG13-AI13</f>
        <v>#REF!</v>
      </c>
      <c r="AL13" s="2"/>
      <c r="AM13" s="35"/>
      <c r="AO13" s="42" t="e">
        <f aca="false">+AK13-'[4]Report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+[4]BMPosYesterday!AI14</f>
        <v>-92.82448421</v>
      </c>
      <c r="AJ14" s="32"/>
      <c r="AK14" s="34" t="e">
        <f aca="false">AG14-AI14</f>
        <v>#REF!</v>
      </c>
      <c r="AL14" s="2"/>
      <c r="AM14" s="35"/>
      <c r="AO14" s="42" t="e">
        <f aca="false">+AK14-'[4]Report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+[4]BMPosYesterday!AI15</f>
        <v>0</v>
      </c>
      <c r="AJ15" s="32"/>
      <c r="AK15" s="34" t="e">
        <f aca="false">AG15-AI15</f>
        <v>#REF!</v>
      </c>
      <c r="AL15" s="2"/>
      <c r="AM15" s="35" t="e">
        <f aca="false">AG15-'[5]Financial Book Position'!$AJ$17</f>
        <v>#REF!</v>
      </c>
      <c r="AO15" s="42" t="e">
        <f aca="false">+AK15-'[4]Report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+[4]BMPosYesterday!AI16</f>
        <v>130.6725</v>
      </c>
      <c r="AJ16" s="32"/>
      <c r="AK16" s="34" t="e">
        <f aca="false">AG16-AI16</f>
        <v>#REF!</v>
      </c>
      <c r="AL16" s="2"/>
      <c r="AM16" s="35"/>
      <c r="AO16" s="42" t="e">
        <f aca="false">+AK16-'[4]Report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+[4]BMPosYesterday!AI17</f>
        <v>-137.35275712</v>
      </c>
      <c r="AJ17" s="32"/>
      <c r="AK17" s="34" t="e">
        <f aca="false">AG17-AI17</f>
        <v>#REF!</v>
      </c>
      <c r="AL17" s="2"/>
      <c r="AM17" s="35"/>
      <c r="AO17" s="42" t="e">
        <f aca="false">+AK17-'[4]Report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+[4]BMPosYesterday!AI18</f>
        <v>4.87096579470964</v>
      </c>
      <c r="AJ18" s="32"/>
      <c r="AK18" s="34" t="e">
        <f aca="false">AG18-AI18</f>
        <v>#REF!</v>
      </c>
      <c r="AL18" s="2"/>
      <c r="AM18" s="35"/>
      <c r="AO18" s="42" t="e">
        <f aca="false">+AK18-'[4]Report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+[4]BMPosYesterday!AI19</f>
        <v>33.49363094</v>
      </c>
      <c r="AJ19" s="32"/>
      <c r="AK19" s="34" t="e">
        <f aca="false">AG19-AI19</f>
        <v>#REF!</v>
      </c>
      <c r="AL19" s="2"/>
      <c r="AM19" s="35"/>
      <c r="AO19" s="42" t="e">
        <f aca="false">+AK19-'[4]Report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+[4]BMPosYesterday!AI20</f>
        <v>40.7487075847097</v>
      </c>
      <c r="AJ20" s="32"/>
      <c r="AK20" s="34" t="e">
        <f aca="false">AG20-AI20</f>
        <v>#REF!</v>
      </c>
      <c r="AL20" s="2"/>
      <c r="AM20" s="35" t="e">
        <f aca="false">AG20-'[5]Financial Book Position'!$AJ$19</f>
        <v>#REF!</v>
      </c>
      <c r="AO20" s="42" t="e">
        <f aca="false">+AK20-'[4]Report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+[4]BMPosYesterday!AI21</f>
        <v>-287.997799401478</v>
      </c>
      <c r="AJ21" s="32"/>
      <c r="AK21" s="34" t="e">
        <f aca="false">AG21-AI21</f>
        <v>#REF!</v>
      </c>
      <c r="AL21" s="2"/>
      <c r="AM21" s="35"/>
      <c r="AO21" s="42" t="e">
        <f aca="false">+AK21-'[4]Report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+[4]BMPosYesterday!AI22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+AK22-'[4]Report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'[5]Financial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+[4]BMPosYesterday!AI23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+AK23-'[4]Report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-482.297298941478</v>
      </c>
      <c r="AJ24" s="32"/>
      <c r="AK24" s="38" t="e">
        <f aca="false">SUM(AK11:AK14)+AK19+AK21+AK16+AK17+AK23</f>
        <v>#REF!</v>
      </c>
      <c r="AL24" s="39"/>
      <c r="AM24" s="40" t="e">
        <f aca="false">AG24-'[5]Financial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+C24-[4]BMPosYesterday!E23</f>
        <v>#REF!</v>
      </c>
      <c r="E25" s="29" t="n">
        <f aca="false">+E24-[4]BMPosYesterday!G23</f>
        <v>0</v>
      </c>
      <c r="G25" s="29" t="e">
        <f aca="false">+G24-[4]BMPosYesterday!I23</f>
        <v>#REF!</v>
      </c>
      <c r="H25" s="29"/>
      <c r="I25" s="29" t="e">
        <f aca="false">+I24-[4]BMPosYesterday!K23</f>
        <v>#REF!</v>
      </c>
      <c r="J25" s="29"/>
      <c r="K25" s="29" t="e">
        <f aca="false">+K24-[4]BMPosYesterday!M23</f>
        <v>#REF!</v>
      </c>
      <c r="L25" s="29"/>
      <c r="M25" s="29" t="e">
        <f aca="false">+M24-[4]BMPosYesterday!O23</f>
        <v>#REF!</v>
      </c>
      <c r="N25" s="29"/>
      <c r="O25" s="29" t="e">
        <f aca="false">+O24-[4]BMPosYesterday!Q23</f>
        <v>#REF!</v>
      </c>
      <c r="P25" s="29"/>
      <c r="Q25" s="29" t="e">
        <f aca="false">+Q24-[4]BMPosYesterday!S23</f>
        <v>#REF!</v>
      </c>
      <c r="R25" s="29"/>
      <c r="S25" s="29" t="e">
        <f aca="false">+S24-([4]BMPosYesterday!U23)</f>
        <v>#REF!</v>
      </c>
      <c r="T25" s="29"/>
      <c r="U25" s="29" t="e">
        <f aca="false">+U24-[4]BMPosYesterday!W23</f>
        <v>#REF!</v>
      </c>
      <c r="V25" s="29"/>
      <c r="W25" s="29" t="e">
        <f aca="false">+W24-[4]BMPosYesterday!Y23</f>
        <v>#REF!</v>
      </c>
      <c r="X25" s="29"/>
      <c r="Y25" s="29" t="e">
        <f aca="false">+Y24-[4]BMPosYesterday!AA23</f>
        <v>#REF!</v>
      </c>
      <c r="Z25" s="29"/>
      <c r="AA25" s="29" t="e">
        <f aca="false">+AA24-[4]BMPosYesterday!AC23</f>
        <v>#REF!</v>
      </c>
      <c r="AB25" s="29"/>
      <c r="AC25" s="29" t="e">
        <f aca="false">+AC24-[4]BMPosYesterday!AE23</f>
        <v>#REF!</v>
      </c>
      <c r="AD25" s="29"/>
      <c r="AE25" s="29" t="e">
        <f aca="false">+AE24-[4]BMPosYesterday!AG23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6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7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8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[4]QueryPage!$K$1</f>
        <v>37027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[4]Months!F4</f>
        <v>37012</v>
      </c>
      <c r="D7" s="15"/>
      <c r="E7" s="22" t="s">
        <v>28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37012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(#NAME?,AA7,6)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'[4]Report -Benchmark Change'!K4</f>
        <v>37026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+[6]BMPosYesterday!AI11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+AK11-'[6]Report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+[6]BMPosYesterday!AI12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+AK12-'[6]Report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+[6]BMPosYesterday!AI13</f>
        <v>-82.70260922</v>
      </c>
      <c r="AJ13" s="32"/>
      <c r="AK13" s="34" t="e">
        <f aca="false">AG13-AI13</f>
        <v>#REF!</v>
      </c>
      <c r="AL13" s="2"/>
      <c r="AM13" s="35"/>
      <c r="AO13" s="42" t="e">
        <f aca="false">+AK13-'[6]Report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+[6]BMPosYesterday!AI14</f>
        <v>-157.18162749</v>
      </c>
      <c r="AJ14" s="32"/>
      <c r="AK14" s="34" t="e">
        <f aca="false">AG14-AI14</f>
        <v>#REF!</v>
      </c>
      <c r="AL14" s="2"/>
      <c r="AM14" s="35"/>
      <c r="AO14" s="42" t="e">
        <f aca="false">+AK14-'[6]Report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+[6]BMPosYesterday!AI15</f>
        <v>0</v>
      </c>
      <c r="AJ15" s="32"/>
      <c r="AK15" s="34" t="e">
        <f aca="false">AG15-AI15</f>
        <v>#REF!</v>
      </c>
      <c r="AL15" s="2"/>
      <c r="AM15" s="35" t="e">
        <f aca="false">AG15-'[5]Financial Book Position'!$AJ$17</f>
        <v>#REF!</v>
      </c>
      <c r="AO15" s="42" t="e">
        <f aca="false">+AK15-'[6]Report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+[6]BMPosYesterday!AI16</f>
        <v>77.115</v>
      </c>
      <c r="AJ16" s="32"/>
      <c r="AK16" s="34" t="e">
        <f aca="false">AG16-AI16</f>
        <v>#REF!</v>
      </c>
      <c r="AL16" s="2"/>
      <c r="AM16" s="35"/>
      <c r="AO16" s="42" t="e">
        <f aca="false">+AK16-'[6]Report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+[6]BMPosYesterday!AI17</f>
        <v>-171.61091569</v>
      </c>
      <c r="AJ17" s="32"/>
      <c r="AK17" s="34" t="e">
        <f aca="false">AG17-AI17</f>
        <v>#REF!</v>
      </c>
      <c r="AL17" s="2"/>
      <c r="AM17" s="35"/>
      <c r="AO17" s="42" t="e">
        <f aca="false">+AK17-'[6]Report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+[6]BMPosYesterday!AI18</f>
        <v>4.9232340666688</v>
      </c>
      <c r="AJ18" s="32"/>
      <c r="AK18" s="34" t="e">
        <f aca="false">AG18-AI18</f>
        <v>#REF!</v>
      </c>
      <c r="AL18" s="2"/>
      <c r="AM18" s="35"/>
      <c r="AO18" s="42" t="e">
        <f aca="false">+AK18-'[6]Report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+[6]BMPosYesterday!AI19</f>
        <v>33.50620496</v>
      </c>
      <c r="AJ19" s="32"/>
      <c r="AK19" s="34" t="e">
        <f aca="false">AG19-AI19</f>
        <v>#REF!</v>
      </c>
      <c r="AL19" s="2"/>
      <c r="AM19" s="35"/>
      <c r="AO19" s="42" t="e">
        <f aca="false">+AK19-'[6]Report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+[6]BMPosYesterday!AI20</f>
        <v>32.8418298066688</v>
      </c>
      <c r="AJ20" s="32"/>
      <c r="AK20" s="34" t="e">
        <f aca="false">AG20-AI20</f>
        <v>#REF!</v>
      </c>
      <c r="AL20" s="2"/>
      <c r="AM20" s="35" t="e">
        <f aca="false">AG20-'[5]Financial Book Position'!$AJ$19</f>
        <v>#REF!</v>
      </c>
      <c r="AO20" s="42" t="e">
        <f aca="false">+AK20-'[6]Report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+[6]BMPosYesterday!AI21</f>
        <v>1.56367459417343</v>
      </c>
      <c r="AJ21" s="32"/>
      <c r="AK21" s="34" t="e">
        <f aca="false">AG21-AI21</f>
        <v>#REF!</v>
      </c>
      <c r="AL21" s="2"/>
      <c r="AM21" s="35"/>
      <c r="AO21" s="42" t="e">
        <f aca="false">+AK21-'[6]Report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+[6]BMPosYesterday!AI22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+AK22-'[6]Report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'[5]Financial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+[6]BMPosYesterday!AI23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+AK23-'[6]Report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-299.310272845827</v>
      </c>
      <c r="AJ24" s="32"/>
      <c r="AK24" s="38" t="e">
        <f aca="false">SUM(AK11:AK14)+AK19+AK21+AK16+AK17+AK23</f>
        <v>#REF!</v>
      </c>
      <c r="AL24" s="39"/>
      <c r="AM24" s="40" t="e">
        <f aca="false">AG24-'[5]Financial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+C24-[6]BMPosYesterday!E24</f>
        <v>#REF!</v>
      </c>
      <c r="E25" s="29" t="n">
        <f aca="false">+E24-[6]BMPosYesterday!G24</f>
        <v>0</v>
      </c>
      <c r="G25" s="29" t="e">
        <f aca="false">+G24-[6]BMPosYesterday!I24</f>
        <v>#REF!</v>
      </c>
      <c r="H25" s="29"/>
      <c r="I25" s="29" t="e">
        <f aca="false">+I24-[6]BMPosYesterday!K24</f>
        <v>#REF!</v>
      </c>
      <c r="J25" s="29"/>
      <c r="K25" s="29" t="e">
        <f aca="false">+K24-[6]BMPosYesterday!M24</f>
        <v>#REF!</v>
      </c>
      <c r="L25" s="29"/>
      <c r="M25" s="29" t="e">
        <f aca="false">+M24-[6]BMPosYesterday!O24</f>
        <v>#REF!</v>
      </c>
      <c r="N25" s="29"/>
      <c r="O25" s="29" t="e">
        <f aca="false">+O24-[6]BMPosYesterday!Q24</f>
        <v>#REF!</v>
      </c>
      <c r="P25" s="29"/>
      <c r="Q25" s="29" t="e">
        <f aca="false">+Q24-[6]BMPosYesterday!S24</f>
        <v>#REF!</v>
      </c>
      <c r="R25" s="29"/>
      <c r="S25" s="29" t="e">
        <f aca="false">+S24-([6]BMPosYesterday!U24)</f>
        <v>#REF!</v>
      </c>
      <c r="T25" s="29"/>
      <c r="U25" s="29" t="e">
        <f aca="false">+U24-[6]BMPosYesterday!W24</f>
        <v>#REF!</v>
      </c>
      <c r="V25" s="29"/>
      <c r="W25" s="29" t="e">
        <f aca="false">+W24-[6]BMPosYesterday!Y24</f>
        <v>#REF!</v>
      </c>
      <c r="X25" s="29"/>
      <c r="Y25" s="29" t="e">
        <f aca="false">+Y24-[6]BMPosYesterday!AA24</f>
        <v>#REF!</v>
      </c>
      <c r="Z25" s="29"/>
      <c r="AA25" s="29" t="e">
        <f aca="false">+AA24-[6]BMPosYesterday!AC24</f>
        <v>#REF!</v>
      </c>
      <c r="AB25" s="29"/>
      <c r="AC25" s="29" t="e">
        <f aca="false">+AC24-[6]BMPosYesterday!AE24</f>
        <v>#REF!</v>
      </c>
      <c r="AD25" s="29"/>
      <c r="AE25" s="29" t="e">
        <f aca="false">+AE24-[6]BMPosYesterday!AG24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9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10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11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[4]QueryPage!$K$1</f>
        <v>37027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[4]Months!F4</f>
        <v>37012</v>
      </c>
      <c r="D7" s="15"/>
      <c r="E7" s="22" t="s">
        <v>28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37012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(#NAME?,AA7,6)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'[4]Report -Benchmark Change'!K4</f>
        <v>37026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+[7]BMPosYesterday!AI11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+AK11-'[7]Report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+[7]BMPosYesterday!AI12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+AK12-'[7]Report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+[7]BMPosYesterday!AI13</f>
        <v>-29.21104229</v>
      </c>
      <c r="AJ13" s="32"/>
      <c r="AK13" s="34" t="e">
        <f aca="false">AG13-AI13</f>
        <v>#REF!</v>
      </c>
      <c r="AL13" s="2"/>
      <c r="AM13" s="35"/>
      <c r="AO13" s="42" t="e">
        <f aca="false">+AK13-'[7]Report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+[7]BMPosYesterday!AI14</f>
        <v>65.42790798</v>
      </c>
      <c r="AJ14" s="32"/>
      <c r="AK14" s="34" t="e">
        <f aca="false">AG14-AI14</f>
        <v>#REF!</v>
      </c>
      <c r="AL14" s="2"/>
      <c r="AM14" s="35"/>
      <c r="AO14" s="42" t="e">
        <f aca="false">+AK14-'[7]Report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+[7]BMPosYesterday!AI15</f>
        <v>0</v>
      </c>
      <c r="AJ15" s="32"/>
      <c r="AK15" s="34" t="e">
        <f aca="false">AG15-AI15</f>
        <v>#REF!</v>
      </c>
      <c r="AL15" s="2"/>
      <c r="AM15" s="35" t="e">
        <f aca="false">AG15-'[5]Financial Book Position'!$AJ$17</f>
        <v>#REF!</v>
      </c>
      <c r="AO15" s="42" t="e">
        <f aca="false">+AK15-'[7]Report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+[7]BMPosYesterday!AI16</f>
        <v>14.939</v>
      </c>
      <c r="AJ16" s="32"/>
      <c r="AK16" s="34" t="e">
        <f aca="false">AG16-AI16</f>
        <v>#REF!</v>
      </c>
      <c r="AL16" s="2"/>
      <c r="AM16" s="35"/>
      <c r="AO16" s="42" t="e">
        <f aca="false">+AK16-'[7]Report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+[7]BMPosYesterday!AI17</f>
        <v>-740.77746086</v>
      </c>
      <c r="AJ17" s="32"/>
      <c r="AK17" s="34" t="e">
        <f aca="false">AG17-AI17</f>
        <v>#REF!</v>
      </c>
      <c r="AL17" s="2"/>
      <c r="AM17" s="35"/>
      <c r="AO17" s="42" t="e">
        <f aca="false">+AK17-'[7]Report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+[7]BMPosYesterday!AI18</f>
        <v>1.13851996624452</v>
      </c>
      <c r="AJ18" s="32"/>
      <c r="AK18" s="34" t="e">
        <f aca="false">AG18-AI18</f>
        <v>#REF!</v>
      </c>
      <c r="AL18" s="2"/>
      <c r="AM18" s="35"/>
      <c r="AO18" s="42" t="e">
        <f aca="false">+AK18-'[7]Report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+[7]BMPosYesterday!AI19</f>
        <v>-962.8473426</v>
      </c>
      <c r="AJ19" s="32"/>
      <c r="AK19" s="34" t="e">
        <f aca="false">AG19-AI19</f>
        <v>#REF!</v>
      </c>
      <c r="AL19" s="2"/>
      <c r="AM19" s="35"/>
      <c r="AO19" s="42" t="e">
        <f aca="false">+AK19-'[7]Report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+[7]BMPosYesterday!AI20</f>
        <v>-975.980864923756</v>
      </c>
      <c r="AJ20" s="32"/>
      <c r="AK20" s="34" t="e">
        <f aca="false">AG20-AI20</f>
        <v>#REF!</v>
      </c>
      <c r="AL20" s="2"/>
      <c r="AM20" s="35" t="e">
        <f aca="false">AG20-'[5]Financial Book Position'!$AJ$19</f>
        <v>#REF!</v>
      </c>
      <c r="AO20" s="42" t="e">
        <f aca="false">+AK20-'[7]Report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+[7]BMPosYesterday!AI21</f>
        <v>-607.198992340108</v>
      </c>
      <c r="AJ21" s="32"/>
      <c r="AK21" s="34" t="e">
        <f aca="false">AG21-AI21</f>
        <v>#REF!</v>
      </c>
      <c r="AL21" s="2"/>
      <c r="AM21" s="35"/>
      <c r="AO21" s="42" t="e">
        <f aca="false">+AK21-'[7]Report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+[7]BMPosYesterday!AI22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+AK22-'[7]Report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'[5]Financial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+[7]BMPosYesterday!AI23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+AK23-'[7]Report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-2259.66793011011</v>
      </c>
      <c r="AJ24" s="32"/>
      <c r="AK24" s="38" t="e">
        <f aca="false">SUM(AK11:AK14)+AK19+AK21+AK16+AK17+AK23</f>
        <v>#REF!</v>
      </c>
      <c r="AL24" s="39"/>
      <c r="AM24" s="40" t="e">
        <f aca="false">AG24-'[5]Financial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+C24-[7]BMPosYesterday!E25</f>
        <v>#REF!</v>
      </c>
      <c r="E25" s="29" t="n">
        <f aca="false">+E24-[7]BMPosYesterday!G25</f>
        <v>-78.01437985</v>
      </c>
      <c r="G25" s="29" t="e">
        <f aca="false">+G24-[7]BMPosYesterday!I25</f>
        <v>#REF!</v>
      </c>
      <c r="H25" s="29"/>
      <c r="I25" s="29" t="e">
        <f aca="false">+I24-[7]BMPosYesterday!K25</f>
        <v>#REF!</v>
      </c>
      <c r="J25" s="29"/>
      <c r="K25" s="29" t="e">
        <f aca="false">+K24-[7]BMPosYesterday!M25</f>
        <v>#REF!</v>
      </c>
      <c r="L25" s="29"/>
      <c r="M25" s="29" t="e">
        <f aca="false">+M24-[7]BMPosYesterday!O25</f>
        <v>#REF!</v>
      </c>
      <c r="N25" s="29"/>
      <c r="O25" s="29" t="e">
        <f aca="false">+O24-[7]BMPosYesterday!Q25</f>
        <v>#REF!</v>
      </c>
      <c r="P25" s="29"/>
      <c r="Q25" s="29" t="e">
        <f aca="false">+Q24-[7]BMPosYesterday!S25</f>
        <v>#REF!</v>
      </c>
      <c r="R25" s="29"/>
      <c r="S25" s="29" t="e">
        <f aca="false">+S24-([7]BMPosYesterday!U25)</f>
        <v>#REF!</v>
      </c>
      <c r="T25" s="29"/>
      <c r="U25" s="29" t="e">
        <f aca="false">+U24-[7]BMPosYesterday!W25</f>
        <v>#REF!</v>
      </c>
      <c r="V25" s="29"/>
      <c r="W25" s="29" t="e">
        <f aca="false">+W24-[7]BMPosYesterday!Y25</f>
        <v>#REF!</v>
      </c>
      <c r="X25" s="29"/>
      <c r="Y25" s="29" t="e">
        <f aca="false">+Y24-[7]BMPosYesterday!AA25</f>
        <v>#REF!</v>
      </c>
      <c r="Z25" s="29"/>
      <c r="AA25" s="29" t="e">
        <f aca="false">+AA24-[7]BMPosYesterday!AC25</f>
        <v>#REF!</v>
      </c>
      <c r="AB25" s="29"/>
      <c r="AC25" s="29" t="e">
        <f aca="false">+AC24-[7]BMPosYesterday!AE25</f>
        <v>#REF!</v>
      </c>
      <c r="AD25" s="29"/>
      <c r="AE25" s="29" t="e">
        <f aca="false">+AE24-[7]BMPosYesterday!AG25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12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13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14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true" hidden="false" outlineLevel="0" max="9" min="9" style="0" width="11.85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[8]QueryPage!$K$1</f>
        <v>37047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[8]Months!F4</f>
        <v>37043</v>
      </c>
      <c r="D7" s="15"/>
      <c r="E7" s="22" t="s">
        <v>31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37043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(#NAME?,AA7,5)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'[8]Report -Benchmark Change'!K4</f>
        <v>37046</v>
      </c>
      <c r="AJ8" s="5"/>
      <c r="AK8" s="26" t="s">
        <v>9</v>
      </c>
      <c r="AL8" s="15"/>
      <c r="AM8" s="27" t="s">
        <v>25</v>
      </c>
    </row>
    <row r="9" customFormat="false" ht="12.75" hidden="false" customHeight="true" outlineLevel="0" collapsed="false">
      <c r="A9" s="20"/>
      <c r="B9" s="21"/>
      <c r="C9" s="23"/>
      <c r="D9" s="15"/>
      <c r="E9" s="23"/>
      <c r="F9" s="1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1"/>
      <c r="AG9" s="23"/>
      <c r="AH9" s="46"/>
      <c r="AI9" s="23"/>
      <c r="AJ9" s="5"/>
      <c r="AK9" s="23"/>
      <c r="AL9" s="15"/>
      <c r="AM9" s="47"/>
    </row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+[8]BMPosYesterday!AI11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+AK11-'[8]Report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+[8]BMPosYesterday!AI12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+AK12-'[8]Report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+[8]BMPosYesterday!AI13</f>
        <v>-221.40182272</v>
      </c>
      <c r="AJ13" s="32"/>
      <c r="AK13" s="34" t="e">
        <f aca="false">AG13-AI13</f>
        <v>#REF!</v>
      </c>
      <c r="AL13" s="2"/>
      <c r="AM13" s="35"/>
      <c r="AO13" s="42" t="e">
        <f aca="false">+AK13-'[8]Report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+[8]BMPosYesterday!AI14</f>
        <v>75.8595343</v>
      </c>
      <c r="AJ14" s="32"/>
      <c r="AK14" s="34" t="e">
        <f aca="false">AG14-AI14</f>
        <v>#REF!</v>
      </c>
      <c r="AL14" s="2"/>
      <c r="AM14" s="35"/>
      <c r="AO14" s="42" t="e">
        <f aca="false">+AK14-'[8]Report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+[8]BMPosYesterday!AI15</f>
        <v>0</v>
      </c>
      <c r="AJ15" s="32"/>
      <c r="AK15" s="34" t="e">
        <f aca="false">AG15-AI15</f>
        <v>#REF!</v>
      </c>
      <c r="AL15" s="2"/>
      <c r="AM15" s="35" t="e">
        <f aca="false">AG15-'[9]Financial Book Position'!$AJ$17</f>
        <v>#REF!</v>
      </c>
      <c r="AO15" s="42" t="e">
        <f aca="false">+AK15-'[8]Report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+[8]BMPosYesterday!AI16</f>
        <v>-984.48</v>
      </c>
      <c r="AJ16" s="32"/>
      <c r="AK16" s="34" t="e">
        <f aca="false">AG16-AI16</f>
        <v>#REF!</v>
      </c>
      <c r="AL16" s="2"/>
      <c r="AM16" s="35"/>
      <c r="AO16" s="42" t="e">
        <f aca="false">+AK16-'[8]Report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+[8]BMPosYesterday!AI17</f>
        <v>-502.04406357</v>
      </c>
      <c r="AJ17" s="32"/>
      <c r="AK17" s="34" t="e">
        <f aca="false">AG17-AI17</f>
        <v>#REF!</v>
      </c>
      <c r="AL17" s="2"/>
      <c r="AM17" s="35"/>
      <c r="AO17" s="42" t="e">
        <f aca="false">+AK17-'[8]Report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+[8]BMPosYesterday!AI18</f>
        <v>1.0535703394131</v>
      </c>
      <c r="AJ18" s="32"/>
      <c r="AK18" s="34" t="e">
        <f aca="false">AG18-AI18</f>
        <v>#REF!</v>
      </c>
      <c r="AL18" s="2"/>
      <c r="AM18" s="35"/>
      <c r="AO18" s="42" t="e">
        <f aca="false">+AK18-'[8]Report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+[8]BMPosYesterday!AI19</f>
        <v>-592.83105413</v>
      </c>
      <c r="AJ19" s="32"/>
      <c r="AK19" s="34" t="e">
        <f aca="false">AG19-AI19</f>
        <v>#REF!</v>
      </c>
      <c r="AL19" s="2"/>
      <c r="AM19" s="35"/>
      <c r="AO19" s="42" t="e">
        <f aca="false">+AK19-'[8]Report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+[8]BMPosYesterday!AI20</f>
        <v>-1797.65930651059</v>
      </c>
      <c r="AJ20" s="32"/>
      <c r="AK20" s="34" t="e">
        <f aca="false">AG20-AI20</f>
        <v>#REF!</v>
      </c>
      <c r="AL20" s="2"/>
      <c r="AM20" s="35" t="e">
        <f aca="false">AG20-'[9]Financial Book Position'!$AJ$19</f>
        <v>#REF!</v>
      </c>
      <c r="AO20" s="42" t="e">
        <f aca="false">+AK20-'[8]Report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+[8]BMPosYesterday!AI21</f>
        <v>775.154676209239</v>
      </c>
      <c r="AJ21" s="32"/>
      <c r="AK21" s="34" t="e">
        <f aca="false">AG21-AI21</f>
        <v>#REF!</v>
      </c>
      <c r="AL21" s="2"/>
      <c r="AM21" s="35"/>
      <c r="AO21" s="42" t="e">
        <f aca="false">+AK21-'[8]Report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+[8]BMPosYesterday!AI22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+AK22-'[8]Report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'[9]Financial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+[8]BMPosYesterday!AI23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+AK23-'[8]Report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-1449.74272991076</v>
      </c>
      <c r="AJ24" s="32"/>
      <c r="AK24" s="38" t="e">
        <f aca="false">SUM(AK11:AK14)+AK19+AK21+AK16+AK17+AK23</f>
        <v>#REF!</v>
      </c>
      <c r="AL24" s="39"/>
      <c r="AM24" s="40" t="e">
        <f aca="false">AG24-'[9]Financial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+C24-[8]BMPosYesterday!E25</f>
        <v>#REF!</v>
      </c>
      <c r="E25" s="29" t="n">
        <f aca="false">+E24-[8]BMPosYesterday!G25</f>
        <v>-92.3971044</v>
      </c>
      <c r="G25" s="29" t="e">
        <f aca="false">+G24-[8]BMPosYesterday!I25</f>
        <v>#REF!</v>
      </c>
      <c r="H25" s="29"/>
      <c r="I25" s="29" t="e">
        <f aca="false">+I24-[8]BMPosYesterday!K25</f>
        <v>#REF!</v>
      </c>
      <c r="J25" s="29"/>
      <c r="K25" s="29" t="e">
        <f aca="false">+K24-[8]BMPosYesterday!M25</f>
        <v>#REF!</v>
      </c>
      <c r="L25" s="29"/>
      <c r="M25" s="29" t="e">
        <f aca="false">+M24-[8]BMPosYesterday!O25</f>
        <v>#REF!</v>
      </c>
      <c r="N25" s="29"/>
      <c r="O25" s="29" t="e">
        <f aca="false">+O24-[8]BMPosYesterday!Q25</f>
        <v>#REF!</v>
      </c>
      <c r="P25" s="29"/>
      <c r="Q25" s="29" t="e">
        <f aca="false">+Q24-[8]BMPosYesterday!S25</f>
        <v>#REF!</v>
      </c>
      <c r="R25" s="29"/>
      <c r="S25" s="29" t="e">
        <f aca="false">+S24-([8]BMPosYesterday!U25)</f>
        <v>#REF!</v>
      </c>
      <c r="T25" s="29"/>
      <c r="U25" s="29" t="e">
        <f aca="false">+U24-[8]BMPosYesterday!W25</f>
        <v>#REF!</v>
      </c>
      <c r="V25" s="29"/>
      <c r="W25" s="29" t="e">
        <f aca="false">+W24-[8]BMPosYesterday!Y25</f>
        <v>#REF!</v>
      </c>
      <c r="X25" s="29"/>
      <c r="Y25" s="29" t="e">
        <f aca="false">+Y24-[8]BMPosYesterday!AA25</f>
        <v>#REF!</v>
      </c>
      <c r="Z25" s="29"/>
      <c r="AA25" s="29" t="e">
        <f aca="false">+AA24-[8]BMPosYesterday!AC25</f>
        <v>#REF!</v>
      </c>
      <c r="AB25" s="29"/>
      <c r="AC25" s="29" t="e">
        <f aca="false">+AC24-[8]BMPosYesterday!AE25</f>
        <v>#REF!</v>
      </c>
      <c r="AD25" s="29"/>
      <c r="AE25" s="29" t="e">
        <f aca="false">+AE24-[8]BMPosYesterday!AG25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15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16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17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>
                <anchor moveWithCells="true" sizeWithCells="false">
                  <from>
                    <xdr:col>10</xdr:col>
                    <xdr:colOff>149400</xdr:colOff>
                    <xdr:row>2</xdr:row>
                    <xdr:rowOff>86040</xdr:rowOff>
                  </from>
                  <to>
                    <xdr:col>12</xdr:col>
                    <xdr:colOff>638280</xdr:colOff>
                    <xdr:row>4</xdr:row>
                    <xdr:rowOff>229320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[8]QueryPage!$K$1</f>
        <v>37047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[8]Months!F4</f>
        <v>37043</v>
      </c>
      <c r="D7" s="15"/>
      <c r="E7" s="22" t="s">
        <v>31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37043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(#NAME?,AA7,5)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'[8]Report -Benchmark Change'!K4</f>
        <v>37046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+[10]BMPosYesterday!AI11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+AK11-'[10]Report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+[10]BMPosYesterday!AI12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+AK12-'[10]Report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+[10]BMPosYesterday!AI13</f>
        <v>-168.96225883</v>
      </c>
      <c r="AJ13" s="32"/>
      <c r="AK13" s="34" t="e">
        <f aca="false">AG13-AI13</f>
        <v>#REF!</v>
      </c>
      <c r="AL13" s="2"/>
      <c r="AM13" s="35"/>
      <c r="AO13" s="42" t="e">
        <f aca="false">+AK13-'[10]Report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+[10]BMPosYesterday!AI14</f>
        <v>-206.92152323</v>
      </c>
      <c r="AJ14" s="32"/>
      <c r="AK14" s="34" t="e">
        <f aca="false">AG14-AI14</f>
        <v>#REF!</v>
      </c>
      <c r="AL14" s="2"/>
      <c r="AM14" s="35"/>
      <c r="AO14" s="42" t="e">
        <f aca="false">+AK14-'[10]Report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+[10]BMPosYesterday!AI15</f>
        <v>0</v>
      </c>
      <c r="AJ15" s="32"/>
      <c r="AK15" s="34" t="e">
        <f aca="false">AG15-AI15</f>
        <v>#REF!</v>
      </c>
      <c r="AL15" s="2"/>
      <c r="AM15" s="35" t="e">
        <f aca="false">AG15-'[9]Financial Book Position'!$AJ$17</f>
        <v>#REF!</v>
      </c>
      <c r="AO15" s="42" t="e">
        <f aca="false">+AK15-'[10]Report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+[10]BMPosYesterday!AI16</f>
        <v>-360.624</v>
      </c>
      <c r="AJ16" s="32"/>
      <c r="AK16" s="34" t="e">
        <f aca="false">AG16-AI16</f>
        <v>#REF!</v>
      </c>
      <c r="AL16" s="2"/>
      <c r="AM16" s="35"/>
      <c r="AO16" s="42" t="e">
        <f aca="false">+AK16-'[10]Report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+[10]BMPosYesterday!AI17</f>
        <v>-465.03988336</v>
      </c>
      <c r="AJ17" s="32"/>
      <c r="AK17" s="34" t="e">
        <f aca="false">AG17-AI17</f>
        <v>#REF!</v>
      </c>
      <c r="AL17" s="2"/>
      <c r="AM17" s="35"/>
      <c r="AO17" s="42" t="e">
        <f aca="false">+AK17-'[10]Report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+[10]BMPosYesterday!AI18</f>
        <v>1.05798059584413</v>
      </c>
      <c r="AJ18" s="32"/>
      <c r="AK18" s="34" t="e">
        <f aca="false">AG18-AI18</f>
        <v>#REF!</v>
      </c>
      <c r="AL18" s="2"/>
      <c r="AM18" s="35"/>
      <c r="AO18" s="42" t="e">
        <f aca="false">+AK18-'[10]Report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+[10]BMPosYesterday!AI19</f>
        <v>-676.95378013</v>
      </c>
      <c r="AJ19" s="32"/>
      <c r="AK19" s="34" t="e">
        <f aca="false">AG19-AI19</f>
        <v>#REF!</v>
      </c>
      <c r="AL19" s="2"/>
      <c r="AM19" s="35"/>
      <c r="AO19" s="42" t="e">
        <f aca="false">+AK19-'[10]Report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+[10]BMPosYesterday!AI20</f>
        <v>-1205.48205836416</v>
      </c>
      <c r="AJ20" s="32"/>
      <c r="AK20" s="34" t="e">
        <f aca="false">AG20-AI20</f>
        <v>#REF!</v>
      </c>
      <c r="AL20" s="2"/>
      <c r="AM20" s="35" t="e">
        <f aca="false">AG20-'[9]Financial Book Position'!$AJ$19</f>
        <v>#REF!</v>
      </c>
      <c r="AO20" s="42" t="e">
        <f aca="false">+AK20-'[10]Report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+[10]BMPosYesterday!AI21</f>
        <v>-151.387472176157</v>
      </c>
      <c r="AJ21" s="32"/>
      <c r="AK21" s="34" t="e">
        <f aca="false">AG21-AI21</f>
        <v>#REF!</v>
      </c>
      <c r="AL21" s="2"/>
      <c r="AM21" s="35"/>
      <c r="AO21" s="42" t="e">
        <f aca="false">+AK21-'[10]Report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+[10]BMPosYesterday!AI22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+AK22-'[10]Report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'[9]Financial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+[10]BMPosYesterday!AI23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+AK23-'[10]Report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-2029.88891772616</v>
      </c>
      <c r="AJ24" s="32"/>
      <c r="AK24" s="38" t="e">
        <f aca="false">SUM(AK11:AK14)+AK19+AK21+AK16+AK17+AK23</f>
        <v>#REF!</v>
      </c>
      <c r="AL24" s="39"/>
      <c r="AM24" s="40" t="e">
        <f aca="false">AG24-'[9]Financial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+C24-[10]BMPosYesterday!E24</f>
        <v>#REF!</v>
      </c>
      <c r="E25" s="29" t="n">
        <f aca="false">+E24-[10]BMPosYesterday!G24</f>
        <v>0</v>
      </c>
      <c r="G25" s="29" t="e">
        <f aca="false">+G24-[10]BMPosYesterday!I24</f>
        <v>#REF!</v>
      </c>
      <c r="H25" s="29"/>
      <c r="I25" s="29" t="e">
        <f aca="false">+I24-[10]BMPosYesterday!K24</f>
        <v>#REF!</v>
      </c>
      <c r="J25" s="29"/>
      <c r="K25" s="29" t="e">
        <f aca="false">+K24-[10]BMPosYesterday!M24</f>
        <v>#REF!</v>
      </c>
      <c r="L25" s="29"/>
      <c r="M25" s="29" t="e">
        <f aca="false">+M24-[10]BMPosYesterday!O24</f>
        <v>#REF!</v>
      </c>
      <c r="N25" s="29"/>
      <c r="O25" s="29" t="e">
        <f aca="false">+O24-[10]BMPosYesterday!Q24</f>
        <v>#REF!</v>
      </c>
      <c r="P25" s="29"/>
      <c r="Q25" s="29" t="e">
        <f aca="false">+Q24-[10]BMPosYesterday!S24</f>
        <v>#REF!</v>
      </c>
      <c r="R25" s="29"/>
      <c r="S25" s="29" t="e">
        <f aca="false">+S24-([10]BMPosYesterday!U24)</f>
        <v>#REF!</v>
      </c>
      <c r="T25" s="29"/>
      <c r="U25" s="29" t="e">
        <f aca="false">+U24-[10]BMPosYesterday!W24</f>
        <v>#REF!</v>
      </c>
      <c r="V25" s="29"/>
      <c r="W25" s="29" t="e">
        <f aca="false">+W24-[10]BMPosYesterday!Y24</f>
        <v>#REF!</v>
      </c>
      <c r="X25" s="29"/>
      <c r="Y25" s="29" t="e">
        <f aca="false">+Y24-[10]BMPosYesterday!AA24</f>
        <v>#REF!</v>
      </c>
      <c r="Z25" s="29"/>
      <c r="AA25" s="29" t="e">
        <f aca="false">+AA24-[10]BMPosYesterday!AC24</f>
        <v>#REF!</v>
      </c>
      <c r="AB25" s="29"/>
      <c r="AC25" s="29" t="e">
        <f aca="false">+AC24-[10]BMPosYesterday!AE24</f>
        <v>#REF!</v>
      </c>
      <c r="AD25" s="29"/>
      <c r="AE25" s="29" t="e">
        <f aca="false">+AE24-[10]BMPosYesterday!AG24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18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19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20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6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7">
              <controlPr defaultSize="0" print="false" autoFill="0" autoPict="0">
                <anchor moveWithCells="true" sizeWithCells="false">
                  <from>
                    <xdr:col>10</xdr:col>
                    <xdr:colOff>149400</xdr:colOff>
                    <xdr:row>2</xdr:row>
                    <xdr:rowOff>86040</xdr:rowOff>
                  </from>
                  <to>
                    <xdr:col>12</xdr:col>
                    <xdr:colOff>638280</xdr:colOff>
                    <xdr:row>4</xdr:row>
                    <xdr:rowOff>229320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tru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tru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tru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0.25" hidden="false" customHeight="tru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45.75" hidden="false" customHeight="true" outlineLevel="0" collapsed="false">
      <c r="A5" s="14" t="n">
        <f aca="false">[8]QueryPage!$K$1</f>
        <v>37047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3.5" hidden="false" customHeight="true" outlineLevel="0" collapsed="false">
      <c r="A7" s="20" t="s">
        <v>3</v>
      </c>
      <c r="B7" s="21"/>
      <c r="C7" s="22" t="n">
        <f aca="false">[8]Months!F4</f>
        <v>37043</v>
      </c>
      <c r="D7" s="15"/>
      <c r="E7" s="22" t="s">
        <v>31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2.75" hidden="false" customHeight="true" outlineLevel="0" collapsed="false">
      <c r="A8" s="20" t="s">
        <v>7</v>
      </c>
      <c r="B8" s="21"/>
      <c r="C8" s="26" t="n">
        <f aca="false">C7</f>
        <v>37043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(#NAME?,AA7,5)</f>
        <v>#NAME?</v>
      </c>
      <c r="AB8" s="23"/>
      <c r="AC8" s="26" t="e">
        <f aca="false">(#NAME?,AC7,1)</f>
        <v>#NAME?</v>
      </c>
      <c r="AD8" s="23"/>
      <c r="AE8" s="26" t="e">
        <f aca="false">(#NAME?,AE7,264)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'[8]Report -Benchmark Change'!K4</f>
        <v>37046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/>
    <row r="10" customFormat="false" ht="12.75" hidden="false" customHeight="tru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tru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+[11]BMPosYesterday!AI11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+AK11-'[11]Report -Benchmark Change'!AI11</f>
        <v>#REF!</v>
      </c>
    </row>
    <row r="12" customFormat="false" ht="12.75" hidden="false" customHeight="tru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+[11]BMPosYesterday!AI12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+AK12-'[11]Report -Benchmark Change'!AI12</f>
        <v>#REF!</v>
      </c>
    </row>
    <row r="13" customFormat="false" ht="12.75" hidden="false" customHeight="tru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+[11]BMPosYesterday!AI13</f>
        <v>-95.47784725</v>
      </c>
      <c r="AJ13" s="32"/>
      <c r="AK13" s="34" t="e">
        <f aca="false">AG13-AI13</f>
        <v>#REF!</v>
      </c>
      <c r="AL13" s="2"/>
      <c r="AM13" s="35"/>
      <c r="AO13" s="42" t="e">
        <f aca="false">+AK13-'[11]Report -Benchmark Change'!AI13</f>
        <v>#REF!</v>
      </c>
    </row>
    <row r="14" customFormat="false" ht="12.75" hidden="false" customHeight="tru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+[11]BMPosYesterday!AI14</f>
        <v>-245.98741632</v>
      </c>
      <c r="AJ14" s="32"/>
      <c r="AK14" s="34" t="e">
        <f aca="false">AG14-AI14</f>
        <v>#REF!</v>
      </c>
      <c r="AL14" s="2"/>
      <c r="AM14" s="35"/>
      <c r="AO14" s="42" t="e">
        <f aca="false">+AK14-'[11]Report -Benchmark Change'!AI14</f>
        <v>#REF!</v>
      </c>
    </row>
    <row r="15" customFormat="false" ht="12.75" hidden="false" customHeight="tru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+[11]BMPosYesterday!AI15</f>
        <v>0</v>
      </c>
      <c r="AJ15" s="32"/>
      <c r="AK15" s="34" t="e">
        <f aca="false">AG15-AI15</f>
        <v>#REF!</v>
      </c>
      <c r="AL15" s="2"/>
      <c r="AM15" s="35" t="e">
        <f aca="false">AG15-'[9]Financial Book Position'!$AJ$17</f>
        <v>#REF!</v>
      </c>
      <c r="AO15" s="42" t="e">
        <f aca="false">+AK15-'[11]Report -Benchmark Change'!AI15</f>
        <v>#REF!</v>
      </c>
    </row>
    <row r="16" customFormat="false" ht="12.75" hidden="false" customHeight="tru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+[11]BMPosYesterday!AI16</f>
        <v>-185.312</v>
      </c>
      <c r="AJ16" s="32"/>
      <c r="AK16" s="34" t="e">
        <f aca="false">AG16-AI16</f>
        <v>#REF!</v>
      </c>
      <c r="AL16" s="2"/>
      <c r="AM16" s="35"/>
      <c r="AO16" s="42" t="e">
        <f aca="false">+AK16-'[11]Report -Benchmark Change'!AI16</f>
        <v>#REF!</v>
      </c>
    </row>
    <row r="17" customFormat="false" ht="12.75" hidden="false" customHeight="tru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+[11]BMPosYesterday!AI17</f>
        <v>-444.76832561</v>
      </c>
      <c r="AJ17" s="32"/>
      <c r="AK17" s="34" t="e">
        <f aca="false">AG17-AI17</f>
        <v>#REF!</v>
      </c>
      <c r="AL17" s="2"/>
      <c r="AM17" s="35"/>
      <c r="AO17" s="42" t="e">
        <f aca="false">+AK17-'[11]Report -Benchmark Change'!AI17</f>
        <v>#REF!</v>
      </c>
    </row>
    <row r="18" customFormat="false" ht="12.75" hidden="false" customHeight="tru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+[11]BMPosYesterday!AI18</f>
        <v>1.05765775021373</v>
      </c>
      <c r="AJ18" s="32"/>
      <c r="AK18" s="34" t="e">
        <f aca="false">AG18-AI18</f>
        <v>#REF!</v>
      </c>
      <c r="AL18" s="2"/>
      <c r="AM18" s="35"/>
      <c r="AO18" s="42" t="e">
        <f aca="false">+AK18-'[11]Report -Benchmark Change'!AI18</f>
        <v>#REF!</v>
      </c>
    </row>
    <row r="19" customFormat="false" ht="12.75" hidden="false" customHeight="tru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+[11]BMPosYesterday!AI19</f>
        <v>-199.95363294</v>
      </c>
      <c r="AJ19" s="32"/>
      <c r="AK19" s="34" t="e">
        <f aca="false">AG19-AI19</f>
        <v>#REF!</v>
      </c>
      <c r="AL19" s="2"/>
      <c r="AM19" s="35"/>
      <c r="AO19" s="42" t="e">
        <f aca="false">+AK19-'[11]Report -Benchmark Change'!AI19</f>
        <v>#REF!</v>
      </c>
    </row>
    <row r="20" customFormat="false" ht="12.75" hidden="false" customHeight="tru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+[11]BMPosYesterday!AI20</f>
        <v>-479.685822439786</v>
      </c>
      <c r="AJ20" s="32"/>
      <c r="AK20" s="34" t="e">
        <f aca="false">AG20-AI20</f>
        <v>#REF!</v>
      </c>
      <c r="AL20" s="2"/>
      <c r="AM20" s="35" t="e">
        <f aca="false">AG20-'[9]Financial Book Position'!$AJ$19</f>
        <v>#REF!</v>
      </c>
      <c r="AO20" s="42" t="e">
        <f aca="false">+AK20-'[11]Report -Benchmark Change'!AI20</f>
        <v>#REF!</v>
      </c>
    </row>
    <row r="21" customFormat="false" ht="12.75" hidden="false" customHeight="tru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+[11]BMPosYesterday!AI21</f>
        <v>281.137902026514</v>
      </c>
      <c r="AJ21" s="32"/>
      <c r="AK21" s="34" t="e">
        <f aca="false">AG21-AI21</f>
        <v>#REF!</v>
      </c>
      <c r="AL21" s="2"/>
      <c r="AM21" s="35"/>
      <c r="AO21" s="42" t="e">
        <f aca="false">+AK21-'[11]Report -Benchmark Change'!AI21</f>
        <v>#REF!</v>
      </c>
    </row>
    <row r="22" customFormat="false" ht="12.75" hidden="false" customHeight="tru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+[11]BMPosYesterday!AI22</f>
        <v>0</v>
      </c>
      <c r="AJ22" s="32"/>
      <c r="AK22" s="34" t="e">
        <f aca="false">AG22-AI22</f>
        <v>#REF!</v>
      </c>
      <c r="AL22" s="2"/>
      <c r="AM22" s="35"/>
      <c r="AO22" s="42" t="e">
        <f aca="false">+AK22-'[11]Report -Benchmark Change'!AI22</f>
        <v>#REF!</v>
      </c>
    </row>
    <row r="23" customFormat="false" ht="12.75" hidden="false" customHeight="tru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'[9]Financial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+[11]BMPosYesterday!AI23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+AK23-'[11]Report -Benchmark Change'!AI23</f>
        <v>#REF!</v>
      </c>
    </row>
    <row r="24" customFormat="false" ht="13.5" hidden="false" customHeight="tru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-890.361320093486</v>
      </c>
      <c r="AJ24" s="32"/>
      <c r="AK24" s="38" t="e">
        <f aca="false">SUM(AK11:AK14)+AK19+AK21+AK16+AK17+AK23</f>
        <v>#REF!</v>
      </c>
      <c r="AL24" s="39"/>
      <c r="AM24" s="40" t="e">
        <f aca="false">AG24-'[9]Financial Book Position'!$AJ$23</f>
        <v>#REF!</v>
      </c>
      <c r="AO24" s="38" t="e">
        <f aca="false">SUM(AO11:AO18)+SUM(AO19:AO23)</f>
        <v>#REF!</v>
      </c>
    </row>
    <row r="25" customFormat="false" ht="12.75" hidden="false" customHeight="true" outlineLevel="0" collapsed="false">
      <c r="A25" s="44" t="s">
        <v>26</v>
      </c>
      <c r="B25" s="15"/>
      <c r="C25" s="29" t="e">
        <f aca="false">+C24-[11]BMPosYesterday!E24</f>
        <v>#REF!</v>
      </c>
      <c r="E25" s="29" t="n">
        <f aca="false">+E24-[11]BMPosYesterday!G24</f>
        <v>0</v>
      </c>
      <c r="G25" s="29" t="e">
        <f aca="false">+G24-[11]BMPosYesterday!I24</f>
        <v>#REF!</v>
      </c>
      <c r="H25" s="29"/>
      <c r="I25" s="29" t="e">
        <f aca="false">+I24-[11]BMPosYesterday!K24</f>
        <v>#REF!</v>
      </c>
      <c r="J25" s="29"/>
      <c r="K25" s="29" t="e">
        <f aca="false">+K24-[11]BMPosYesterday!M24</f>
        <v>#REF!</v>
      </c>
      <c r="L25" s="29"/>
      <c r="M25" s="29" t="e">
        <f aca="false">+M24-[11]BMPosYesterday!O24</f>
        <v>#REF!</v>
      </c>
      <c r="N25" s="29"/>
      <c r="O25" s="29" t="e">
        <f aca="false">+O24-[11]BMPosYesterday!Q24</f>
        <v>#REF!</v>
      </c>
      <c r="P25" s="29"/>
      <c r="Q25" s="29" t="e">
        <f aca="false">+Q24-[11]BMPosYesterday!S24</f>
        <v>#REF!</v>
      </c>
      <c r="R25" s="29"/>
      <c r="S25" s="29" t="e">
        <f aca="false">+S24-([11]BMPosYesterday!U24)</f>
        <v>#REF!</v>
      </c>
      <c r="T25" s="29"/>
      <c r="U25" s="29" t="e">
        <f aca="false">+U24-[11]BMPosYesterday!W24</f>
        <v>#REF!</v>
      </c>
      <c r="V25" s="29"/>
      <c r="W25" s="29" t="e">
        <f aca="false">+W24-[11]BMPosYesterday!Y24</f>
        <v>#REF!</v>
      </c>
      <c r="X25" s="29"/>
      <c r="Y25" s="29" t="e">
        <f aca="false">+Y24-[11]BMPosYesterday!AA24</f>
        <v>#REF!</v>
      </c>
      <c r="Z25" s="29"/>
      <c r="AA25" s="29" t="e">
        <f aca="false">+AA24-[11]BMPosYesterday!AC24</f>
        <v>#REF!</v>
      </c>
      <c r="AB25" s="29"/>
      <c r="AC25" s="29" t="e">
        <f aca="false">+AC24-[11]BMPosYesterday!AE24</f>
        <v>#REF!</v>
      </c>
      <c r="AD25" s="29"/>
      <c r="AE25" s="29" t="e">
        <f aca="false">+AE24-[11]BMPosYesterday!AG24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21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22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23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6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342720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7">
              <controlPr defaultSize="0" print="false" autoFill="0" autoPict="0">
                <anchor moveWithCells="true" sizeWithCells="false">
                  <from>
                    <xdr:col>10</xdr:col>
                    <xdr:colOff>149400</xdr:colOff>
                    <xdr:row>2</xdr:row>
                    <xdr:rowOff>86040</xdr:rowOff>
                  </from>
                  <to>
                    <xdr:col>12</xdr:col>
                    <xdr:colOff>638280</xdr:colOff>
                    <xdr:row>4</xdr:row>
                    <xdr:rowOff>229320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false" hidden="true" outlineLevel="0" max="2" min="2" style="0" width="9.06"/>
    <col collapsed="false" customWidth="false" hidden="true" outlineLevel="0" max="4" min="4" style="0" width="9.06"/>
    <col collapsed="false" customWidth="false" hidden="true" outlineLevel="0" max="6" min="6" style="0" width="9.06"/>
    <col collapsed="false" customWidth="false" hidden="true" outlineLevel="0" max="8" min="8" style="0" width="9.06"/>
    <col collapsed="false" customWidth="false" hidden="true" outlineLevel="0" max="10" min="10" style="0" width="9.06"/>
    <col collapsed="false" customWidth="false" hidden="true" outlineLevel="0" max="12" min="12" style="0" width="9.06"/>
    <col collapsed="false" customWidth="false" hidden="true" outlineLevel="0" max="14" min="14" style="0" width="9.06"/>
    <col collapsed="false" customWidth="false" hidden="true" outlineLevel="0" max="16" min="16" style="0" width="9.06"/>
    <col collapsed="false" customWidth="false" hidden="true" outlineLevel="0" max="18" min="18" style="0" width="9.06"/>
    <col collapsed="false" customWidth="false" hidden="true" outlineLevel="0" max="20" min="20" style="0" width="9.06"/>
    <col collapsed="false" customWidth="false" hidden="true" outlineLevel="0" max="22" min="22" style="0" width="9.06"/>
    <col collapsed="false" customWidth="false" hidden="true" outlineLevel="0" max="24" min="24" style="0" width="9.06"/>
    <col collapsed="false" customWidth="false" hidden="true" outlineLevel="0" max="26" min="26" style="0" width="9.06"/>
    <col collapsed="false" customWidth="false" hidden="true" outlineLevel="0" max="28" min="28" style="0" width="9.06"/>
    <col collapsed="false" customWidth="false" hidden="true" outlineLevel="0" max="30" min="30" style="0" width="9.06"/>
    <col collapsed="false" customWidth="false" hidden="true" outlineLevel="0" max="32" min="32" style="0" width="9.06"/>
    <col collapsed="false" customWidth="false" hidden="true" outlineLevel="0" max="34" min="34" style="0" width="9.06"/>
    <col collapsed="false" customWidth="false" hidden="true" outlineLevel="0" max="36" min="36" style="0" width="9.06"/>
    <col collapsed="false" customWidth="false" hidden="true" outlineLevel="0" max="38" min="38" style="0" width="9.06"/>
  </cols>
  <sheetData>
    <row r="1" customFormat="false" ht="12.75" hidden="false" customHeight="false" outlineLevel="0" collapsed="false">
      <c r="A1" s="1"/>
      <c r="B1" s="2"/>
      <c r="C1" s="2" t="n">
        <f aca="false">CkTotal</f>
        <v>0</v>
      </c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4"/>
      <c r="AI1" s="4"/>
      <c r="AJ1" s="5"/>
      <c r="AK1" s="6" t="s">
        <v>0</v>
      </c>
      <c r="AL1" s="2"/>
      <c r="AM1" s="7"/>
      <c r="AP1" s="2" t="n">
        <v>7</v>
      </c>
      <c r="AS1" s="8" t="n">
        <v>600</v>
      </c>
    </row>
    <row r="2" customFormat="false" ht="12.75" hidden="false" customHeight="false" outlineLevel="0" collapsed="false">
      <c r="B2" s="2"/>
      <c r="C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9"/>
      <c r="AF2" s="2"/>
      <c r="AG2" s="9"/>
      <c r="AH2" s="4"/>
      <c r="AI2" s="9"/>
      <c r="AJ2" s="5"/>
      <c r="AK2" s="10"/>
      <c r="AL2" s="2"/>
      <c r="AM2" s="7"/>
    </row>
    <row r="3" customFormat="false" ht="12.75" hidden="false" customHeight="false" outlineLevel="0" collapsed="false">
      <c r="B3" s="2"/>
      <c r="C3" s="11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4"/>
      <c r="AI3" s="4"/>
      <c r="AJ3" s="5"/>
      <c r="AK3" s="6"/>
      <c r="AL3" s="2"/>
      <c r="AM3" s="7"/>
    </row>
    <row r="4" customFormat="false" ht="21.75" hidden="false" customHeight="false" outlineLevel="0" collapsed="false">
      <c r="A4" s="12"/>
      <c r="B4" s="2"/>
      <c r="C4" s="2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 t="s">
        <v>27</v>
      </c>
      <c r="AD4" s="2"/>
      <c r="AE4" s="2"/>
      <c r="AF4" s="2"/>
      <c r="AG4" s="13" t="s">
        <v>1</v>
      </c>
      <c r="AH4" s="4"/>
      <c r="AI4" s="4"/>
      <c r="AJ4" s="5"/>
      <c r="AK4" s="4"/>
      <c r="AL4" s="2"/>
      <c r="AM4" s="7"/>
    </row>
    <row r="5" customFormat="false" ht="26.25" hidden="false" customHeight="false" outlineLevel="0" collapsed="false">
      <c r="A5" s="14" t="n">
        <f aca="false">[12]QueryPage!$K$1</f>
        <v>37151</v>
      </c>
      <c r="B5" s="15"/>
      <c r="C5" s="16"/>
      <c r="D5" s="16"/>
      <c r="E5" s="16"/>
      <c r="F5" s="16"/>
      <c r="G5" s="16"/>
      <c r="H5" s="16"/>
      <c r="I5" s="16"/>
      <c r="J5" s="16"/>
      <c r="K5" s="15"/>
      <c r="L5" s="15"/>
      <c r="M5" s="2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2"/>
      <c r="AH5" s="4"/>
      <c r="AI5" s="4"/>
      <c r="AJ5" s="5"/>
      <c r="AK5" s="4"/>
      <c r="AL5" s="2"/>
      <c r="AM5" s="7"/>
    </row>
    <row r="6" customFormat="false" ht="12.75" hidden="true" customHeight="false" outlineLevel="0" collapsed="false">
      <c r="A6" s="17" t="s">
        <v>2</v>
      </c>
      <c r="B6" s="18"/>
      <c r="C6" s="19" t="n">
        <v>1</v>
      </c>
      <c r="D6" s="7"/>
      <c r="E6" s="18"/>
      <c r="F6" s="7"/>
      <c r="G6" s="19" t="n">
        <v>2</v>
      </c>
      <c r="H6" s="7"/>
      <c r="I6" s="19" t="n">
        <v>3</v>
      </c>
      <c r="J6" s="7"/>
      <c r="K6" s="19" t="n">
        <v>4</v>
      </c>
      <c r="L6" s="7"/>
      <c r="M6" s="19" t="n">
        <v>5</v>
      </c>
      <c r="N6" s="7"/>
      <c r="O6" s="19" t="n">
        <v>6</v>
      </c>
      <c r="P6" s="7"/>
      <c r="Q6" s="19" t="n">
        <v>7</v>
      </c>
      <c r="R6" s="7"/>
      <c r="S6" s="19" t="n">
        <v>8</v>
      </c>
      <c r="T6" s="7"/>
      <c r="U6" s="19" t="n">
        <v>9</v>
      </c>
      <c r="V6" s="7"/>
      <c r="W6" s="19" t="n">
        <v>10</v>
      </c>
      <c r="X6" s="7"/>
      <c r="Y6" s="19" t="n">
        <v>11</v>
      </c>
      <c r="Z6" s="7"/>
      <c r="AA6" s="19" t="n">
        <v>12</v>
      </c>
      <c r="AB6" s="7"/>
      <c r="AC6" s="19" t="n">
        <v>13</v>
      </c>
      <c r="AD6" s="7"/>
      <c r="AE6" s="19" t="n">
        <v>14</v>
      </c>
      <c r="AF6" s="18"/>
      <c r="AG6" s="18"/>
      <c r="AH6" s="4"/>
      <c r="AI6" s="4"/>
      <c r="AJ6" s="5"/>
      <c r="AK6" s="4"/>
      <c r="AL6" s="7"/>
    </row>
    <row r="7" customFormat="false" ht="12.75" hidden="false" customHeight="false" outlineLevel="0" collapsed="false">
      <c r="A7" s="20" t="s">
        <v>3</v>
      </c>
      <c r="B7" s="21"/>
      <c r="C7" s="22" t="n">
        <f aca="false">[12]Months!F4</f>
        <v>37135</v>
      </c>
      <c r="D7" s="15"/>
      <c r="E7" s="22" t="s">
        <v>32</v>
      </c>
      <c r="F7" s="15"/>
      <c r="G7" s="22" t="e">
        <f aca="false">(#NAME?,C7,1)</f>
        <v>#NAME?</v>
      </c>
      <c r="H7" s="23"/>
      <c r="I7" s="22" t="e">
        <f aca="false">(#NAME?,G7,1)</f>
        <v>#NAME?</v>
      </c>
      <c r="J7" s="23"/>
      <c r="K7" s="22" t="e">
        <f aca="false">(#NAME?,I8,1)</f>
        <v>#NAME?</v>
      </c>
      <c r="L7" s="23"/>
      <c r="M7" s="22" t="e">
        <f aca="false">(#NAME?,K8,1)</f>
        <v>#NAME?</v>
      </c>
      <c r="N7" s="23"/>
      <c r="O7" s="22" t="e">
        <f aca="false">(#NAME?,M8,1)</f>
        <v>#NAME?</v>
      </c>
      <c r="P7" s="23"/>
      <c r="Q7" s="22" t="e">
        <f aca="false">(#NAME?,O8,1)</f>
        <v>#NAME?</v>
      </c>
      <c r="R7" s="23"/>
      <c r="S7" s="22" t="e">
        <f aca="false">(#NAME?,Q8,1)</f>
        <v>#NAME?</v>
      </c>
      <c r="T7" s="23"/>
      <c r="U7" s="22" t="e">
        <f aca="false">(#NAME?,S8,1)</f>
        <v>#NAME?</v>
      </c>
      <c r="V7" s="23"/>
      <c r="W7" s="22" t="e">
        <f aca="false">(#NAME?,U7,1)</f>
        <v>#NAME?</v>
      </c>
      <c r="X7" s="23"/>
      <c r="Y7" s="22" t="e">
        <f aca="false">(#NAME?,W7,1)</f>
        <v>#NAME?</v>
      </c>
      <c r="Z7" s="23"/>
      <c r="AA7" s="22" t="e">
        <f aca="false">(#NAME?,Y7,1)</f>
        <v>#NAME?</v>
      </c>
      <c r="AB7" s="23"/>
      <c r="AC7" s="22" t="e">
        <f aca="false">(#NAME?,AA8,1)</f>
        <v>#NAME?</v>
      </c>
      <c r="AD7" s="23"/>
      <c r="AE7" s="22" t="e">
        <f aca="false">(#NAME?,AC8,1)</f>
        <v>#NAME?</v>
      </c>
      <c r="AF7" s="21"/>
      <c r="AG7" s="22" t="s">
        <v>5</v>
      </c>
      <c r="AH7" s="24"/>
      <c r="AI7" s="22" t="s">
        <v>6</v>
      </c>
      <c r="AJ7" s="5"/>
      <c r="AK7" s="22"/>
      <c r="AL7" s="15"/>
      <c r="AM7" s="25" t="s">
        <v>24</v>
      </c>
    </row>
    <row r="8" customFormat="false" ht="13.5" hidden="false" customHeight="false" outlineLevel="0" collapsed="false">
      <c r="A8" s="20" t="s">
        <v>7</v>
      </c>
      <c r="B8" s="21"/>
      <c r="C8" s="26" t="n">
        <f aca="false">C7</f>
        <v>37135</v>
      </c>
      <c r="D8" s="15"/>
      <c r="E8" s="26" t="s">
        <v>8</v>
      </c>
      <c r="F8" s="15"/>
      <c r="G8" s="26" t="e">
        <f aca="false">(#NAME?,C7,1)</f>
        <v>#NAME?</v>
      </c>
      <c r="H8" s="23"/>
      <c r="I8" s="26" t="e">
        <f aca="false">(#NAME?,I7,0)</f>
        <v>#NAME?</v>
      </c>
      <c r="J8" s="23"/>
      <c r="K8" s="26" t="e">
        <f aca="false">(#NAME?,K7,0)</f>
        <v>#NAME?</v>
      </c>
      <c r="L8" s="23"/>
      <c r="M8" s="26" t="e">
        <f aca="false">(#NAME?,K8,1)</f>
        <v>#NAME?</v>
      </c>
      <c r="N8" s="23"/>
      <c r="O8" s="26" t="e">
        <f aca="false">(#NAME?,M8,1)</f>
        <v>#NAME?</v>
      </c>
      <c r="P8" s="23"/>
      <c r="Q8" s="26" t="e">
        <f aca="false">(#NAME?,Q7,0)</f>
        <v>#NAME?</v>
      </c>
      <c r="R8" s="23"/>
      <c r="S8" s="26" t="e">
        <f aca="false">(#NAME?,S7,0)</f>
        <v>#NAME?</v>
      </c>
      <c r="T8" s="23"/>
      <c r="U8" s="26" t="e">
        <f aca="false">(#NAME?,U7,0)</f>
        <v>#NAME?</v>
      </c>
      <c r="V8" s="23"/>
      <c r="W8" s="26" t="e">
        <f aca="false">(#NAME?,W7,0)</f>
        <v>#NAME?</v>
      </c>
      <c r="X8" s="23"/>
      <c r="Y8" s="26" t="e">
        <f aca="false">(#NAME?,Y7,0)</f>
        <v>#NAME?</v>
      </c>
      <c r="Z8" s="23"/>
      <c r="AA8" s="26" t="e">
        <f aca="false">(#NAME?,AA7,2)</f>
        <v>#NAME?</v>
      </c>
      <c r="AB8" s="23"/>
      <c r="AC8" s="26" t="e">
        <f aca="false">(#NAME?,AC7,1)</f>
        <v>#NAME?</v>
      </c>
      <c r="AD8" s="23"/>
      <c r="AE8" s="26" t="e">
        <f aca="false">(#NAME?,AE7,265)</f>
        <v>#NAME?</v>
      </c>
      <c r="AF8" s="21"/>
      <c r="AG8" s="26" t="e">
        <f aca="false">(TEXT(C7,"mmm-yy")&amp;"/"&amp;(TEXT(AE8,"mmm-yy")))</f>
        <v>#NAME?</v>
      </c>
      <c r="AH8" s="24"/>
      <c r="AI8" s="45" t="n">
        <f aca="false">'[12]Report -Benchmark Change'!K4</f>
        <v>37148</v>
      </c>
      <c r="AJ8" s="5"/>
      <c r="AK8" s="26" t="s">
        <v>9</v>
      </c>
      <c r="AL8" s="15"/>
      <c r="AM8" s="27" t="s">
        <v>25</v>
      </c>
    </row>
    <row r="9" customFormat="false" ht="13.5" hidden="false" customHeight="false" outlineLevel="0" collapsed="false">
      <c r="A9" s="20"/>
      <c r="B9" s="21"/>
      <c r="C9" s="23"/>
      <c r="D9" s="15"/>
      <c r="E9" s="23"/>
      <c r="F9" s="1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1"/>
      <c r="AG9" s="23"/>
      <c r="AH9" s="46"/>
      <c r="AI9" s="23"/>
      <c r="AJ9" s="5"/>
      <c r="AK9" s="23"/>
      <c r="AL9" s="15"/>
      <c r="AM9" s="47"/>
    </row>
    <row r="10" customFormat="false" ht="13.5" hidden="false" customHeight="false" outlineLevel="0" collapsed="false">
      <c r="A10" s="28" t="s">
        <v>10</v>
      </c>
      <c r="B10" s="15"/>
      <c r="C10" s="29"/>
      <c r="E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30"/>
      <c r="AH10" s="31"/>
      <c r="AI10" s="30"/>
      <c r="AJ10" s="32"/>
      <c r="AK10" s="30"/>
      <c r="AL10" s="2"/>
      <c r="AM10" s="41"/>
      <c r="AO10" s="42"/>
    </row>
    <row r="11" customFormat="false" ht="12.75" hidden="false" customHeight="false" outlineLevel="0" collapsed="false">
      <c r="A11" s="12" t="s">
        <v>11</v>
      </c>
      <c r="B11" s="15"/>
      <c r="C11" s="34" t="e">
        <f aca="true">SUMIF(INDIRECT(FinancialReference),C$6&amp;#REF!&amp;#REF!,INDIRECT(FinancialEquivalent))/10000</f>
        <v>#REF!</v>
      </c>
      <c r="E11" s="34"/>
      <c r="F11" s="43"/>
      <c r="G11" s="34" t="e">
        <f aca="true">SUMIF(INDIRECT(FinancialReference),G$6&amp;#REF!&amp;#REF!,INDIRECT(FinancialNotional))/10000</f>
        <v>#REF!</v>
      </c>
      <c r="H11" s="43"/>
      <c r="I11" s="34" t="e">
        <f aca="true">SUMIF(INDIRECT(FinancialReference),I$6&amp;#REF!&amp;#REF!,INDIRECT(FinancialEquivalent))/10000</f>
        <v>#REF!</v>
      </c>
      <c r="J11" s="43"/>
      <c r="K11" s="34" t="e">
        <f aca="true">SUMIF(INDIRECT(FinancialReference),K$6&amp;#REF!&amp;#REF!,INDIRECT(FinancialEquivalent))/10000</f>
        <v>#REF!</v>
      </c>
      <c r="L11" s="43"/>
      <c r="M11" s="34" t="e">
        <f aca="true">SUMIF(INDIRECT(FinancialReference),M$6&amp;#REF!&amp;#REF!,INDIRECT(FinancialEquivalent))/10000</f>
        <v>#REF!</v>
      </c>
      <c r="N11" s="43"/>
      <c r="O11" s="34" t="e">
        <f aca="true">SUMIF(INDIRECT(FinancialReference),O$6&amp;#REF!&amp;#REF!,INDIRECT(FinancialEquivalent))/10000</f>
        <v>#REF!</v>
      </c>
      <c r="P11" s="43"/>
      <c r="Q11" s="34" t="e">
        <f aca="true">SUMIF(INDIRECT(FinancialReference),Q$6&amp;#REF!&amp;#REF!,INDIRECT(FinancialEquivalent))/10000</f>
        <v>#REF!</v>
      </c>
      <c r="R11" s="43"/>
      <c r="S11" s="34" t="e">
        <f aca="true">SUMIF(INDIRECT(FinancialReference),S$6&amp;#REF!&amp;#REF!,INDIRECT(FinancialEquivalent))/10000</f>
        <v>#REF!</v>
      </c>
      <c r="T11" s="43"/>
      <c r="U11" s="34" t="e">
        <f aca="true">SUMIF(INDIRECT(FinancialReference),U$6&amp;#REF!&amp;#REF!,INDIRECT(FinancialEquivalent))/10000</f>
        <v>#REF!</v>
      </c>
      <c r="V11" s="43"/>
      <c r="W11" s="34" t="e">
        <f aca="true">SUMIF(INDIRECT(FinancialReference),W$6&amp;#REF!&amp;#REF!,INDIRECT(FinancialEquivalent))/10000</f>
        <v>#REF!</v>
      </c>
      <c r="X11" s="43"/>
      <c r="Y11" s="34" t="e">
        <f aca="true">SUMIF(INDIRECT(FinancialReference),Y$6&amp;#REF!&amp;#REF!,INDIRECT(FinancialEquivalent))/10000</f>
        <v>#REF!</v>
      </c>
      <c r="Z11" s="43"/>
      <c r="AA11" s="34" t="e">
        <f aca="true">SUMIF(INDIRECT(FinancialReference),AA$6&amp;#REF!&amp;#REF!,INDIRECT(FinancialEquivalent))/10000</f>
        <v>#REF!</v>
      </c>
      <c r="AB11" s="43"/>
      <c r="AC11" s="34" t="e">
        <f aca="true">SUMIF(INDIRECT(FinancialReference),AC$6&amp;#REF!&amp;#REF!,INDIRECT(FinancialEquivalent))/10000</f>
        <v>#REF!</v>
      </c>
      <c r="AD11" s="43"/>
      <c r="AE11" s="34" t="e">
        <f aca="true">SUMIF(INDIRECT(FinancialReference),AE$6&amp;#REF!&amp;#REF!,INDIRECT(FinancialEquivalent))/10000</f>
        <v>#REF!</v>
      </c>
      <c r="AF11" s="34"/>
      <c r="AG11" s="34" t="e">
        <f aca="false">SUM(C11:AE11)</f>
        <v>#REF!</v>
      </c>
      <c r="AH11" s="31"/>
      <c r="AI11" s="34" t="n">
        <f aca="false">+[12]BMPosYesterday!AI11</f>
        <v>0</v>
      </c>
      <c r="AJ11" s="32"/>
      <c r="AK11" s="34" t="e">
        <f aca="false">AG11-AI11</f>
        <v>#REF!</v>
      </c>
      <c r="AL11" s="2"/>
      <c r="AM11" s="35"/>
      <c r="AO11" s="42" t="e">
        <f aca="false">+AK11-'[12]Report -Benchmark Change'!AI11</f>
        <v>#REF!</v>
      </c>
    </row>
    <row r="12" customFormat="false" ht="12.75" hidden="false" customHeight="false" outlineLevel="0" collapsed="false">
      <c r="A12" s="12" t="s">
        <v>12</v>
      </c>
      <c r="B12" s="15"/>
      <c r="C12" s="34" t="e">
        <f aca="true">SUMIF(INDIRECT(FinancialReference),C$6&amp;#REF!&amp;#REF!,INDIRECT(FinancialEquivalent))/10000</f>
        <v>#REF!</v>
      </c>
      <c r="E12" s="34"/>
      <c r="F12" s="43"/>
      <c r="G12" s="34" t="e">
        <f aca="true">SUMIF(INDIRECT(FinancialReference),G$6&amp;#REF!&amp;#REF!,INDIRECT(FinancialNotional))/10000</f>
        <v>#REF!</v>
      </c>
      <c r="H12" s="43"/>
      <c r="I12" s="34" t="e">
        <f aca="true">SUMIF(INDIRECT(FinancialReference),I$6&amp;#REF!&amp;#REF!,INDIRECT(FinancialEquivalent))/10000</f>
        <v>#REF!</v>
      </c>
      <c r="J12" s="43"/>
      <c r="K12" s="34" t="e">
        <f aca="true">SUMIF(INDIRECT(FinancialReference),K$6&amp;#REF!&amp;#REF!,INDIRECT(FinancialEquivalent))/10000</f>
        <v>#REF!</v>
      </c>
      <c r="L12" s="43"/>
      <c r="M12" s="34" t="e">
        <f aca="true">SUMIF(INDIRECT(FinancialReference),M$6&amp;#REF!&amp;#REF!,INDIRECT(FinancialEquivalent))/10000</f>
        <v>#REF!</v>
      </c>
      <c r="N12" s="43"/>
      <c r="O12" s="34" t="e">
        <f aca="true">SUMIF(INDIRECT(FinancialReference),O$6&amp;#REF!&amp;#REF!,INDIRECT(FinancialEquivalent))/10000</f>
        <v>#REF!</v>
      </c>
      <c r="P12" s="43"/>
      <c r="Q12" s="34" t="e">
        <f aca="true">SUMIF(INDIRECT(FinancialReference),Q$6&amp;#REF!&amp;#REF!,INDIRECT(FinancialEquivalent))/10000</f>
        <v>#REF!</v>
      </c>
      <c r="R12" s="43"/>
      <c r="S12" s="34" t="e">
        <f aca="true">SUMIF(INDIRECT(FinancialReference),S$6&amp;#REF!&amp;#REF!,INDIRECT(FinancialEquivalent))/10000</f>
        <v>#REF!</v>
      </c>
      <c r="T12" s="43"/>
      <c r="U12" s="34" t="e">
        <f aca="true">SUMIF(INDIRECT(FinancialReference),U$6&amp;#REF!&amp;#REF!,INDIRECT(FinancialEquivalent))/10000</f>
        <v>#REF!</v>
      </c>
      <c r="V12" s="43"/>
      <c r="W12" s="34" t="e">
        <f aca="true">SUMIF(INDIRECT(FinancialReference),W$6&amp;#REF!&amp;#REF!,INDIRECT(FinancialEquivalent))/10000</f>
        <v>#REF!</v>
      </c>
      <c r="X12" s="43"/>
      <c r="Y12" s="34" t="e">
        <f aca="true">SUMIF(INDIRECT(FinancialReference),Y$6&amp;#REF!&amp;#REF!,INDIRECT(FinancialEquivalent))/10000</f>
        <v>#REF!</v>
      </c>
      <c r="Z12" s="43"/>
      <c r="AA12" s="34" t="e">
        <f aca="true">SUMIF(INDIRECT(FinancialReference),AA$6&amp;#REF!&amp;#REF!,INDIRECT(FinancialEquivalent))/10000</f>
        <v>#REF!</v>
      </c>
      <c r="AB12" s="43"/>
      <c r="AC12" s="34" t="e">
        <f aca="true">SUMIF(INDIRECT(FinancialReference),AC$6&amp;#REF!&amp;#REF!,INDIRECT(FinancialEquivalent))/10000</f>
        <v>#REF!</v>
      </c>
      <c r="AD12" s="43"/>
      <c r="AE12" s="34" t="e">
        <f aca="true">SUMIF(INDIRECT(FinancialReference),AE$6&amp;#REF!&amp;#REF!,INDIRECT(FinancialEquivalent))/10000</f>
        <v>#REF!</v>
      </c>
      <c r="AF12" s="34"/>
      <c r="AG12" s="34" t="e">
        <f aca="false">SUM(C12:AE12)</f>
        <v>#REF!</v>
      </c>
      <c r="AH12" s="31"/>
      <c r="AI12" s="34" t="n">
        <f aca="false">+[12]BMPosYesterday!AI12</f>
        <v>0</v>
      </c>
      <c r="AJ12" s="32"/>
      <c r="AK12" s="34" t="e">
        <f aca="false">AG12-AI12</f>
        <v>#REF!</v>
      </c>
      <c r="AL12" s="2"/>
      <c r="AM12" s="35"/>
      <c r="AO12" s="42" t="e">
        <f aca="false">+AK12-'[12]Report -Benchmark Change'!AI12</f>
        <v>#REF!</v>
      </c>
    </row>
    <row r="13" customFormat="false" ht="12.75" hidden="false" customHeight="false" outlineLevel="0" collapsed="false">
      <c r="A13" s="12" t="s">
        <v>13</v>
      </c>
      <c r="B13" s="15"/>
      <c r="C13" s="34" t="e">
        <f aca="true">SUMIF(INDIRECT(FinancialReference),C$6&amp;#REF!&amp;#REF!,INDIRECT(FinancialEquivalent))/10000</f>
        <v>#REF!</v>
      </c>
      <c r="E13" s="34"/>
      <c r="F13" s="43"/>
      <c r="G13" s="34" t="e">
        <f aca="true">SUMIF(INDIRECT(FinancialReference),G$6&amp;#REF!&amp;#REF!,INDIRECT(FinancialNotional))/10000</f>
        <v>#REF!</v>
      </c>
      <c r="H13" s="43"/>
      <c r="I13" s="34" t="e">
        <f aca="true">SUMIF(INDIRECT(FinancialReference),I$6&amp;#REF!&amp;#REF!,INDIRECT(FinancialEquivalent))/10000</f>
        <v>#REF!</v>
      </c>
      <c r="J13" s="43"/>
      <c r="K13" s="34" t="e">
        <f aca="true">SUMIF(INDIRECT(FinancialReference),K$6&amp;#REF!&amp;#REF!,INDIRECT(FinancialEquivalent))/10000</f>
        <v>#REF!</v>
      </c>
      <c r="L13" s="43"/>
      <c r="M13" s="34" t="e">
        <f aca="true">SUMIF(INDIRECT(FinancialReference),M$6&amp;#REF!&amp;#REF!,INDIRECT(FinancialEquivalent))/10000</f>
        <v>#REF!</v>
      </c>
      <c r="N13" s="43"/>
      <c r="O13" s="34" t="e">
        <f aca="true">SUMIF(INDIRECT(FinancialReference),O$6&amp;#REF!&amp;#REF!,INDIRECT(FinancialEquivalent))/10000</f>
        <v>#REF!</v>
      </c>
      <c r="P13" s="43"/>
      <c r="Q13" s="34" t="e">
        <f aca="true">SUMIF(INDIRECT(FinancialReference),Q$6&amp;#REF!&amp;#REF!,INDIRECT(FinancialEquivalent))/10000</f>
        <v>#REF!</v>
      </c>
      <c r="R13" s="43"/>
      <c r="S13" s="34" t="e">
        <f aca="true">SUMIF(INDIRECT(FinancialReference),S$6&amp;#REF!&amp;#REF!,INDIRECT(FinancialEquivalent))/10000</f>
        <v>#REF!</v>
      </c>
      <c r="T13" s="43"/>
      <c r="U13" s="34" t="e">
        <f aca="true">SUMIF(INDIRECT(FinancialReference),U$6&amp;#REF!&amp;#REF!,INDIRECT(FinancialEquivalent))/10000</f>
        <v>#REF!</v>
      </c>
      <c r="V13" s="43"/>
      <c r="W13" s="34" t="e">
        <f aca="true">SUMIF(INDIRECT(FinancialReference),W$6&amp;#REF!&amp;#REF!,INDIRECT(FinancialEquivalent))/10000</f>
        <v>#REF!</v>
      </c>
      <c r="X13" s="43"/>
      <c r="Y13" s="34" t="e">
        <f aca="true">SUMIF(INDIRECT(FinancialReference),Y$6&amp;#REF!&amp;#REF!,INDIRECT(FinancialEquivalent))/10000</f>
        <v>#REF!</v>
      </c>
      <c r="Z13" s="43"/>
      <c r="AA13" s="34" t="e">
        <f aca="true">SUMIF(INDIRECT(FinancialReference),AA$6&amp;#REF!&amp;#REF!,INDIRECT(FinancialEquivalent))/10000</f>
        <v>#REF!</v>
      </c>
      <c r="AB13" s="43"/>
      <c r="AC13" s="34" t="e">
        <f aca="true">SUMIF(INDIRECT(FinancialReference),AC$6&amp;#REF!&amp;#REF!,INDIRECT(FinancialEquivalent))/10000</f>
        <v>#REF!</v>
      </c>
      <c r="AD13" s="43"/>
      <c r="AE13" s="34" t="e">
        <f aca="true">SUMIF(INDIRECT(FinancialReference),AE$6&amp;#REF!&amp;#REF!,INDIRECT(FinancialEquivalent))/10000</f>
        <v>#REF!</v>
      </c>
      <c r="AF13" s="34"/>
      <c r="AG13" s="34" t="e">
        <f aca="false">SUM(C13:AE13)</f>
        <v>#REF!</v>
      </c>
      <c r="AH13" s="31"/>
      <c r="AI13" s="34" t="n">
        <f aca="false">+[12]BMPosYesterday!AI13</f>
        <v>0</v>
      </c>
      <c r="AJ13" s="32"/>
      <c r="AK13" s="34" t="e">
        <f aca="false">AG13-AI13</f>
        <v>#REF!</v>
      </c>
      <c r="AL13" s="2"/>
      <c r="AM13" s="35"/>
      <c r="AO13" s="42" t="e">
        <f aca="false">+AK13-'[12]Report -Benchmark Change'!AI13</f>
        <v>#REF!</v>
      </c>
    </row>
    <row r="14" customFormat="false" ht="12.75" hidden="false" customHeight="false" outlineLevel="0" collapsed="false">
      <c r="A14" s="12" t="s">
        <v>14</v>
      </c>
      <c r="B14" s="15"/>
      <c r="C14" s="34" t="e">
        <f aca="true">SUMIF(INDIRECT(FinancialReference),C$6&amp;#REF!&amp;#REF!,INDIRECT(FinancialEquivalent))/10000</f>
        <v>#REF!</v>
      </c>
      <c r="E14" s="34"/>
      <c r="F14" s="43"/>
      <c r="G14" s="34" t="e">
        <f aca="true">SUMIF(INDIRECT(FinancialReference),G$6&amp;#REF!&amp;#REF!,INDIRECT(FinancialNotional))/10000</f>
        <v>#REF!</v>
      </c>
      <c r="H14" s="43"/>
      <c r="I14" s="34" t="e">
        <f aca="true">SUMIF(INDIRECT(FinancialReference),I$6&amp;#REF!&amp;#REF!,INDIRECT(FinancialEquivalent))/10000</f>
        <v>#REF!</v>
      </c>
      <c r="J14" s="43"/>
      <c r="K14" s="34" t="e">
        <f aca="true">SUMIF(INDIRECT(FinancialReference),K$6&amp;#REF!&amp;#REF!,INDIRECT(FinancialEquivalent))/10000</f>
        <v>#REF!</v>
      </c>
      <c r="L14" s="43"/>
      <c r="M14" s="34" t="e">
        <f aca="true">SUMIF(INDIRECT(FinancialReference),M$6&amp;#REF!&amp;#REF!,INDIRECT(FinancialEquivalent))/10000</f>
        <v>#REF!</v>
      </c>
      <c r="N14" s="43"/>
      <c r="O14" s="34" t="e">
        <f aca="true">SUMIF(INDIRECT(FinancialReference),O$6&amp;#REF!&amp;#REF!,INDIRECT(FinancialEquivalent))/10000</f>
        <v>#REF!</v>
      </c>
      <c r="P14" s="43"/>
      <c r="Q14" s="34" t="e">
        <f aca="true">SUMIF(INDIRECT(FinancialReference),Q$6&amp;#REF!&amp;#REF!,INDIRECT(FinancialEquivalent))/10000</f>
        <v>#REF!</v>
      </c>
      <c r="R14" s="43"/>
      <c r="S14" s="34" t="e">
        <f aca="true">SUMIF(INDIRECT(FinancialReference),S$6&amp;#REF!&amp;#REF!,INDIRECT(FinancialEquivalent))/10000</f>
        <v>#REF!</v>
      </c>
      <c r="T14" s="43"/>
      <c r="U14" s="34" t="e">
        <f aca="true">SUMIF(INDIRECT(FinancialReference),U$6&amp;#REF!&amp;#REF!,INDIRECT(FinancialEquivalent))/10000</f>
        <v>#REF!</v>
      </c>
      <c r="V14" s="43"/>
      <c r="W14" s="34" t="e">
        <f aca="true">SUMIF(INDIRECT(FinancialReference),W$6&amp;#REF!&amp;#REF!,INDIRECT(FinancialEquivalent))/10000</f>
        <v>#REF!</v>
      </c>
      <c r="X14" s="43"/>
      <c r="Y14" s="34" t="e">
        <f aca="true">SUMIF(INDIRECT(FinancialReference),Y$6&amp;#REF!&amp;#REF!,INDIRECT(FinancialEquivalent))/10000</f>
        <v>#REF!</v>
      </c>
      <c r="Z14" s="43"/>
      <c r="AA14" s="34" t="e">
        <f aca="true">SUMIF(INDIRECT(FinancialReference),AA$6&amp;#REF!&amp;#REF!,INDIRECT(FinancialEquivalent))/10000</f>
        <v>#REF!</v>
      </c>
      <c r="AB14" s="43"/>
      <c r="AC14" s="34" t="e">
        <f aca="true">SUMIF(INDIRECT(FinancialReference),AC$6&amp;#REF!&amp;#REF!,INDIRECT(FinancialEquivalent))/10000</f>
        <v>#REF!</v>
      </c>
      <c r="AD14" s="43"/>
      <c r="AE14" s="34" t="e">
        <f aca="true">SUMIF(INDIRECT(FinancialReference),AE$6&amp;#REF!&amp;#REF!,INDIRECT(FinancialEquivalent))/10000</f>
        <v>#REF!</v>
      </c>
      <c r="AF14" s="34"/>
      <c r="AG14" s="34" t="e">
        <f aca="false">SUM(C14:AE14)</f>
        <v>#REF!</v>
      </c>
      <c r="AH14" s="31"/>
      <c r="AI14" s="34" t="n">
        <f aca="false">+[12]BMPosYesterday!AI14</f>
        <v>20.10113178</v>
      </c>
      <c r="AJ14" s="32"/>
      <c r="AK14" s="34" t="e">
        <f aca="false">AG14-AI14</f>
        <v>#REF!</v>
      </c>
      <c r="AL14" s="2"/>
      <c r="AM14" s="35"/>
      <c r="AO14" s="42" t="e">
        <f aca="false">+AK14-'[12]Report -Benchmark Change'!AI14</f>
        <v>#REF!</v>
      </c>
    </row>
    <row r="15" customFormat="false" ht="12.75" hidden="false" customHeight="false" outlineLevel="0" collapsed="false">
      <c r="A15" s="12" t="s">
        <v>15</v>
      </c>
      <c r="B15" s="15"/>
      <c r="C15" s="34" t="e">
        <f aca="true">SUMIF(INDIRECT(FinancialReference),C$6&amp;#REF!&amp;#REF!,INDIRECT(FinancialNotional))/10000</f>
        <v>#REF!</v>
      </c>
      <c r="E15" s="34"/>
      <c r="F15" s="43"/>
      <c r="G15" s="34" t="e">
        <f aca="true">SUMIF(INDIRECT(FinancialReference),G$6&amp;#REF!&amp;#REF!,INDIRECT(FinancialNotional))/10000</f>
        <v>#REF!</v>
      </c>
      <c r="H15" s="43"/>
      <c r="I15" s="34" t="e">
        <f aca="true">SUMIF(INDIRECT(FinancialReference),I$6&amp;#REF!&amp;#REF!,INDIRECT(FinancialNotional))/10000</f>
        <v>#REF!</v>
      </c>
      <c r="J15" s="43"/>
      <c r="K15" s="34" t="e">
        <f aca="true">SUMIF(INDIRECT(FinancialReference),K$6&amp;#REF!&amp;#REF!,INDIRECT(FinancialNotional))/10000</f>
        <v>#REF!</v>
      </c>
      <c r="L15" s="43"/>
      <c r="M15" s="34" t="e">
        <f aca="true">SUMIF(INDIRECT(FinancialReference),M$6&amp;#REF!&amp;#REF!,INDIRECT(FinancialNotional))/10000</f>
        <v>#REF!</v>
      </c>
      <c r="N15" s="43"/>
      <c r="O15" s="34" t="e">
        <f aca="true">SUMIF(INDIRECT(FinancialReference),O$6&amp;#REF!&amp;#REF!,INDIRECT(FinancialNotional))/10000</f>
        <v>#REF!</v>
      </c>
      <c r="P15" s="43"/>
      <c r="Q15" s="34" t="e">
        <f aca="true">SUMIF(INDIRECT(FinancialReference),Q$6&amp;#REF!&amp;#REF!,INDIRECT(FinancialNotional))/10000</f>
        <v>#REF!</v>
      </c>
      <c r="R15" s="43"/>
      <c r="S15" s="34" t="e">
        <f aca="true">SUMIF(INDIRECT(FinancialReference),S$6&amp;#REF!&amp;#REF!,INDIRECT(FinancialNotional))/10000</f>
        <v>#REF!</v>
      </c>
      <c r="T15" s="43"/>
      <c r="U15" s="34" t="e">
        <f aca="true">SUMIF(INDIRECT(FinancialReference),U$6&amp;#REF!&amp;#REF!,INDIRECT(FinancialNotional))/10000</f>
        <v>#REF!</v>
      </c>
      <c r="V15" s="43"/>
      <c r="W15" s="34" t="e">
        <f aca="true">SUMIF(INDIRECT(FinancialReference),W$6&amp;#REF!&amp;#REF!,INDIRECT(FinancialNotional))/10000</f>
        <v>#REF!</v>
      </c>
      <c r="X15" s="43"/>
      <c r="Y15" s="34" t="e">
        <f aca="true">SUMIF(INDIRECT(FinancialReference),Y$6&amp;#REF!&amp;#REF!,INDIRECT(FinancialNotional))/10000</f>
        <v>#REF!</v>
      </c>
      <c r="Z15" s="43"/>
      <c r="AA15" s="34" t="e">
        <f aca="true">SUMIF(INDIRECT(FinancialReference),AA$6&amp;#REF!&amp;#REF!,INDIRECT(FinancialNotional))/10000</f>
        <v>#REF!</v>
      </c>
      <c r="AB15" s="43"/>
      <c r="AC15" s="34" t="e">
        <f aca="true">SUMIF(INDIRECT(FinancialReference),AC$6&amp;#REF!&amp;#REF!,INDIRECT(FinancialNotional))/10000</f>
        <v>#REF!</v>
      </c>
      <c r="AD15" s="43"/>
      <c r="AE15" s="34" t="e">
        <f aca="true">SUMIF(INDIRECT(FinancialReference),AE$6&amp;#REF!&amp;#REF!,INDIRECT(FinancialNotional))/10000</f>
        <v>#REF!</v>
      </c>
      <c r="AF15" s="34"/>
      <c r="AG15" s="34" t="e">
        <f aca="false">SUM(C15:AE15)</f>
        <v>#REF!</v>
      </c>
      <c r="AH15" s="31"/>
      <c r="AI15" s="34" t="n">
        <f aca="false">+[12]BMPosYesterday!AI15</f>
        <v>0</v>
      </c>
      <c r="AJ15" s="32"/>
      <c r="AK15" s="34" t="e">
        <f aca="false">AG15-AI15</f>
        <v>#REF!</v>
      </c>
      <c r="AL15" s="2"/>
      <c r="AM15" s="35" t="e">
        <f aca="false">AG15-'[13]Financial Book Position'!$AJ$17</f>
        <v>#REF!</v>
      </c>
      <c r="AO15" s="42" t="e">
        <f aca="false">+AK15-'[12]Report -Benchmark Change'!AI15</f>
        <v>#REF!</v>
      </c>
    </row>
    <row r="16" customFormat="false" ht="12.75" hidden="false" customHeight="false" outlineLevel="0" collapsed="false">
      <c r="A16" s="12" t="s">
        <v>16</v>
      </c>
      <c r="B16" s="15"/>
      <c r="C16" s="34" t="e">
        <f aca="true">SUMIF(INDIRECT(FinancialReference),C$6&amp;#REF!&amp;#REF!,INDIRECT(FinancialEquivalent))/10000</f>
        <v>#REF!</v>
      </c>
      <c r="E16" s="34"/>
      <c r="F16" s="43"/>
      <c r="G16" s="34" t="e">
        <f aca="true">SUMIF(INDIRECT(FinancialReference),G$6&amp;#REF!&amp;#REF!,INDIRECT(FinancialEquivalent))/10000</f>
        <v>#REF!</v>
      </c>
      <c r="H16" s="43"/>
      <c r="I16" s="34" t="e">
        <f aca="true">SUMIF(INDIRECT(FinancialReference),I$6&amp;#REF!&amp;#REF!,INDIRECT(FinancialEquivalent))/10000</f>
        <v>#REF!</v>
      </c>
      <c r="J16" s="43"/>
      <c r="K16" s="34" t="e">
        <f aca="true">SUMIF(INDIRECT(FinancialReference),K$6&amp;#REF!&amp;#REF!,INDIRECT(FinancialEquivalent))/10000</f>
        <v>#REF!</v>
      </c>
      <c r="L16" s="43"/>
      <c r="M16" s="34" t="e">
        <f aca="true">SUMIF(INDIRECT(FinancialReference),M$6&amp;#REF!&amp;#REF!,INDIRECT(FinancialEquivalent))/10000</f>
        <v>#REF!</v>
      </c>
      <c r="N16" s="43"/>
      <c r="O16" s="34" t="e">
        <f aca="true">SUMIF(INDIRECT(FinancialReference),O$6&amp;#REF!&amp;#REF!,INDIRECT(FinancialEquivalent))/10000</f>
        <v>#REF!</v>
      </c>
      <c r="P16" s="43"/>
      <c r="Q16" s="34" t="e">
        <f aca="true">SUMIF(INDIRECT(FinancialReference),Q$6&amp;#REF!&amp;#REF!,INDIRECT(FinancialEquivalent))/10000</f>
        <v>#REF!</v>
      </c>
      <c r="R16" s="43"/>
      <c r="S16" s="34" t="e">
        <f aca="true">SUMIF(INDIRECT(FinancialReference),S$6&amp;#REF!&amp;#REF!,INDIRECT(FinancialEquivalent))/10000</f>
        <v>#REF!</v>
      </c>
      <c r="T16" s="43"/>
      <c r="U16" s="34" t="e">
        <f aca="true">SUMIF(INDIRECT(FinancialReference),U$6&amp;#REF!&amp;#REF!,INDIRECT(FinancialEquivalent))/10000</f>
        <v>#REF!</v>
      </c>
      <c r="V16" s="43"/>
      <c r="W16" s="34" t="e">
        <f aca="true">SUMIF(INDIRECT(FinancialReference),W$6&amp;#REF!&amp;#REF!,INDIRECT(FinancialEquivalent))/10000</f>
        <v>#REF!</v>
      </c>
      <c r="X16" s="43"/>
      <c r="Y16" s="34" t="e">
        <f aca="true">SUMIF(INDIRECT(FinancialReference),Y$6&amp;#REF!&amp;#REF!,INDIRECT(FinancialEquivalent))/10000</f>
        <v>#REF!</v>
      </c>
      <c r="Z16" s="43"/>
      <c r="AA16" s="34" t="e">
        <f aca="true">SUMIF(INDIRECT(FinancialReference),AA$6&amp;#REF!&amp;#REF!,INDIRECT(FinancialEquivalent))/10000</f>
        <v>#REF!</v>
      </c>
      <c r="AB16" s="43"/>
      <c r="AC16" s="34" t="e">
        <f aca="true">SUMIF(INDIRECT(FinancialReference),AC$6&amp;#REF!&amp;#REF!,INDIRECT(FinancialEquivalent))/10000</f>
        <v>#REF!</v>
      </c>
      <c r="AD16" s="43"/>
      <c r="AE16" s="34" t="e">
        <f aca="true">SUMIF(INDIRECT(FinancialReference),AE$6&amp;#REF!&amp;#REF!,INDIRECT(FinancialEquivalent))/10000</f>
        <v>#REF!</v>
      </c>
      <c r="AF16" s="34"/>
      <c r="AG16" s="34" t="e">
        <f aca="false">SUM(C16:AE16)</f>
        <v>#REF!</v>
      </c>
      <c r="AH16" s="31"/>
      <c r="AI16" s="34" t="n">
        <f aca="false">+[12]BMPosYesterday!AI16</f>
        <v>-2.9762</v>
      </c>
      <c r="AJ16" s="32"/>
      <c r="AK16" s="34" t="e">
        <f aca="false">AG16-AI16</f>
        <v>#REF!</v>
      </c>
      <c r="AL16" s="2"/>
      <c r="AM16" s="35"/>
      <c r="AO16" s="42" t="e">
        <f aca="false">+AK16-'[12]Report -Benchmark Change'!AI16</f>
        <v>#REF!</v>
      </c>
    </row>
    <row r="17" customFormat="false" ht="12.75" hidden="false" customHeight="false" outlineLevel="0" collapsed="false">
      <c r="A17" s="36" t="s">
        <v>17</v>
      </c>
      <c r="B17" s="15"/>
      <c r="C17" s="34" t="e">
        <f aca="true">SUMIF(INDIRECT(FinancialReference),C$6&amp;#REF!&amp;#REF!,INDIRECT(FinancialEquivalent))/10000</f>
        <v>#REF!</v>
      </c>
      <c r="E17" s="34"/>
      <c r="F17" s="43"/>
      <c r="G17" s="34" t="e">
        <f aca="true">SUMIF(INDIRECT(FinancialReference),G$6&amp;#REF!&amp;#REF!,INDIRECT(FinancialNotional))/10000</f>
        <v>#REF!</v>
      </c>
      <c r="H17" s="43"/>
      <c r="I17" s="34" t="e">
        <f aca="true">SUMIF(INDIRECT(FinancialReference),I$6&amp;#REF!&amp;#REF!,INDIRECT(FinancialEquivalent))/10000</f>
        <v>#REF!</v>
      </c>
      <c r="J17" s="43"/>
      <c r="K17" s="34" t="e">
        <f aca="true">SUMIF(INDIRECT(FinancialReference),K$6&amp;#REF!&amp;#REF!,INDIRECT(FinancialEquivalent))/10000</f>
        <v>#REF!</v>
      </c>
      <c r="L17" s="43"/>
      <c r="M17" s="34" t="e">
        <f aca="true">SUMIF(INDIRECT(FinancialReference),M$6&amp;#REF!&amp;#REF!,INDIRECT(FinancialEquivalent))/10000</f>
        <v>#REF!</v>
      </c>
      <c r="N17" s="43"/>
      <c r="O17" s="34" t="e">
        <f aca="true">SUMIF(INDIRECT(FinancialReference),O$6&amp;#REF!&amp;#REF!,INDIRECT(FinancialEquivalent))/10000</f>
        <v>#REF!</v>
      </c>
      <c r="P17" s="43"/>
      <c r="Q17" s="34" t="e">
        <f aca="true">SUMIF(INDIRECT(FinancialReference),Q$6&amp;#REF!&amp;#REF!,INDIRECT(FinancialEquivalent))/10000</f>
        <v>#REF!</v>
      </c>
      <c r="R17" s="43"/>
      <c r="S17" s="34" t="e">
        <f aca="true">SUMIF(INDIRECT(FinancialReference),S$6&amp;#REF!&amp;#REF!,INDIRECT(FinancialEquivalent))/10000</f>
        <v>#REF!</v>
      </c>
      <c r="T17" s="43"/>
      <c r="U17" s="34" t="e">
        <f aca="true">SUMIF(INDIRECT(FinancialReference),U$6&amp;#REF!&amp;#REF!,INDIRECT(FinancialEquivalent))/10000</f>
        <v>#REF!</v>
      </c>
      <c r="V17" s="43"/>
      <c r="W17" s="34" t="e">
        <f aca="true">SUMIF(INDIRECT(FinancialReference),W$6&amp;#REF!&amp;#REF!,INDIRECT(FinancialEquivalent))/10000</f>
        <v>#REF!</v>
      </c>
      <c r="X17" s="43"/>
      <c r="Y17" s="34" t="e">
        <f aca="true">SUMIF(INDIRECT(FinancialReference),Y$6&amp;#REF!&amp;#REF!,INDIRECT(FinancialEquivalent))/10000</f>
        <v>#REF!</v>
      </c>
      <c r="Z17" s="43"/>
      <c r="AA17" s="34" t="e">
        <f aca="true">SUMIF(INDIRECT(FinancialReference),AA$6&amp;#REF!&amp;#REF!,INDIRECT(FinancialEquivalent))/10000</f>
        <v>#REF!</v>
      </c>
      <c r="AB17" s="43"/>
      <c r="AC17" s="34" t="e">
        <f aca="true">SUMIF(INDIRECT(FinancialReference),AC$6&amp;#REF!&amp;#REF!,INDIRECT(FinancialEquivalent))/10000</f>
        <v>#REF!</v>
      </c>
      <c r="AD17" s="43"/>
      <c r="AE17" s="34" t="e">
        <f aca="true">SUMIF(INDIRECT(FinancialReference),AE$6&amp;#REF!&amp;#REF!,INDIRECT(FinancialEquivalent))/10000</f>
        <v>#REF!</v>
      </c>
      <c r="AF17" s="34"/>
      <c r="AG17" s="34" t="e">
        <f aca="false">SUM(C17:AE17)</f>
        <v>#REF!</v>
      </c>
      <c r="AH17" s="31"/>
      <c r="AI17" s="34" t="n">
        <f aca="false">+[12]BMPosYesterday!AI17</f>
        <v>402.32637636</v>
      </c>
      <c r="AJ17" s="32"/>
      <c r="AK17" s="34" t="e">
        <f aca="false">AG17-AI17</f>
        <v>#REF!</v>
      </c>
      <c r="AL17" s="2"/>
      <c r="AM17" s="35"/>
      <c r="AO17" s="42" t="e">
        <f aca="false">+AK17-'[12]Report -Benchmark Change'!AI17</f>
        <v>#REF!</v>
      </c>
    </row>
    <row r="18" customFormat="false" ht="12.75" hidden="false" customHeight="false" outlineLevel="0" collapsed="false">
      <c r="A18" s="12" t="s">
        <v>18</v>
      </c>
      <c r="B18" s="15"/>
      <c r="C18" s="34" t="e">
        <f aca="true">SUMIF(INDIRECT(FinancialReference),C$6&amp;#REF!&amp;#REF!,INDIRECT(FinancialNotional))/10000</f>
        <v>#REF!</v>
      </c>
      <c r="E18" s="34"/>
      <c r="F18" s="43"/>
      <c r="G18" s="34" t="e">
        <f aca="true">SUMIF(INDIRECT(FinancialReference),G$6&amp;#REF!&amp;#REF!,INDIRECT(FinancialNotional))/10000</f>
        <v>#REF!</v>
      </c>
      <c r="H18" s="43"/>
      <c r="I18" s="34" t="e">
        <f aca="true">SUMIF(INDIRECT(FinancialReference),I$6&amp;#REF!&amp;#REF!,INDIRECT(FinancialNotional))/10000</f>
        <v>#REF!</v>
      </c>
      <c r="J18" s="43"/>
      <c r="K18" s="34" t="e">
        <f aca="true">SUMIF(INDIRECT(FinancialReference),K$6&amp;#REF!&amp;#REF!,INDIRECT(FinancialNotional))/10000</f>
        <v>#REF!</v>
      </c>
      <c r="L18" s="43"/>
      <c r="M18" s="34" t="e">
        <f aca="true">SUMIF(INDIRECT(FinancialReference),M$6&amp;#REF!&amp;#REF!,INDIRECT(FinancialNotional))/10000</f>
        <v>#REF!</v>
      </c>
      <c r="N18" s="43"/>
      <c r="O18" s="34" t="e">
        <f aca="true">SUMIF(INDIRECT(FinancialReference),O$6&amp;#REF!&amp;#REF!,INDIRECT(FinancialNotional))/10000</f>
        <v>#REF!</v>
      </c>
      <c r="P18" s="43"/>
      <c r="Q18" s="34" t="e">
        <f aca="true">SUMIF(INDIRECT(FinancialReference),Q$6&amp;#REF!&amp;#REF!,INDIRECT(FinancialNotional))/10000</f>
        <v>#REF!</v>
      </c>
      <c r="R18" s="43"/>
      <c r="S18" s="34" t="e">
        <f aca="true">SUMIF(INDIRECT(FinancialReference),S$6&amp;#REF!&amp;#REF!,INDIRECT(FinancialNotional))/10000</f>
        <v>#REF!</v>
      </c>
      <c r="T18" s="43"/>
      <c r="U18" s="34" t="e">
        <f aca="true">SUMIF(INDIRECT(FinancialReference),U$6&amp;#REF!&amp;#REF!,INDIRECT(FinancialNotional))/10000</f>
        <v>#REF!</v>
      </c>
      <c r="V18" s="43"/>
      <c r="W18" s="34" t="e">
        <f aca="true">SUMIF(INDIRECT(FinancialReference),W$6&amp;#REF!&amp;#REF!,INDIRECT(FinancialNotional))/10000</f>
        <v>#REF!</v>
      </c>
      <c r="X18" s="43"/>
      <c r="Y18" s="34" t="e">
        <f aca="true">SUMIF(INDIRECT(FinancialReference),Y$6&amp;#REF!&amp;#REF!,INDIRECT(FinancialNotional))/10000</f>
        <v>#REF!</v>
      </c>
      <c r="Z18" s="43"/>
      <c r="AA18" s="34" t="e">
        <f aca="true">SUMIF(INDIRECT(FinancialReference),AA$6&amp;#REF!&amp;#REF!,INDIRECT(FinancialNotional))/10000</f>
        <v>#REF!</v>
      </c>
      <c r="AB18" s="43"/>
      <c r="AC18" s="34" t="e">
        <f aca="true">SUMIF(INDIRECT(FinancialReference),AC$6&amp;#REF!&amp;#REF!,INDIRECT(FinancialNotional))/10000</f>
        <v>#REF!</v>
      </c>
      <c r="AD18" s="43"/>
      <c r="AE18" s="34" t="e">
        <f aca="true">SUMIF(INDIRECT(FinancialReference),AE$6&amp;#REF!&amp;#REF!,INDIRECT(FinancialNotional))/10000</f>
        <v>#REF!</v>
      </c>
      <c r="AF18" s="34"/>
      <c r="AG18" s="34" t="e">
        <f aca="false">SUM(C18:AE18)</f>
        <v>#REF!</v>
      </c>
      <c r="AH18" s="31"/>
      <c r="AI18" s="34" t="n">
        <f aca="false">+[12]BMPosYesterday!AI18</f>
        <v>-444.38086312</v>
      </c>
      <c r="AJ18" s="32"/>
      <c r="AK18" s="34" t="e">
        <f aca="false">AG18-AI18</f>
        <v>#REF!</v>
      </c>
      <c r="AL18" s="2"/>
      <c r="AM18" s="35"/>
      <c r="AO18" s="42" t="e">
        <f aca="false">+AK18-'[12]Report -Benchmark Change'!AI18</f>
        <v>#REF!</v>
      </c>
    </row>
    <row r="19" customFormat="false" ht="12.75" hidden="false" customHeight="false" outlineLevel="0" collapsed="false">
      <c r="A19" s="12" t="s">
        <v>19</v>
      </c>
      <c r="B19" s="15"/>
      <c r="C19" s="34" t="e">
        <f aca="true">SUMIF(INDIRECT(FinancialReference),C$6&amp;#REF!&amp;#REF!,INDIRECT(FinancialEquivalent))/10000</f>
        <v>#REF!</v>
      </c>
      <c r="E19" s="34"/>
      <c r="F19" s="43"/>
      <c r="G19" s="34" t="e">
        <f aca="true">SUMIF(INDIRECT(FinancialReference),G$6&amp;#REF!&amp;#REF!,INDIRECT(FinancialNotional))/10000</f>
        <v>#REF!</v>
      </c>
      <c r="H19" s="43"/>
      <c r="I19" s="34" t="e">
        <f aca="true">SUMIF(INDIRECT(FinancialReference),I$6&amp;#REF!&amp;#REF!,INDIRECT(FinancialEquivalent))/10000</f>
        <v>#REF!</v>
      </c>
      <c r="J19" s="43"/>
      <c r="K19" s="34" t="e">
        <f aca="true">SUMIF(INDIRECT(FinancialReference),K$6&amp;#REF!&amp;#REF!,INDIRECT(FinancialEquivalent))/10000</f>
        <v>#REF!</v>
      </c>
      <c r="L19" s="43"/>
      <c r="M19" s="34" t="e">
        <f aca="true">SUMIF(INDIRECT(FinancialReference),M$6&amp;#REF!&amp;#REF!,INDIRECT(FinancialEquivalent))/10000</f>
        <v>#REF!</v>
      </c>
      <c r="N19" s="43"/>
      <c r="O19" s="34" t="e">
        <f aca="true">SUMIF(INDIRECT(FinancialReference),O$6&amp;#REF!&amp;#REF!,INDIRECT(FinancialEquivalent))/10000</f>
        <v>#REF!</v>
      </c>
      <c r="P19" s="43"/>
      <c r="Q19" s="34" t="e">
        <f aca="true">SUMIF(INDIRECT(FinancialReference),Q$6&amp;#REF!&amp;#REF!,INDIRECT(FinancialEquivalent))/10000</f>
        <v>#REF!</v>
      </c>
      <c r="R19" s="43"/>
      <c r="S19" s="34" t="e">
        <f aca="true">SUMIF(INDIRECT(FinancialReference),S$6&amp;#REF!&amp;#REF!,INDIRECT(FinancialEquivalent))/10000</f>
        <v>#REF!</v>
      </c>
      <c r="T19" s="43"/>
      <c r="U19" s="34" t="e">
        <f aca="true">SUMIF(INDIRECT(FinancialReference),U$6&amp;#REF!&amp;#REF!,INDIRECT(FinancialEquivalent))/10000</f>
        <v>#REF!</v>
      </c>
      <c r="V19" s="43"/>
      <c r="W19" s="34" t="e">
        <f aca="true">SUMIF(INDIRECT(FinancialReference),W$6&amp;#REF!&amp;#REF!,INDIRECT(FinancialEquivalent))/10000</f>
        <v>#REF!</v>
      </c>
      <c r="X19" s="43"/>
      <c r="Y19" s="34" t="e">
        <f aca="true">SUMIF(INDIRECT(FinancialReference),Y$6&amp;#REF!&amp;#REF!,INDIRECT(FinancialEquivalent))/10000</f>
        <v>#REF!</v>
      </c>
      <c r="Z19" s="43"/>
      <c r="AA19" s="34" t="e">
        <f aca="true">SUMIF(INDIRECT(FinancialReference),AA$6&amp;#REF!&amp;#REF!,INDIRECT(FinancialEquivalent))/10000</f>
        <v>#REF!</v>
      </c>
      <c r="AB19" s="43"/>
      <c r="AC19" s="34" t="e">
        <f aca="true">SUMIF(INDIRECT(FinancialReference),AC$6&amp;#REF!&amp;#REF!,INDIRECT(FinancialEquivalent))/10000</f>
        <v>#REF!</v>
      </c>
      <c r="AD19" s="43"/>
      <c r="AE19" s="34" t="e">
        <f aca="true">SUMIF(INDIRECT(FinancialReference),AE$6&amp;#REF!&amp;#REF!,INDIRECT(FinancialEquivalent))/10000</f>
        <v>#REF!</v>
      </c>
      <c r="AF19" s="34"/>
      <c r="AG19" s="34" t="e">
        <f aca="false">SUM(C19:AE19)</f>
        <v>#REF!</v>
      </c>
      <c r="AH19" s="31"/>
      <c r="AI19" s="34" t="n">
        <f aca="false">+[12]BMPosYesterday!AI19</f>
        <v>0.272394949348457</v>
      </c>
      <c r="AJ19" s="32"/>
      <c r="AK19" s="34" t="e">
        <f aca="false">AG19-AI19</f>
        <v>#REF!</v>
      </c>
      <c r="AL19" s="2"/>
      <c r="AM19" s="35"/>
      <c r="AO19" s="42" t="e">
        <f aca="false">+AK19-'[12]Report -Benchmark Change'!AI19</f>
        <v>#REF!</v>
      </c>
    </row>
    <row r="20" customFormat="false" ht="12.75" hidden="false" customHeight="false" outlineLevel="0" collapsed="false">
      <c r="A20" s="12" t="s">
        <v>29</v>
      </c>
      <c r="B20" s="15"/>
      <c r="C20" s="34" t="e">
        <f aca="true">SUMIF(INDIRECT(FinancialReference),C$6&amp;#REF!&amp;#REF!,INDIRECT(FinancialNotional))/10000</f>
        <v>#REF!</v>
      </c>
      <c r="E20" s="34"/>
      <c r="F20" s="43"/>
      <c r="G20" s="34" t="e">
        <f aca="true">SUMIF(INDIRECT(FinancialReference),G$6&amp;#REF!&amp;#REF!,INDIRECT(FinancialNotional))/10000</f>
        <v>#REF!</v>
      </c>
      <c r="H20" s="43"/>
      <c r="I20" s="34" t="e">
        <f aca="true">SUMIF(INDIRECT(FinancialReference),I$6&amp;#REF!&amp;#REF!,INDIRECT(FinancialNotional))/10000</f>
        <v>#REF!</v>
      </c>
      <c r="J20" s="43"/>
      <c r="K20" s="34" t="e">
        <f aca="true">SUMIF(INDIRECT(FinancialReference),K$6&amp;#REF!&amp;#REF!,INDIRECT(FinancialNotional))/10000</f>
        <v>#REF!</v>
      </c>
      <c r="L20" s="43"/>
      <c r="M20" s="34" t="e">
        <f aca="true">SUMIF(INDIRECT(FinancialReference),M$6&amp;#REF!&amp;#REF!,INDIRECT(FinancialNotional))/10000</f>
        <v>#REF!</v>
      </c>
      <c r="N20" s="43"/>
      <c r="O20" s="34" t="e">
        <f aca="true">SUMIF(INDIRECT(FinancialReference),O$6&amp;#REF!&amp;#REF!,INDIRECT(FinancialNotional))/10000</f>
        <v>#REF!</v>
      </c>
      <c r="P20" s="43"/>
      <c r="Q20" s="34" t="e">
        <f aca="true">SUMIF(INDIRECT(FinancialReference),Q$6&amp;#REF!&amp;#REF!,INDIRECT(FinancialNotional))/10000</f>
        <v>#REF!</v>
      </c>
      <c r="R20" s="43"/>
      <c r="S20" s="34" t="e">
        <f aca="true">SUMIF(INDIRECT(FinancialReference),S$6&amp;#REF!&amp;#REF!,INDIRECT(FinancialNotional))/10000</f>
        <v>#REF!</v>
      </c>
      <c r="T20" s="43"/>
      <c r="U20" s="34" t="e">
        <f aca="true">SUMIF(INDIRECT(FinancialReference),U$6&amp;#REF!&amp;#REF!,INDIRECT(FinancialNotional))/10000</f>
        <v>#REF!</v>
      </c>
      <c r="V20" s="43"/>
      <c r="W20" s="34" t="e">
        <f aca="true">SUMIF(INDIRECT(FinancialReference),W$6&amp;#REF!&amp;#REF!,INDIRECT(FinancialNotional))/10000</f>
        <v>#REF!</v>
      </c>
      <c r="X20" s="43"/>
      <c r="Y20" s="34" t="e">
        <f aca="true">SUMIF(INDIRECT(FinancialReference),Y$6&amp;#REF!&amp;#REF!,INDIRECT(FinancialNotional))/10000</f>
        <v>#REF!</v>
      </c>
      <c r="Z20" s="43"/>
      <c r="AA20" s="34" t="e">
        <f aca="true">SUMIF(INDIRECT(FinancialReference),AA$6&amp;#REF!&amp;#REF!,INDIRECT(FinancialNotional))/10000</f>
        <v>#REF!</v>
      </c>
      <c r="AB20" s="43"/>
      <c r="AC20" s="34" t="e">
        <f aca="true">SUMIF(INDIRECT(FinancialReference),AC$6&amp;#REF!&amp;#REF!,INDIRECT(FinancialNotional))/10000</f>
        <v>#REF!</v>
      </c>
      <c r="AD20" s="43"/>
      <c r="AE20" s="34" t="e">
        <f aca="true">SUMIF(INDIRECT(FinancialReference),AE$6&amp;#REF!&amp;#REF!,INDIRECT(FinancialNotional))/10000</f>
        <v>#REF!</v>
      </c>
      <c r="AF20" s="34"/>
      <c r="AG20" s="34" t="e">
        <f aca="false">SUM(C20:AE20)</f>
        <v>#REF!</v>
      </c>
      <c r="AH20" s="31"/>
      <c r="AI20" s="34" t="n">
        <f aca="false">+[12]BMPosYesterday!AI20</f>
        <v>1483.14848029</v>
      </c>
      <c r="AJ20" s="32"/>
      <c r="AK20" s="34" t="e">
        <f aca="false">AG20-AI20</f>
        <v>#REF!</v>
      </c>
      <c r="AL20" s="2"/>
      <c r="AM20" s="35" t="e">
        <f aca="false">AG20-'[13]Financial Book Position'!$AJ$19</f>
        <v>#REF!</v>
      </c>
      <c r="AO20" s="42" t="e">
        <f aca="false">+AK20-'[12]Report -Benchmark Change'!AI20</f>
        <v>#REF!</v>
      </c>
    </row>
    <row r="21" customFormat="false" ht="12.75" hidden="false" customHeight="false" outlineLevel="0" collapsed="false">
      <c r="A21" s="12" t="s">
        <v>30</v>
      </c>
      <c r="B21" s="15"/>
      <c r="C21" s="34" t="e">
        <f aca="true">SUMIF(INDIRECT(FinancialReference),C$6&amp;#REF!&amp;#REF!,INDIRECT(FinancialEquivalent))/10000</f>
        <v>#REF!</v>
      </c>
      <c r="E21" s="34"/>
      <c r="F21" s="43"/>
      <c r="G21" s="34" t="e">
        <f aca="true">SUMIF(INDIRECT(FinancialReference),G$6&amp;#REF!&amp;#REF!,INDIRECT(FinancialEquivalent))/10000</f>
        <v>#REF!</v>
      </c>
      <c r="H21" s="43"/>
      <c r="I21" s="34" t="e">
        <f aca="true">SUMIF(INDIRECT(FinancialReference),I$6&amp;#REF!&amp;#REF!,INDIRECT(FinancialEquivalent))/10000</f>
        <v>#REF!</v>
      </c>
      <c r="J21" s="43"/>
      <c r="K21" s="34" t="e">
        <f aca="true">SUMIF(INDIRECT(FinancialReference),K$6&amp;#REF!&amp;#REF!,INDIRECT(FinancialEquivalent))/10000</f>
        <v>#REF!</v>
      </c>
      <c r="L21" s="43"/>
      <c r="M21" s="34" t="e">
        <f aca="true">SUMIF(INDIRECT(FinancialReference),M$6&amp;#REF!&amp;#REF!,INDIRECT(FinancialEquivalent))/10000</f>
        <v>#REF!</v>
      </c>
      <c r="N21" s="43"/>
      <c r="O21" s="34" t="e">
        <f aca="true">SUMIF(INDIRECT(FinancialReference),O$6&amp;#REF!&amp;#REF!,INDIRECT(FinancialEquivalent))/10000</f>
        <v>#REF!</v>
      </c>
      <c r="P21" s="43"/>
      <c r="Q21" s="34" t="e">
        <f aca="true">SUMIF(INDIRECT(FinancialReference),Q$6&amp;#REF!&amp;#REF!,INDIRECT(FinancialEquivalent))/10000</f>
        <v>#REF!</v>
      </c>
      <c r="R21" s="43"/>
      <c r="S21" s="34" t="e">
        <f aca="true">SUMIF(INDIRECT(FinancialReference),S$6&amp;#REF!&amp;#REF!,INDIRECT(FinancialEquivalent))/10000</f>
        <v>#REF!</v>
      </c>
      <c r="T21" s="43"/>
      <c r="U21" s="34" t="e">
        <f aca="true">SUMIF(INDIRECT(FinancialReference),U$6&amp;#REF!&amp;#REF!,INDIRECT(FinancialEquivalent))/10000</f>
        <v>#REF!</v>
      </c>
      <c r="V21" s="43"/>
      <c r="W21" s="34" t="e">
        <f aca="true">SUMIF(INDIRECT(FinancialReference),W$6&amp;#REF!&amp;#REF!,INDIRECT(FinancialEquivalent))/10000</f>
        <v>#REF!</v>
      </c>
      <c r="X21" s="43"/>
      <c r="Y21" s="34" t="e">
        <f aca="true">SUMIF(INDIRECT(FinancialReference),Y$6&amp;#REF!&amp;#REF!,INDIRECT(FinancialEquivalent))/10000</f>
        <v>#REF!</v>
      </c>
      <c r="Z21" s="43"/>
      <c r="AA21" s="34" t="e">
        <f aca="true">SUMIF(INDIRECT(FinancialReference),AA$6&amp;#REF!&amp;#REF!,INDIRECT(FinancialEquivalent))/10000</f>
        <v>#REF!</v>
      </c>
      <c r="AB21" s="43"/>
      <c r="AC21" s="34" t="e">
        <f aca="true">SUMIF(INDIRECT(FinancialReference),AC$6&amp;#REF!&amp;#REF!,INDIRECT(FinancialEquivalent))/10000</f>
        <v>#REF!</v>
      </c>
      <c r="AD21" s="43"/>
      <c r="AE21" s="34" t="e">
        <f aca="true">SUMIF(INDIRECT(FinancialReference),AE$6&amp;#REF!&amp;#REF!,INDIRECT(FinancialEquivalent))/10000</f>
        <v>#REF!</v>
      </c>
      <c r="AF21" s="34"/>
      <c r="AG21" s="34" t="e">
        <f aca="false">SUM(C21:AE21)</f>
        <v>#REF!</v>
      </c>
      <c r="AH21" s="31"/>
      <c r="AI21" s="34" t="n">
        <f aca="false">+[12]BMPosYesterday!AI21</f>
        <v>1480.44467523935</v>
      </c>
      <c r="AJ21" s="32"/>
      <c r="AK21" s="34" t="e">
        <f aca="false">AG21-AI21</f>
        <v>#REF!</v>
      </c>
      <c r="AL21" s="2"/>
      <c r="AM21" s="35"/>
      <c r="AO21" s="42" t="e">
        <f aca="false">+AK21-'[12]Report -Benchmark Change'!AI21</f>
        <v>#REF!</v>
      </c>
    </row>
    <row r="22" customFormat="false" ht="12.75" hidden="false" customHeight="false" outlineLevel="0" collapsed="false">
      <c r="A22" s="12" t="s">
        <v>20</v>
      </c>
      <c r="B22" s="15"/>
      <c r="C22" s="34" t="e">
        <f aca="true">SUMIF(INDIRECT(FinancialReference),C$6&amp;#REF!&amp;#REF!,INDIRECT(FinancialEquivalent))/10000</f>
        <v>#REF!</v>
      </c>
      <c r="E22" s="34"/>
      <c r="F22" s="43"/>
      <c r="G22" s="34" t="e">
        <f aca="true">SUMIF(INDIRECT(FinancialReference),G$6&amp;#REF!&amp;#REF!,INDIRECT(FinancialNotional))/10000</f>
        <v>#REF!</v>
      </c>
      <c r="H22" s="43"/>
      <c r="I22" s="34" t="e">
        <f aca="true">SUMIF(INDIRECT(FinancialReference),I$6&amp;#REF!&amp;#REF!,INDIRECT(FinancialEquivalent))/10000</f>
        <v>#REF!</v>
      </c>
      <c r="J22" s="43"/>
      <c r="K22" s="34" t="e">
        <f aca="true">SUMIF(INDIRECT(FinancialReference),K$6&amp;#REF!&amp;#REF!,INDIRECT(FinancialEquivalent))/10000</f>
        <v>#REF!</v>
      </c>
      <c r="L22" s="43"/>
      <c r="M22" s="34" t="e">
        <f aca="true">SUMIF(INDIRECT(FinancialReference),M$6&amp;#REF!&amp;#REF!,INDIRECT(FinancialEquivalent))/10000</f>
        <v>#REF!</v>
      </c>
      <c r="N22" s="43"/>
      <c r="O22" s="34" t="e">
        <f aca="true">SUMIF(INDIRECT(FinancialReference),O$6&amp;#REF!&amp;#REF!,INDIRECT(FinancialEquivalent))/10000</f>
        <v>#REF!</v>
      </c>
      <c r="P22" s="43"/>
      <c r="Q22" s="34" t="e">
        <f aca="true">SUMIF(INDIRECT(FinancialReference),Q$6&amp;#REF!&amp;#REF!,INDIRECT(FinancialEquivalent))/10000</f>
        <v>#REF!</v>
      </c>
      <c r="R22" s="43"/>
      <c r="S22" s="34" t="e">
        <f aca="true">SUMIF(INDIRECT(FinancialReference),S$6&amp;#REF!&amp;#REF!,INDIRECT(FinancialEquivalent))/10000</f>
        <v>#REF!</v>
      </c>
      <c r="T22" s="43"/>
      <c r="U22" s="34" t="e">
        <f aca="true">SUMIF(INDIRECT(FinancialReference),U$6&amp;#REF!&amp;#REF!,INDIRECT(FinancialEquivalent))/10000</f>
        <v>#REF!</v>
      </c>
      <c r="V22" s="43"/>
      <c r="W22" s="34" t="e">
        <f aca="true">SUMIF(INDIRECT(FinancialReference),W$6&amp;#REF!&amp;#REF!,INDIRECT(FinancialEquivalent))/10000</f>
        <v>#REF!</v>
      </c>
      <c r="X22" s="43"/>
      <c r="Y22" s="34" t="e">
        <f aca="true">SUMIF(INDIRECT(FinancialReference),Y$6&amp;#REF!&amp;#REF!,INDIRECT(FinancialEquivalent))/10000</f>
        <v>#REF!</v>
      </c>
      <c r="Z22" s="43"/>
      <c r="AA22" s="34" t="e">
        <f aca="true">SUMIF(INDIRECT(FinancialReference),AA$6&amp;#REF!&amp;#REF!,INDIRECT(FinancialEquivalent))/10000</f>
        <v>#REF!</v>
      </c>
      <c r="AB22" s="43"/>
      <c r="AC22" s="34" t="e">
        <f aca="true">SUMIF(INDIRECT(FinancialReference),AC$6&amp;#REF!&amp;#REF!,INDIRECT(FinancialEquivalent))/10000</f>
        <v>#REF!</v>
      </c>
      <c r="AD22" s="43"/>
      <c r="AE22" s="34" t="e">
        <f aca="true">SUMIF(INDIRECT(FinancialReference),AE$6&amp;#REF!&amp;#REF!,INDIRECT(FinancialEquivalent))/10000</f>
        <v>#REF!</v>
      </c>
      <c r="AF22" s="34"/>
      <c r="AG22" s="34" t="e">
        <f aca="false">SUM(C22:AE22)</f>
        <v>#REF!</v>
      </c>
      <c r="AH22" s="31"/>
      <c r="AI22" s="34" t="n">
        <f aca="false">+[12]BMPosYesterday!AI22</f>
        <v>505.283271671429</v>
      </c>
      <c r="AJ22" s="32"/>
      <c r="AK22" s="34" t="e">
        <f aca="false">AG22-AI22</f>
        <v>#REF!</v>
      </c>
      <c r="AL22" s="2"/>
      <c r="AM22" s="35"/>
      <c r="AO22" s="42" t="e">
        <f aca="false">+AK22-'[12]Report -Benchmark Change'!AI22</f>
        <v>#REF!</v>
      </c>
    </row>
    <row r="23" customFormat="false" ht="12.75" hidden="false" customHeight="false" outlineLevel="0" collapsed="false">
      <c r="A23" s="12" t="s">
        <v>21</v>
      </c>
      <c r="B23" s="15"/>
      <c r="C23" s="34" t="e">
        <f aca="true">SUMIF(INDIRECT(FinancialReference),C$6&amp;#REF!&amp;#REF!,INDIRECT(FinancialEquivalent))/10000</f>
        <v>#REF!</v>
      </c>
      <c r="E23" s="34" t="n">
        <f aca="false">'[13]Financial Book Position'!$H$21</f>
        <v>0</v>
      </c>
      <c r="F23" s="43"/>
      <c r="G23" s="34" t="e">
        <f aca="true">SUMIF(INDIRECT(FinancialReference),G$6&amp;#REF!&amp;#REF!,INDIRECT(FinancialNotional))/10000</f>
        <v>#REF!</v>
      </c>
      <c r="H23" s="43"/>
      <c r="I23" s="34" t="e">
        <f aca="true">SUMIF(INDIRECT(FinancialReference),I$6&amp;#REF!&amp;#REF!,INDIRECT(FinancialEquivalent))/10000</f>
        <v>#REF!</v>
      </c>
      <c r="J23" s="43"/>
      <c r="K23" s="34" t="e">
        <f aca="true">SUMIF(INDIRECT(FinancialReference),K$6&amp;#REF!&amp;#REF!,INDIRECT(FinancialEquivalent))/10000</f>
        <v>#REF!</v>
      </c>
      <c r="L23" s="43"/>
      <c r="M23" s="34" t="e">
        <f aca="true">SUMIF(INDIRECT(FinancialReference),M$6&amp;#REF!&amp;#REF!,INDIRECT(FinancialEquivalent))/10000</f>
        <v>#REF!</v>
      </c>
      <c r="N23" s="43"/>
      <c r="O23" s="34" t="e">
        <f aca="true">SUMIF(INDIRECT(FinancialReference),O$6&amp;#REF!&amp;#REF!,INDIRECT(FinancialEquivalent))/10000</f>
        <v>#REF!</v>
      </c>
      <c r="P23" s="43"/>
      <c r="Q23" s="34" t="e">
        <f aca="true">SUMIF(INDIRECT(FinancialReference),Q$6&amp;#REF!&amp;#REF!,INDIRECT(FinancialEquivalent))/10000</f>
        <v>#REF!</v>
      </c>
      <c r="R23" s="43"/>
      <c r="S23" s="34" t="e">
        <f aca="true">SUMIF(INDIRECT(FinancialReference),S$6&amp;#REF!&amp;#REF!,INDIRECT(FinancialEquivalent))/10000</f>
        <v>#REF!</v>
      </c>
      <c r="T23" s="43"/>
      <c r="U23" s="34" t="e">
        <f aca="true">SUMIF(INDIRECT(FinancialReference),U$6&amp;#REF!&amp;#REF!,INDIRECT(FinancialEquivalent))/10000</f>
        <v>#REF!</v>
      </c>
      <c r="V23" s="43"/>
      <c r="W23" s="34" t="e">
        <f aca="true">SUMIF(INDIRECT(FinancialReference),W$6&amp;#REF!&amp;#REF!,INDIRECT(FinancialEquivalent))/10000</f>
        <v>#REF!</v>
      </c>
      <c r="X23" s="43"/>
      <c r="Y23" s="34" t="e">
        <f aca="true">SUMIF(INDIRECT(FinancialReference),Y$6&amp;#REF!&amp;#REF!,INDIRECT(FinancialEquivalent))/10000</f>
        <v>#REF!</v>
      </c>
      <c r="Z23" s="43"/>
      <c r="AA23" s="34" t="e">
        <f aca="true">SUMIF(INDIRECT(FinancialReference),AA$6&amp;#REF!&amp;#REF!,INDIRECT(FinancialEquivalent))/10000</f>
        <v>#REF!</v>
      </c>
      <c r="AB23" s="43"/>
      <c r="AC23" s="34" t="e">
        <f aca="true">SUMIF(INDIRECT(FinancialReference),AC$6&amp;#REF!&amp;#REF!,INDIRECT(FinancialEquivalent))/10000</f>
        <v>#REF!</v>
      </c>
      <c r="AD23" s="43"/>
      <c r="AE23" s="34" t="e">
        <f aca="true">SUMIF(INDIRECT(FinancialReference),AE$6&amp;#REF!&amp;#REF!,INDIRECT(FinancialEquivalent))/10000</f>
        <v>#REF!</v>
      </c>
      <c r="AF23" s="34"/>
      <c r="AG23" s="34" t="e">
        <f aca="false">SUM(C23:AE23)-E23</f>
        <v>#REF!</v>
      </c>
      <c r="AH23" s="31"/>
      <c r="AI23" s="34" t="n">
        <f aca="false">+[12]BMPosYesterday!AI23</f>
        <v>0</v>
      </c>
      <c r="AJ23" s="32"/>
      <c r="AK23" s="34" t="e">
        <f aca="false">AG23-AI23</f>
        <v>#REF!</v>
      </c>
      <c r="AL23" s="2"/>
      <c r="AM23" s="35"/>
      <c r="AO23" s="42" t="e">
        <f aca="false">+AK23-'[12]Report -Benchmark Change'!AI23</f>
        <v>#REF!</v>
      </c>
    </row>
    <row r="24" customFormat="false" ht="14.25" hidden="false" customHeight="false" outlineLevel="0" collapsed="false">
      <c r="A24" s="37" t="s">
        <v>22</v>
      </c>
      <c r="B24" s="15"/>
      <c r="C24" s="38" t="e">
        <f aca="false">SUM(C11:C14)+C19+C21+C16+C17+C23</f>
        <v>#REF!</v>
      </c>
      <c r="E24" s="38" t="n">
        <v>0</v>
      </c>
      <c r="G24" s="38" t="e">
        <f aca="false">SUM(G11:G14)+G19+G21+G16+G17+G23</f>
        <v>#REF!</v>
      </c>
      <c r="I24" s="38" t="e">
        <f aca="false">SUM(I11:I14)+I19+I21+I16+I17+I23</f>
        <v>#REF!</v>
      </c>
      <c r="K24" s="38" t="e">
        <f aca="false">SUM(K11:K14)+K19+K21+K16+K17+K23</f>
        <v>#REF!</v>
      </c>
      <c r="M24" s="38" t="e">
        <f aca="false">SUM(M11:M14)+M19+M21+M16+M17+M23</f>
        <v>#REF!</v>
      </c>
      <c r="O24" s="38" t="e">
        <f aca="false">SUM(O11:O14)+O19+O21+O16+O17+O23</f>
        <v>#REF!</v>
      </c>
      <c r="Q24" s="38" t="e">
        <f aca="false">SUM(Q11:Q14)+Q19+Q21+Q16+Q17+Q23</f>
        <v>#REF!</v>
      </c>
      <c r="S24" s="38" t="e">
        <f aca="false">SUM(S11:S14)+S19+S21+S16+S17+S23</f>
        <v>#REF!</v>
      </c>
      <c r="U24" s="38" t="e">
        <f aca="false">SUM(U11:U14)+U19+U21+U16+U17+U23</f>
        <v>#REF!</v>
      </c>
      <c r="W24" s="38" t="e">
        <f aca="false">SUM(W11:W14)+W19+W21+W16+W17+W23</f>
        <v>#REF!</v>
      </c>
      <c r="Y24" s="38" t="e">
        <f aca="false">SUM(Y11:Y14)+Y19+Y21+Y16+Y17+Y23</f>
        <v>#REF!</v>
      </c>
      <c r="AA24" s="38" t="e">
        <f aca="false">SUM(AA11:AA14)+AA19+AA21+AA16+AA17+AA23</f>
        <v>#REF!</v>
      </c>
      <c r="AC24" s="38" t="e">
        <f aca="false">SUM(AC11:AC14)+AC19+AC21+AC16+AC17+AC23</f>
        <v>#REF!</v>
      </c>
      <c r="AE24" s="38" t="e">
        <f aca="false">SUM(AE11:AE14)+AE19+AE21+AE16+AE17+AE23</f>
        <v>#REF!</v>
      </c>
      <c r="AG24" s="38" t="e">
        <f aca="false">SUM(AG11:AG14)+AG19+AG21+AG16+AG17+AG23</f>
        <v>#REF!</v>
      </c>
      <c r="AH24" s="31"/>
      <c r="AI24" s="38" t="n">
        <f aca="false">SUM(AI11:AI14)+AI19+AI21+AI16+AI17+AI23</f>
        <v>1900.1683783287</v>
      </c>
      <c r="AJ24" s="32"/>
      <c r="AK24" s="38" t="e">
        <f aca="false">SUM(AK11:AK14)+AK19+AK21+AK16+AK17+AK23</f>
        <v>#REF!</v>
      </c>
      <c r="AL24" s="39"/>
      <c r="AM24" s="40" t="e">
        <f aca="false">AG24-'[13]Financial Book Position'!$AJ$23</f>
        <v>#REF!</v>
      </c>
      <c r="AO24" s="38" t="e">
        <f aca="false">SUM(AO11:AO18)+SUM(AO19:AO23)</f>
        <v>#REF!</v>
      </c>
    </row>
    <row r="25" customFormat="false" ht="16.5" hidden="false" customHeight="false" outlineLevel="0" collapsed="false">
      <c r="A25" s="44" t="s">
        <v>26</v>
      </c>
      <c r="B25" s="15"/>
      <c r="C25" s="29" t="e">
        <f aca="false">+C24-[12]BMPosYesterday!E24</f>
        <v>#REF!</v>
      </c>
      <c r="E25" s="29" t="n">
        <f aca="false">+E24-[12]BMPosYesterday!G24</f>
        <v>0</v>
      </c>
      <c r="G25" s="29" t="e">
        <f aca="false">+G24-[12]BMPosYesterday!I24</f>
        <v>#REF!</v>
      </c>
      <c r="H25" s="29"/>
      <c r="I25" s="29" t="e">
        <f aca="false">+I24-[12]BMPosYesterday!K24</f>
        <v>#REF!</v>
      </c>
      <c r="J25" s="29"/>
      <c r="K25" s="29" t="e">
        <f aca="false">+K24-[12]BMPosYesterday!M24</f>
        <v>#REF!</v>
      </c>
      <c r="L25" s="29"/>
      <c r="M25" s="29" t="e">
        <f aca="false">+M24-[12]BMPosYesterday!O24</f>
        <v>#REF!</v>
      </c>
      <c r="N25" s="29"/>
      <c r="O25" s="29" t="e">
        <f aca="false">+O24-[12]BMPosYesterday!Q24</f>
        <v>#REF!</v>
      </c>
      <c r="P25" s="29"/>
      <c r="Q25" s="29" t="e">
        <f aca="false">+Q24-[12]BMPosYesterday!S24</f>
        <v>#REF!</v>
      </c>
      <c r="R25" s="29"/>
      <c r="S25" s="29" t="e">
        <f aca="false">+S24-([12]BMPosYesterday!U24)</f>
        <v>#REF!</v>
      </c>
      <c r="T25" s="29"/>
      <c r="U25" s="29" t="e">
        <f aca="false">+U24-[12]BMPosYesterday!W24</f>
        <v>#REF!</v>
      </c>
      <c r="V25" s="29"/>
      <c r="W25" s="29" t="e">
        <f aca="false">+W24-[12]BMPosYesterday!Y24</f>
        <v>#REF!</v>
      </c>
      <c r="X25" s="29"/>
      <c r="Y25" s="29" t="e">
        <f aca="false">+Y24-[12]BMPosYesterday!AA24</f>
        <v>#REF!</v>
      </c>
      <c r="Z25" s="29"/>
      <c r="AA25" s="29" t="e">
        <f aca="false">+AA24-[12]BMPosYesterday!AC24</f>
        <v>#REF!</v>
      </c>
      <c r="AB25" s="29"/>
      <c r="AC25" s="29" t="e">
        <f aca="false">+AC24-[12]BMPosYesterday!AE24</f>
        <v>#REF!</v>
      </c>
      <c r="AD25" s="29"/>
      <c r="AE25" s="29" t="e">
        <f aca="false">+AE24-[12]BMPosYesterday!AG23</f>
        <v>#REF!</v>
      </c>
      <c r="AF25" s="29"/>
      <c r="AG25" s="30" t="e">
        <f aca="false">SUM(G25:AE25)+C25</f>
        <v>#REF!</v>
      </c>
      <c r="AH25" s="31"/>
      <c r="AI25" s="30"/>
      <c r="AJ25" s="32"/>
      <c r="AK25" s="30"/>
      <c r="AL25" s="2"/>
      <c r="AM25" s="41"/>
    </row>
  </sheetData>
  <conditionalFormatting sqref="C5">
    <cfRule type="cellIs" priority="2" operator="equal" aboveAverage="0" equalAverage="0" bottom="0" percent="0" rank="0" text="" dxfId="24">
      <formula>"THERE ARE POSITIONS ON HIDDEN ROWS, LINE 70 TO 142"</formula>
    </cfRule>
  </conditionalFormatting>
  <conditionalFormatting sqref="D5">
    <cfRule type="cellIs" priority="3" operator="equal" aboveAverage="0" equalAverage="0" bottom="0" percent="0" rank="0" text="" dxfId="25">
      <formula>"THERE ARE POSITIONS ON HIDDEN ROWS, LINE 181 TO 189"</formula>
    </cfRule>
  </conditionalFormatting>
  <conditionalFormatting sqref="E5:J5">
    <cfRule type="cellIs" priority="4" operator="equal" aboveAverage="0" equalAverage="0" bottom="0" percent="0" rank="0" text="" dxfId="26">
      <formula>"THERE ARE POSITIONS ON HIDDEN ROWS, LINE 235 TO 240"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4</xdr:col>
                    <xdr:colOff>179280</xdr:colOff>
                    <xdr:row>2</xdr:row>
                    <xdr:rowOff>37800</xdr:rowOff>
                  </from>
                  <to>
                    <xdr:col>6</xdr:col>
                    <xdr:colOff>638280</xdr:colOff>
                    <xdr:row>4</xdr:row>
                    <xdr:rowOff>333360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>
                <anchor moveWithCells="true" sizeWithCells="false">
                  <from>
                    <xdr:col>2</xdr:col>
                    <xdr:colOff>239400</xdr:colOff>
                    <xdr:row>1</xdr:row>
                    <xdr:rowOff>142920</xdr:rowOff>
                  </from>
                  <to>
                    <xdr:col>4</xdr:col>
                    <xdr:colOff>379440</xdr:colOff>
                    <xdr:row>4</xdr:row>
                    <xdr:rowOff>104040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1</xdr:row>
                    <xdr:rowOff>142920</xdr:rowOff>
                  </from>
                  <to>
                    <xdr:col>8</xdr:col>
                    <xdr:colOff>60480</xdr:colOff>
                    <xdr:row>4</xdr:row>
                    <xdr:rowOff>104040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2001-12-07T21:44:11Z</dcterms:created>
  <dc:creator>plove</dc:creator>
  <dc:description/>
  <dc:language>en-US</dc:language>
  <cp:lastModifiedBy>plove</cp:lastModifiedBy>
  <cp:lastPrinted>2001-12-07T22:17:46Z</cp:lastPrinted>
  <dcterms:modified xsi:type="dcterms:W3CDTF">2001-12-07T22:19:10Z</dcterms:modified>
  <cp:revision>0</cp:revision>
  <dc:subject/>
  <dc:title/>
</cp:coreProperties>
</file>