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" sheetId="1" state="visible" r:id="rId3"/>
    <sheet name="Pwr CrvFtch" sheetId="2" state="visible" r:id="rId4"/>
  </sheets>
  <definedNames>
    <definedName function="false" hidden="false" localSheetId="0" name="_xlnm.Print_Area" vbProcedure="false">Power!$A$10:$S$24</definedName>
    <definedName function="false" hidden="false" name="BookCode" vbProcedure="false">Power!$V$35:$X$44</definedName>
    <definedName function="false" hidden="false" name="CurveDate" vbProcedure="false">Power!$C$13</definedName>
    <definedName function="false" hidden="false" name="HourlyScalers" vbProcedure="false">'Pwr CrvFtch'!$AT$11:$BE$34</definedName>
    <definedName function="false" hidden="false" name="IRFirstMonth" vbProcedure="false">'Pwr CrvFtch'!$A$4</definedName>
    <definedName function="false" hidden="false" name="OffIntraVols" vbProcedure="false">'Pwr CrvFtch'!$BI$9:$BP$231</definedName>
    <definedName function="false" hidden="false" name="OffPrices" vbProcedure="false">'Pwr CrvFtch'!$D$9:$K$305</definedName>
    <definedName function="false" hidden="false" name="OffVols" vbProcedure="false">'Pwr CrvFtch'!$M$9:$AF$276</definedName>
    <definedName function="false" hidden="false" name="PeakIntraVols" vbProcedure="false">'Pwr CrvFtch'!$BI$9:$BL$231</definedName>
    <definedName function="false" hidden="false" name="PeakPrices" vbProcedure="false">'Pwr CrvFtch'!$D$9:$G$261</definedName>
    <definedName function="false" hidden="false" name="PeakVols" vbProcedure="false">'Pwr CrvFtch'!$M$9:$AB$276</definedName>
    <definedName function="false" hidden="false" name="PositionRegion" vbProcedure="false">'Pwr CrvFtch'!$D$3</definedName>
    <definedName function="false" hidden="false" name="PowerCode" vbProcedure="false">Power!$V$62:$X$97</definedName>
    <definedName function="false" hidden="false" name="RealCurveDate" vbProcedure="false">'Pwr CrvFtch'!$G$3</definedName>
    <definedName function="false" hidden="false" name="RegionIndex" vbProcedure="false">Power!$W$62:$W$93</definedName>
    <definedName function="false" hidden="false" name="RegionNumber" vbProcedure="false">Power!$C$3</definedName>
    <definedName function="false" hidden="false" name="SatPrices" vbProcedure="false">'Pwr CrvFtch'!$M$9:$P$276</definedName>
    <definedName function="false" hidden="false" name="SunPrices" vbProcedure="false">'Pwr CrvFtch'!$M$9:$T$276</definedName>
    <definedName function="false" hidden="false" name="_Order1" vbProcedure="false">255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<sst xmlns="http://schemas.openxmlformats.org/spreadsheetml/2006/main" count="319" uniqueCount="197">
  <si>
    <t xml:space="preserve">Holidays have been added to Sundays</t>
  </si>
  <si>
    <t xml:space="preserve">Week</t>
  </si>
  <si>
    <t xml:space="preserve">Sat</t>
  </si>
  <si>
    <t xml:space="preserve">Sun</t>
  </si>
  <si>
    <t xml:space="preserve">Hol</t>
  </si>
  <si>
    <t xml:space="preserve">Total</t>
  </si>
  <si>
    <t xml:space="preserve">Power Code</t>
  </si>
  <si>
    <t xml:space="preserve">-Hol</t>
  </si>
  <si>
    <t xml:space="preserve">+Hol</t>
  </si>
  <si>
    <t xml:space="preserve">Curve Type</t>
  </si>
  <si>
    <t xml:space="preserve">Power Region</t>
  </si>
  <si>
    <t xml:space="preserve">Region </t>
  </si>
  <si>
    <t xml:space="preserve">Term</t>
  </si>
  <si>
    <t xml:space="preserve">MW</t>
  </si>
  <si>
    <t xml:space="preserve">Type</t>
  </si>
  <si>
    <t xml:space="preserve">Days</t>
  </si>
  <si>
    <t xml:space="preserve">Volume</t>
  </si>
  <si>
    <t xml:space="preserve">Price</t>
  </si>
  <si>
    <t xml:space="preserve">Bid</t>
  </si>
  <si>
    <t xml:space="preserve">Libor</t>
  </si>
  <si>
    <t xml:space="preserve">MTM</t>
  </si>
  <si>
    <t xml:space="preserve">Nepool</t>
  </si>
  <si>
    <t xml:space="preserve">Peak</t>
  </si>
  <si>
    <t xml:space="preserve">Today's Date</t>
  </si>
  <si>
    <t xml:space="preserve">Curve Date</t>
  </si>
  <si>
    <t xml:space="preserve">Curve Point</t>
  </si>
  <si>
    <t xml:space="preserve">Start Date</t>
  </si>
  <si>
    <t xml:space="preserve">* Days of month are hidden</t>
  </si>
  <si>
    <t xml:space="preserve">End Date</t>
  </si>
  <si>
    <t xml:space="preserve">5x16</t>
  </si>
  <si>
    <t xml:space="preserve">1x16</t>
  </si>
  <si>
    <t xml:space="preserve">7x8</t>
  </si>
  <si>
    <t xml:space="preserve">5x8, 2x24</t>
  </si>
  <si>
    <t xml:space="preserve">7x24</t>
  </si>
  <si>
    <t xml:space="preserve">Interest</t>
  </si>
  <si>
    <t xml:space="preserve">Disc.</t>
  </si>
  <si>
    <t xml:space="preserve">Day Types per Month</t>
  </si>
  <si>
    <t xml:space="preserve">Date</t>
  </si>
  <si>
    <t xml:space="preserve">On Peak</t>
  </si>
  <si>
    <t xml:space="preserve">Sat Peak</t>
  </si>
  <si>
    <t xml:space="preserve">Sun Peak</t>
  </si>
  <si>
    <t xml:space="preserve">Off Peak</t>
  </si>
  <si>
    <t xml:space="preserve">All Hours</t>
  </si>
  <si>
    <t xml:space="preserve">Rate</t>
  </si>
  <si>
    <t xml:space="preserve">Factor</t>
  </si>
  <si>
    <t xml:space="preserve">M-F</t>
  </si>
  <si>
    <t xml:space="preserve">Sun/Hol</t>
  </si>
  <si>
    <t xml:space="preserve">Year</t>
  </si>
  <si>
    <t xml:space="preserve">Mo Vol</t>
  </si>
  <si>
    <t xml:space="preserve">Dly Vol</t>
  </si>
  <si>
    <t xml:space="preserve">(LIBOR)</t>
  </si>
  <si>
    <t xml:space="preserve">Table 1 - Book Codes</t>
  </si>
  <si>
    <t xml:space="preserve">P</t>
  </si>
  <si>
    <t xml:space="preserve">P - Price</t>
  </si>
  <si>
    <t xml:space="preserve">D</t>
  </si>
  <si>
    <t xml:space="preserve">D - Basis</t>
  </si>
  <si>
    <t xml:space="preserve">I</t>
  </si>
  <si>
    <t xml:space="preserve">I - Index</t>
  </si>
  <si>
    <t xml:space="preserve">R</t>
  </si>
  <si>
    <t xml:space="preserve">R - Rate</t>
  </si>
  <si>
    <t xml:space="preserve">F</t>
  </si>
  <si>
    <t xml:space="preserve">F - Foreign Exchange</t>
  </si>
  <si>
    <t xml:space="preserve">Open</t>
  </si>
  <si>
    <t xml:space="preserve">Table 2 - Power Curve</t>
  </si>
  <si>
    <t xml:space="preserve">BD</t>
  </si>
  <si>
    <t xml:space="preserve">Bid Level</t>
  </si>
  <si>
    <t xml:space="preserve">MD</t>
  </si>
  <si>
    <t xml:space="preserve">Mid Level</t>
  </si>
  <si>
    <t xml:space="preserve">AK</t>
  </si>
  <si>
    <t xml:space="preserve">Ask Level</t>
  </si>
  <si>
    <t xml:space="preserve">Table 4 - Power Region</t>
  </si>
  <si>
    <t xml:space="preserve">1</t>
  </si>
  <si>
    <t xml:space="preserve">1      NY East</t>
  </si>
  <si>
    <t xml:space="preserve">1A</t>
  </si>
  <si>
    <t xml:space="preserve">1A  PJM</t>
  </si>
  <si>
    <t xml:space="preserve">1B</t>
  </si>
  <si>
    <t xml:space="preserve">1B   NEPOOL</t>
  </si>
  <si>
    <t xml:space="preserve">1C</t>
  </si>
  <si>
    <t xml:space="preserve">1C   NY West</t>
  </si>
  <si>
    <t xml:space="preserve">1D</t>
  </si>
  <si>
    <t xml:space="preserve">1D   East Hub</t>
  </si>
  <si>
    <t xml:space="preserve">1E</t>
  </si>
  <si>
    <t xml:space="preserve">1E    West Hub</t>
  </si>
  <si>
    <t xml:space="preserve">1F</t>
  </si>
  <si>
    <t xml:space="preserve">1F   Firm LD</t>
  </si>
  <si>
    <t xml:space="preserve">1J</t>
  </si>
  <si>
    <t xml:space="preserve">1J  10 min Spin</t>
  </si>
  <si>
    <t xml:space="preserve">1K</t>
  </si>
  <si>
    <t xml:space="preserve">1K  10 min Non Spin</t>
  </si>
  <si>
    <t xml:space="preserve">1L</t>
  </si>
  <si>
    <t xml:space="preserve">1L  30 min Operating</t>
  </si>
  <si>
    <t xml:space="preserve">1M</t>
  </si>
  <si>
    <t xml:space="preserve">1M  AGC</t>
  </si>
  <si>
    <t xml:space="preserve">1P</t>
  </si>
  <si>
    <t xml:space="preserve">1P  Boston</t>
  </si>
  <si>
    <t xml:space="preserve">1Q</t>
  </si>
  <si>
    <t xml:space="preserve">1Q  Maine</t>
  </si>
  <si>
    <t xml:space="preserve">1R</t>
  </si>
  <si>
    <t xml:space="preserve">1R First Energy</t>
  </si>
  <si>
    <t xml:space="preserve">1V</t>
  </si>
  <si>
    <t xml:space="preserve">1V  VEPCO</t>
  </si>
  <si>
    <t xml:space="preserve">1W</t>
  </si>
  <si>
    <t xml:space="preserve">1W  West Mass</t>
  </si>
  <si>
    <t xml:space="preserve">1Z</t>
  </si>
  <si>
    <t xml:space="preserve">1Z  IN CITY NY</t>
  </si>
  <si>
    <t xml:space="preserve">2A</t>
  </si>
  <si>
    <t xml:space="preserve">2A  AEP</t>
  </si>
  <si>
    <t xml:space="preserve">3</t>
  </si>
  <si>
    <t xml:space="preserve">3     SERC</t>
  </si>
  <si>
    <t xml:space="preserve">3A</t>
  </si>
  <si>
    <t xml:space="preserve">3A  FL-GA Border</t>
  </si>
  <si>
    <t xml:space="preserve">3B</t>
  </si>
  <si>
    <t xml:space="preserve">3B  TVA</t>
  </si>
  <si>
    <t xml:space="preserve">3C</t>
  </si>
  <si>
    <t xml:space="preserve">3C Into FRCC</t>
  </si>
  <si>
    <t xml:space="preserve">3D</t>
  </si>
  <si>
    <t xml:space="preserve">3D Duke</t>
  </si>
  <si>
    <t xml:space="preserve">3G</t>
  </si>
  <si>
    <t xml:space="preserve">3G GTC</t>
  </si>
  <si>
    <t xml:space="preserve">4</t>
  </si>
  <si>
    <t xml:space="preserve">4     CINergy</t>
  </si>
  <si>
    <t xml:space="preserve">4B</t>
  </si>
  <si>
    <t xml:space="preserve">4B  Southern MAPP</t>
  </si>
  <si>
    <t xml:space="preserve">4C</t>
  </si>
  <si>
    <t xml:space="preserve">4C  COMED</t>
  </si>
  <si>
    <t xml:space="preserve">4M</t>
  </si>
  <si>
    <t xml:space="preserve">4M Manitoba</t>
  </si>
  <si>
    <t xml:space="preserve">4N</t>
  </si>
  <si>
    <t xml:space="preserve">4N  NSP</t>
  </si>
  <si>
    <t xml:space="preserve">5</t>
  </si>
  <si>
    <t xml:space="preserve">5     Entergy</t>
  </si>
  <si>
    <t xml:space="preserve">5A</t>
  </si>
  <si>
    <t xml:space="preserve">5A  Associated</t>
  </si>
  <si>
    <t xml:space="preserve">6</t>
  </si>
  <si>
    <t xml:space="preserve">6     ERCOT Seller's Choice</t>
  </si>
  <si>
    <t xml:space="preserve">6A</t>
  </si>
  <si>
    <t xml:space="preserve">6A  North Texas</t>
  </si>
  <si>
    <t xml:space="preserve">6B</t>
  </si>
  <si>
    <t xml:space="preserve">6B  West Texas</t>
  </si>
  <si>
    <t xml:space="preserve">6C</t>
  </si>
  <si>
    <t xml:space="preserve">6C  Central Texas</t>
  </si>
  <si>
    <t xml:space="preserve">6D</t>
  </si>
  <si>
    <t xml:space="preserve">6D  Valley-Texas</t>
  </si>
  <si>
    <t xml:space="preserve">6E</t>
  </si>
  <si>
    <t xml:space="preserve">6E  Tex-Mex Border</t>
  </si>
  <si>
    <t xml:space="preserve">7</t>
  </si>
  <si>
    <t xml:space="preserve">7     Palo Verde</t>
  </si>
  <si>
    <t xml:space="preserve">7A</t>
  </si>
  <si>
    <t xml:space="preserve">7A  Rockies</t>
  </si>
  <si>
    <t xml:space="preserve">8</t>
  </si>
  <si>
    <t xml:space="preserve">8     COB</t>
  </si>
  <si>
    <t xml:space="preserve">9     Mid Columbia</t>
  </si>
  <si>
    <t xml:space="preserve">10   NP-15</t>
  </si>
  <si>
    <t xml:space="preserve">11    SP-15</t>
  </si>
  <si>
    <t xml:space="preserve">12   ZP26</t>
  </si>
  <si>
    <t xml:space="preserve">20  Ontario</t>
  </si>
  <si>
    <t xml:space="preserve">21  Alberta</t>
  </si>
  <si>
    <t xml:space="preserve">22  Operating Alberta</t>
  </si>
  <si>
    <t xml:space="preserve">Interest Rate</t>
  </si>
  <si>
    <t xml:space="preserve">Forward Power Price Curves, Volatilities and Price Profile</t>
  </si>
  <si>
    <t xml:space="preserve">REGION 1B</t>
  </si>
  <si>
    <t xml:space="preserve">Calculation of Intra-Month Volatilities</t>
  </si>
  <si>
    <t xml:space="preserve">Monthly Volatilities</t>
  </si>
  <si>
    <t xml:space="preserve">Intra-Month Volatilties</t>
  </si>
  <si>
    <t xml:space="preserve">PEAK</t>
  </si>
  <si>
    <t xml:space="preserve">OFF-PEAK</t>
  </si>
  <si>
    <t xml:space="preserve">Saturday</t>
  </si>
  <si>
    <t xml:space="preserve">Sunday</t>
  </si>
  <si>
    <t xml:space="preserve">Capacity</t>
  </si>
  <si>
    <t xml:space="preserve">OffPeak</t>
  </si>
  <si>
    <t xml:space="preserve">Group</t>
  </si>
  <si>
    <t xml:space="preserve">Prudent</t>
  </si>
  <si>
    <t xml:space="preserve">Mid</t>
  </si>
  <si>
    <t xml:space="preserve">Offer</t>
  </si>
  <si>
    <t xml:space="preserve">Code</t>
  </si>
  <si>
    <t xml:space="preserve">Start</t>
  </si>
  <si>
    <t xml:space="preserve">End</t>
  </si>
  <si>
    <t xml:space="preserve">($/MWH)</t>
  </si>
  <si>
    <t xml:space="preserve">Month</t>
  </si>
  <si>
    <t xml:space="preserve">Daily Price Profile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</si>
  <si>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</si>
  <si>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</si>
  <si>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</si>
  <si>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</si>
  <si>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</si>
  <si>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</si>
  <si>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</si>
  <si>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</si>
  <si>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</si>
  <si>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</si>
  <si>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</si>
  <si>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</si>
  <si>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HR</t>
  </si>
  <si>
    <t xml:space="preserve">P/OP</t>
  </si>
  <si>
    <t xml:space="preserve">2</t>
  </si>
  <si>
    <t xml:space="preserve">Volatility Smile</t>
  </si>
  <si>
    <t xml:space="preserve">Price Sensitivies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</si>
</sst>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[$-409]#,##0_);\(#,##0\)"/>
    <numFmt numFmtId="166" formatCode="#,##0"/>
    <numFmt numFmtId="167" formatCode="[$-409]m/d/yyyy"/>
    <numFmt numFmtId="168" formatCode="[$-409]h:mm\ AM/PM"/>
    <numFmt numFmtId="169" formatCode="mm/dd/yy"/>
    <numFmt numFmtId="170" formatCode="0_);[RED]\-0_)"/>
    <numFmt numFmtId="171" formatCode="[$-409]mmm\-yy"/>
    <numFmt numFmtId="172" formatCode="[$-409]#,##0.00_);\(#,##0.00\)"/>
    <numFmt numFmtId="173" formatCode="0%"/>
    <numFmt numFmtId="174" formatCode="0.0%"/>
    <numFmt numFmtId="175" formatCode="m/d/yy"/>
    <numFmt numFmtId="176" formatCode="0&quot; years&quot;"/>
    <numFmt numFmtId="177" formatCode="#,##0.000_);\(#,##0.000\)"/>
    <numFmt numFmtId="178" formatCode="0"/>
    <numFmt numFmtId="179" formatCode="0.00%"/>
    <numFmt numFmtId="180" formatCode="yyyy&quot; - &quot;mmm"/>
    <numFmt numFmtId="181" formatCode="0.00"/>
    <numFmt numFmtId="182" formatCode="_(* #,##0.00_);_(* \(#,##0.00\);_(* \-??_);_(@_)"/>
    <numFmt numFmtId="183" formatCode="dd\-mmm\-yy_);[RED]dd\-mmm\-yy_)"/>
    <numFmt numFmtId="184" formatCode="[$-409]d\-mmm\-yy"/>
    <numFmt numFmtId="185" formatCode="mmm\-yy_)"/>
    <numFmt numFmtId="186" formatCode="#,##0.0000_);\(#,##0.0000\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0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FFFF00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sz val="18"/>
      <color rgb="FF0000FF"/>
      <name val="Arial"/>
      <family val="0"/>
    </font>
    <font>
      <sz val="10"/>
      <color rgb="FF0000FF"/>
      <name val="Courier New"/>
      <family val="0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  <fill>
      <patternFill patternType="solid">
        <fgColor rgb="FFCCFFCC"/>
        <bgColor rgb="FFCCFFFF"/>
      </patternFill>
    </fill>
    <fill>
      <patternFill patternType="solid">
        <fgColor rgb="FF69FFFF"/>
        <bgColor rgb="FF33CC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applyFont="true" applyBorder="false" applyAlignment="false" applyProtection="false"/>
    <xf numFmtId="16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1" applyFont="true" applyBorder="true" applyAlignment="true" applyProtection="false">
      <alignment horizontal="general" vertical="bottom" textRotation="0" wrapText="false" indent="0" shrinkToFit="false"/>
    </xf>
  </cellStyleXfs>
  <cellXfs count="1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4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4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5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4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4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4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5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5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8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8" fillId="4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81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des2" xfId="20"/>
    <cellStyle name="Unprot" xfId="21"/>
    <cellStyle name="Unprot$" xfId="22"/>
    <cellStyle name="Unprotect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794520</xdr:colOff>
          <xdr:row>5</xdr:row>
          <xdr:rowOff>142920</xdr:rowOff>
        </xdr:from>
        <xdr:to>
          <xdr:col>6</xdr:col>
          <xdr:colOff>644400</xdr:colOff>
          <xdr:row>7</xdr:row>
          <xdr:rowOff>162000</xdr:rowOff>
        </xdr:to>
        <xdr:sp>
          <xdr:nvSpPr>
            <xdr:cNvPr id="1001" name="Button 19" descr="Refres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Curves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30240</xdr:colOff>
          <xdr:row>14</xdr:row>
          <xdr:rowOff>9360</xdr:rowOff>
        </xdr:from>
        <xdr:to>
          <xdr:col>6</xdr:col>
          <xdr:colOff>332640</xdr:colOff>
          <xdr:row>15</xdr:row>
          <xdr:rowOff>47880</xdr:rowOff>
        </xdr:to>
        <xdr:sp>
          <xdr:nvSpPr>
            <xdr:cNvPr id="0" name="Drop Down 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9</xdr:row>
          <xdr:rowOff>0</xdr:rowOff>
        </xdr:from>
        <xdr:to>
          <xdr:col>7</xdr:col>
          <xdr:colOff>735120</xdr:colOff>
          <xdr:row>10</xdr:row>
          <xdr:rowOff>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40680</xdr:colOff>
          <xdr:row>5</xdr:row>
          <xdr:rowOff>133560</xdr:rowOff>
        </xdr:from>
        <xdr:to>
          <xdr:col>9</xdr:col>
          <xdr:colOff>232200</xdr:colOff>
          <xdr:row>7</xdr:row>
          <xdr:rowOff>152640</xdr:rowOff>
        </xdr:to>
        <xdr:sp>
          <xdr:nvSpPr>
            <xdr:cNvPr id="1002" name="Button 36" descr="Update Libo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Libor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446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5.85"/>
    <col collapsed="false" customWidth="true" hidden="false" outlineLevel="0" max="3" min="3" style="1" width="10.71"/>
    <col collapsed="false" customWidth="true" hidden="true" outlineLevel="0" max="6" min="4" style="1" width="10.71"/>
    <col collapsed="false" customWidth="true" hidden="false" outlineLevel="0" max="14" min="7" style="1" width="10.71"/>
    <col collapsed="false" customWidth="true" hidden="false" outlineLevel="0" max="16" min="15" style="1" width="8.85"/>
    <col collapsed="false" customWidth="true" hidden="false" outlineLevel="0" max="18" min="17" style="1" width="8.7"/>
    <col collapsed="false" customWidth="true" hidden="false" outlineLevel="0" max="19" min="19" style="1" width="11.56"/>
    <col collapsed="false" customWidth="true" hidden="false" outlineLevel="0" max="20" min="20" style="1" width="8.7"/>
    <col collapsed="false" customWidth="true" hidden="true" outlineLevel="0" max="21" min="21" style="1" width="8.7"/>
    <col collapsed="false" customWidth="true" hidden="true" outlineLevel="0" max="23" min="22" style="1" width="5.71"/>
    <col collapsed="false" customWidth="true" hidden="true" outlineLevel="0" max="24" min="24" style="1" width="25.7"/>
    <col collapsed="false" customWidth="true" hidden="true" outlineLevel="0" max="25" min="25" style="1" width="5.71"/>
    <col collapsed="false" customWidth="true" hidden="true" outlineLevel="0" max="26" min="26" style="1" width="3.28"/>
    <col collapsed="false" customWidth="false" hidden="true" outlineLevel="0" max="29" min="27" style="1" width="9.14"/>
    <col collapsed="false" customWidth="true" hidden="true" outlineLevel="0" max="30" min="30" style="1" width="9.56"/>
    <col collapsed="false" customWidth="false" hidden="true" outlineLevel="0" max="34" min="31" style="1" width="9.14"/>
    <col collapsed="false" customWidth="true" hidden="true" outlineLevel="0" max="35" min="35" style="1" width="9.06"/>
    <col collapsed="false" customWidth="false" hidden="false" outlineLevel="0" max="257" min="36" style="1" width="9.14"/>
  </cols>
  <sheetData>
    <row r="1" customFormat="false" ht="12.75" hidden="true" customHeight="false" outlineLevel="0" collapsed="false">
      <c r="A1" s="2" t="n">
        <f aca="true">+TODAY()</f>
        <v>45926</v>
      </c>
      <c r="B1" s="2"/>
      <c r="C1" s="3"/>
      <c r="AC1" s="4"/>
      <c r="AD1" s="4"/>
      <c r="AE1" s="4"/>
      <c r="AF1" s="5" t="s">
        <v>0</v>
      </c>
      <c r="AG1" s="4"/>
      <c r="AH1" s="4"/>
    </row>
    <row r="2" customFormat="false" ht="13.5" hidden="true" customHeight="false" outlineLevel="0" collapsed="false">
      <c r="A2" s="6" t="n">
        <f aca="true">+NOW()</f>
        <v>45926.9432874739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AC2" s="4"/>
      <c r="AD2" s="8" t="s">
        <v>1</v>
      </c>
      <c r="AE2" s="8" t="s">
        <v>2</v>
      </c>
      <c r="AF2" s="9" t="s">
        <v>3</v>
      </c>
      <c r="AG2" s="8" t="s">
        <v>4</v>
      </c>
      <c r="AH2" s="8" t="s">
        <v>5</v>
      </c>
    </row>
    <row r="3" customFormat="false" ht="12.75" hidden="true" customHeight="false" outlineLevel="0" collapsed="false">
      <c r="A3" s="10" t="s">
        <v>6</v>
      </c>
      <c r="B3" s="1" t="n">
        <v>25</v>
      </c>
      <c r="C3" s="1" t="n">
        <v>3</v>
      </c>
      <c r="AC3" s="4"/>
      <c r="AD3" s="8" t="s">
        <v>7</v>
      </c>
      <c r="AE3" s="8" t="s">
        <v>7</v>
      </c>
      <c r="AF3" s="9" t="s">
        <v>8</v>
      </c>
      <c r="AG3" s="8"/>
      <c r="AH3" s="8"/>
    </row>
    <row r="4" customFormat="false" ht="12.75" hidden="true" customHeight="false" outlineLevel="0" collapsed="false">
      <c r="A4" s="10" t="s">
        <v>9</v>
      </c>
      <c r="C4" s="1" t="n">
        <v>3</v>
      </c>
      <c r="D4" s="1" t="n">
        <f aca="false">C4</f>
        <v>3</v>
      </c>
      <c r="E4" s="1" t="n">
        <f aca="false">D4</f>
        <v>3</v>
      </c>
      <c r="F4" s="1" t="n">
        <f aca="false">L4</f>
        <v>3</v>
      </c>
      <c r="I4" s="1" t="n">
        <f aca="false">E4</f>
        <v>3</v>
      </c>
      <c r="J4" s="1" t="n">
        <f aca="false">F4</f>
        <v>3</v>
      </c>
      <c r="L4" s="1" t="n">
        <f aca="false">I4</f>
        <v>3</v>
      </c>
      <c r="M4" s="1" t="n">
        <f aca="false">J4</f>
        <v>3</v>
      </c>
      <c r="AC4" s="11" t="n">
        <v>36557</v>
      </c>
      <c r="AD4" s="8" t="n">
        <v>21</v>
      </c>
      <c r="AE4" s="8" t="n">
        <v>4</v>
      </c>
      <c r="AF4" s="8" t="n">
        <v>4</v>
      </c>
      <c r="AG4" s="8" t="n">
        <v>0</v>
      </c>
      <c r="AH4" s="8" t="n">
        <v>29</v>
      </c>
    </row>
    <row r="5" customFormat="false" ht="12.75" hidden="false" customHeight="false" outlineLevel="0" collapsed="false">
      <c r="C5" s="12"/>
      <c r="AC5" s="11" t="n">
        <v>36586</v>
      </c>
      <c r="AD5" s="8" t="n">
        <v>23</v>
      </c>
      <c r="AE5" s="8" t="n">
        <v>4</v>
      </c>
      <c r="AF5" s="8" t="n">
        <v>4</v>
      </c>
      <c r="AG5" s="8" t="n">
        <v>0</v>
      </c>
      <c r="AH5" s="8" t="n">
        <v>31</v>
      </c>
    </row>
    <row r="6" customFormat="false" ht="12.75" hidden="false" customHeight="false" outlineLevel="0" collapsed="false">
      <c r="A6" s="13"/>
      <c r="B6" s="13"/>
      <c r="C6" s="12"/>
      <c r="D6" s="14"/>
      <c r="AC6" s="11" t="n">
        <v>36617</v>
      </c>
      <c r="AD6" s="8" t="n">
        <v>20</v>
      </c>
      <c r="AE6" s="8" t="n">
        <v>5</v>
      </c>
      <c r="AF6" s="8" t="n">
        <v>5</v>
      </c>
      <c r="AG6" s="8" t="n">
        <v>0</v>
      </c>
      <c r="AH6" s="8" t="n">
        <v>30</v>
      </c>
    </row>
    <row r="7" customFormat="false" ht="12.75" hidden="false" customHeight="false" outlineLevel="0" collapsed="false">
      <c r="A7" s="13"/>
      <c r="B7" s="13"/>
      <c r="C7" s="12"/>
      <c r="D7" s="14"/>
      <c r="AC7" s="11" t="n">
        <v>36647</v>
      </c>
      <c r="AD7" s="8" t="n">
        <v>22</v>
      </c>
      <c r="AE7" s="8" t="n">
        <v>4</v>
      </c>
      <c r="AF7" s="8" t="n">
        <v>5</v>
      </c>
      <c r="AG7" s="8" t="n">
        <v>1</v>
      </c>
      <c r="AH7" s="8" t="n">
        <v>31</v>
      </c>
    </row>
    <row r="8" customFormat="false" ht="12.75" hidden="false" customHeight="false" outlineLevel="0" collapsed="false">
      <c r="A8" s="13"/>
      <c r="B8" s="13"/>
      <c r="C8" s="12"/>
      <c r="D8" s="15"/>
      <c r="AC8" s="11" t="n">
        <v>36678</v>
      </c>
      <c r="AD8" s="8" t="n">
        <v>22</v>
      </c>
      <c r="AE8" s="8" t="n">
        <v>4</v>
      </c>
      <c r="AF8" s="8" t="n">
        <v>4</v>
      </c>
      <c r="AG8" s="8" t="n">
        <v>0</v>
      </c>
      <c r="AH8" s="8" t="n">
        <v>30</v>
      </c>
    </row>
    <row r="9" customFormat="false" ht="12.75" hidden="false" customHeight="false" outlineLevel="0" collapsed="false">
      <c r="C9" s="12"/>
      <c r="AC9" s="11" t="n">
        <v>36708</v>
      </c>
      <c r="AD9" s="8" t="n">
        <v>20</v>
      </c>
      <c r="AE9" s="8" t="n">
        <v>5</v>
      </c>
      <c r="AF9" s="8" t="n">
        <v>6</v>
      </c>
      <c r="AG9" s="8" t="n">
        <v>1</v>
      </c>
      <c r="AH9" s="8" t="n">
        <v>31</v>
      </c>
    </row>
    <row r="10" customFormat="false" ht="20.1" hidden="false" customHeight="true" outlineLevel="0" collapsed="false">
      <c r="A10" s="16" t="s">
        <v>10</v>
      </c>
      <c r="B10" s="16"/>
      <c r="C10" s="12" t="str">
        <f aca="false">VLOOKUP(C$3,PowerCode,2,FALSE())</f>
        <v>1B</v>
      </c>
      <c r="J10" s="17" t="s">
        <v>11</v>
      </c>
      <c r="K10" s="18" t="s">
        <v>12</v>
      </c>
      <c r="L10" s="18" t="s">
        <v>13</v>
      </c>
      <c r="M10" s="18" t="s">
        <v>14</v>
      </c>
      <c r="N10" s="18" t="s">
        <v>15</v>
      </c>
      <c r="O10" s="18" t="s">
        <v>16</v>
      </c>
      <c r="P10" s="18" t="s">
        <v>17</v>
      </c>
      <c r="Q10" s="18" t="s">
        <v>18</v>
      </c>
      <c r="R10" s="18" t="s">
        <v>19</v>
      </c>
      <c r="S10" s="19" t="s">
        <v>20</v>
      </c>
      <c r="AC10" s="11" t="n">
        <v>36739</v>
      </c>
      <c r="AD10" s="8" t="n">
        <v>23</v>
      </c>
      <c r="AE10" s="8" t="n">
        <v>4</v>
      </c>
      <c r="AF10" s="8" t="n">
        <v>4</v>
      </c>
      <c r="AG10" s="8" t="n">
        <v>0</v>
      </c>
      <c r="AH10" s="8" t="n">
        <v>31</v>
      </c>
      <c r="AI10" s="9"/>
      <c r="AJ10" s="9"/>
    </row>
    <row r="11" customFormat="false" ht="15.75" hidden="false" customHeight="false" outlineLevel="0" collapsed="false">
      <c r="A11" s="20"/>
      <c r="B11" s="20"/>
      <c r="C11" s="12"/>
      <c r="J11" s="21" t="s">
        <v>21</v>
      </c>
      <c r="K11" s="22" t="n">
        <v>37438</v>
      </c>
      <c r="L11" s="23" t="n">
        <v>50</v>
      </c>
      <c r="M11" s="24" t="s">
        <v>22</v>
      </c>
      <c r="N11" s="23" t="n">
        <v>22</v>
      </c>
      <c r="O11" s="23" t="n">
        <v>17600</v>
      </c>
      <c r="P11" s="25" t="n">
        <v>55.5</v>
      </c>
      <c r="Q11" s="26" t="n">
        <f aca="false">C23</f>
        <v>53.5</v>
      </c>
      <c r="R11" s="27" t="n">
        <f aca="false">VLOOKUP(K11,$A$23:$P$24,16,FALSE())</f>
        <v>1.65002892164243</v>
      </c>
      <c r="S11" s="28" t="n">
        <f aca="false">(P11-Q11)*O11*R11</f>
        <v>58081.0180418135</v>
      </c>
      <c r="AC11" s="11" t="n">
        <v>36770</v>
      </c>
      <c r="AD11" s="8" t="n">
        <v>20</v>
      </c>
      <c r="AE11" s="8" t="n">
        <v>5</v>
      </c>
      <c r="AF11" s="8" t="n">
        <v>5</v>
      </c>
      <c r="AG11" s="8" t="n">
        <v>1</v>
      </c>
      <c r="AH11" s="8" t="n">
        <v>30</v>
      </c>
    </row>
    <row r="12" customFormat="false" ht="15.75" hidden="false" customHeight="false" outlineLevel="0" collapsed="false">
      <c r="A12" s="20" t="s">
        <v>23</v>
      </c>
      <c r="B12" s="20"/>
      <c r="C12" s="29" t="n">
        <f aca="true">TODAY()</f>
        <v>45926</v>
      </c>
      <c r="J12" s="21" t="s">
        <v>21</v>
      </c>
      <c r="K12" s="22" t="n">
        <v>37469</v>
      </c>
      <c r="L12" s="23" t="n">
        <v>50</v>
      </c>
      <c r="M12" s="24" t="s">
        <v>22</v>
      </c>
      <c r="N12" s="23" t="n">
        <v>22</v>
      </c>
      <c r="O12" s="23" t="n">
        <v>17600</v>
      </c>
      <c r="P12" s="25" t="n">
        <v>55.5</v>
      </c>
      <c r="Q12" s="30" t="n">
        <f aca="false">Q11</f>
        <v>53.5</v>
      </c>
      <c r="R12" s="27" t="n">
        <f aca="false">VLOOKUP(K12,$A$23:$P$24,16,FALSE())</f>
        <v>1.67090703859723</v>
      </c>
      <c r="S12" s="28" t="n">
        <f aca="false">(P12-Q12)*O12*R12</f>
        <v>58815.9277586226</v>
      </c>
      <c r="AC12" s="11" t="n">
        <v>36800</v>
      </c>
      <c r="AD12" s="8" t="n">
        <v>22</v>
      </c>
      <c r="AE12" s="8" t="n">
        <v>4</v>
      </c>
      <c r="AF12" s="8" t="n">
        <v>5</v>
      </c>
      <c r="AG12" s="8" t="n">
        <v>0</v>
      </c>
      <c r="AH12" s="8" t="n">
        <v>31</v>
      </c>
    </row>
    <row r="13" customFormat="false" ht="15.75" hidden="false" customHeight="false" outlineLevel="0" collapsed="false">
      <c r="A13" s="20" t="s">
        <v>24</v>
      </c>
      <c r="B13" s="20"/>
      <c r="C13" s="31" t="n">
        <v>37222</v>
      </c>
      <c r="J13" s="21" t="s">
        <v>21</v>
      </c>
      <c r="K13" s="22" t="n">
        <v>37438</v>
      </c>
      <c r="L13" s="23" t="n">
        <v>50</v>
      </c>
      <c r="M13" s="24" t="s">
        <v>22</v>
      </c>
      <c r="N13" s="23" t="n">
        <v>22</v>
      </c>
      <c r="O13" s="23" t="n">
        <v>17600</v>
      </c>
      <c r="P13" s="25" t="n">
        <v>56.75</v>
      </c>
      <c r="Q13" s="30" t="n">
        <f aca="false">Q12</f>
        <v>53.5</v>
      </c>
      <c r="R13" s="27" t="n">
        <f aca="false">VLOOKUP(K13,$A$23:$P$24,16,FALSE())</f>
        <v>1.65002892164243</v>
      </c>
      <c r="S13" s="28" t="n">
        <f aca="false">(P13-Q13)*O13*R13</f>
        <v>94381.654317947</v>
      </c>
      <c r="AC13" s="11" t="n">
        <v>36831</v>
      </c>
      <c r="AD13" s="8" t="n">
        <v>21</v>
      </c>
      <c r="AE13" s="8" t="n">
        <v>4</v>
      </c>
      <c r="AF13" s="8" t="n">
        <v>5</v>
      </c>
      <c r="AG13" s="8" t="n">
        <v>1</v>
      </c>
      <c r="AH13" s="8" t="n">
        <v>30</v>
      </c>
    </row>
    <row r="14" customFormat="false" ht="15.75" hidden="false" customHeight="false" outlineLevel="0" collapsed="false">
      <c r="A14" s="16"/>
      <c r="B14" s="16"/>
      <c r="C14" s="32"/>
      <c r="J14" s="21" t="s">
        <v>21</v>
      </c>
      <c r="K14" s="22" t="n">
        <v>37469</v>
      </c>
      <c r="L14" s="23" t="n">
        <v>50</v>
      </c>
      <c r="M14" s="24" t="s">
        <v>22</v>
      </c>
      <c r="N14" s="23" t="n">
        <v>22</v>
      </c>
      <c r="O14" s="23" t="n">
        <v>17600</v>
      </c>
      <c r="P14" s="25" t="n">
        <v>56.75</v>
      </c>
      <c r="Q14" s="30" t="n">
        <f aca="false">Q13</f>
        <v>53.5</v>
      </c>
      <c r="R14" s="27" t="n">
        <f aca="false">VLOOKUP(K14,$A$23:$P$24,16,FALSE())</f>
        <v>1.67090703859723</v>
      </c>
      <c r="S14" s="33" t="n">
        <f aca="false">(P14-Q14)*O14*R14</f>
        <v>95575.8826077616</v>
      </c>
      <c r="AC14" s="11" t="n">
        <v>36861</v>
      </c>
      <c r="AD14" s="8" t="n">
        <v>20</v>
      </c>
      <c r="AE14" s="8" t="n">
        <v>5</v>
      </c>
      <c r="AF14" s="8" t="n">
        <v>6</v>
      </c>
      <c r="AG14" s="8" t="n">
        <v>1</v>
      </c>
      <c r="AH14" s="8" t="n">
        <v>31</v>
      </c>
    </row>
    <row r="15" customFormat="false" ht="15.75" hidden="false" customHeight="false" outlineLevel="0" collapsed="false">
      <c r="A15" s="34" t="s">
        <v>25</v>
      </c>
      <c r="B15" s="34"/>
      <c r="C15" s="35" t="e">
        <f aca="false">VLOOKUP(C$4,#NAME?,2,FALSE())</f>
        <v>#VALUE!</v>
      </c>
      <c r="D15" s="35"/>
      <c r="E15" s="35"/>
      <c r="F15" s="35"/>
      <c r="G15" s="35"/>
      <c r="H15" s="35"/>
      <c r="I15" s="35"/>
      <c r="J15" s="36" t="s">
        <v>5</v>
      </c>
      <c r="K15" s="37"/>
      <c r="L15" s="37"/>
      <c r="M15" s="37"/>
      <c r="N15" s="38"/>
      <c r="O15" s="38"/>
      <c r="P15" s="38"/>
      <c r="Q15" s="38"/>
      <c r="R15" s="38"/>
      <c r="S15" s="33" t="n">
        <f aca="false">SUM(S11:S14)</f>
        <v>306854.482726145</v>
      </c>
      <c r="AC15" s="11" t="n">
        <v>36892</v>
      </c>
      <c r="AD15" s="8" t="n">
        <v>22</v>
      </c>
      <c r="AE15" s="8" t="n">
        <v>4</v>
      </c>
      <c r="AF15" s="8" t="n">
        <v>5</v>
      </c>
      <c r="AG15" s="8" t="n">
        <v>1</v>
      </c>
      <c r="AH15" s="8" t="n">
        <v>31</v>
      </c>
    </row>
    <row r="16" customFormat="false" ht="20.1" hidden="false" customHeight="true" outlineLevel="0" collapsed="false">
      <c r="A16" s="39" t="s">
        <v>26</v>
      </c>
      <c r="B16" s="39"/>
      <c r="C16" s="40" t="n">
        <v>37438</v>
      </c>
      <c r="M16" s="41" t="s">
        <v>27</v>
      </c>
      <c r="S16" s="42"/>
      <c r="AC16" s="11" t="n">
        <v>36923</v>
      </c>
      <c r="AD16" s="8" t="n">
        <v>20</v>
      </c>
      <c r="AE16" s="8" t="n">
        <v>4</v>
      </c>
      <c r="AF16" s="8" t="n">
        <v>4</v>
      </c>
      <c r="AG16" s="8" t="n">
        <v>0</v>
      </c>
      <c r="AH16" s="8" t="n">
        <v>28</v>
      </c>
    </row>
    <row r="17" customFormat="false" ht="12.75" hidden="false" customHeight="false" outlineLevel="0" collapsed="false">
      <c r="A17" s="39" t="s">
        <v>28</v>
      </c>
      <c r="B17" s="39"/>
      <c r="C17" s="40" t="n">
        <v>37499</v>
      </c>
      <c r="AC17" s="11" t="n">
        <v>36951</v>
      </c>
      <c r="AD17" s="8" t="n">
        <v>22</v>
      </c>
      <c r="AE17" s="8" t="n">
        <v>5</v>
      </c>
      <c r="AF17" s="8" t="n">
        <v>4</v>
      </c>
      <c r="AG17" s="8" t="n">
        <v>0</v>
      </c>
      <c r="AH17" s="8" t="n">
        <v>31</v>
      </c>
    </row>
    <row r="18" customFormat="false" ht="12.75" hidden="false" customHeight="false" outlineLevel="0" collapsed="false">
      <c r="A18" s="39" t="s">
        <v>12</v>
      </c>
      <c r="B18" s="39"/>
      <c r="C18" s="43" t="n">
        <f aca="false">ROUND((C17-C16)/365,0)</f>
        <v>0</v>
      </c>
      <c r="AC18" s="11" t="n">
        <v>36982</v>
      </c>
      <c r="AD18" s="8" t="n">
        <v>21</v>
      </c>
      <c r="AE18" s="8" t="n">
        <v>4</v>
      </c>
      <c r="AF18" s="8" t="n">
        <v>5</v>
      </c>
      <c r="AG18" s="8" t="n">
        <v>0</v>
      </c>
      <c r="AH18" s="8" t="n">
        <v>30</v>
      </c>
    </row>
    <row r="19" customFormat="false" ht="12.75" hidden="false" customHeight="false" outlineLevel="0" collapsed="false">
      <c r="A19" s="39"/>
      <c r="B19" s="39"/>
      <c r="C19" s="43"/>
      <c r="AC19" s="11" t="n">
        <v>37012</v>
      </c>
      <c r="AD19" s="8" t="n">
        <v>22</v>
      </c>
      <c r="AE19" s="8" t="n">
        <v>4</v>
      </c>
      <c r="AF19" s="8" t="n">
        <v>5</v>
      </c>
      <c r="AG19" s="8" t="n">
        <v>1</v>
      </c>
      <c r="AH19" s="8" t="n">
        <v>31</v>
      </c>
    </row>
    <row r="20" customFormat="false" ht="12.75" hidden="false" customHeight="false" outlineLevel="0" collapsed="false">
      <c r="A20" s="39"/>
      <c r="B20" s="39"/>
      <c r="C20" s="44" t="s">
        <v>29</v>
      </c>
      <c r="D20" s="45" t="s">
        <v>30</v>
      </c>
      <c r="E20" s="45" t="s">
        <v>30</v>
      </c>
      <c r="F20" s="45" t="s">
        <v>31</v>
      </c>
      <c r="G20" s="45" t="s">
        <v>32</v>
      </c>
      <c r="H20" s="46" t="s">
        <v>33</v>
      </c>
      <c r="I20" s="47" t="s">
        <v>29</v>
      </c>
      <c r="J20" s="48" t="s">
        <v>32</v>
      </c>
      <c r="K20" s="49" t="s">
        <v>33</v>
      </c>
      <c r="L20" s="50" t="s">
        <v>29</v>
      </c>
      <c r="M20" s="51" t="s">
        <v>32</v>
      </c>
      <c r="N20" s="51" t="s">
        <v>33</v>
      </c>
      <c r="O20" s="44" t="s">
        <v>34</v>
      </c>
      <c r="P20" s="46" t="s">
        <v>35</v>
      </c>
      <c r="Q20" s="52" t="s">
        <v>36</v>
      </c>
      <c r="R20" s="52"/>
      <c r="S20" s="52"/>
      <c r="AC20" s="11" t="n">
        <v>37043</v>
      </c>
      <c r="AD20" s="8" t="n">
        <v>21</v>
      </c>
      <c r="AE20" s="8" t="n">
        <v>5</v>
      </c>
      <c r="AF20" s="8" t="n">
        <v>4</v>
      </c>
      <c r="AG20" s="8" t="n">
        <v>0</v>
      </c>
      <c r="AH20" s="8" t="n">
        <v>30</v>
      </c>
    </row>
    <row r="21" customFormat="false" ht="12.75" hidden="false" customHeight="false" outlineLevel="0" collapsed="false">
      <c r="A21" s="16" t="s">
        <v>37</v>
      </c>
      <c r="B21" s="16"/>
      <c r="C21" s="53" t="s">
        <v>38</v>
      </c>
      <c r="D21" s="54" t="s">
        <v>39</v>
      </c>
      <c r="E21" s="54" t="s">
        <v>40</v>
      </c>
      <c r="F21" s="55" t="s">
        <v>41</v>
      </c>
      <c r="G21" s="55" t="s">
        <v>41</v>
      </c>
      <c r="H21" s="56" t="s">
        <v>42</v>
      </c>
      <c r="I21" s="57" t="s">
        <v>38</v>
      </c>
      <c r="J21" s="58" t="s">
        <v>41</v>
      </c>
      <c r="K21" s="59" t="s">
        <v>42</v>
      </c>
      <c r="L21" s="60" t="s">
        <v>38</v>
      </c>
      <c r="M21" s="61" t="s">
        <v>41</v>
      </c>
      <c r="N21" s="62" t="s">
        <v>42</v>
      </c>
      <c r="O21" s="63" t="s">
        <v>43</v>
      </c>
      <c r="P21" s="64" t="s">
        <v>44</v>
      </c>
      <c r="Q21" s="65" t="s">
        <v>45</v>
      </c>
      <c r="R21" s="65" t="s">
        <v>2</v>
      </c>
      <c r="S21" s="65" t="s">
        <v>46</v>
      </c>
      <c r="T21" s="65"/>
      <c r="U21" s="65"/>
      <c r="AC21" s="11" t="n">
        <v>37073</v>
      </c>
      <c r="AD21" s="8" t="n">
        <v>21</v>
      </c>
      <c r="AE21" s="8" t="n">
        <v>4</v>
      </c>
      <c r="AF21" s="8" t="n">
        <v>6</v>
      </c>
      <c r="AG21" s="8" t="n">
        <v>1</v>
      </c>
      <c r="AH21" s="8" t="n">
        <v>31</v>
      </c>
    </row>
    <row r="22" customFormat="false" ht="12.75" hidden="false" customHeight="false" outlineLevel="0" collapsed="false">
      <c r="A22" s="16"/>
      <c r="B22" s="16" t="s">
        <v>47</v>
      </c>
      <c r="C22" s="66" t="s">
        <v>17</v>
      </c>
      <c r="D22" s="67" t="s">
        <v>17</v>
      </c>
      <c r="E22" s="67" t="s">
        <v>17</v>
      </c>
      <c r="F22" s="67" t="s">
        <v>17</v>
      </c>
      <c r="G22" s="67" t="s">
        <v>17</v>
      </c>
      <c r="H22" s="68" t="s">
        <v>17</v>
      </c>
      <c r="I22" s="69" t="s">
        <v>48</v>
      </c>
      <c r="J22" s="70" t="s">
        <v>48</v>
      </c>
      <c r="K22" s="71" t="s">
        <v>48</v>
      </c>
      <c r="L22" s="72" t="s">
        <v>49</v>
      </c>
      <c r="M22" s="73" t="s">
        <v>49</v>
      </c>
      <c r="N22" s="73" t="s">
        <v>49</v>
      </c>
      <c r="O22" s="63" t="s">
        <v>50</v>
      </c>
      <c r="P22" s="64"/>
      <c r="AC22" s="11" t="n">
        <v>37104</v>
      </c>
      <c r="AD22" s="8" t="n">
        <v>23</v>
      </c>
      <c r="AE22" s="8" t="n">
        <v>4</v>
      </c>
      <c r="AF22" s="8" t="n">
        <v>4</v>
      </c>
      <c r="AG22" s="8" t="n">
        <v>0</v>
      </c>
      <c r="AH22" s="8" t="n">
        <v>31</v>
      </c>
    </row>
    <row r="23" customFormat="false" ht="12.75" hidden="false" customHeight="false" outlineLevel="0" collapsed="false">
      <c r="A23" s="74" t="n">
        <f aca="false">C16</f>
        <v>37438</v>
      </c>
      <c r="B23" s="75" t="n">
        <f aca="false">IF(A23=0,0,YEAR(A23))</f>
        <v>2002</v>
      </c>
      <c r="C23" s="76" t="n">
        <f aca="false">IF(A23=0,0,VLOOKUP($A23,PeakPrices,C$4,FALSE()))</f>
        <v>53.5</v>
      </c>
      <c r="D23" s="30" t="n">
        <f aca="false">IF(A23=0,0,VLOOKUP($A23,SatPrices,D$4,FALSE()))</f>
        <v>38.15</v>
      </c>
      <c r="E23" s="30" t="n">
        <f aca="false">IF(A23=0,0,VLOOKUP($A23,SunPrices,E$4+4,FALSE()))</f>
        <v>35.65</v>
      </c>
      <c r="F23" s="30" t="n">
        <f aca="false">IF(A23=0,0,VLOOKUP($A23,OffPrices,F$4+4,FALSE()))</f>
        <v>25.9</v>
      </c>
      <c r="G23" s="30" t="n">
        <f aca="false">+IF(A23=0,0,(D23*R23*16+E23*S23*16+F23*SUM(Q23:S23)*8)/(R23*16+S23*16+SUM(Q23:S23)*8))</f>
        <v>29.8897959183673</v>
      </c>
      <c r="H23" s="77" t="n">
        <f aca="false">IF(A23=0,0,(C23*Q23*16+D23*R23*16+E23*S23*16+F23*SUM(Q23:S23)*8)/(SUM(Q23:S23)*24))</f>
        <v>41.0602150537634</v>
      </c>
      <c r="I23" s="78" t="n">
        <f aca="false">IF(A23=0,0,VLOOKUP($A23,PeakVols,I$4+12,FALSE()))</f>
        <v>0.44</v>
      </c>
      <c r="J23" s="79" t="n">
        <f aca="false">IF(A23=0,0,VLOOKUP($A23,OffVols,J$4+16,FALSE()))</f>
        <v>0.184</v>
      </c>
      <c r="K23" s="80" t="n">
        <f aca="false">IF(A23=0,0,(I23*Q23*16+J23*SUM(R23:S23)*16+J23*SUM(Q23:S23)*8)/(SUM(Q23:S23)*24))</f>
        <v>0.305118279569892</v>
      </c>
      <c r="L23" s="81" t="n">
        <f aca="false">IF(A23=0,0,VLOOKUP($A23,PeakIntraVols,L$4,FALSE()))</f>
        <v>0.83</v>
      </c>
      <c r="M23" s="82" t="n">
        <f aca="false">IF(A23=0,0,VLOOKUP($A23,OffIntraVols,M$4+4,FALSE()))</f>
        <v>0.495</v>
      </c>
      <c r="N23" s="82" t="n">
        <f aca="false">IF(A23=0,0,(L23*Q23*16+M23*SUM(R23:S23)*16+M23*SUM(Q23:S23)*8)/(SUM(Q23:S23)*24))</f>
        <v>0.653494623655914</v>
      </c>
      <c r="O23" s="83" t="n">
        <f aca="false">IF(A23=0,0,VLOOKUP(A23,'Pwr CrvFtch'!$A$4:$B$363,2))</f>
        <v>0.0217953838539429</v>
      </c>
      <c r="P23" s="84" t="n">
        <f aca="false">IF(A23=0,0,(1+O23/2)^(-2*((EOMONTH(A23,0)+20)-$C$12)/365.25))</f>
        <v>1.65002892164243</v>
      </c>
      <c r="Q23" s="85" t="n">
        <f aca="false">IF(A23=0,0,VLOOKUP($A23,$AC$4:$AF$446,2))</f>
        <v>22</v>
      </c>
      <c r="R23" s="85" t="n">
        <f aca="false">IF(A23=0,0,VLOOKUP($A23,$AC$4:$AF$446,3))</f>
        <v>4</v>
      </c>
      <c r="S23" s="85" t="n">
        <f aca="false">IF(A23=0,0,VLOOKUP($A23,$AC$4:$AF$446,4))</f>
        <v>5</v>
      </c>
      <c r="AC23" s="11" t="n">
        <v>37135</v>
      </c>
      <c r="AD23" s="8" t="n">
        <v>19</v>
      </c>
      <c r="AE23" s="8" t="n">
        <v>5</v>
      </c>
      <c r="AF23" s="8" t="n">
        <v>6</v>
      </c>
      <c r="AG23" s="8" t="n">
        <v>1</v>
      </c>
      <c r="AH23" s="8" t="n">
        <v>30</v>
      </c>
      <c r="AI23" s="86"/>
      <c r="AK23" s="87"/>
    </row>
    <row r="24" customFormat="false" ht="12.75" hidden="false" customHeight="false" outlineLevel="0" collapsed="false">
      <c r="A24" s="74" t="n">
        <f aca="false">IF(EOMONTH(A23,0)+1&gt;$C$17,0,IF(A23=0,0,EOMONTH(A23,0)+1))</f>
        <v>37469</v>
      </c>
      <c r="B24" s="75" t="n">
        <f aca="false">IF(A24=0,0,YEAR(A24))</f>
        <v>2002</v>
      </c>
      <c r="C24" s="76" t="n">
        <f aca="false">IF(A24=0,0,VLOOKUP($A24,PeakPrices,C$4,FALSE()))</f>
        <v>53.5</v>
      </c>
      <c r="D24" s="30" t="n">
        <f aca="false">IF(A24=0,0,VLOOKUP($A24,SatPrices,D$4,FALSE()))</f>
        <v>39.9</v>
      </c>
      <c r="E24" s="30" t="n">
        <f aca="false">IF(A24=0,0,VLOOKUP($A24,SunPrices,E$4+4,FALSE()))</f>
        <v>39.45</v>
      </c>
      <c r="F24" s="30" t="n">
        <f aca="false">IF(A24=0,0,VLOOKUP($A24,OffPrices,F$4+4,FALSE()))</f>
        <v>25.9</v>
      </c>
      <c r="G24" s="30" t="n">
        <f aca="false">+IF(A24=0,0,(D24*R24*16+E24*S24*16+F24*SUM(Q24:S24)*8)/(R24*16+S24*16+SUM(Q24:S24)*8))</f>
        <v>30.969387755102</v>
      </c>
      <c r="H24" s="77" t="n">
        <f aca="false">IF(A24=0,0,(C24*Q24*16+D24*R24*16+E24*S24*16+F24*SUM(Q24:S24)*8)/(SUM(Q24:S24)*24))</f>
        <v>41.6290322580645</v>
      </c>
      <c r="I24" s="78" t="n">
        <f aca="false">IF(A24=0,0,VLOOKUP($A24,PeakVols,I$4+12,FALSE()))</f>
        <v>0.44</v>
      </c>
      <c r="J24" s="79" t="n">
        <f aca="false">IF(A24=0,0,VLOOKUP($A24,OffVols,J$4+16,FALSE()))</f>
        <v>0.184</v>
      </c>
      <c r="K24" s="80" t="n">
        <f aca="false">IF(A24=0,0,(I24*Q24*16+J24*SUM(R24:S24)*16+J24*SUM(Q24:S24)*8)/(SUM(Q24:S24)*24))</f>
        <v>0.305118279569892</v>
      </c>
      <c r="L24" s="81" t="n">
        <f aca="false">IF(A24=0,0,VLOOKUP($A24,PeakIntraVols,L$4,FALSE()))</f>
        <v>0.83</v>
      </c>
      <c r="M24" s="82" t="n">
        <f aca="false">IF(A24=0,0,VLOOKUP($A24,OffIntraVols,M$4+4,FALSE()))</f>
        <v>0.675</v>
      </c>
      <c r="N24" s="82" t="n">
        <f aca="false">IF(A24=0,0,(L24*Q24*16+M24*SUM(R24:S24)*16+M24*SUM(Q24:S24)*8)/(SUM(Q24:S24)*24))</f>
        <v>0.748333333333333</v>
      </c>
      <c r="O24" s="83" t="n">
        <f aca="false">IF(A24=0,0,VLOOKUP(A24,'Pwr CrvFtch'!$A$4:$B$363,2))</f>
        <v>0.0224285213970092</v>
      </c>
      <c r="P24" s="84" t="n">
        <f aca="false">IF(A24=0,0,(1+O24/2)^(-2*((EOMONTH(A24,0)+20)-$C$12)/365.25))</f>
        <v>1.67090703859723</v>
      </c>
      <c r="Q24" s="85" t="n">
        <f aca="false">IF(A24=0,0,VLOOKUP($A24,$AC$4:$AF$446,2))</f>
        <v>22</v>
      </c>
      <c r="R24" s="85" t="n">
        <f aca="false">IF(A24=0,0,VLOOKUP($A24,$AC$4:$AF$446,3))</f>
        <v>5</v>
      </c>
      <c r="S24" s="85" t="n">
        <f aca="false">IF(A24=0,0,VLOOKUP($A24,$AC$4:$AF$446,4))</f>
        <v>4</v>
      </c>
      <c r="AC24" s="11" t="n">
        <v>37165</v>
      </c>
      <c r="AD24" s="8" t="n">
        <v>23</v>
      </c>
      <c r="AE24" s="8" t="n">
        <v>4</v>
      </c>
      <c r="AF24" s="8" t="n">
        <v>4</v>
      </c>
      <c r="AG24" s="8" t="n">
        <v>0</v>
      </c>
      <c r="AH24" s="8" t="n">
        <v>31</v>
      </c>
    </row>
    <row r="25" customFormat="false" ht="12.75" hidden="false" customHeight="false" outlineLevel="0" collapsed="false">
      <c r="A25" s="74" t="n">
        <f aca="false">IF(EOMONTH(A24,0)+1&gt;$C$17,0,IF(A24=0,0,EOMONTH(A24,0)+1))</f>
        <v>0</v>
      </c>
      <c r="B25" s="75" t="n">
        <f aca="false">IF(A25=0,0,YEAR(A25))</f>
        <v>0</v>
      </c>
      <c r="C25" s="76" t="n">
        <f aca="false">IF(A25=0,0,VLOOKUP($A25,PeakPrices,C$4,FALSE()))</f>
        <v>0</v>
      </c>
      <c r="D25" s="30" t="n">
        <f aca="false">IF(A25=0,0,VLOOKUP($A25,SatPrices,D$4,FALSE()))</f>
        <v>0</v>
      </c>
      <c r="E25" s="30" t="n">
        <f aca="false">IF(A25=0,0,VLOOKUP($A25,SunPrices,E$4+4,FALSE()))</f>
        <v>0</v>
      </c>
      <c r="F25" s="30" t="n">
        <f aca="false">IF(A25=0,0,VLOOKUP($A25,OffPrices,F$4+4,FALSE()))</f>
        <v>0</v>
      </c>
      <c r="G25" s="30" t="n">
        <f aca="false">+IF(A25=0,0,(D25*R25*16+E25*S25*16+F25*SUM(Q25:S25)*8)/(R25*16+S25*16+SUM(Q25:S25)*8))</f>
        <v>0</v>
      </c>
      <c r="H25" s="77" t="n">
        <f aca="false">IF(A25=0,0,(C25*Q25*16+D25*R25*16+E25*S25*16+F25*SUM(Q25:S25)*8)/(SUM(Q25:S25)*24))</f>
        <v>0</v>
      </c>
      <c r="I25" s="78" t="n">
        <f aca="false">IF(A25=0,0,VLOOKUP($A25,PeakVols,I$4+12,FALSE()))</f>
        <v>0</v>
      </c>
      <c r="J25" s="79" t="n">
        <f aca="false">IF(A25=0,0,VLOOKUP($A25,OffVols,J$4+16,FALSE()))</f>
        <v>0</v>
      </c>
      <c r="K25" s="80" t="n">
        <f aca="false">IF(A25=0,0,(I25*Q25*16+J25*SUM(R25:S25)*16+J25*SUM(Q25:S25)*8)/(SUM(Q25:S25)*24))</f>
        <v>0</v>
      </c>
      <c r="L25" s="81" t="n">
        <f aca="false">IF(A25=0,0,VLOOKUP($A25,PeakIntraVols,L$4,FALSE()))</f>
        <v>0</v>
      </c>
      <c r="M25" s="82" t="n">
        <f aca="false">IF(A25=0,0,VLOOKUP($A25,OffIntraVols,M$4+4,FALSE()))</f>
        <v>0</v>
      </c>
      <c r="N25" s="82" t="n">
        <f aca="false">IF(A25=0,0,(L25*Q25*16+M25*SUM(R25:S25)*16+M25*SUM(Q25:S25)*8)/(SUM(Q25:S25)*24))</f>
        <v>0</v>
      </c>
      <c r="O25" s="83" t="n">
        <f aca="false">IF(A25=0,0,VLOOKUP(A25,'Pwr CrvFtch'!$A$4:$B$363,2))</f>
        <v>0</v>
      </c>
      <c r="P25" s="84" t="n">
        <f aca="false">IF(A25=0,0,(1+O25/2)^(-2*((EOMONTH(A25,0)+20)-$C$12)/365.25))</f>
        <v>0</v>
      </c>
      <c r="Q25" s="85" t="n">
        <f aca="false">IF(A25=0,0,VLOOKUP($A25,$AC$4:$AF$446,2))</f>
        <v>0</v>
      </c>
      <c r="R25" s="85" t="n">
        <f aca="false">IF(A25=0,0,VLOOKUP($A25,$AC$4:$AF$446,3))</f>
        <v>0</v>
      </c>
      <c r="S25" s="85" t="n">
        <f aca="false">IF(A25=0,0,VLOOKUP($A25,$AC$4:$AF$446,4))</f>
        <v>0</v>
      </c>
      <c r="AC25" s="11" t="n">
        <v>37196</v>
      </c>
      <c r="AD25" s="8" t="n">
        <v>21</v>
      </c>
      <c r="AE25" s="8" t="n">
        <v>4</v>
      </c>
      <c r="AF25" s="8" t="n">
        <v>5</v>
      </c>
      <c r="AG25" s="8" t="n">
        <v>1</v>
      </c>
      <c r="AH25" s="8" t="n">
        <v>30</v>
      </c>
    </row>
    <row r="26" customFormat="false" ht="12.75" hidden="false" customHeight="false" outlineLevel="0" collapsed="false">
      <c r="A26" s="74" t="n">
        <f aca="false">IF(EOMONTH(A25,0)+1&gt;$C$17,0,IF(A25=0,0,EOMONTH(A25,0)+1))</f>
        <v>0</v>
      </c>
      <c r="B26" s="75" t="n">
        <f aca="false">IF(A26=0,0,YEAR(A26))</f>
        <v>0</v>
      </c>
      <c r="C26" s="76" t="n">
        <f aca="false">IF(A26=0,0,VLOOKUP($A26,PeakPrices,C$4,FALSE()))</f>
        <v>0</v>
      </c>
      <c r="D26" s="30" t="n">
        <f aca="false">IF(A26=0,0,VLOOKUP($A26,SatPrices,D$4,FALSE()))</f>
        <v>0</v>
      </c>
      <c r="E26" s="30" t="n">
        <f aca="false">IF(A26=0,0,VLOOKUP($A26,SunPrices,E$4+4,FALSE()))</f>
        <v>0</v>
      </c>
      <c r="F26" s="30" t="n">
        <f aca="false">IF(A26=0,0,VLOOKUP($A26,OffPrices,F$4+4,FALSE()))</f>
        <v>0</v>
      </c>
      <c r="G26" s="30" t="n">
        <f aca="false">+IF(A26=0,0,(D26*R26*16+E26*S26*16+F26*SUM(Q26:S26)*8)/(R26*16+S26*16+SUM(Q26:S26)*8))</f>
        <v>0</v>
      </c>
      <c r="H26" s="77" t="n">
        <f aca="false">IF(A26=0,0,(C26*Q26*16+D26*R26*16+E26*S26*16+F26*SUM(Q26:S26)*8)/(SUM(Q26:S26)*24))</f>
        <v>0</v>
      </c>
      <c r="I26" s="78" t="n">
        <f aca="false">IF(A26=0,0,VLOOKUP($A26,PeakVols,I$4+12,FALSE()))</f>
        <v>0</v>
      </c>
      <c r="J26" s="79" t="n">
        <f aca="false">IF(A26=0,0,VLOOKUP($A26,OffVols,J$4+16,FALSE()))</f>
        <v>0</v>
      </c>
      <c r="K26" s="80" t="n">
        <f aca="false">IF(A26=0,0,(I26*Q26*16+J26*SUM(R26:S26)*16+J26*SUM(Q26:S26)*8)/(SUM(Q26:S26)*24))</f>
        <v>0</v>
      </c>
      <c r="L26" s="81" t="n">
        <f aca="false">IF(A26=0,0,VLOOKUP($A26,PeakIntraVols,L$4,FALSE()))</f>
        <v>0</v>
      </c>
      <c r="M26" s="82" t="n">
        <f aca="false">IF(A26=0,0,VLOOKUP($A26,OffIntraVols,M$4+4,FALSE()))</f>
        <v>0</v>
      </c>
      <c r="N26" s="82" t="n">
        <f aca="false">IF(A26=0,0,(L26*Q26*16+M26*SUM(R26:S26)*16+M26*SUM(Q26:S26)*8)/(SUM(Q26:S26)*24))</f>
        <v>0</v>
      </c>
      <c r="O26" s="83" t="n">
        <f aca="false">IF(A26=0,0,VLOOKUP(A26,'Pwr CrvFtch'!$A$4:$B$363,2))</f>
        <v>0</v>
      </c>
      <c r="P26" s="84" t="n">
        <f aca="false">IF(A26=0,0,(1+O26/2)^(-2*((EOMONTH(A26,0)+20)-$C$12)/365.25))</f>
        <v>0</v>
      </c>
      <c r="Q26" s="85" t="n">
        <f aca="false">IF(A26=0,0,VLOOKUP($A26,$AC$4:$AF$446,2))</f>
        <v>0</v>
      </c>
      <c r="R26" s="85" t="n">
        <f aca="false">IF(A26=0,0,VLOOKUP($A26,$AC$4:$AF$446,3))</f>
        <v>0</v>
      </c>
      <c r="S26" s="85" t="n">
        <f aca="false">IF(A26=0,0,VLOOKUP($A26,$AC$4:$AF$446,4))</f>
        <v>0</v>
      </c>
      <c r="AC26" s="11" t="n">
        <v>37226</v>
      </c>
      <c r="AD26" s="8" t="n">
        <v>20</v>
      </c>
      <c r="AE26" s="8" t="n">
        <v>5</v>
      </c>
      <c r="AF26" s="8" t="n">
        <v>6</v>
      </c>
      <c r="AG26" s="8" t="n">
        <v>1</v>
      </c>
      <c r="AH26" s="8" t="n">
        <v>31</v>
      </c>
    </row>
    <row r="27" customFormat="false" ht="12.75" hidden="false" customHeight="false" outlineLevel="0" collapsed="false">
      <c r="A27" s="74" t="n">
        <f aca="false">IF(EOMONTH(A26,0)+1&gt;$C$17,0,IF(A26=0,0,EOMONTH(A26,0)+1))</f>
        <v>0</v>
      </c>
      <c r="B27" s="75" t="n">
        <f aca="false">IF(A27=0,0,YEAR(A27))</f>
        <v>0</v>
      </c>
      <c r="C27" s="76" t="n">
        <f aca="false">IF(A27=0,0,VLOOKUP($A27,PeakPrices,C$4,FALSE()))</f>
        <v>0</v>
      </c>
      <c r="D27" s="30" t="n">
        <f aca="false">IF(A27=0,0,VLOOKUP($A27,SatPrices,D$4,FALSE()))</f>
        <v>0</v>
      </c>
      <c r="E27" s="30" t="n">
        <f aca="false">IF(A27=0,0,VLOOKUP($A27,SunPrices,E$4+4,FALSE()))</f>
        <v>0</v>
      </c>
      <c r="F27" s="30" t="n">
        <f aca="false">IF(A27=0,0,VLOOKUP($A27,OffPrices,F$4+4,FALSE()))</f>
        <v>0</v>
      </c>
      <c r="G27" s="30" t="n">
        <f aca="false">+IF(A27=0,0,(D27*R27*16+E27*S27*16+F27*SUM(Q27:S27)*8)/(R27*16+S27*16+SUM(Q27:S27)*8))</f>
        <v>0</v>
      </c>
      <c r="H27" s="77" t="n">
        <f aca="false">IF(A27=0,0,(C27*Q27*16+D27*R27*16+E27*S27*16+F27*SUM(Q27:S27)*8)/(SUM(Q27:S27)*24))</f>
        <v>0</v>
      </c>
      <c r="I27" s="78" t="n">
        <f aca="false">IF(A27=0,0,VLOOKUP($A27,PeakVols,I$4+12,FALSE()))</f>
        <v>0</v>
      </c>
      <c r="J27" s="79" t="n">
        <f aca="false">IF(A27=0,0,VLOOKUP($A27,OffVols,J$4+16,FALSE()))</f>
        <v>0</v>
      </c>
      <c r="K27" s="80" t="n">
        <f aca="false">IF(A27=0,0,(I27*Q27*16+J27*SUM(R27:S27)*16+J27*SUM(Q27:S27)*8)/(SUM(Q27:S27)*24))</f>
        <v>0</v>
      </c>
      <c r="L27" s="81" t="n">
        <f aca="false">IF(A27=0,0,VLOOKUP($A27,PeakIntraVols,L$4,FALSE()))</f>
        <v>0</v>
      </c>
      <c r="M27" s="82" t="n">
        <f aca="false">IF(A27=0,0,VLOOKUP($A27,OffIntraVols,M$4+4,FALSE()))</f>
        <v>0</v>
      </c>
      <c r="N27" s="82" t="n">
        <f aca="false">IF(A27=0,0,(L27*Q27*16+M27*SUM(R27:S27)*16+M27*SUM(Q27:S27)*8)/(SUM(Q27:S27)*24))</f>
        <v>0</v>
      </c>
      <c r="O27" s="83" t="n">
        <f aca="false">IF(A27=0,0,VLOOKUP(A27,'Pwr CrvFtch'!$A$4:$B$363,2))</f>
        <v>0</v>
      </c>
      <c r="P27" s="84" t="n">
        <f aca="false">IF(A27=0,0,(1+O27/2)^(-2*((EOMONTH(A27,0)+20)-$C$12)/365.25))</f>
        <v>0</v>
      </c>
      <c r="Q27" s="85" t="n">
        <f aca="false">IF(A27=0,0,VLOOKUP($A27,$AC$4:$AF$446,2))</f>
        <v>0</v>
      </c>
      <c r="R27" s="85" t="n">
        <f aca="false">IF(A27=0,0,VLOOKUP($A27,$AC$4:$AF$446,3))</f>
        <v>0</v>
      </c>
      <c r="S27" s="85" t="n">
        <f aca="false">IF(A27=0,0,VLOOKUP($A27,$AC$4:$AF$446,4))</f>
        <v>0</v>
      </c>
      <c r="AC27" s="11" t="n">
        <v>37257</v>
      </c>
      <c r="AD27" s="8" t="n">
        <v>22</v>
      </c>
      <c r="AE27" s="8" t="n">
        <v>4</v>
      </c>
      <c r="AF27" s="8" t="n">
        <v>5</v>
      </c>
      <c r="AG27" s="8" t="n">
        <v>1</v>
      </c>
      <c r="AH27" s="8" t="n">
        <v>31</v>
      </c>
    </row>
    <row r="28" customFormat="false" ht="12.75" hidden="false" customHeight="false" outlineLevel="0" collapsed="false">
      <c r="A28" s="74" t="n">
        <f aca="false">IF(EOMONTH(A27,0)+1&gt;$C$17,0,IF(A27=0,0,EOMONTH(A27,0)+1))</f>
        <v>0</v>
      </c>
      <c r="B28" s="75" t="n">
        <f aca="false">IF(A28=0,0,YEAR(A28))</f>
        <v>0</v>
      </c>
      <c r="C28" s="76" t="n">
        <f aca="false">IF(A28=0,0,VLOOKUP($A28,PeakPrices,C$4,FALSE()))</f>
        <v>0</v>
      </c>
      <c r="D28" s="30" t="n">
        <f aca="false">IF(A28=0,0,VLOOKUP($A28,SatPrices,D$4,FALSE()))</f>
        <v>0</v>
      </c>
      <c r="E28" s="30" t="n">
        <f aca="false">IF(A28=0,0,VLOOKUP($A28,SunPrices,E$4+4,FALSE()))</f>
        <v>0</v>
      </c>
      <c r="F28" s="30" t="n">
        <f aca="false">IF(A28=0,0,VLOOKUP($A28,OffPrices,F$4+4,FALSE()))</f>
        <v>0</v>
      </c>
      <c r="G28" s="30" t="n">
        <f aca="false">+IF(A28=0,0,(D28*R28*16+E28*S28*16+F28*SUM(Q28:S28)*8)/(R28*16+S28*16+SUM(Q28:S28)*8))</f>
        <v>0</v>
      </c>
      <c r="H28" s="77" t="n">
        <f aca="false">IF(A28=0,0,(C28*Q28*16+D28*R28*16+E28*S28*16+F28*SUM(Q28:S28)*8)/(SUM(Q28:S28)*24))</f>
        <v>0</v>
      </c>
      <c r="I28" s="78" t="n">
        <f aca="false">IF(A28=0,0,VLOOKUP($A28,PeakVols,I$4+12,FALSE()))</f>
        <v>0</v>
      </c>
      <c r="J28" s="79" t="n">
        <f aca="false">IF(A28=0,0,VLOOKUP($A28,OffVols,J$4+16,FALSE()))</f>
        <v>0</v>
      </c>
      <c r="K28" s="80" t="n">
        <f aca="false">IF(A28=0,0,(I28*Q28*16+J28*SUM(R28:S28)*16+J28*SUM(Q28:S28)*8)/(SUM(Q28:S28)*24))</f>
        <v>0</v>
      </c>
      <c r="L28" s="81" t="n">
        <f aca="false">IF(A28=0,0,VLOOKUP($A28,PeakIntraVols,L$4,FALSE()))</f>
        <v>0</v>
      </c>
      <c r="M28" s="82" t="n">
        <f aca="false">IF(A28=0,0,VLOOKUP($A28,OffIntraVols,M$4+4,FALSE()))</f>
        <v>0</v>
      </c>
      <c r="N28" s="82" t="n">
        <f aca="false">IF(A28=0,0,(L28*Q28*16+M28*SUM(R28:S28)*16+M28*SUM(Q28:S28)*8)/(SUM(Q28:S28)*24))</f>
        <v>0</v>
      </c>
      <c r="O28" s="83" t="n">
        <f aca="false">IF(A28=0,0,VLOOKUP(A28,'Pwr CrvFtch'!$A$4:$B$363,2))</f>
        <v>0</v>
      </c>
      <c r="P28" s="84" t="n">
        <f aca="false">IF(A28=0,0,(1+O28/2)^(-2*((EOMONTH(A28,0)+20)-$C$12)/365.25))</f>
        <v>0</v>
      </c>
      <c r="Q28" s="85" t="n">
        <f aca="false">IF(A28=0,0,VLOOKUP($A28,$AC$4:$AF$446,2))</f>
        <v>0</v>
      </c>
      <c r="R28" s="85" t="n">
        <f aca="false">IF(A28=0,0,VLOOKUP($A28,$AC$4:$AF$446,3))</f>
        <v>0</v>
      </c>
      <c r="S28" s="85" t="n">
        <f aca="false">IF(A28=0,0,VLOOKUP($A28,$AC$4:$AF$446,4))</f>
        <v>0</v>
      </c>
      <c r="AC28" s="11" t="n">
        <v>37288</v>
      </c>
      <c r="AD28" s="8" t="n">
        <v>20</v>
      </c>
      <c r="AE28" s="8" t="n">
        <v>4</v>
      </c>
      <c r="AF28" s="8" t="n">
        <v>4</v>
      </c>
      <c r="AG28" s="8" t="n">
        <v>0</v>
      </c>
      <c r="AH28" s="8" t="n">
        <v>28</v>
      </c>
    </row>
    <row r="29" customFormat="false" ht="12.75" hidden="false" customHeight="false" outlineLevel="0" collapsed="false">
      <c r="A29" s="74" t="n">
        <f aca="false">IF(EOMONTH(A28,0)+1&gt;$C$17,0,IF(A28=0,0,EOMONTH(A28,0)+1))</f>
        <v>0</v>
      </c>
      <c r="B29" s="75" t="n">
        <f aca="false">IF(A29=0,0,YEAR(A29))</f>
        <v>0</v>
      </c>
      <c r="C29" s="76" t="n">
        <f aca="false">IF(A29=0,0,VLOOKUP($A29,PeakPrices,C$4,FALSE()))</f>
        <v>0</v>
      </c>
      <c r="D29" s="30" t="n">
        <f aca="false">IF(A29=0,0,VLOOKUP($A29,SatPrices,D$4,FALSE()))</f>
        <v>0</v>
      </c>
      <c r="E29" s="30" t="n">
        <f aca="false">IF(A29=0,0,VLOOKUP($A29,SunPrices,E$4+4,FALSE()))</f>
        <v>0</v>
      </c>
      <c r="F29" s="30" t="n">
        <f aca="false">IF(A29=0,0,VLOOKUP($A29,OffPrices,F$4+4,FALSE()))</f>
        <v>0</v>
      </c>
      <c r="G29" s="30" t="n">
        <f aca="false">+IF(A29=0,0,(D29*R29*16+E29*S29*16+F29*SUM(Q29:S29)*8)/(R29*16+S29*16+SUM(Q29:S29)*8))</f>
        <v>0</v>
      </c>
      <c r="H29" s="77" t="n">
        <f aca="false">IF(A29=0,0,(C29*Q29*16+D29*R29*16+E29*S29*16+F29*SUM(Q29:S29)*8)/(SUM(Q29:S29)*24))</f>
        <v>0</v>
      </c>
      <c r="I29" s="78" t="n">
        <f aca="false">IF(A29=0,0,VLOOKUP($A29,PeakVols,I$4+12,FALSE()))</f>
        <v>0</v>
      </c>
      <c r="J29" s="79" t="n">
        <f aca="false">IF(A29=0,0,VLOOKUP($A29,OffVols,J$4+16,FALSE()))</f>
        <v>0</v>
      </c>
      <c r="K29" s="80" t="n">
        <f aca="false">IF(A29=0,0,(I29*Q29*16+J29*SUM(R29:S29)*16+J29*SUM(Q29:S29)*8)/(SUM(Q29:S29)*24))</f>
        <v>0</v>
      </c>
      <c r="L29" s="81" t="n">
        <f aca="false">IF(A29=0,0,VLOOKUP($A29,PeakIntraVols,L$4,FALSE()))</f>
        <v>0</v>
      </c>
      <c r="M29" s="82" t="n">
        <f aca="false">IF(A29=0,0,VLOOKUP($A29,OffIntraVols,M$4+4,FALSE()))</f>
        <v>0</v>
      </c>
      <c r="N29" s="82" t="n">
        <f aca="false">IF(A29=0,0,(L29*Q29*16+M29*SUM(R29:S29)*16+M29*SUM(Q29:S29)*8)/(SUM(Q29:S29)*24))</f>
        <v>0</v>
      </c>
      <c r="O29" s="83" t="n">
        <f aca="false">IF(A29=0,0,VLOOKUP(A29,'Pwr CrvFtch'!$A$4:$B$363,2))</f>
        <v>0</v>
      </c>
      <c r="P29" s="84" t="n">
        <f aca="false">IF(A29=0,0,(1+O29/2)^(-2*((EOMONTH(A29,0)+20)-$C$12)/365.25))</f>
        <v>0</v>
      </c>
      <c r="Q29" s="85" t="n">
        <f aca="false">IF(A29=0,0,VLOOKUP($A29,$AC$4:$AF$446,2))</f>
        <v>0</v>
      </c>
      <c r="R29" s="85" t="n">
        <f aca="false">IF(A29=0,0,VLOOKUP($A29,$AC$4:$AF$446,3))</f>
        <v>0</v>
      </c>
      <c r="S29" s="85" t="n">
        <f aca="false">IF(A29=0,0,VLOOKUP($A29,$AC$4:$AF$446,4))</f>
        <v>0</v>
      </c>
      <c r="AC29" s="11" t="n">
        <v>37316</v>
      </c>
      <c r="AD29" s="8" t="n">
        <v>21</v>
      </c>
      <c r="AE29" s="8" t="n">
        <v>5</v>
      </c>
      <c r="AF29" s="8" t="n">
        <v>5</v>
      </c>
      <c r="AG29" s="8" t="n">
        <v>0</v>
      </c>
      <c r="AH29" s="8" t="n">
        <v>31</v>
      </c>
    </row>
    <row r="30" customFormat="false" ht="12.75" hidden="false" customHeight="false" outlineLevel="0" collapsed="false">
      <c r="A30" s="74" t="n">
        <f aca="false">IF(EOMONTH(A29,0)+1&gt;$C$17,0,IF(A29=0,0,EOMONTH(A29,0)+1))</f>
        <v>0</v>
      </c>
      <c r="B30" s="75" t="n">
        <f aca="false">IF(A30=0,0,YEAR(A30))</f>
        <v>0</v>
      </c>
      <c r="C30" s="76" t="n">
        <f aca="false">IF(A30=0,0,VLOOKUP($A30,PeakPrices,C$4,FALSE()))</f>
        <v>0</v>
      </c>
      <c r="D30" s="30" t="n">
        <f aca="false">IF(A30=0,0,VLOOKUP($A30,SatPrices,D$4,FALSE()))</f>
        <v>0</v>
      </c>
      <c r="E30" s="30" t="n">
        <f aca="false">IF(A30=0,0,VLOOKUP($A30,SunPrices,E$4+4,FALSE()))</f>
        <v>0</v>
      </c>
      <c r="F30" s="30" t="n">
        <f aca="false">IF(A30=0,0,VLOOKUP($A30,OffPrices,F$4+4,FALSE()))</f>
        <v>0</v>
      </c>
      <c r="G30" s="30" t="n">
        <f aca="false">+IF(A30=0,0,(D30*R30*16+E30*S30*16+F30*SUM(Q30:S30)*8)/(R30*16+S30*16+SUM(Q30:S30)*8))</f>
        <v>0</v>
      </c>
      <c r="H30" s="77" t="n">
        <f aca="false">IF(A30=0,0,(C30*Q30*16+D30*R30*16+E30*S30*16+F30*SUM(Q30:S30)*8)/(SUM(Q30:S30)*24))</f>
        <v>0</v>
      </c>
      <c r="I30" s="78" t="n">
        <f aca="false">IF(A30=0,0,VLOOKUP($A30,PeakVols,I$4+12,FALSE()))</f>
        <v>0</v>
      </c>
      <c r="J30" s="79" t="n">
        <f aca="false">IF(A30=0,0,VLOOKUP($A30,OffVols,J$4+16,FALSE()))</f>
        <v>0</v>
      </c>
      <c r="K30" s="80" t="n">
        <f aca="false">IF(A30=0,0,(I30*Q30*16+J30*SUM(R30:S30)*16+J30*SUM(Q30:S30)*8)/(SUM(Q30:S30)*24))</f>
        <v>0</v>
      </c>
      <c r="L30" s="81" t="n">
        <f aca="false">IF(A30=0,0,VLOOKUP($A30,PeakIntraVols,L$4,FALSE()))</f>
        <v>0</v>
      </c>
      <c r="M30" s="82" t="n">
        <f aca="false">IF(A30=0,0,VLOOKUP($A30,OffIntraVols,M$4+4,FALSE()))</f>
        <v>0</v>
      </c>
      <c r="N30" s="82" t="n">
        <f aca="false">IF(A30=0,0,(L30*Q30*16+M30*SUM(R30:S30)*16+M30*SUM(Q30:S30)*8)/(SUM(Q30:S30)*24))</f>
        <v>0</v>
      </c>
      <c r="O30" s="83" t="n">
        <f aca="false">IF(A30=0,0,VLOOKUP(A30,'Pwr CrvFtch'!$A$4:$B$363,2))</f>
        <v>0</v>
      </c>
      <c r="P30" s="84" t="n">
        <f aca="false">IF(A30=0,0,(1+O30/2)^(-2*((EOMONTH(A30,0)+20)-$C$12)/365.25))</f>
        <v>0</v>
      </c>
      <c r="Q30" s="85" t="n">
        <f aca="false">IF(A30=0,0,VLOOKUP($A30,$AC$4:$AF$446,2))</f>
        <v>0</v>
      </c>
      <c r="R30" s="85" t="n">
        <f aca="false">IF(A30=0,0,VLOOKUP($A30,$AC$4:$AF$446,3))</f>
        <v>0</v>
      </c>
      <c r="S30" s="85" t="n">
        <f aca="false">IF(A30=0,0,VLOOKUP($A30,$AC$4:$AF$446,4))</f>
        <v>0</v>
      </c>
      <c r="AC30" s="11" t="n">
        <v>37347</v>
      </c>
      <c r="AD30" s="8" t="n">
        <v>22</v>
      </c>
      <c r="AE30" s="8" t="n">
        <v>4</v>
      </c>
      <c r="AF30" s="8" t="n">
        <v>4</v>
      </c>
      <c r="AG30" s="8" t="n">
        <v>0</v>
      </c>
      <c r="AH30" s="8" t="n">
        <v>30</v>
      </c>
    </row>
    <row r="31" customFormat="false" ht="12.75" hidden="false" customHeight="false" outlineLevel="0" collapsed="false">
      <c r="A31" s="74" t="n">
        <f aca="false">IF(EOMONTH(A30,0)+1&gt;$C$17,0,IF(A30=0,0,EOMONTH(A30,0)+1))</f>
        <v>0</v>
      </c>
      <c r="B31" s="75" t="n">
        <f aca="false">IF(A31=0,0,YEAR(A31))</f>
        <v>0</v>
      </c>
      <c r="C31" s="76" t="n">
        <f aca="false">IF(A31=0,0,VLOOKUP($A31,PeakPrices,C$4,FALSE()))</f>
        <v>0</v>
      </c>
      <c r="D31" s="30" t="n">
        <f aca="false">IF(A31=0,0,VLOOKUP($A31,SatPrices,D$4,FALSE()))</f>
        <v>0</v>
      </c>
      <c r="E31" s="30" t="n">
        <f aca="false">IF(A31=0,0,VLOOKUP($A31,SunPrices,E$4+4,FALSE()))</f>
        <v>0</v>
      </c>
      <c r="F31" s="30" t="n">
        <f aca="false">IF(A31=0,0,VLOOKUP($A31,OffPrices,F$4+4,FALSE()))</f>
        <v>0</v>
      </c>
      <c r="G31" s="30" t="n">
        <f aca="false">+IF(A31=0,0,(D31*R31*16+E31*S31*16+F31*SUM(Q31:S31)*8)/(R31*16+S31*16+SUM(Q31:S31)*8))</f>
        <v>0</v>
      </c>
      <c r="H31" s="77" t="n">
        <f aca="false">IF(A31=0,0,(C31*Q31*16+D31*R31*16+E31*S31*16+F31*SUM(Q31:S31)*8)/(SUM(Q31:S31)*24))</f>
        <v>0</v>
      </c>
      <c r="I31" s="78" t="n">
        <f aca="false">IF(A31=0,0,VLOOKUP($A31,PeakVols,I$4+12,FALSE()))</f>
        <v>0</v>
      </c>
      <c r="J31" s="79" t="n">
        <f aca="false">IF(A31=0,0,VLOOKUP($A31,OffVols,J$4+16,FALSE()))</f>
        <v>0</v>
      </c>
      <c r="K31" s="80" t="n">
        <f aca="false">IF(A31=0,0,(I31*Q31*16+J31*SUM(R31:S31)*16+J31*SUM(Q31:S31)*8)/(SUM(Q31:S31)*24))</f>
        <v>0</v>
      </c>
      <c r="L31" s="81" t="n">
        <f aca="false">IF(A31=0,0,VLOOKUP($A31,PeakIntraVols,L$4,FALSE()))</f>
        <v>0</v>
      </c>
      <c r="M31" s="82" t="n">
        <f aca="false">IF(A31=0,0,VLOOKUP($A31,OffIntraVols,M$4+4,FALSE()))</f>
        <v>0</v>
      </c>
      <c r="N31" s="82" t="n">
        <f aca="false">IF(A31=0,0,(L31*Q31*16+M31*SUM(R31:S31)*16+M31*SUM(Q31:S31)*8)/(SUM(Q31:S31)*24))</f>
        <v>0</v>
      </c>
      <c r="O31" s="83" t="n">
        <f aca="false">IF(A31=0,0,VLOOKUP(A31,'Pwr CrvFtch'!$A$4:$B$363,2))</f>
        <v>0</v>
      </c>
      <c r="P31" s="84" t="n">
        <f aca="false">IF(A31=0,0,(1+O31/2)^(-2*((EOMONTH(A31,0)+20)-$C$12)/365.25))</f>
        <v>0</v>
      </c>
      <c r="Q31" s="85" t="n">
        <f aca="false">IF(A31=0,0,VLOOKUP($A31,$AC$4:$AF$446,2))</f>
        <v>0</v>
      </c>
      <c r="R31" s="85" t="n">
        <f aca="false">IF(A31=0,0,VLOOKUP($A31,$AC$4:$AF$446,3))</f>
        <v>0</v>
      </c>
      <c r="S31" s="85" t="n">
        <f aca="false">IF(A31=0,0,VLOOKUP($A31,$AC$4:$AF$446,4))</f>
        <v>0</v>
      </c>
      <c r="V31" s="0"/>
      <c r="W31" s="0"/>
      <c r="AC31" s="11" t="n">
        <v>37377</v>
      </c>
      <c r="AD31" s="8" t="n">
        <v>22</v>
      </c>
      <c r="AE31" s="8" t="n">
        <v>4</v>
      </c>
      <c r="AF31" s="8" t="n">
        <v>5</v>
      </c>
      <c r="AG31" s="8" t="n">
        <v>1</v>
      </c>
      <c r="AH31" s="8" t="n">
        <v>31</v>
      </c>
    </row>
    <row r="32" customFormat="false" ht="13.5" hidden="false" customHeight="false" outlineLevel="0" collapsed="false">
      <c r="A32" s="74" t="n">
        <f aca="false">IF(EOMONTH(A31,0)+1&gt;$C$17,0,IF(A31=0,0,EOMONTH(A31,0)+1))</f>
        <v>0</v>
      </c>
      <c r="B32" s="75" t="n">
        <f aca="false">IF(A32=0,0,YEAR(A32))</f>
        <v>0</v>
      </c>
      <c r="C32" s="76" t="n">
        <f aca="false">IF(A32=0,0,VLOOKUP($A32,PeakPrices,C$4,FALSE()))</f>
        <v>0</v>
      </c>
      <c r="D32" s="30" t="n">
        <f aca="false">IF(A32=0,0,VLOOKUP($A32,SatPrices,D$4,FALSE()))</f>
        <v>0</v>
      </c>
      <c r="E32" s="30" t="n">
        <f aca="false">IF(A32=0,0,VLOOKUP($A32,SunPrices,E$4+4,FALSE()))</f>
        <v>0</v>
      </c>
      <c r="F32" s="30" t="n">
        <f aca="false">IF(A32=0,0,VLOOKUP($A32,OffPrices,F$4+4,FALSE()))</f>
        <v>0</v>
      </c>
      <c r="G32" s="30" t="n">
        <f aca="false">+IF(A32=0,0,(D32*R32*16+E32*S32*16+F32*SUM(Q32:S32)*8)/(R32*16+S32*16+SUM(Q32:S32)*8))</f>
        <v>0</v>
      </c>
      <c r="H32" s="77" t="n">
        <f aca="false">IF(A32=0,0,(C32*Q32*16+D32*R32*16+E32*S32*16+F32*SUM(Q32:S32)*8)/(SUM(Q32:S32)*24))</f>
        <v>0</v>
      </c>
      <c r="I32" s="78" t="n">
        <f aca="false">IF(A32=0,0,VLOOKUP($A32,PeakVols,I$4+12,FALSE()))</f>
        <v>0</v>
      </c>
      <c r="J32" s="79" t="n">
        <f aca="false">IF(A32=0,0,VLOOKUP($A32,OffVols,J$4+16,FALSE()))</f>
        <v>0</v>
      </c>
      <c r="K32" s="80" t="n">
        <f aca="false">IF(A32=0,0,(I32*Q32*16+J32*SUM(R32:S32)*16+J32*SUM(Q32:S32)*8)/(SUM(Q32:S32)*24))</f>
        <v>0</v>
      </c>
      <c r="L32" s="81" t="n">
        <f aca="false">IF(A32=0,0,VLOOKUP($A32,PeakIntraVols,L$4,FALSE()))</f>
        <v>0</v>
      </c>
      <c r="M32" s="82" t="n">
        <f aca="false">IF(A32=0,0,VLOOKUP($A32,OffIntraVols,M$4+4,FALSE()))</f>
        <v>0</v>
      </c>
      <c r="N32" s="82" t="n">
        <f aca="false">IF(A32=0,0,(L32*Q32*16+M32*SUM(R32:S32)*16+M32*SUM(Q32:S32)*8)/(SUM(Q32:S32)*24))</f>
        <v>0</v>
      </c>
      <c r="O32" s="83" t="n">
        <f aca="false">IF(A32=0,0,VLOOKUP(A32,'Pwr CrvFtch'!$A$4:$B$363,2))</f>
        <v>0</v>
      </c>
      <c r="P32" s="84" t="n">
        <f aca="false">IF(A32=0,0,(1+O32/2)^(-2*((EOMONTH(A32,0)+20)-$C$12)/365.25))</f>
        <v>0</v>
      </c>
      <c r="Q32" s="85" t="n">
        <f aca="false">IF(A32=0,0,VLOOKUP($A32,$AC$4:$AF$446,2))</f>
        <v>0</v>
      </c>
      <c r="R32" s="85" t="n">
        <f aca="false">IF(A32=0,0,VLOOKUP($A32,$AC$4:$AF$446,3))</f>
        <v>0</v>
      </c>
      <c r="S32" s="85" t="n">
        <f aca="false">IF(A32=0,0,VLOOKUP($A32,$AC$4:$AF$446,4))</f>
        <v>0</v>
      </c>
      <c r="V32" s="0"/>
      <c r="W32" s="0"/>
      <c r="AC32" s="11" t="n">
        <v>37408</v>
      </c>
      <c r="AD32" s="8" t="n">
        <v>20</v>
      </c>
      <c r="AE32" s="8" t="n">
        <v>5</v>
      </c>
      <c r="AF32" s="8" t="n">
        <v>5</v>
      </c>
      <c r="AG32" s="8" t="n">
        <v>0</v>
      </c>
      <c r="AH32" s="8" t="n">
        <v>30</v>
      </c>
    </row>
    <row r="33" customFormat="false" ht="13.5" hidden="false" customHeight="false" outlineLevel="0" collapsed="false">
      <c r="A33" s="74" t="n">
        <f aca="false">IF(EOMONTH(A32,0)+1&gt;$C$17,0,IF(A32=0,0,EOMONTH(A32,0)+1))</f>
        <v>0</v>
      </c>
      <c r="B33" s="75" t="n">
        <f aca="false">IF(A33=0,0,YEAR(A33))</f>
        <v>0</v>
      </c>
      <c r="C33" s="76" t="n">
        <f aca="false">IF(A33=0,0,VLOOKUP($A33,PeakPrices,C$4,FALSE()))</f>
        <v>0</v>
      </c>
      <c r="D33" s="30" t="n">
        <f aca="false">IF(A33=0,0,VLOOKUP($A33,SatPrices,D$4,FALSE()))</f>
        <v>0</v>
      </c>
      <c r="E33" s="30" t="n">
        <f aca="false">IF(A33=0,0,VLOOKUP($A33,SunPrices,E$4+4,FALSE()))</f>
        <v>0</v>
      </c>
      <c r="F33" s="30" t="n">
        <f aca="false">IF(A33=0,0,VLOOKUP($A33,OffPrices,F$4+4,FALSE()))</f>
        <v>0</v>
      </c>
      <c r="G33" s="30" t="n">
        <f aca="false">+IF(A33=0,0,(D33*R33*16+E33*S33*16+F33*SUM(Q33:S33)*8)/(R33*16+S33*16+SUM(Q33:S33)*8))</f>
        <v>0</v>
      </c>
      <c r="H33" s="77" t="n">
        <f aca="false">IF(A33=0,0,(C33*Q33*16+D33*R33*16+E33*S33*16+F33*SUM(Q33:S33)*8)/(SUM(Q33:S33)*24))</f>
        <v>0</v>
      </c>
      <c r="I33" s="78" t="n">
        <f aca="false">IF(A33=0,0,VLOOKUP($A33,PeakVols,I$4+12,FALSE()))</f>
        <v>0</v>
      </c>
      <c r="J33" s="79" t="n">
        <f aca="false">IF(A33=0,0,VLOOKUP($A33,OffVols,J$4+16,FALSE()))</f>
        <v>0</v>
      </c>
      <c r="K33" s="80" t="n">
        <f aca="false">IF(A33=0,0,(I33*Q33*16+J33*SUM(R33:S33)*16+J33*SUM(Q33:S33)*8)/(SUM(Q33:S33)*24))</f>
        <v>0</v>
      </c>
      <c r="L33" s="81" t="n">
        <f aca="false">IF(A33=0,0,VLOOKUP($A33,PeakIntraVols,L$4,FALSE()))</f>
        <v>0</v>
      </c>
      <c r="M33" s="82" t="n">
        <f aca="false">IF(A33=0,0,VLOOKUP($A33,OffIntraVols,M$4+4,FALSE()))</f>
        <v>0</v>
      </c>
      <c r="N33" s="82" t="n">
        <f aca="false">IF(A33=0,0,(L33*Q33*16+M33*SUM(R33:S33)*16+M33*SUM(Q33:S33)*8)/(SUM(Q33:S33)*24))</f>
        <v>0</v>
      </c>
      <c r="O33" s="83" t="n">
        <f aca="false">IF(A33=0,0,VLOOKUP(A33,'Pwr CrvFtch'!$A$4:$B$363,2))</f>
        <v>0</v>
      </c>
      <c r="P33" s="84" t="n">
        <f aca="false">IF(A33=0,0,(1+O33/2)^(-2*((EOMONTH(A33,0)+20)-$C$12)/365.25))</f>
        <v>0</v>
      </c>
      <c r="Q33" s="85" t="n">
        <f aca="false">IF(A33=0,0,VLOOKUP($A33,$AC$4:$AF$446,2))</f>
        <v>0</v>
      </c>
      <c r="R33" s="85" t="n">
        <f aca="false">IF(A33=0,0,VLOOKUP($A33,$AC$4:$AF$446,3))</f>
        <v>0</v>
      </c>
      <c r="S33" s="85" t="n">
        <f aca="false">IF(A33=0,0,VLOOKUP($A33,$AC$4:$AF$446,4))</f>
        <v>0</v>
      </c>
      <c r="V33" s="88" t="s">
        <v>51</v>
      </c>
      <c r="W33" s="88"/>
      <c r="X33" s="88"/>
      <c r="Y33" s="65"/>
      <c r="AC33" s="11" t="n">
        <v>37438</v>
      </c>
      <c r="AD33" s="8" t="n">
        <v>22</v>
      </c>
      <c r="AE33" s="8" t="n">
        <v>4</v>
      </c>
      <c r="AF33" s="8" t="n">
        <v>5</v>
      </c>
      <c r="AG33" s="8" t="n">
        <v>1</v>
      </c>
      <c r="AH33" s="8" t="n">
        <v>31</v>
      </c>
    </row>
    <row r="34" customFormat="false" ht="12.75" hidden="false" customHeight="false" outlineLevel="0" collapsed="false">
      <c r="A34" s="74" t="n">
        <f aca="false">IF(EOMONTH(A33,0)+1&gt;$C$17,0,IF(A33=0,0,EOMONTH(A33,0)+1))</f>
        <v>0</v>
      </c>
      <c r="B34" s="75" t="n">
        <f aca="false">IF(A34=0,0,YEAR(A34))</f>
        <v>0</v>
      </c>
      <c r="C34" s="76" t="n">
        <f aca="false">IF(A34=0,0,VLOOKUP($A34,PeakPrices,C$4,FALSE()))</f>
        <v>0</v>
      </c>
      <c r="D34" s="30" t="n">
        <f aca="false">IF(A34=0,0,VLOOKUP($A34,SatPrices,D$4,FALSE()))</f>
        <v>0</v>
      </c>
      <c r="E34" s="30" t="n">
        <f aca="false">IF(A34=0,0,VLOOKUP($A34,SunPrices,E$4+4,FALSE()))</f>
        <v>0</v>
      </c>
      <c r="F34" s="30" t="n">
        <f aca="false">IF(A34=0,0,VLOOKUP($A34,OffPrices,F$4+4,FALSE()))</f>
        <v>0</v>
      </c>
      <c r="G34" s="30" t="n">
        <f aca="false">+IF(A34=0,0,(D34*R34*16+E34*S34*16+F34*SUM(Q34:S34)*8)/(R34*16+S34*16+SUM(Q34:S34)*8))</f>
        <v>0</v>
      </c>
      <c r="H34" s="77" t="n">
        <f aca="false">IF(A34=0,0,(C34*Q34*16+D34*R34*16+E34*S34*16+F34*SUM(Q34:S34)*8)/(SUM(Q34:S34)*24))</f>
        <v>0</v>
      </c>
      <c r="I34" s="78" t="n">
        <f aca="false">IF(A34=0,0,VLOOKUP($A34,PeakVols,I$4+12,FALSE()))</f>
        <v>0</v>
      </c>
      <c r="J34" s="79" t="n">
        <f aca="false">IF(A34=0,0,VLOOKUP($A34,OffVols,J$4+16,FALSE()))</f>
        <v>0</v>
      </c>
      <c r="K34" s="80" t="n">
        <f aca="false">IF(A34=0,0,(I34*Q34*16+J34*SUM(R34:S34)*16+J34*SUM(Q34:S34)*8)/(SUM(Q34:S34)*24))</f>
        <v>0</v>
      </c>
      <c r="L34" s="81" t="n">
        <f aca="false">IF(A34=0,0,VLOOKUP($A34,PeakIntraVols,L$4,FALSE()))</f>
        <v>0</v>
      </c>
      <c r="M34" s="82" t="n">
        <f aca="false">IF(A34=0,0,VLOOKUP($A34,OffIntraVols,M$4+4,FALSE()))</f>
        <v>0</v>
      </c>
      <c r="N34" s="82" t="n">
        <f aca="false">IF(A34=0,0,(L34*Q34*16+M34*SUM(R34:S34)*16+M34*SUM(Q34:S34)*8)/(SUM(Q34:S34)*24))</f>
        <v>0</v>
      </c>
      <c r="O34" s="83" t="n">
        <f aca="false">IF(A34=0,0,VLOOKUP(A34,'Pwr CrvFtch'!$A$4:$B$363,2))</f>
        <v>0</v>
      </c>
      <c r="P34" s="84" t="n">
        <f aca="false">IF(A34=0,0,(1+O34/2)^(-2*((EOMONTH(A34,0)+20)-$C$12)/365.25))</f>
        <v>0</v>
      </c>
      <c r="Q34" s="85" t="n">
        <f aca="false">IF(A34=0,0,VLOOKUP($A34,$AC$4:$AF$446,2))</f>
        <v>0</v>
      </c>
      <c r="R34" s="85" t="n">
        <f aca="false">IF(A34=0,0,VLOOKUP($A34,$AC$4:$AF$446,3))</f>
        <v>0</v>
      </c>
      <c r="S34" s="85" t="n">
        <f aca="false">IF(A34=0,0,VLOOKUP($A34,$AC$4:$AF$446,4))</f>
        <v>0</v>
      </c>
      <c r="V34" s="10"/>
      <c r="X34" s="89"/>
      <c r="AC34" s="11" t="n">
        <v>37469</v>
      </c>
      <c r="AD34" s="8" t="n">
        <v>22</v>
      </c>
      <c r="AE34" s="8" t="n">
        <v>5</v>
      </c>
      <c r="AF34" s="8" t="n">
        <v>4</v>
      </c>
      <c r="AG34" s="8" t="n">
        <v>0</v>
      </c>
      <c r="AH34" s="8" t="n">
        <v>31</v>
      </c>
    </row>
    <row r="35" customFormat="false" ht="12.75" hidden="false" customHeight="false" outlineLevel="0" collapsed="false">
      <c r="A35" s="74" t="n">
        <f aca="false">IF(EOMONTH(A34,0)+1&gt;$C$17,0,IF(A34=0,0,EOMONTH(A34,0)+1))</f>
        <v>0</v>
      </c>
      <c r="B35" s="75" t="n">
        <f aca="false">IF(A35=0,0,YEAR(A35))</f>
        <v>0</v>
      </c>
      <c r="C35" s="76" t="n">
        <f aca="false">IF(A35=0,0,VLOOKUP($A35,PeakPrices,C$4,FALSE()))</f>
        <v>0</v>
      </c>
      <c r="D35" s="30" t="n">
        <f aca="false">IF(A35=0,0,VLOOKUP($A35,SatPrices,D$4,FALSE()))</f>
        <v>0</v>
      </c>
      <c r="E35" s="30" t="n">
        <f aca="false">IF(A35=0,0,VLOOKUP($A35,SunPrices,E$4+4,FALSE()))</f>
        <v>0</v>
      </c>
      <c r="F35" s="30" t="n">
        <f aca="false">IF(A35=0,0,VLOOKUP($A35,OffPrices,F$4+4,FALSE()))</f>
        <v>0</v>
      </c>
      <c r="G35" s="30" t="n">
        <f aca="false">+IF(A35=0,0,(D35*R35*16+E35*S35*16+F35*SUM(Q35:S35)*8)/(R35*16+S35*16+SUM(Q35:S35)*8))</f>
        <v>0</v>
      </c>
      <c r="H35" s="77" t="n">
        <f aca="false">IF(A35=0,0,(C35*Q35*16+D35*R35*16+E35*S35*16+F35*SUM(Q35:S35)*8)/(SUM(Q35:S35)*24))</f>
        <v>0</v>
      </c>
      <c r="I35" s="78" t="n">
        <f aca="false">IF(A35=0,0,VLOOKUP($A35,PeakVols,I$4+12,FALSE()))</f>
        <v>0</v>
      </c>
      <c r="J35" s="79" t="n">
        <f aca="false">IF(A35=0,0,VLOOKUP($A35,OffVols,J$4+16,FALSE()))</f>
        <v>0</v>
      </c>
      <c r="K35" s="80" t="n">
        <f aca="false">IF(A35=0,0,(I35*Q35*16+J35*SUM(R35:S35)*16+J35*SUM(Q35:S35)*8)/(SUM(Q35:S35)*24))</f>
        <v>0</v>
      </c>
      <c r="L35" s="81" t="n">
        <f aca="false">IF(A35=0,0,VLOOKUP($A35,PeakIntraVols,L$4,FALSE()))</f>
        <v>0</v>
      </c>
      <c r="M35" s="82" t="n">
        <f aca="false">IF(A35=0,0,VLOOKUP($A35,OffIntraVols,M$4+4,FALSE()))</f>
        <v>0</v>
      </c>
      <c r="N35" s="82" t="n">
        <f aca="false">IF(A35=0,0,(L35*Q35*16+M35*SUM(R35:S35)*16+M35*SUM(Q35:S35)*8)/(SUM(Q35:S35)*24))</f>
        <v>0</v>
      </c>
      <c r="O35" s="83" t="n">
        <f aca="false">IF(A35=0,0,VLOOKUP(A35,'Pwr CrvFtch'!$A$4:$B$363,2))</f>
        <v>0</v>
      </c>
      <c r="P35" s="84" t="n">
        <f aca="false">IF(A35=0,0,(1+O35/2)^(-2*((EOMONTH(A35,0)+20)-$C$12)/365.25))</f>
        <v>0</v>
      </c>
      <c r="Q35" s="85" t="n">
        <f aca="false">IF(A35=0,0,VLOOKUP($A35,$AC$4:$AF$446,2))</f>
        <v>0</v>
      </c>
      <c r="R35" s="85" t="n">
        <f aca="false">IF(A35=0,0,VLOOKUP($A35,$AC$4:$AF$446,3))</f>
        <v>0</v>
      </c>
      <c r="S35" s="85" t="n">
        <f aca="false">IF(A35=0,0,VLOOKUP($A35,$AC$4:$AF$446,4))</f>
        <v>0</v>
      </c>
      <c r="V35" s="90" t="n">
        <v>1</v>
      </c>
      <c r="W35" s="91" t="s">
        <v>52</v>
      </c>
      <c r="X35" s="92" t="s">
        <v>53</v>
      </c>
      <c r="AC35" s="11" t="n">
        <v>37500</v>
      </c>
      <c r="AD35" s="8" t="n">
        <v>20</v>
      </c>
      <c r="AE35" s="8" t="n">
        <v>4</v>
      </c>
      <c r="AF35" s="8" t="n">
        <v>6</v>
      </c>
      <c r="AG35" s="8" t="n">
        <v>1</v>
      </c>
      <c r="AH35" s="8" t="n">
        <v>30</v>
      </c>
    </row>
    <row r="36" customFormat="false" ht="12.75" hidden="false" customHeight="false" outlineLevel="0" collapsed="false">
      <c r="A36" s="74" t="n">
        <f aca="false">IF(EOMONTH(A35,0)+1&gt;$C$17,0,IF(A35=0,0,EOMONTH(A35,0)+1))</f>
        <v>0</v>
      </c>
      <c r="B36" s="75" t="n">
        <f aca="false">IF(A36=0,0,YEAR(A36))</f>
        <v>0</v>
      </c>
      <c r="C36" s="76" t="n">
        <f aca="false">IF(A36=0,0,VLOOKUP($A36,PeakPrices,C$4,FALSE()))</f>
        <v>0</v>
      </c>
      <c r="D36" s="30" t="n">
        <f aca="false">IF(A36=0,0,VLOOKUP($A36,SatPrices,D$4,FALSE()))</f>
        <v>0</v>
      </c>
      <c r="E36" s="30" t="n">
        <f aca="false">IF(A36=0,0,VLOOKUP($A36,SunPrices,E$4+4,FALSE()))</f>
        <v>0</v>
      </c>
      <c r="F36" s="30" t="n">
        <f aca="false">IF(A36=0,0,VLOOKUP($A36,OffPrices,F$4+4,FALSE()))</f>
        <v>0</v>
      </c>
      <c r="G36" s="30" t="n">
        <f aca="false">+IF(A36=0,0,(D36*R36*16+E36*S36*16+F36*SUM(Q36:S36)*8)/(R36*16+S36*16+SUM(Q36:S36)*8))</f>
        <v>0</v>
      </c>
      <c r="H36" s="77" t="n">
        <f aca="false">IF(A36=0,0,(C36*Q36*16+D36*R36*16+E36*S36*16+F36*SUM(Q36:S36)*8)/(SUM(Q36:S36)*24))</f>
        <v>0</v>
      </c>
      <c r="I36" s="78" t="n">
        <f aca="false">IF(A36=0,0,VLOOKUP($A36,PeakVols,I$4+12,FALSE()))</f>
        <v>0</v>
      </c>
      <c r="J36" s="79" t="n">
        <f aca="false">IF(A36=0,0,VLOOKUP($A36,OffVols,J$4+16,FALSE()))</f>
        <v>0</v>
      </c>
      <c r="K36" s="80" t="n">
        <f aca="false">IF(A36=0,0,(I36*Q36*16+J36*SUM(R36:S36)*16+J36*SUM(Q36:S36)*8)/(SUM(Q36:S36)*24))</f>
        <v>0</v>
      </c>
      <c r="L36" s="81" t="n">
        <f aca="false">IF(A36=0,0,VLOOKUP($A36,PeakIntraVols,L$4,FALSE()))</f>
        <v>0</v>
      </c>
      <c r="M36" s="82" t="n">
        <f aca="false">IF(A36=0,0,VLOOKUP($A36,OffIntraVols,M$4+4,FALSE()))</f>
        <v>0</v>
      </c>
      <c r="N36" s="82" t="n">
        <f aca="false">IF(A36=0,0,(L36*Q36*16+M36*SUM(R36:S36)*16+M36*SUM(Q36:S36)*8)/(SUM(Q36:S36)*24))</f>
        <v>0</v>
      </c>
      <c r="O36" s="83" t="n">
        <f aca="false">IF(A36=0,0,VLOOKUP(A36,'Pwr CrvFtch'!$A$4:$B$363,2))</f>
        <v>0</v>
      </c>
      <c r="P36" s="84" t="n">
        <f aca="false">IF(A36=0,0,(1+O36/2)^(-2*((EOMONTH(A36,0)+20)-$C$12)/365.25))</f>
        <v>0</v>
      </c>
      <c r="Q36" s="85" t="n">
        <f aca="false">IF(A36=0,0,VLOOKUP($A36,$AC$4:$AF$446,2))</f>
        <v>0</v>
      </c>
      <c r="R36" s="85" t="n">
        <f aca="false">IF(A36=0,0,VLOOKUP($A36,$AC$4:$AF$446,3))</f>
        <v>0</v>
      </c>
      <c r="S36" s="85" t="n">
        <f aca="false">IF(A36=0,0,VLOOKUP($A36,$AC$4:$AF$446,4))</f>
        <v>0</v>
      </c>
      <c r="V36" s="90" t="n">
        <v>2</v>
      </c>
      <c r="W36" s="91" t="s">
        <v>54</v>
      </c>
      <c r="X36" s="92" t="s">
        <v>55</v>
      </c>
      <c r="AC36" s="11" t="n">
        <v>37530</v>
      </c>
      <c r="AD36" s="8" t="n">
        <v>23</v>
      </c>
      <c r="AE36" s="8" t="n">
        <v>4</v>
      </c>
      <c r="AF36" s="8" t="n">
        <v>4</v>
      </c>
      <c r="AG36" s="8" t="n">
        <v>0</v>
      </c>
      <c r="AH36" s="8" t="n">
        <v>31</v>
      </c>
    </row>
    <row r="37" customFormat="false" ht="12.75" hidden="false" customHeight="false" outlineLevel="0" collapsed="false">
      <c r="A37" s="74" t="n">
        <f aca="false">IF(EOMONTH(A36,0)+1&gt;$C$17,0,IF(A36=0,0,EOMONTH(A36,0)+1))</f>
        <v>0</v>
      </c>
      <c r="B37" s="75" t="n">
        <f aca="false">IF(A37=0,0,YEAR(A37))</f>
        <v>0</v>
      </c>
      <c r="C37" s="76" t="n">
        <f aca="false">IF(A37=0,0,VLOOKUP($A37,PeakPrices,C$4,FALSE()))</f>
        <v>0</v>
      </c>
      <c r="D37" s="30" t="n">
        <f aca="false">IF(A37=0,0,VLOOKUP($A37,SatPrices,D$4,FALSE()))</f>
        <v>0</v>
      </c>
      <c r="E37" s="30" t="n">
        <f aca="false">IF(A37=0,0,VLOOKUP($A37,SunPrices,E$4+4,FALSE()))</f>
        <v>0</v>
      </c>
      <c r="F37" s="30" t="n">
        <f aca="false">IF(A37=0,0,VLOOKUP($A37,OffPrices,F$4+4,FALSE()))</f>
        <v>0</v>
      </c>
      <c r="G37" s="30" t="n">
        <f aca="false">+IF(A37=0,0,(D37*R37*16+E37*S37*16+F37*SUM(Q37:S37)*8)/(R37*16+S37*16+SUM(Q37:S37)*8))</f>
        <v>0</v>
      </c>
      <c r="H37" s="77" t="n">
        <f aca="false">IF(A37=0,0,(C37*Q37*16+D37*R37*16+E37*S37*16+F37*SUM(Q37:S37)*8)/(SUM(Q37:S37)*24))</f>
        <v>0</v>
      </c>
      <c r="I37" s="78" t="n">
        <f aca="false">IF(A37=0,0,VLOOKUP($A37,PeakVols,I$4+12,FALSE()))</f>
        <v>0</v>
      </c>
      <c r="J37" s="79" t="n">
        <f aca="false">IF(A37=0,0,VLOOKUP($A37,OffVols,J$4+16,FALSE()))</f>
        <v>0</v>
      </c>
      <c r="K37" s="80" t="n">
        <f aca="false">IF(A37=0,0,(I37*Q37*16+J37*SUM(R37:S37)*16+J37*SUM(Q37:S37)*8)/(SUM(Q37:S37)*24))</f>
        <v>0</v>
      </c>
      <c r="L37" s="81" t="n">
        <f aca="false">IF(A37=0,0,VLOOKUP($A37,PeakIntraVols,L$4,FALSE()))</f>
        <v>0</v>
      </c>
      <c r="M37" s="82" t="n">
        <f aca="false">IF(A37=0,0,VLOOKUP($A37,OffIntraVols,M$4+4,FALSE()))</f>
        <v>0</v>
      </c>
      <c r="N37" s="82" t="n">
        <f aca="false">IF(A37=0,0,(L37*Q37*16+M37*SUM(R37:S37)*16+M37*SUM(Q37:S37)*8)/(SUM(Q37:S37)*24))</f>
        <v>0</v>
      </c>
      <c r="O37" s="83" t="n">
        <f aca="false">IF(A37=0,0,VLOOKUP(A37,'Pwr CrvFtch'!$A$4:$B$363,2))</f>
        <v>0</v>
      </c>
      <c r="P37" s="84" t="n">
        <f aca="false">IF(A37=0,0,(1+O37/2)^(-2*((EOMONTH(A37,0)+20)-$C$12)/365.25))</f>
        <v>0</v>
      </c>
      <c r="Q37" s="85" t="n">
        <f aca="false">IF(A37=0,0,VLOOKUP($A37,$AC$4:$AF$446,2))</f>
        <v>0</v>
      </c>
      <c r="R37" s="85" t="n">
        <f aca="false">IF(A37=0,0,VLOOKUP($A37,$AC$4:$AF$446,3))</f>
        <v>0</v>
      </c>
      <c r="S37" s="85" t="n">
        <f aca="false">IF(A37=0,0,VLOOKUP($A37,$AC$4:$AF$446,4))</f>
        <v>0</v>
      </c>
      <c r="V37" s="90" t="n">
        <v>3</v>
      </c>
      <c r="W37" s="91" t="s">
        <v>56</v>
      </c>
      <c r="X37" s="92" t="s">
        <v>57</v>
      </c>
      <c r="AC37" s="11" t="n">
        <v>37561</v>
      </c>
      <c r="AD37" s="8" t="n">
        <v>20</v>
      </c>
      <c r="AE37" s="8" t="n">
        <v>5</v>
      </c>
      <c r="AF37" s="8" t="n">
        <v>5</v>
      </c>
      <c r="AG37" s="8" t="n">
        <v>1</v>
      </c>
      <c r="AH37" s="8" t="n">
        <v>30</v>
      </c>
    </row>
    <row r="38" customFormat="false" ht="12.75" hidden="false" customHeight="false" outlineLevel="0" collapsed="false">
      <c r="A38" s="74" t="n">
        <f aca="false">IF(EOMONTH(A37,0)+1&gt;$C$17,0,IF(A37=0,0,EOMONTH(A37,0)+1))</f>
        <v>0</v>
      </c>
      <c r="B38" s="75" t="n">
        <f aca="false">IF(A38=0,0,YEAR(A38))</f>
        <v>0</v>
      </c>
      <c r="C38" s="76" t="n">
        <f aca="false">IF(A38=0,0,VLOOKUP($A38,PeakPrices,C$4,FALSE()))</f>
        <v>0</v>
      </c>
      <c r="D38" s="30" t="n">
        <f aca="false">IF(A38=0,0,VLOOKUP($A38,SatPrices,D$4,FALSE()))</f>
        <v>0</v>
      </c>
      <c r="E38" s="30" t="n">
        <f aca="false">IF(A38=0,0,VLOOKUP($A38,SunPrices,E$4+4,FALSE()))</f>
        <v>0</v>
      </c>
      <c r="F38" s="30" t="n">
        <f aca="false">IF(A38=0,0,VLOOKUP($A38,OffPrices,F$4+4,FALSE()))</f>
        <v>0</v>
      </c>
      <c r="G38" s="30" t="n">
        <f aca="false">+IF(A38=0,0,(D38*R38*16+E38*S38*16+F38*SUM(Q38:S38)*8)/(R38*16+S38*16+SUM(Q38:S38)*8))</f>
        <v>0</v>
      </c>
      <c r="H38" s="77" t="n">
        <f aca="false">IF(A38=0,0,(C38*Q38*16+D38*R38*16+E38*S38*16+F38*SUM(Q38:S38)*8)/(SUM(Q38:S38)*24))</f>
        <v>0</v>
      </c>
      <c r="I38" s="78" t="n">
        <f aca="false">IF(A38=0,0,VLOOKUP($A38,PeakVols,I$4+12,FALSE()))</f>
        <v>0</v>
      </c>
      <c r="J38" s="79" t="n">
        <f aca="false">IF(A38=0,0,VLOOKUP($A38,OffVols,J$4+16,FALSE()))</f>
        <v>0</v>
      </c>
      <c r="K38" s="80" t="n">
        <f aca="false">IF(A38=0,0,(I38*Q38*16+J38*SUM(R38:S38)*16+J38*SUM(Q38:S38)*8)/(SUM(Q38:S38)*24))</f>
        <v>0</v>
      </c>
      <c r="L38" s="81" t="n">
        <f aca="false">IF(A38=0,0,VLOOKUP($A38,PeakIntraVols,L$4,FALSE()))</f>
        <v>0</v>
      </c>
      <c r="M38" s="82" t="n">
        <f aca="false">IF(A38=0,0,VLOOKUP($A38,OffIntraVols,M$4+4,FALSE()))</f>
        <v>0</v>
      </c>
      <c r="N38" s="82" t="n">
        <f aca="false">IF(A38=0,0,(L38*Q38*16+M38*SUM(R38:S38)*16+M38*SUM(Q38:S38)*8)/(SUM(Q38:S38)*24))</f>
        <v>0</v>
      </c>
      <c r="O38" s="83" t="n">
        <f aca="false">IF(A38=0,0,VLOOKUP(A38,'Pwr CrvFtch'!$A$4:$B$363,2))</f>
        <v>0</v>
      </c>
      <c r="P38" s="84" t="n">
        <f aca="false">IF(A38=0,0,(1+O38/2)^(-2*((EOMONTH(A38,0)+20)-$C$12)/365.25))</f>
        <v>0</v>
      </c>
      <c r="Q38" s="85" t="n">
        <f aca="false">IF(A38=0,0,VLOOKUP($A38,$AC$4:$AF$446,2))</f>
        <v>0</v>
      </c>
      <c r="R38" s="85" t="n">
        <f aca="false">IF(A38=0,0,VLOOKUP($A38,$AC$4:$AF$446,3))</f>
        <v>0</v>
      </c>
      <c r="S38" s="85" t="n">
        <f aca="false">IF(A38=0,0,VLOOKUP($A38,$AC$4:$AF$446,4))</f>
        <v>0</v>
      </c>
      <c r="V38" s="90" t="n">
        <v>4</v>
      </c>
      <c r="W38" s="91" t="s">
        <v>58</v>
      </c>
      <c r="X38" s="92" t="s">
        <v>59</v>
      </c>
      <c r="AC38" s="11" t="n">
        <v>37591</v>
      </c>
      <c r="AD38" s="8" t="n">
        <v>21</v>
      </c>
      <c r="AE38" s="8" t="n">
        <v>4</v>
      </c>
      <c r="AF38" s="8" t="n">
        <v>6</v>
      </c>
      <c r="AG38" s="8" t="n">
        <v>1</v>
      </c>
      <c r="AH38" s="8" t="n">
        <v>31</v>
      </c>
    </row>
    <row r="39" customFormat="false" ht="12.75" hidden="false" customHeight="false" outlineLevel="0" collapsed="false">
      <c r="A39" s="74" t="n">
        <f aca="false">IF(EOMONTH(A38,0)+1&gt;$C$17,0,IF(A38=0,0,EOMONTH(A38,0)+1))</f>
        <v>0</v>
      </c>
      <c r="B39" s="75" t="n">
        <f aca="false">IF(A39=0,0,YEAR(A39))</f>
        <v>0</v>
      </c>
      <c r="C39" s="76" t="n">
        <f aca="false">IF(A39=0,0,VLOOKUP($A39,PeakPrices,C$4,FALSE()))</f>
        <v>0</v>
      </c>
      <c r="D39" s="30" t="n">
        <f aca="false">IF(A39=0,0,VLOOKUP($A39,SatPrices,D$4,FALSE()))</f>
        <v>0</v>
      </c>
      <c r="E39" s="30" t="n">
        <f aca="false">IF(A39=0,0,VLOOKUP($A39,SunPrices,E$4+4,FALSE()))</f>
        <v>0</v>
      </c>
      <c r="F39" s="30" t="n">
        <f aca="false">IF(A39=0,0,VLOOKUP($A39,OffPrices,F$4+4,FALSE()))</f>
        <v>0</v>
      </c>
      <c r="G39" s="30" t="n">
        <f aca="false">+IF(A39=0,0,(D39*R39*16+E39*S39*16+F39*SUM(Q39:S39)*8)/(R39*16+S39*16+SUM(Q39:S39)*8))</f>
        <v>0</v>
      </c>
      <c r="H39" s="77" t="n">
        <f aca="false">IF(A39=0,0,(C39*Q39*16+D39*R39*16+E39*S39*16+F39*SUM(Q39:S39)*8)/(SUM(Q39:S39)*24))</f>
        <v>0</v>
      </c>
      <c r="I39" s="78" t="n">
        <f aca="false">IF(A39=0,0,VLOOKUP($A39,PeakVols,I$4+12,FALSE()))</f>
        <v>0</v>
      </c>
      <c r="J39" s="79" t="n">
        <f aca="false">IF(A39=0,0,VLOOKUP($A39,OffVols,J$4+16,FALSE()))</f>
        <v>0</v>
      </c>
      <c r="K39" s="80" t="n">
        <f aca="false">IF(A39=0,0,(I39*Q39*16+J39*SUM(R39:S39)*16+J39*SUM(Q39:S39)*8)/(SUM(Q39:S39)*24))</f>
        <v>0</v>
      </c>
      <c r="L39" s="81" t="n">
        <f aca="false">IF(A39=0,0,VLOOKUP($A39,PeakIntraVols,L$4,FALSE()))</f>
        <v>0</v>
      </c>
      <c r="M39" s="82" t="n">
        <f aca="false">IF(A39=0,0,VLOOKUP($A39,OffIntraVols,M$4+4,FALSE()))</f>
        <v>0</v>
      </c>
      <c r="N39" s="82" t="n">
        <f aca="false">IF(A39=0,0,(L39*Q39*16+M39*SUM(R39:S39)*16+M39*SUM(Q39:S39)*8)/(SUM(Q39:S39)*24))</f>
        <v>0</v>
      </c>
      <c r="O39" s="83" t="n">
        <f aca="false">IF(A39=0,0,VLOOKUP(A39,'Pwr CrvFtch'!$A$4:$B$363,2))</f>
        <v>0</v>
      </c>
      <c r="P39" s="84" t="n">
        <f aca="false">IF(A39=0,0,(1+O39/2)^(-2*((EOMONTH(A39,0)+20)-$C$12)/365.25))</f>
        <v>0</v>
      </c>
      <c r="Q39" s="85" t="n">
        <f aca="false">IF(A39=0,0,VLOOKUP($A39,$AC$4:$AF$446,2))</f>
        <v>0</v>
      </c>
      <c r="R39" s="85" t="n">
        <f aca="false">IF(A39=0,0,VLOOKUP($A39,$AC$4:$AF$446,3))</f>
        <v>0</v>
      </c>
      <c r="S39" s="85" t="n">
        <f aca="false">IF(A39=0,0,VLOOKUP($A39,$AC$4:$AF$446,4))</f>
        <v>0</v>
      </c>
      <c r="V39" s="90" t="n">
        <v>5</v>
      </c>
      <c r="W39" s="91" t="s">
        <v>60</v>
      </c>
      <c r="X39" s="92" t="s">
        <v>61</v>
      </c>
      <c r="AC39" s="11" t="n">
        <v>37622</v>
      </c>
      <c r="AD39" s="8" t="n">
        <v>22</v>
      </c>
      <c r="AE39" s="8" t="n">
        <v>4</v>
      </c>
      <c r="AF39" s="8" t="n">
        <v>5</v>
      </c>
      <c r="AG39" s="8" t="n">
        <v>1</v>
      </c>
      <c r="AH39" s="8" t="n">
        <v>31</v>
      </c>
    </row>
    <row r="40" customFormat="false" ht="12.75" hidden="false" customHeight="false" outlineLevel="0" collapsed="false">
      <c r="A40" s="74" t="n">
        <f aca="false">IF(EOMONTH(A39,0)+1&gt;$C$17,0,IF(A39=0,0,EOMONTH(A39,0)+1))</f>
        <v>0</v>
      </c>
      <c r="B40" s="75" t="n">
        <f aca="false">IF(A40=0,0,YEAR(A40))</f>
        <v>0</v>
      </c>
      <c r="C40" s="76" t="n">
        <f aca="false">IF(A40=0,0,VLOOKUP($A40,PeakPrices,C$4,FALSE()))</f>
        <v>0</v>
      </c>
      <c r="D40" s="30" t="n">
        <f aca="false">IF(A40=0,0,VLOOKUP($A40,SatPrices,D$4,FALSE()))</f>
        <v>0</v>
      </c>
      <c r="E40" s="30" t="n">
        <f aca="false">IF(A40=0,0,VLOOKUP($A40,SunPrices,E$4+4,FALSE()))</f>
        <v>0</v>
      </c>
      <c r="F40" s="30" t="n">
        <f aca="false">IF(A40=0,0,VLOOKUP($A40,OffPrices,F$4+4,FALSE()))</f>
        <v>0</v>
      </c>
      <c r="G40" s="30" t="n">
        <f aca="false">+IF(A40=0,0,(D40*R40*16+E40*S40*16+F40*SUM(Q40:S40)*8)/(R40*16+S40*16+SUM(Q40:S40)*8))</f>
        <v>0</v>
      </c>
      <c r="H40" s="77" t="n">
        <f aca="false">IF(A40=0,0,(C40*Q40*16+D40*R40*16+E40*S40*16+F40*SUM(Q40:S40)*8)/(SUM(Q40:S40)*24))</f>
        <v>0</v>
      </c>
      <c r="I40" s="78" t="n">
        <f aca="false">IF(A40=0,0,VLOOKUP($A40,PeakVols,I$4+12,FALSE()))</f>
        <v>0</v>
      </c>
      <c r="J40" s="79" t="n">
        <f aca="false">IF(A40=0,0,VLOOKUP($A40,OffVols,J$4+16,FALSE()))</f>
        <v>0</v>
      </c>
      <c r="K40" s="80" t="n">
        <f aca="false">IF(A40=0,0,(I40*Q40*16+J40*SUM(R40:S40)*16+J40*SUM(Q40:S40)*8)/(SUM(Q40:S40)*24))</f>
        <v>0</v>
      </c>
      <c r="L40" s="81" t="n">
        <f aca="false">IF(A40=0,0,VLOOKUP($A40,PeakIntraVols,L$4,FALSE()))</f>
        <v>0</v>
      </c>
      <c r="M40" s="82" t="n">
        <f aca="false">IF(A40=0,0,VLOOKUP($A40,OffIntraVols,M$4+4,FALSE()))</f>
        <v>0</v>
      </c>
      <c r="N40" s="82" t="n">
        <f aca="false">IF(A40=0,0,(L40*Q40*16+M40*SUM(R40:S40)*16+M40*SUM(Q40:S40)*8)/(SUM(Q40:S40)*24))</f>
        <v>0</v>
      </c>
      <c r="O40" s="83" t="n">
        <f aca="false">IF(A40=0,0,VLOOKUP(A40,'Pwr CrvFtch'!$A$4:$B$363,2))</f>
        <v>0</v>
      </c>
      <c r="P40" s="84" t="n">
        <f aca="false">IF(A40=0,0,(1+O40/2)^(-2*((EOMONTH(A40,0)+20)-$C$12)/365.25))</f>
        <v>0</v>
      </c>
      <c r="Q40" s="85" t="n">
        <f aca="false">IF(A40=0,0,VLOOKUP($A40,$AC$4:$AF$446,2))</f>
        <v>0</v>
      </c>
      <c r="R40" s="85" t="n">
        <f aca="false">IF(A40=0,0,VLOOKUP($A40,$AC$4:$AF$446,3))</f>
        <v>0</v>
      </c>
      <c r="S40" s="85" t="n">
        <f aca="false">IF(A40=0,0,VLOOKUP($A40,$AC$4:$AF$446,4))</f>
        <v>0</v>
      </c>
      <c r="V40" s="90" t="n">
        <v>6</v>
      </c>
      <c r="W40" s="91"/>
      <c r="X40" s="92" t="s">
        <v>62</v>
      </c>
      <c r="AC40" s="11" t="n">
        <v>37653</v>
      </c>
      <c r="AD40" s="8" t="n">
        <v>20</v>
      </c>
      <c r="AE40" s="8" t="n">
        <v>4</v>
      </c>
      <c r="AF40" s="8" t="n">
        <v>4</v>
      </c>
      <c r="AG40" s="8" t="n">
        <v>0</v>
      </c>
      <c r="AH40" s="8" t="n">
        <v>28</v>
      </c>
    </row>
    <row r="41" customFormat="false" ht="12.75" hidden="false" customHeight="false" outlineLevel="0" collapsed="false">
      <c r="A41" s="74" t="n">
        <f aca="false">IF(EOMONTH(A40,0)+1&gt;$C$17,0,IF(A40=0,0,EOMONTH(A40,0)+1))</f>
        <v>0</v>
      </c>
      <c r="B41" s="75" t="n">
        <f aca="false">IF(A41=0,0,YEAR(A41))</f>
        <v>0</v>
      </c>
      <c r="C41" s="76" t="n">
        <f aca="false">IF(A41=0,0,VLOOKUP($A41,PeakPrices,C$4,FALSE()))</f>
        <v>0</v>
      </c>
      <c r="D41" s="30" t="n">
        <f aca="false">IF(A41=0,0,VLOOKUP($A41,SatPrices,D$4,FALSE()))</f>
        <v>0</v>
      </c>
      <c r="E41" s="30" t="n">
        <f aca="false">IF(A41=0,0,VLOOKUP($A41,SunPrices,E$4+4,FALSE()))</f>
        <v>0</v>
      </c>
      <c r="F41" s="30" t="n">
        <f aca="false">IF(A41=0,0,VLOOKUP($A41,OffPrices,F$4+4,FALSE()))</f>
        <v>0</v>
      </c>
      <c r="G41" s="30" t="n">
        <f aca="false">+IF(A41=0,0,(D41*R41*16+E41*S41*16+F41*SUM(Q41:S41)*8)/(R41*16+S41*16+SUM(Q41:S41)*8))</f>
        <v>0</v>
      </c>
      <c r="H41" s="77" t="n">
        <f aca="false">IF(A41=0,0,(C41*Q41*16+D41*R41*16+E41*S41*16+F41*SUM(Q41:S41)*8)/(SUM(Q41:S41)*24))</f>
        <v>0</v>
      </c>
      <c r="I41" s="78" t="n">
        <f aca="false">IF(A41=0,0,VLOOKUP($A41,PeakVols,I$4+12,FALSE()))</f>
        <v>0</v>
      </c>
      <c r="J41" s="79" t="n">
        <f aca="false">IF(A41=0,0,VLOOKUP($A41,OffVols,J$4+16,FALSE()))</f>
        <v>0</v>
      </c>
      <c r="K41" s="80" t="n">
        <f aca="false">IF(A41=0,0,(I41*Q41*16+J41*SUM(R41:S41)*16+J41*SUM(Q41:S41)*8)/(SUM(Q41:S41)*24))</f>
        <v>0</v>
      </c>
      <c r="L41" s="81" t="n">
        <f aca="false">IF(A41=0,0,VLOOKUP($A41,PeakIntraVols,L$4,FALSE()))</f>
        <v>0</v>
      </c>
      <c r="M41" s="82" t="n">
        <f aca="false">IF(A41=0,0,VLOOKUP($A41,OffIntraVols,M$4+4,FALSE()))</f>
        <v>0</v>
      </c>
      <c r="N41" s="82" t="n">
        <f aca="false">IF(A41=0,0,(L41*Q41*16+M41*SUM(R41:S41)*16+M41*SUM(Q41:S41)*8)/(SUM(Q41:S41)*24))</f>
        <v>0</v>
      </c>
      <c r="O41" s="83" t="n">
        <f aca="false">IF(A41=0,0,VLOOKUP(A41,'Pwr CrvFtch'!$A$4:$B$363,2))</f>
        <v>0</v>
      </c>
      <c r="P41" s="84" t="n">
        <f aca="false">IF(A41=0,0,(1+O41/2)^(-2*((EOMONTH(A41,0)+20)-$C$12)/365.25))</f>
        <v>0</v>
      </c>
      <c r="Q41" s="85" t="n">
        <f aca="false">IF(A41=0,0,VLOOKUP($A41,$AC$4:$AF$446,2))</f>
        <v>0</v>
      </c>
      <c r="R41" s="85" t="n">
        <f aca="false">IF(A41=0,0,VLOOKUP($A41,$AC$4:$AF$446,3))</f>
        <v>0</v>
      </c>
      <c r="S41" s="85" t="n">
        <f aca="false">IF(A41=0,0,VLOOKUP($A41,$AC$4:$AF$446,4))</f>
        <v>0</v>
      </c>
      <c r="V41" s="90" t="n">
        <v>7</v>
      </c>
      <c r="W41" s="91"/>
      <c r="X41" s="92" t="s">
        <v>62</v>
      </c>
      <c r="AC41" s="11" t="n">
        <v>37681</v>
      </c>
      <c r="AD41" s="8" t="n">
        <v>21</v>
      </c>
      <c r="AE41" s="8" t="n">
        <v>5</v>
      </c>
      <c r="AF41" s="8" t="n">
        <v>5</v>
      </c>
      <c r="AG41" s="8" t="n">
        <v>0</v>
      </c>
      <c r="AH41" s="8" t="n">
        <v>31</v>
      </c>
    </row>
    <row r="42" customFormat="false" ht="12.75" hidden="false" customHeight="false" outlineLevel="0" collapsed="false">
      <c r="A42" s="74" t="n">
        <f aca="false">IF(EOMONTH(A41,0)+1&gt;$C$17,0,IF(A41=0,0,EOMONTH(A41,0)+1))</f>
        <v>0</v>
      </c>
      <c r="B42" s="75" t="n">
        <f aca="false">IF(A42=0,0,YEAR(A42))</f>
        <v>0</v>
      </c>
      <c r="C42" s="76" t="n">
        <f aca="false">IF(A42=0,0,VLOOKUP($A42,PeakPrices,C$4,FALSE()))</f>
        <v>0</v>
      </c>
      <c r="D42" s="30" t="n">
        <f aca="false">IF(A42=0,0,VLOOKUP($A42,SatPrices,D$4,FALSE()))</f>
        <v>0</v>
      </c>
      <c r="E42" s="30" t="n">
        <f aca="false">IF(A42=0,0,VLOOKUP($A42,SunPrices,E$4+4,FALSE()))</f>
        <v>0</v>
      </c>
      <c r="F42" s="30" t="n">
        <f aca="false">IF(A42=0,0,VLOOKUP($A42,OffPrices,F$4+4,FALSE()))</f>
        <v>0</v>
      </c>
      <c r="G42" s="30" t="n">
        <f aca="false">+IF(A42=0,0,(D42*R42*16+E42*S42*16+F42*SUM(Q42:S42)*8)/(R42*16+S42*16+SUM(Q42:S42)*8))</f>
        <v>0</v>
      </c>
      <c r="H42" s="77" t="n">
        <f aca="false">IF(A42=0,0,(C42*Q42*16+D42*R42*16+E42*S42*16+F42*SUM(Q42:S42)*8)/(SUM(Q42:S42)*24))</f>
        <v>0</v>
      </c>
      <c r="I42" s="78" t="n">
        <f aca="false">IF(A42=0,0,VLOOKUP($A42,PeakVols,I$4+12,FALSE()))</f>
        <v>0</v>
      </c>
      <c r="J42" s="79" t="n">
        <f aca="false">IF(A42=0,0,VLOOKUP($A42,OffVols,J$4+16,FALSE()))</f>
        <v>0</v>
      </c>
      <c r="K42" s="80" t="n">
        <f aca="false">IF(A42=0,0,(I42*Q42*16+J42*SUM(R42:S42)*16+J42*SUM(Q42:S42)*8)/(SUM(Q42:S42)*24))</f>
        <v>0</v>
      </c>
      <c r="L42" s="81" t="n">
        <f aca="false">IF(A42=0,0,VLOOKUP($A42,PeakIntraVols,L$4,FALSE()))</f>
        <v>0</v>
      </c>
      <c r="M42" s="82" t="n">
        <f aca="false">IF(A42=0,0,VLOOKUP($A42,OffIntraVols,M$4+4,FALSE()))</f>
        <v>0</v>
      </c>
      <c r="N42" s="82" t="n">
        <f aca="false">IF(A42=0,0,(L42*Q42*16+M42*SUM(R42:S42)*16+M42*SUM(Q42:S42)*8)/(SUM(Q42:S42)*24))</f>
        <v>0</v>
      </c>
      <c r="O42" s="83" t="n">
        <f aca="false">IF(A42=0,0,VLOOKUP(A42,'Pwr CrvFtch'!$A$4:$B$363,2))</f>
        <v>0</v>
      </c>
      <c r="P42" s="84" t="n">
        <f aca="false">IF(A42=0,0,(1+O42/2)^(-2*((EOMONTH(A42,0)+20)-$C$12)/365.25))</f>
        <v>0</v>
      </c>
      <c r="Q42" s="85" t="n">
        <f aca="false">IF(A42=0,0,VLOOKUP($A42,$AC$4:$AF$446,2))</f>
        <v>0</v>
      </c>
      <c r="R42" s="85" t="n">
        <f aca="false">IF(A42=0,0,VLOOKUP($A42,$AC$4:$AF$446,3))</f>
        <v>0</v>
      </c>
      <c r="S42" s="85" t="n">
        <f aca="false">IF(A42=0,0,VLOOKUP($A42,$AC$4:$AF$446,4))</f>
        <v>0</v>
      </c>
      <c r="V42" s="90" t="n">
        <v>8</v>
      </c>
      <c r="W42" s="91"/>
      <c r="X42" s="92" t="s">
        <v>62</v>
      </c>
      <c r="AC42" s="11" t="n">
        <v>37712</v>
      </c>
      <c r="AD42" s="8" t="n">
        <v>22</v>
      </c>
      <c r="AE42" s="8" t="n">
        <v>4</v>
      </c>
      <c r="AF42" s="8" t="n">
        <v>4</v>
      </c>
      <c r="AG42" s="8" t="n">
        <v>0</v>
      </c>
      <c r="AH42" s="8" t="n">
        <v>30</v>
      </c>
    </row>
    <row r="43" customFormat="false" ht="12.75" hidden="false" customHeight="false" outlineLevel="0" collapsed="false">
      <c r="A43" s="74" t="n">
        <f aca="false">IF(EOMONTH(A42,0)+1&gt;$C$17,0,IF(A42=0,0,EOMONTH(A42,0)+1))</f>
        <v>0</v>
      </c>
      <c r="B43" s="75" t="n">
        <f aca="false">IF(A43=0,0,YEAR(A43))</f>
        <v>0</v>
      </c>
      <c r="C43" s="76" t="n">
        <f aca="false">IF(A43=0,0,VLOOKUP($A43,PeakPrices,C$4,FALSE()))</f>
        <v>0</v>
      </c>
      <c r="D43" s="30" t="n">
        <f aca="false">IF(A43=0,0,VLOOKUP($A43,SatPrices,D$4,FALSE()))</f>
        <v>0</v>
      </c>
      <c r="E43" s="30" t="n">
        <f aca="false">IF(A43=0,0,VLOOKUP($A43,SunPrices,E$4+4,FALSE()))</f>
        <v>0</v>
      </c>
      <c r="F43" s="30" t="n">
        <f aca="false">IF(A43=0,0,VLOOKUP($A43,OffPrices,F$4+4,FALSE()))</f>
        <v>0</v>
      </c>
      <c r="G43" s="30" t="n">
        <f aca="false">+IF(A43=0,0,(D43*R43*16+E43*S43*16+F43*SUM(Q43:S43)*8)/(R43*16+S43*16+SUM(Q43:S43)*8))</f>
        <v>0</v>
      </c>
      <c r="H43" s="77" t="n">
        <f aca="false">IF(A43=0,0,(C43*Q43*16+D43*R43*16+E43*S43*16+F43*SUM(Q43:S43)*8)/(SUM(Q43:S43)*24))</f>
        <v>0</v>
      </c>
      <c r="I43" s="78" t="n">
        <f aca="false">IF(A43=0,0,VLOOKUP($A43,PeakVols,I$4+12,FALSE()))</f>
        <v>0</v>
      </c>
      <c r="J43" s="79" t="n">
        <f aca="false">IF(A43=0,0,VLOOKUP($A43,OffVols,J$4+16,FALSE()))</f>
        <v>0</v>
      </c>
      <c r="K43" s="80" t="n">
        <f aca="false">IF(A43=0,0,(I43*Q43*16+J43*SUM(R43:S43)*16+J43*SUM(Q43:S43)*8)/(SUM(Q43:S43)*24))</f>
        <v>0</v>
      </c>
      <c r="L43" s="81" t="n">
        <f aca="false">IF(A43=0,0,VLOOKUP($A43,PeakIntraVols,L$4,FALSE()))</f>
        <v>0</v>
      </c>
      <c r="M43" s="82" t="n">
        <f aca="false">IF(A43=0,0,VLOOKUP($A43,OffIntraVols,M$4+4,FALSE()))</f>
        <v>0</v>
      </c>
      <c r="N43" s="82" t="n">
        <f aca="false">IF(A43=0,0,(L43*Q43*16+M43*SUM(R43:S43)*16+M43*SUM(Q43:S43)*8)/(SUM(Q43:S43)*24))</f>
        <v>0</v>
      </c>
      <c r="O43" s="83" t="n">
        <f aca="false">IF(A43=0,0,VLOOKUP(A43,'Pwr CrvFtch'!$A$4:$B$363,2))</f>
        <v>0</v>
      </c>
      <c r="P43" s="84" t="n">
        <f aca="false">IF(A43=0,0,(1+O43/2)^(-2*((EOMONTH(A43,0)+20)-$C$12)/365.25))</f>
        <v>0</v>
      </c>
      <c r="Q43" s="85" t="n">
        <f aca="false">IF(A43=0,0,VLOOKUP($A43,$AC$4:$AF$446,2))</f>
        <v>0</v>
      </c>
      <c r="R43" s="85" t="n">
        <f aca="false">IF(A43=0,0,VLOOKUP($A43,$AC$4:$AF$446,3))</f>
        <v>0</v>
      </c>
      <c r="S43" s="85" t="n">
        <f aca="false">IF(A43=0,0,VLOOKUP($A43,$AC$4:$AF$446,4))</f>
        <v>0</v>
      </c>
      <c r="V43" s="90" t="n">
        <v>9</v>
      </c>
      <c r="W43" s="91"/>
      <c r="X43" s="92" t="s">
        <v>62</v>
      </c>
      <c r="AC43" s="11" t="n">
        <v>37742</v>
      </c>
      <c r="AD43" s="8" t="n">
        <v>21</v>
      </c>
      <c r="AE43" s="8" t="n">
        <v>5</v>
      </c>
      <c r="AF43" s="8" t="n">
        <v>5</v>
      </c>
      <c r="AG43" s="8" t="n">
        <v>1</v>
      </c>
      <c r="AH43" s="8" t="n">
        <v>31</v>
      </c>
    </row>
    <row r="44" customFormat="false" ht="12.75" hidden="false" customHeight="false" outlineLevel="0" collapsed="false">
      <c r="A44" s="74" t="n">
        <f aca="false">IF(EOMONTH(A43,0)+1&gt;$C$17,0,IF(A43=0,0,EOMONTH(A43,0)+1))</f>
        <v>0</v>
      </c>
      <c r="B44" s="75" t="n">
        <f aca="false">IF(A44=0,0,YEAR(A44))</f>
        <v>0</v>
      </c>
      <c r="C44" s="76" t="n">
        <f aca="false">IF(A44=0,0,VLOOKUP($A44,PeakPrices,C$4,FALSE()))</f>
        <v>0</v>
      </c>
      <c r="D44" s="30" t="n">
        <f aca="false">IF(A44=0,0,VLOOKUP($A44,SatPrices,D$4,FALSE()))</f>
        <v>0</v>
      </c>
      <c r="E44" s="30" t="n">
        <f aca="false">IF(A44=0,0,VLOOKUP($A44,SunPrices,E$4+4,FALSE()))</f>
        <v>0</v>
      </c>
      <c r="F44" s="30" t="n">
        <f aca="false">IF(A44=0,0,VLOOKUP($A44,OffPrices,F$4+4,FALSE()))</f>
        <v>0</v>
      </c>
      <c r="G44" s="30" t="n">
        <f aca="false">+IF(A44=0,0,(D44*R44*16+E44*S44*16+F44*SUM(Q44:S44)*8)/(R44*16+S44*16+SUM(Q44:S44)*8))</f>
        <v>0</v>
      </c>
      <c r="H44" s="77" t="n">
        <f aca="false">IF(A44=0,0,(C44*Q44*16+D44*R44*16+E44*S44*16+F44*SUM(Q44:S44)*8)/(SUM(Q44:S44)*24))</f>
        <v>0</v>
      </c>
      <c r="I44" s="78" t="n">
        <f aca="false">IF(A44=0,0,VLOOKUP($A44,PeakVols,I$4+12,FALSE()))</f>
        <v>0</v>
      </c>
      <c r="J44" s="79" t="n">
        <f aca="false">IF(A44=0,0,VLOOKUP($A44,OffVols,J$4+16,FALSE()))</f>
        <v>0</v>
      </c>
      <c r="K44" s="80" t="n">
        <f aca="false">IF(A44=0,0,(I44*Q44*16+J44*SUM(R44:S44)*16+J44*SUM(Q44:S44)*8)/(SUM(Q44:S44)*24))</f>
        <v>0</v>
      </c>
      <c r="L44" s="81" t="n">
        <f aca="false">IF(A44=0,0,VLOOKUP($A44,PeakIntraVols,L$4,FALSE()))</f>
        <v>0</v>
      </c>
      <c r="M44" s="82" t="n">
        <f aca="false">IF(A44=0,0,VLOOKUP($A44,OffIntraVols,M$4+4,FALSE()))</f>
        <v>0</v>
      </c>
      <c r="N44" s="82" t="n">
        <f aca="false">IF(A44=0,0,(L44*Q44*16+M44*SUM(R44:S44)*16+M44*SUM(Q44:S44)*8)/(SUM(Q44:S44)*24))</f>
        <v>0</v>
      </c>
      <c r="O44" s="83" t="n">
        <f aca="false">IF(A44=0,0,VLOOKUP(A44,'Pwr CrvFtch'!$A$4:$B$363,2))</f>
        <v>0</v>
      </c>
      <c r="P44" s="84" t="n">
        <f aca="false">IF(A44=0,0,(1+O44/2)^(-2*((EOMONTH(A44,0)+20)-$C$12)/365.25))</f>
        <v>0</v>
      </c>
      <c r="Q44" s="85" t="n">
        <f aca="false">IF(A44=0,0,VLOOKUP($A44,$AC$4:$AF$446,2))</f>
        <v>0</v>
      </c>
      <c r="R44" s="85" t="n">
        <f aca="false">IF(A44=0,0,VLOOKUP($A44,$AC$4:$AF$446,3))</f>
        <v>0</v>
      </c>
      <c r="S44" s="85" t="n">
        <f aca="false">IF(A44=0,0,VLOOKUP($A44,$AC$4:$AF$446,4))</f>
        <v>0</v>
      </c>
      <c r="V44" s="90" t="n">
        <v>10</v>
      </c>
      <c r="W44" s="91"/>
      <c r="X44" s="92" t="s">
        <v>62</v>
      </c>
      <c r="AC44" s="11" t="n">
        <v>37773</v>
      </c>
      <c r="AD44" s="8" t="n">
        <v>21</v>
      </c>
      <c r="AE44" s="8" t="n">
        <v>4</v>
      </c>
      <c r="AF44" s="8" t="n">
        <v>5</v>
      </c>
      <c r="AG44" s="8" t="n">
        <v>0</v>
      </c>
      <c r="AH44" s="8" t="n">
        <v>30</v>
      </c>
    </row>
    <row r="45" customFormat="false" ht="13.5" hidden="false" customHeight="false" outlineLevel="0" collapsed="false">
      <c r="A45" s="74" t="n">
        <f aca="false">IF(EOMONTH(A44,0)+1&gt;$C$17,0,IF(A44=0,0,EOMONTH(A44,0)+1))</f>
        <v>0</v>
      </c>
      <c r="B45" s="75" t="n">
        <f aca="false">IF(A45=0,0,YEAR(A45))</f>
        <v>0</v>
      </c>
      <c r="C45" s="76" t="n">
        <f aca="false">IF(A45=0,0,VLOOKUP($A45,PeakPrices,C$4,FALSE()))</f>
        <v>0</v>
      </c>
      <c r="D45" s="30" t="n">
        <f aca="false">IF(A45=0,0,VLOOKUP($A45,SatPrices,D$4,FALSE()))</f>
        <v>0</v>
      </c>
      <c r="E45" s="30" t="n">
        <f aca="false">IF(A45=0,0,VLOOKUP($A45,SunPrices,E$4+4,FALSE()))</f>
        <v>0</v>
      </c>
      <c r="F45" s="30" t="n">
        <f aca="false">IF(A45=0,0,VLOOKUP($A45,OffPrices,F$4+4,FALSE()))</f>
        <v>0</v>
      </c>
      <c r="G45" s="30" t="n">
        <f aca="false">+IF(A45=0,0,(D45*R45*16+E45*S45*16+F45*SUM(Q45:S45)*8)/(R45*16+S45*16+SUM(Q45:S45)*8))</f>
        <v>0</v>
      </c>
      <c r="H45" s="77" t="n">
        <f aca="false">IF(A45=0,0,(C45*Q45*16+D45*R45*16+E45*S45*16+F45*SUM(Q45:S45)*8)/(SUM(Q45:S45)*24))</f>
        <v>0</v>
      </c>
      <c r="I45" s="78" t="n">
        <f aca="false">IF(A45=0,0,VLOOKUP($A45,PeakVols,I$4+12,FALSE()))</f>
        <v>0</v>
      </c>
      <c r="J45" s="79" t="n">
        <f aca="false">IF(A45=0,0,VLOOKUP($A45,OffVols,J$4+16,FALSE()))</f>
        <v>0</v>
      </c>
      <c r="K45" s="80" t="n">
        <f aca="false">IF(A45=0,0,(I45*Q45*16+J45*SUM(R45:S45)*16+J45*SUM(Q45:S45)*8)/(SUM(Q45:S45)*24))</f>
        <v>0</v>
      </c>
      <c r="L45" s="81" t="n">
        <f aca="false">IF(A45=0,0,VLOOKUP($A45,PeakIntraVols,L$4,FALSE()))</f>
        <v>0</v>
      </c>
      <c r="M45" s="82" t="n">
        <f aca="false">IF(A45=0,0,VLOOKUP($A45,OffIntraVols,M$4+4,FALSE()))</f>
        <v>0</v>
      </c>
      <c r="N45" s="82" t="n">
        <f aca="false">IF(A45=0,0,(L45*Q45*16+M45*SUM(R45:S45)*16+M45*SUM(Q45:S45)*8)/(SUM(Q45:S45)*24))</f>
        <v>0</v>
      </c>
      <c r="O45" s="83" t="n">
        <f aca="false">IF(A45=0,0,VLOOKUP(A45,'Pwr CrvFtch'!$A$4:$B$363,2))</f>
        <v>0</v>
      </c>
      <c r="P45" s="84" t="n">
        <f aca="false">IF(A45=0,0,(1+O45/2)^(-2*((EOMONTH(A45,0)+20)-$C$12)/365.25))</f>
        <v>0</v>
      </c>
      <c r="Q45" s="85" t="n">
        <f aca="false">IF(A45=0,0,VLOOKUP($A45,$AC$4:$AF$446,2))</f>
        <v>0</v>
      </c>
      <c r="R45" s="85" t="n">
        <f aca="false">IF(A45=0,0,VLOOKUP($A45,$AC$4:$AF$446,3))</f>
        <v>0</v>
      </c>
      <c r="S45" s="85" t="n">
        <f aca="false">IF(A45=0,0,VLOOKUP($A45,$AC$4:$AF$446,4))</f>
        <v>0</v>
      </c>
      <c r="V45" s="93"/>
      <c r="W45" s="94"/>
      <c r="X45" s="95"/>
      <c r="AC45" s="11" t="n">
        <v>37803</v>
      </c>
      <c r="AD45" s="8" t="n">
        <v>22</v>
      </c>
      <c r="AE45" s="8" t="n">
        <v>4</v>
      </c>
      <c r="AF45" s="8" t="n">
        <v>5</v>
      </c>
      <c r="AG45" s="8" t="n">
        <v>1</v>
      </c>
      <c r="AH45" s="8" t="n">
        <v>31</v>
      </c>
    </row>
    <row r="46" customFormat="false" ht="12.75" hidden="false" customHeight="false" outlineLevel="0" collapsed="false">
      <c r="A46" s="74" t="n">
        <f aca="false">IF(EOMONTH(A45,0)+1&gt;$C$17,0,IF(A45=0,0,EOMONTH(A45,0)+1))</f>
        <v>0</v>
      </c>
      <c r="B46" s="75" t="n">
        <f aca="false">IF(A46=0,0,YEAR(A46))</f>
        <v>0</v>
      </c>
      <c r="C46" s="76" t="n">
        <f aca="false">IF(A46=0,0,VLOOKUP($A46,PeakPrices,C$4,FALSE()))</f>
        <v>0</v>
      </c>
      <c r="D46" s="30" t="n">
        <f aca="false">IF(A46=0,0,VLOOKUP($A46,SatPrices,D$4,FALSE()))</f>
        <v>0</v>
      </c>
      <c r="E46" s="30" t="n">
        <f aca="false">IF(A46=0,0,VLOOKUP($A46,SunPrices,E$4+4,FALSE()))</f>
        <v>0</v>
      </c>
      <c r="F46" s="30" t="n">
        <f aca="false">IF(A46=0,0,VLOOKUP($A46,OffPrices,F$4+4,FALSE()))</f>
        <v>0</v>
      </c>
      <c r="G46" s="30" t="n">
        <f aca="false">+IF(A46=0,0,(D46*R46*16+E46*S46*16+F46*SUM(Q46:S46)*8)/(R46*16+S46*16+SUM(Q46:S46)*8))</f>
        <v>0</v>
      </c>
      <c r="H46" s="77" t="n">
        <f aca="false">IF(A46=0,0,(C46*Q46*16+D46*R46*16+E46*S46*16+F46*SUM(Q46:S46)*8)/(SUM(Q46:S46)*24))</f>
        <v>0</v>
      </c>
      <c r="I46" s="78" t="n">
        <f aca="false">IF(A46=0,0,VLOOKUP($A46,PeakVols,I$4+12,FALSE()))</f>
        <v>0</v>
      </c>
      <c r="J46" s="79" t="n">
        <f aca="false">IF(A46=0,0,VLOOKUP($A46,OffVols,J$4+16,FALSE()))</f>
        <v>0</v>
      </c>
      <c r="K46" s="80" t="n">
        <f aca="false">IF(A46=0,0,(I46*Q46*16+J46*SUM(R46:S46)*16+J46*SUM(Q46:S46)*8)/(SUM(Q46:S46)*24))</f>
        <v>0</v>
      </c>
      <c r="L46" s="81" t="n">
        <f aca="false">IF(A46=0,0,VLOOKUP($A46,PeakIntraVols,L$4,FALSE()))</f>
        <v>0</v>
      </c>
      <c r="M46" s="82" t="n">
        <f aca="false">IF(A46=0,0,VLOOKUP($A46,OffIntraVols,M$4+4,FALSE()))</f>
        <v>0</v>
      </c>
      <c r="N46" s="82" t="n">
        <f aca="false">IF(A46=0,0,(L46*Q46*16+M46*SUM(R46:S46)*16+M46*SUM(Q46:S46)*8)/(SUM(Q46:S46)*24))</f>
        <v>0</v>
      </c>
      <c r="O46" s="83" t="n">
        <f aca="false">IF(A46=0,0,VLOOKUP(A46,'Pwr CrvFtch'!$A$4:$B$363,2))</f>
        <v>0</v>
      </c>
      <c r="P46" s="84" t="n">
        <f aca="false">IF(A46=0,0,(1+O46/2)^(-2*((EOMONTH(A46,0)+20)-$C$12)/365.25))</f>
        <v>0</v>
      </c>
      <c r="Q46" s="85" t="n">
        <f aca="false">IF(A46=0,0,VLOOKUP($A46,$AC$4:$AF$446,2))</f>
        <v>0</v>
      </c>
      <c r="R46" s="85" t="n">
        <f aca="false">IF(A46=0,0,VLOOKUP($A46,$AC$4:$AF$446,3))</f>
        <v>0</v>
      </c>
      <c r="S46" s="85" t="n">
        <f aca="false">IF(A46=0,0,VLOOKUP($A46,$AC$4:$AF$446,4))</f>
        <v>0</v>
      </c>
      <c r="V46" s="96"/>
      <c r="W46" s="96"/>
      <c r="AC46" s="11" t="n">
        <v>37834</v>
      </c>
      <c r="AD46" s="8" t="n">
        <v>21</v>
      </c>
      <c r="AE46" s="8" t="n">
        <v>5</v>
      </c>
      <c r="AF46" s="8" t="n">
        <v>5</v>
      </c>
      <c r="AG46" s="8" t="n">
        <v>0</v>
      </c>
      <c r="AH46" s="8" t="n">
        <v>31</v>
      </c>
    </row>
    <row r="47" customFormat="false" ht="13.5" hidden="false" customHeight="false" outlineLevel="0" collapsed="false">
      <c r="A47" s="74" t="n">
        <f aca="false">IF(EOMONTH(A46,0)+1&gt;$C$17,0,IF(A46=0,0,EOMONTH(A46,0)+1))</f>
        <v>0</v>
      </c>
      <c r="B47" s="75" t="n">
        <f aca="false">IF(A47=0,0,YEAR(A47))</f>
        <v>0</v>
      </c>
      <c r="C47" s="76" t="n">
        <f aca="false">IF(A47=0,0,VLOOKUP($A47,PeakPrices,C$4,FALSE()))</f>
        <v>0</v>
      </c>
      <c r="D47" s="30" t="n">
        <f aca="false">IF(A47=0,0,VLOOKUP($A47,SatPrices,D$4,FALSE()))</f>
        <v>0</v>
      </c>
      <c r="E47" s="30" t="n">
        <f aca="false">IF(A47=0,0,VLOOKUP($A47,SunPrices,E$4+4,FALSE()))</f>
        <v>0</v>
      </c>
      <c r="F47" s="30" t="n">
        <f aca="false">IF(A47=0,0,VLOOKUP($A47,OffPrices,F$4+4,FALSE()))</f>
        <v>0</v>
      </c>
      <c r="G47" s="30" t="n">
        <f aca="false">+IF(A47=0,0,(D47*R47*16+E47*S47*16+F47*SUM(Q47:S47)*8)/(R47*16+S47*16+SUM(Q47:S47)*8))</f>
        <v>0</v>
      </c>
      <c r="H47" s="77" t="n">
        <f aca="false">IF(A47=0,0,(C47*Q47*16+D47*R47*16+E47*S47*16+F47*SUM(Q47:S47)*8)/(SUM(Q47:S47)*24))</f>
        <v>0</v>
      </c>
      <c r="I47" s="78" t="n">
        <f aca="false">IF(A47=0,0,VLOOKUP($A47,PeakVols,I$4+12,FALSE()))</f>
        <v>0</v>
      </c>
      <c r="J47" s="79" t="n">
        <f aca="false">IF(A47=0,0,VLOOKUP($A47,OffVols,J$4+16,FALSE()))</f>
        <v>0</v>
      </c>
      <c r="K47" s="80" t="n">
        <f aca="false">IF(A47=0,0,(I47*Q47*16+J47*SUM(R47:S47)*16+J47*SUM(Q47:S47)*8)/(SUM(Q47:S47)*24))</f>
        <v>0</v>
      </c>
      <c r="L47" s="81" t="n">
        <f aca="false">IF(A47=0,0,VLOOKUP($A47,PeakIntraVols,L$4,FALSE()))</f>
        <v>0</v>
      </c>
      <c r="M47" s="82" t="n">
        <f aca="false">IF(A47=0,0,VLOOKUP($A47,OffIntraVols,M$4+4,FALSE()))</f>
        <v>0</v>
      </c>
      <c r="N47" s="82" t="n">
        <f aca="false">IF(A47=0,0,(L47*Q47*16+M47*SUM(R47:S47)*16+M47*SUM(Q47:S47)*8)/(SUM(Q47:S47)*24))</f>
        <v>0</v>
      </c>
      <c r="O47" s="83" t="n">
        <f aca="false">IF(A47=0,0,VLOOKUP(A47,'Pwr CrvFtch'!$A$4:$B$363,2))</f>
        <v>0</v>
      </c>
      <c r="P47" s="84" t="n">
        <f aca="false">IF(A47=0,0,(1+O47/2)^(-2*((EOMONTH(A47,0)+20)-$C$12)/365.25))</f>
        <v>0</v>
      </c>
      <c r="Q47" s="85" t="n">
        <f aca="false">IF(A47=0,0,VLOOKUP($A47,$AC$4:$AF$446,2))</f>
        <v>0</v>
      </c>
      <c r="R47" s="85" t="n">
        <f aca="false">IF(A47=0,0,VLOOKUP($A47,$AC$4:$AF$446,3))</f>
        <v>0</v>
      </c>
      <c r="S47" s="85" t="n">
        <f aca="false">IF(A47=0,0,VLOOKUP($A47,$AC$4:$AF$446,4))</f>
        <v>0</v>
      </c>
      <c r="V47" s="0"/>
      <c r="W47" s="0"/>
      <c r="AC47" s="11" t="n">
        <v>37865</v>
      </c>
      <c r="AD47" s="8" t="n">
        <v>21</v>
      </c>
      <c r="AE47" s="8" t="n">
        <v>4</v>
      </c>
      <c r="AF47" s="8" t="n">
        <v>5</v>
      </c>
      <c r="AG47" s="8" t="n">
        <v>1</v>
      </c>
      <c r="AH47" s="8" t="n">
        <v>30</v>
      </c>
    </row>
    <row r="48" customFormat="false" ht="13.5" hidden="false" customHeight="false" outlineLevel="0" collapsed="false">
      <c r="A48" s="74" t="n">
        <f aca="false">IF(EOMONTH(A47,0)+1&gt;$C$17,0,IF(A47=0,0,EOMONTH(A47,0)+1))</f>
        <v>0</v>
      </c>
      <c r="B48" s="75" t="n">
        <f aca="false">IF(A48=0,0,YEAR(A48))</f>
        <v>0</v>
      </c>
      <c r="C48" s="76" t="n">
        <f aca="false">IF(A48=0,0,VLOOKUP($A48,PeakPrices,C$4,FALSE()))</f>
        <v>0</v>
      </c>
      <c r="D48" s="30" t="n">
        <f aca="false">IF(A48=0,0,VLOOKUP($A48,SatPrices,D$4,FALSE()))</f>
        <v>0</v>
      </c>
      <c r="E48" s="30" t="n">
        <f aca="false">IF(A48=0,0,VLOOKUP($A48,SunPrices,E$4+4,FALSE()))</f>
        <v>0</v>
      </c>
      <c r="F48" s="30" t="n">
        <f aca="false">IF(A48=0,0,VLOOKUP($A48,OffPrices,F$4+4,FALSE()))</f>
        <v>0</v>
      </c>
      <c r="G48" s="30" t="n">
        <f aca="false">+IF(A48=0,0,(D48*R48*16+E48*S48*16+F48*SUM(Q48:S48)*8)/(R48*16+S48*16+SUM(Q48:S48)*8))</f>
        <v>0</v>
      </c>
      <c r="H48" s="77" t="n">
        <f aca="false">IF(A48=0,0,(C48*Q48*16+D48*R48*16+E48*S48*16+F48*SUM(Q48:S48)*8)/(SUM(Q48:S48)*24))</f>
        <v>0</v>
      </c>
      <c r="I48" s="78" t="n">
        <f aca="false">IF(A48=0,0,VLOOKUP($A48,PeakVols,I$4+12,FALSE()))</f>
        <v>0</v>
      </c>
      <c r="J48" s="79" t="n">
        <f aca="false">IF(A48=0,0,VLOOKUP($A48,OffVols,J$4+16,FALSE()))</f>
        <v>0</v>
      </c>
      <c r="K48" s="80" t="n">
        <f aca="false">IF(A48=0,0,(I48*Q48*16+J48*SUM(R48:S48)*16+J48*SUM(Q48:S48)*8)/(SUM(Q48:S48)*24))</f>
        <v>0</v>
      </c>
      <c r="L48" s="81" t="n">
        <f aca="false">IF(A48=0,0,VLOOKUP($A48,PeakIntraVols,L$4,FALSE()))</f>
        <v>0</v>
      </c>
      <c r="M48" s="82" t="n">
        <f aca="false">IF(A48=0,0,VLOOKUP($A48,OffIntraVols,M$4+4,FALSE()))</f>
        <v>0</v>
      </c>
      <c r="N48" s="82" t="n">
        <f aca="false">IF(A48=0,0,(L48*Q48*16+M48*SUM(R48:S48)*16+M48*SUM(Q48:S48)*8)/(SUM(Q48:S48)*24))</f>
        <v>0</v>
      </c>
      <c r="O48" s="83" t="n">
        <f aca="false">IF(A48=0,0,VLOOKUP(A48,'Pwr CrvFtch'!$A$4:$B$363,2))</f>
        <v>0</v>
      </c>
      <c r="P48" s="84" t="n">
        <f aca="false">IF(A48=0,0,(1+O48/2)^(-2*((EOMONTH(A48,0)+20)-$C$12)/365.25))</f>
        <v>0</v>
      </c>
      <c r="Q48" s="85" t="n">
        <f aca="false">IF(A48=0,0,VLOOKUP($A48,$AC$4:$AF$446,2))</f>
        <v>0</v>
      </c>
      <c r="R48" s="85" t="n">
        <f aca="false">IF(A48=0,0,VLOOKUP($A48,$AC$4:$AF$446,3))</f>
        <v>0</v>
      </c>
      <c r="S48" s="85" t="n">
        <f aca="false">IF(A48=0,0,VLOOKUP($A48,$AC$4:$AF$446,4))</f>
        <v>0</v>
      </c>
      <c r="V48" s="88" t="s">
        <v>63</v>
      </c>
      <c r="W48" s="88"/>
      <c r="X48" s="88"/>
      <c r="AC48" s="11" t="n">
        <v>37895</v>
      </c>
      <c r="AD48" s="8" t="n">
        <v>23</v>
      </c>
      <c r="AE48" s="8" t="n">
        <v>4</v>
      </c>
      <c r="AF48" s="8" t="n">
        <v>4</v>
      </c>
      <c r="AG48" s="8" t="n">
        <v>0</v>
      </c>
      <c r="AH48" s="8" t="n">
        <v>31</v>
      </c>
    </row>
    <row r="49" customFormat="false" ht="12.75" hidden="false" customHeight="false" outlineLevel="0" collapsed="false">
      <c r="A49" s="74" t="n">
        <f aca="false">IF(EOMONTH(A48,0)+1&gt;$C$17,0,IF(A48=0,0,EOMONTH(A48,0)+1))</f>
        <v>0</v>
      </c>
      <c r="B49" s="75" t="n">
        <f aca="false">IF(A49=0,0,YEAR(A49))</f>
        <v>0</v>
      </c>
      <c r="C49" s="76" t="n">
        <f aca="false">IF(A49=0,0,VLOOKUP($A49,PeakPrices,C$4,FALSE()))</f>
        <v>0</v>
      </c>
      <c r="D49" s="30" t="n">
        <f aca="false">IF(A49=0,0,VLOOKUP($A49,SatPrices,D$4,FALSE()))</f>
        <v>0</v>
      </c>
      <c r="E49" s="30" t="n">
        <f aca="false">IF(A49=0,0,VLOOKUP($A49,SunPrices,E$4+4,FALSE()))</f>
        <v>0</v>
      </c>
      <c r="F49" s="30" t="n">
        <f aca="false">IF(A49=0,0,VLOOKUP($A49,OffPrices,F$4+4,FALSE()))</f>
        <v>0</v>
      </c>
      <c r="G49" s="30" t="n">
        <f aca="false">+IF(A49=0,0,(D49*R49*16+E49*S49*16+F49*SUM(Q49:S49)*8)/(R49*16+S49*16+SUM(Q49:S49)*8))</f>
        <v>0</v>
      </c>
      <c r="H49" s="77" t="n">
        <f aca="false">IF(A49=0,0,(C49*Q49*16+D49*R49*16+E49*S49*16+F49*SUM(Q49:S49)*8)/(SUM(Q49:S49)*24))</f>
        <v>0</v>
      </c>
      <c r="I49" s="78" t="n">
        <f aca="false">IF(A49=0,0,VLOOKUP($A49,PeakVols,I$4+12,FALSE()))</f>
        <v>0</v>
      </c>
      <c r="J49" s="79" t="n">
        <f aca="false">IF(A49=0,0,VLOOKUP($A49,OffVols,J$4+16,FALSE()))</f>
        <v>0</v>
      </c>
      <c r="K49" s="80" t="n">
        <f aca="false">IF(A49=0,0,(I49*Q49*16+J49*SUM(R49:S49)*16+J49*SUM(Q49:S49)*8)/(SUM(Q49:S49)*24))</f>
        <v>0</v>
      </c>
      <c r="L49" s="81" t="n">
        <f aca="false">IF(A49=0,0,VLOOKUP($A49,PeakIntraVols,L$4,FALSE()))</f>
        <v>0</v>
      </c>
      <c r="M49" s="82" t="n">
        <f aca="false">IF(A49=0,0,VLOOKUP($A49,OffIntraVols,M$4+4,FALSE()))</f>
        <v>0</v>
      </c>
      <c r="N49" s="82" t="n">
        <f aca="false">IF(A49=0,0,(L49*Q49*16+M49*SUM(R49:S49)*16+M49*SUM(Q49:S49)*8)/(SUM(Q49:S49)*24))</f>
        <v>0</v>
      </c>
      <c r="O49" s="83" t="n">
        <f aca="false">IF(A49=0,0,VLOOKUP(A49,'Pwr CrvFtch'!$A$4:$B$363,2))</f>
        <v>0</v>
      </c>
      <c r="P49" s="84" t="n">
        <f aca="false">IF(A49=0,0,(1+O49/2)^(-2*((EOMONTH(A49,0)+20)-$C$12)/365.25))</f>
        <v>0</v>
      </c>
      <c r="Q49" s="85" t="n">
        <f aca="false">IF(A49=0,0,VLOOKUP($A49,$AC$4:$AF$446,2))</f>
        <v>0</v>
      </c>
      <c r="R49" s="85" t="n">
        <f aca="false">IF(A49=0,0,VLOOKUP($A49,$AC$4:$AF$446,3))</f>
        <v>0</v>
      </c>
      <c r="S49" s="85" t="n">
        <f aca="false">IF(A49=0,0,VLOOKUP($A49,$AC$4:$AF$446,4))</f>
        <v>0</v>
      </c>
      <c r="V49" s="10"/>
      <c r="X49" s="89"/>
      <c r="AC49" s="11" t="n">
        <v>37926</v>
      </c>
      <c r="AD49" s="8" t="n">
        <v>19</v>
      </c>
      <c r="AE49" s="8" t="n">
        <v>5</v>
      </c>
      <c r="AF49" s="8" t="n">
        <v>6</v>
      </c>
      <c r="AG49" s="8" t="n">
        <v>1</v>
      </c>
      <c r="AH49" s="8" t="n">
        <v>30</v>
      </c>
    </row>
    <row r="50" customFormat="false" ht="12.75" hidden="false" customHeight="false" outlineLevel="0" collapsed="false">
      <c r="A50" s="74" t="n">
        <f aca="false">IF(EOMONTH(A49,0)+1&gt;$C$17,0,IF(A49=0,0,EOMONTH(A49,0)+1))</f>
        <v>0</v>
      </c>
      <c r="B50" s="75" t="n">
        <f aca="false">IF(A50=0,0,YEAR(A50))</f>
        <v>0</v>
      </c>
      <c r="C50" s="76" t="n">
        <f aca="false">IF(A50=0,0,VLOOKUP($A50,PeakPrices,C$4,FALSE()))</f>
        <v>0</v>
      </c>
      <c r="D50" s="30" t="n">
        <f aca="false">IF(A50=0,0,VLOOKUP($A50,SatPrices,D$4,FALSE()))</f>
        <v>0</v>
      </c>
      <c r="E50" s="30" t="n">
        <f aca="false">IF(A50=0,0,VLOOKUP($A50,SunPrices,E$4+4,FALSE()))</f>
        <v>0</v>
      </c>
      <c r="F50" s="30" t="n">
        <f aca="false">IF(A50=0,0,VLOOKUP($A50,OffPrices,F$4+4,FALSE()))</f>
        <v>0</v>
      </c>
      <c r="G50" s="30" t="n">
        <f aca="false">+IF(A50=0,0,(D50*R50*16+E50*S50*16+F50*SUM(Q50:S50)*8)/(R50*16+S50*16+SUM(Q50:S50)*8))</f>
        <v>0</v>
      </c>
      <c r="H50" s="77" t="n">
        <f aca="false">IF(A50=0,0,(C50*Q50*16+D50*R50*16+E50*S50*16+F50*SUM(Q50:S50)*8)/(SUM(Q50:S50)*24))</f>
        <v>0</v>
      </c>
      <c r="I50" s="78" t="n">
        <f aca="false">IF(A50=0,0,VLOOKUP($A50,PeakVols,I$4+12,FALSE()))</f>
        <v>0</v>
      </c>
      <c r="J50" s="79" t="n">
        <f aca="false">IF(A50=0,0,VLOOKUP($A50,OffVols,J$4+16,FALSE()))</f>
        <v>0</v>
      </c>
      <c r="K50" s="80" t="n">
        <f aca="false">IF(A50=0,0,(I50*Q50*16+J50*SUM(R50:S50)*16+J50*SUM(Q50:S50)*8)/(SUM(Q50:S50)*24))</f>
        <v>0</v>
      </c>
      <c r="L50" s="81" t="n">
        <f aca="false">IF(A50=0,0,VLOOKUP($A50,PeakIntraVols,L$4,FALSE()))</f>
        <v>0</v>
      </c>
      <c r="M50" s="82" t="n">
        <f aca="false">IF(A50=0,0,VLOOKUP($A50,OffIntraVols,M$4+4,FALSE()))</f>
        <v>0</v>
      </c>
      <c r="N50" s="82" t="n">
        <f aca="false">IF(A50=0,0,(L50*Q50*16+M50*SUM(R50:S50)*16+M50*SUM(Q50:S50)*8)/(SUM(Q50:S50)*24))</f>
        <v>0</v>
      </c>
      <c r="O50" s="83" t="n">
        <f aca="false">IF(A50=0,0,VLOOKUP(A50,'Pwr CrvFtch'!$A$4:$B$363,2))</f>
        <v>0</v>
      </c>
      <c r="P50" s="84" t="n">
        <f aca="false">IF(A50=0,0,(1+O50/2)^(-2*((EOMONTH(A50,0)+20)-$C$12)/365.25))</f>
        <v>0</v>
      </c>
      <c r="Q50" s="85" t="n">
        <f aca="false">IF(A50=0,0,VLOOKUP($A50,$AC$4:$AF$446,2))</f>
        <v>0</v>
      </c>
      <c r="R50" s="85" t="n">
        <f aca="false">IF(A50=0,0,VLOOKUP($A50,$AC$4:$AF$446,3))</f>
        <v>0</v>
      </c>
      <c r="S50" s="85" t="n">
        <f aca="false">IF(A50=0,0,VLOOKUP($A50,$AC$4:$AF$446,4))</f>
        <v>0</v>
      </c>
      <c r="V50" s="97" t="n">
        <v>1</v>
      </c>
      <c r="X50" s="98" t="s">
        <v>62</v>
      </c>
      <c r="AC50" s="11" t="n">
        <v>37956</v>
      </c>
      <c r="AD50" s="8" t="n">
        <v>22</v>
      </c>
      <c r="AE50" s="8" t="n">
        <v>4</v>
      </c>
      <c r="AF50" s="8" t="n">
        <v>5</v>
      </c>
      <c r="AG50" s="8" t="n">
        <v>1</v>
      </c>
      <c r="AH50" s="8" t="n">
        <v>31</v>
      </c>
    </row>
    <row r="51" customFormat="false" ht="12.75" hidden="false" customHeight="false" outlineLevel="0" collapsed="false">
      <c r="A51" s="74" t="n">
        <f aca="false">IF(EOMONTH(A50,0)+1&gt;$C$17,0,IF(A50=0,0,EOMONTH(A50,0)+1))</f>
        <v>0</v>
      </c>
      <c r="B51" s="75" t="n">
        <f aca="false">IF(A51=0,0,YEAR(A51))</f>
        <v>0</v>
      </c>
      <c r="C51" s="76" t="n">
        <f aca="false">IF(A51=0,0,VLOOKUP($A51,PeakPrices,C$4,FALSE()))</f>
        <v>0</v>
      </c>
      <c r="D51" s="30" t="n">
        <f aca="false">IF(A51=0,0,VLOOKUP($A51,SatPrices,D$4,FALSE()))</f>
        <v>0</v>
      </c>
      <c r="E51" s="30" t="n">
        <f aca="false">IF(A51=0,0,VLOOKUP($A51,SunPrices,E$4+4,FALSE()))</f>
        <v>0</v>
      </c>
      <c r="F51" s="30" t="n">
        <f aca="false">IF(A51=0,0,VLOOKUP($A51,OffPrices,F$4+4,FALSE()))</f>
        <v>0</v>
      </c>
      <c r="G51" s="30" t="n">
        <f aca="false">+IF(A51=0,0,(D51*R51*16+E51*S51*16+F51*SUM(Q51:S51)*8)/(R51*16+S51*16+SUM(Q51:S51)*8))</f>
        <v>0</v>
      </c>
      <c r="H51" s="77" t="n">
        <f aca="false">IF(A51=0,0,(C51*Q51*16+D51*R51*16+E51*S51*16+F51*SUM(Q51:S51)*8)/(SUM(Q51:S51)*24))</f>
        <v>0</v>
      </c>
      <c r="I51" s="78" t="n">
        <f aca="false">IF(A51=0,0,VLOOKUP($A51,PeakVols,I$4+12,FALSE()))</f>
        <v>0</v>
      </c>
      <c r="J51" s="79" t="n">
        <f aca="false">IF(A51=0,0,VLOOKUP($A51,OffVols,J$4+16,FALSE()))</f>
        <v>0</v>
      </c>
      <c r="K51" s="80" t="n">
        <f aca="false">IF(A51=0,0,(I51*Q51*16+J51*SUM(R51:S51)*16+J51*SUM(Q51:S51)*8)/(SUM(Q51:S51)*24))</f>
        <v>0</v>
      </c>
      <c r="L51" s="81" t="n">
        <f aca="false">IF(A51=0,0,VLOOKUP($A51,PeakIntraVols,L$4,FALSE()))</f>
        <v>0</v>
      </c>
      <c r="M51" s="82" t="n">
        <f aca="false">IF(A51=0,0,VLOOKUP($A51,OffIntraVols,M$4+4,FALSE()))</f>
        <v>0</v>
      </c>
      <c r="N51" s="82" t="n">
        <f aca="false">IF(A51=0,0,(L51*Q51*16+M51*SUM(R51:S51)*16+M51*SUM(Q51:S51)*8)/(SUM(Q51:S51)*24))</f>
        <v>0</v>
      </c>
      <c r="O51" s="83" t="n">
        <f aca="false">IF(A51=0,0,VLOOKUP(A51,'Pwr CrvFtch'!$A$4:$B$363,2))</f>
        <v>0</v>
      </c>
      <c r="P51" s="84" t="n">
        <f aca="false">IF(A51=0,0,(1+O51/2)^(-2*((EOMONTH(A51,0)+20)-$C$12)/365.25))</f>
        <v>0</v>
      </c>
      <c r="Q51" s="85" t="n">
        <f aca="false">IF(A51=0,0,VLOOKUP($A51,$AC$4:$AF$446,2))</f>
        <v>0</v>
      </c>
      <c r="R51" s="85" t="n">
        <f aca="false">IF(A51=0,0,VLOOKUP($A51,$AC$4:$AF$446,3))</f>
        <v>0</v>
      </c>
      <c r="S51" s="85" t="n">
        <f aca="false">IF(A51=0,0,VLOOKUP($A51,$AC$4:$AF$446,4))</f>
        <v>0</v>
      </c>
      <c r="V51" s="97" t="n">
        <f aca="false">V50+1</f>
        <v>2</v>
      </c>
      <c r="W51" s="1" t="s">
        <v>64</v>
      </c>
      <c r="X51" s="98" t="s">
        <v>65</v>
      </c>
      <c r="AC51" s="11" t="n">
        <v>37987</v>
      </c>
      <c r="AD51" s="8" t="n">
        <v>21</v>
      </c>
      <c r="AE51" s="8" t="n">
        <v>5</v>
      </c>
      <c r="AF51" s="8" t="n">
        <v>5</v>
      </c>
      <c r="AG51" s="8" t="n">
        <v>1</v>
      </c>
      <c r="AH51" s="8" t="n">
        <v>31</v>
      </c>
    </row>
    <row r="52" customFormat="false" ht="12.75" hidden="false" customHeight="false" outlineLevel="0" collapsed="false">
      <c r="A52" s="74" t="n">
        <f aca="false">IF(EOMONTH(A51,0)+1&gt;$C$17,0,IF(A51=0,0,EOMONTH(A51,0)+1))</f>
        <v>0</v>
      </c>
      <c r="B52" s="75" t="n">
        <f aca="false">IF(A52=0,0,YEAR(A52))</f>
        <v>0</v>
      </c>
      <c r="C52" s="76" t="n">
        <f aca="false">IF(A52=0,0,VLOOKUP($A52,PeakPrices,C$4,FALSE()))</f>
        <v>0</v>
      </c>
      <c r="D52" s="30" t="n">
        <f aca="false">IF(A52=0,0,VLOOKUP($A52,SatPrices,D$4,FALSE()))</f>
        <v>0</v>
      </c>
      <c r="E52" s="30" t="n">
        <f aca="false">IF(A52=0,0,VLOOKUP($A52,SunPrices,E$4+4,FALSE()))</f>
        <v>0</v>
      </c>
      <c r="F52" s="30" t="n">
        <f aca="false">IF(A52=0,0,VLOOKUP($A52,OffPrices,F$4+4,FALSE()))</f>
        <v>0</v>
      </c>
      <c r="G52" s="30" t="n">
        <f aca="false">+IF(A52=0,0,(D52*R52*16+E52*S52*16+F52*SUM(Q52:S52)*8)/(R52*16+S52*16+SUM(Q52:S52)*8))</f>
        <v>0</v>
      </c>
      <c r="H52" s="77" t="n">
        <f aca="false">IF(A52=0,0,(C52*Q52*16+D52*R52*16+E52*S52*16+F52*SUM(Q52:S52)*8)/(SUM(Q52:S52)*24))</f>
        <v>0</v>
      </c>
      <c r="I52" s="78" t="n">
        <f aca="false">IF(A52=0,0,VLOOKUP($A52,PeakVols,I$4+12,FALSE()))</f>
        <v>0</v>
      </c>
      <c r="J52" s="79" t="n">
        <f aca="false">IF(A52=0,0,VLOOKUP($A52,OffVols,J$4+16,FALSE()))</f>
        <v>0</v>
      </c>
      <c r="K52" s="80" t="n">
        <f aca="false">IF(A52=0,0,(I52*Q52*16+J52*SUM(R52:S52)*16+J52*SUM(Q52:S52)*8)/(SUM(Q52:S52)*24))</f>
        <v>0</v>
      </c>
      <c r="L52" s="81" t="n">
        <f aca="false">IF(A52=0,0,VLOOKUP($A52,PeakIntraVols,L$4,FALSE()))</f>
        <v>0</v>
      </c>
      <c r="M52" s="82" t="n">
        <f aca="false">IF(A52=0,0,VLOOKUP($A52,OffIntraVols,M$4+4,FALSE()))</f>
        <v>0</v>
      </c>
      <c r="N52" s="82" t="n">
        <f aca="false">IF(A52=0,0,(L52*Q52*16+M52*SUM(R52:S52)*16+M52*SUM(Q52:S52)*8)/(SUM(Q52:S52)*24))</f>
        <v>0</v>
      </c>
      <c r="O52" s="83" t="n">
        <f aca="false">IF(A52=0,0,VLOOKUP(A52,'Pwr CrvFtch'!$A$4:$B$363,2))</f>
        <v>0</v>
      </c>
      <c r="P52" s="84" t="n">
        <f aca="false">IF(A52=0,0,(1+O52/2)^(-2*((EOMONTH(A52,0)+20)-$C$12)/365.25))</f>
        <v>0</v>
      </c>
      <c r="Q52" s="85" t="n">
        <f aca="false">IF(A52=0,0,VLOOKUP($A52,$AC$4:$AF$446,2))</f>
        <v>0</v>
      </c>
      <c r="R52" s="85" t="n">
        <f aca="false">IF(A52=0,0,VLOOKUP($A52,$AC$4:$AF$446,3))</f>
        <v>0</v>
      </c>
      <c r="S52" s="85" t="n">
        <f aca="false">IF(A52=0,0,VLOOKUP($A52,$AC$4:$AF$446,4))</f>
        <v>0</v>
      </c>
      <c r="V52" s="97" t="n">
        <f aca="false">V51+1</f>
        <v>3</v>
      </c>
      <c r="W52" s="1" t="s">
        <v>66</v>
      </c>
      <c r="X52" s="98" t="s">
        <v>67</v>
      </c>
      <c r="AC52" s="11" t="n">
        <v>38018</v>
      </c>
      <c r="AD52" s="8" t="n">
        <v>20</v>
      </c>
      <c r="AE52" s="8" t="n">
        <v>4</v>
      </c>
      <c r="AF52" s="8" t="n">
        <v>5</v>
      </c>
      <c r="AG52" s="8" t="n">
        <v>0</v>
      </c>
      <c r="AH52" s="8" t="n">
        <v>29</v>
      </c>
    </row>
    <row r="53" customFormat="false" ht="12.75" hidden="false" customHeight="false" outlineLevel="0" collapsed="false">
      <c r="A53" s="74" t="n">
        <f aca="false">IF(EOMONTH(A52,0)+1&gt;$C$17,0,IF(A52=0,0,EOMONTH(A52,0)+1))</f>
        <v>0</v>
      </c>
      <c r="B53" s="75" t="n">
        <f aca="false">IF(A53=0,0,YEAR(A53))</f>
        <v>0</v>
      </c>
      <c r="C53" s="76" t="n">
        <f aca="false">IF(A53=0,0,VLOOKUP($A53,PeakPrices,C$4,FALSE()))</f>
        <v>0</v>
      </c>
      <c r="D53" s="30" t="n">
        <f aca="false">IF(A53=0,0,VLOOKUP($A53,SatPrices,D$4,FALSE()))</f>
        <v>0</v>
      </c>
      <c r="E53" s="30" t="n">
        <f aca="false">IF(A53=0,0,VLOOKUP($A53,SunPrices,E$4+4,FALSE()))</f>
        <v>0</v>
      </c>
      <c r="F53" s="30" t="n">
        <f aca="false">IF(A53=0,0,VLOOKUP($A53,OffPrices,F$4+4,FALSE()))</f>
        <v>0</v>
      </c>
      <c r="G53" s="30" t="n">
        <f aca="false">+IF(A53=0,0,(D53*R53*16+E53*S53*16+F53*SUM(Q53:S53)*8)/(R53*16+S53*16+SUM(Q53:S53)*8))</f>
        <v>0</v>
      </c>
      <c r="H53" s="77" t="n">
        <f aca="false">IF(A53=0,0,(C53*Q53*16+D53*R53*16+E53*S53*16+F53*SUM(Q53:S53)*8)/(SUM(Q53:S53)*24))</f>
        <v>0</v>
      </c>
      <c r="I53" s="78" t="n">
        <f aca="false">IF(A53=0,0,VLOOKUP($A53,PeakVols,I$4+12,FALSE()))</f>
        <v>0</v>
      </c>
      <c r="J53" s="79" t="n">
        <f aca="false">IF(A53=0,0,VLOOKUP($A53,OffVols,J$4+16,FALSE()))</f>
        <v>0</v>
      </c>
      <c r="K53" s="80" t="n">
        <f aca="false">IF(A53=0,0,(I53*Q53*16+J53*SUM(R53:S53)*16+J53*SUM(Q53:S53)*8)/(SUM(Q53:S53)*24))</f>
        <v>0</v>
      </c>
      <c r="L53" s="81" t="n">
        <f aca="false">IF(A53=0,0,VLOOKUP($A53,PeakIntraVols,L$4,FALSE()))</f>
        <v>0</v>
      </c>
      <c r="M53" s="82" t="n">
        <f aca="false">IF(A53=0,0,VLOOKUP($A53,OffIntraVols,M$4+4,FALSE()))</f>
        <v>0</v>
      </c>
      <c r="N53" s="82" t="n">
        <f aca="false">IF(A53=0,0,(L53*Q53*16+M53*SUM(R53:S53)*16+M53*SUM(Q53:S53)*8)/(SUM(Q53:S53)*24))</f>
        <v>0</v>
      </c>
      <c r="O53" s="83" t="n">
        <f aca="false">IF(A53=0,0,VLOOKUP(A53,'Pwr CrvFtch'!$A$4:$B$363,2))</f>
        <v>0</v>
      </c>
      <c r="P53" s="84" t="n">
        <f aca="false">IF(A53=0,0,(1+O53/2)^(-2*((EOMONTH(A53,0)+20)-$C$12)/365.25))</f>
        <v>0</v>
      </c>
      <c r="Q53" s="85" t="n">
        <f aca="false">IF(A53=0,0,VLOOKUP($A53,$AC$4:$AF$446,2))</f>
        <v>0</v>
      </c>
      <c r="R53" s="85" t="n">
        <f aca="false">IF(A53=0,0,VLOOKUP($A53,$AC$4:$AF$446,3))</f>
        <v>0</v>
      </c>
      <c r="S53" s="85" t="n">
        <f aca="false">IF(A53=0,0,VLOOKUP($A53,$AC$4:$AF$446,4))</f>
        <v>0</v>
      </c>
      <c r="V53" s="97" t="n">
        <f aca="false">V52+1</f>
        <v>4</v>
      </c>
      <c r="W53" s="1" t="s">
        <v>68</v>
      </c>
      <c r="X53" s="98" t="s">
        <v>69</v>
      </c>
      <c r="AC53" s="11" t="n">
        <v>38047</v>
      </c>
      <c r="AD53" s="8" t="n">
        <v>23</v>
      </c>
      <c r="AE53" s="8" t="n">
        <v>4</v>
      </c>
      <c r="AF53" s="8" t="n">
        <v>4</v>
      </c>
      <c r="AG53" s="8" t="n">
        <v>0</v>
      </c>
      <c r="AH53" s="8" t="n">
        <v>31</v>
      </c>
    </row>
    <row r="54" customFormat="false" ht="12.75" hidden="false" customHeight="false" outlineLevel="0" collapsed="false">
      <c r="A54" s="74" t="n">
        <f aca="false">IF(EOMONTH(A53,0)+1&gt;$C$17,0,IF(A53=0,0,EOMONTH(A53,0)+1))</f>
        <v>0</v>
      </c>
      <c r="B54" s="75" t="n">
        <f aca="false">IF(A54=0,0,YEAR(A54))</f>
        <v>0</v>
      </c>
      <c r="C54" s="76" t="n">
        <f aca="false">IF(A54=0,0,VLOOKUP($A54,PeakPrices,C$4,FALSE()))</f>
        <v>0</v>
      </c>
      <c r="D54" s="30" t="n">
        <f aca="false">IF(A54=0,0,VLOOKUP($A54,SatPrices,D$4,FALSE()))</f>
        <v>0</v>
      </c>
      <c r="E54" s="30" t="n">
        <f aca="false">IF(A54=0,0,VLOOKUP($A54,SunPrices,E$4+4,FALSE()))</f>
        <v>0</v>
      </c>
      <c r="F54" s="30" t="n">
        <f aca="false">IF(A54=0,0,VLOOKUP($A54,OffPrices,F$4+4,FALSE()))</f>
        <v>0</v>
      </c>
      <c r="G54" s="30" t="n">
        <f aca="false">+IF(A54=0,0,(D54*R54*16+E54*S54*16+F54*SUM(Q54:S54)*8)/(R54*16+S54*16+SUM(Q54:S54)*8))</f>
        <v>0</v>
      </c>
      <c r="H54" s="77" t="n">
        <f aca="false">IF(A54=0,0,(C54*Q54*16+D54*R54*16+E54*S54*16+F54*SUM(Q54:S54)*8)/(SUM(Q54:S54)*24))</f>
        <v>0</v>
      </c>
      <c r="I54" s="78" t="n">
        <f aca="false">IF(A54=0,0,VLOOKUP($A54,PeakVols,I$4+12,FALSE()))</f>
        <v>0</v>
      </c>
      <c r="J54" s="79" t="n">
        <f aca="false">IF(A54=0,0,VLOOKUP($A54,OffVols,J$4+16,FALSE()))</f>
        <v>0</v>
      </c>
      <c r="K54" s="80" t="n">
        <f aca="false">IF(A54=0,0,(I54*Q54*16+J54*SUM(R54:S54)*16+J54*SUM(Q54:S54)*8)/(SUM(Q54:S54)*24))</f>
        <v>0</v>
      </c>
      <c r="L54" s="81" t="n">
        <f aca="false">IF(A54=0,0,VLOOKUP($A54,PeakIntraVols,L$4,FALSE()))</f>
        <v>0</v>
      </c>
      <c r="M54" s="82" t="n">
        <f aca="false">IF(A54=0,0,VLOOKUP($A54,OffIntraVols,M$4+4,FALSE()))</f>
        <v>0</v>
      </c>
      <c r="N54" s="82" t="n">
        <f aca="false">IF(A54=0,0,(L54*Q54*16+M54*SUM(R54:S54)*16+M54*SUM(Q54:S54)*8)/(SUM(Q54:S54)*24))</f>
        <v>0</v>
      </c>
      <c r="O54" s="83" t="n">
        <f aca="false">IF(A54=0,0,VLOOKUP(A54,'Pwr CrvFtch'!$A$4:$B$363,2))</f>
        <v>0</v>
      </c>
      <c r="P54" s="84" t="n">
        <f aca="false">IF(A54=0,0,(1+O54/2)^(-2*((EOMONTH(A54,0)+20)-$C$12)/365.25))</f>
        <v>0</v>
      </c>
      <c r="Q54" s="85" t="n">
        <f aca="false">IF(A54=0,0,VLOOKUP($A54,$AC$4:$AF$446,2))</f>
        <v>0</v>
      </c>
      <c r="R54" s="85" t="n">
        <f aca="false">IF(A54=0,0,VLOOKUP($A54,$AC$4:$AF$446,3))</f>
        <v>0</v>
      </c>
      <c r="S54" s="85" t="n">
        <f aca="false">IF(A54=0,0,VLOOKUP($A54,$AC$4:$AF$446,4))</f>
        <v>0</v>
      </c>
      <c r="V54" s="97" t="n">
        <f aca="false">V53+1</f>
        <v>5</v>
      </c>
      <c r="X54" s="98" t="s">
        <v>62</v>
      </c>
      <c r="AC54" s="11" t="n">
        <v>38078</v>
      </c>
      <c r="AD54" s="8" t="n">
        <v>22</v>
      </c>
      <c r="AE54" s="8" t="n">
        <v>4</v>
      </c>
      <c r="AF54" s="8" t="n">
        <v>4</v>
      </c>
      <c r="AG54" s="8" t="n">
        <v>0</v>
      </c>
      <c r="AH54" s="8" t="n">
        <v>30</v>
      </c>
    </row>
    <row r="55" customFormat="false" ht="12.75" hidden="false" customHeight="false" outlineLevel="0" collapsed="false">
      <c r="A55" s="74" t="n">
        <f aca="false">IF(EOMONTH(A54,0)+1&gt;$C$17,0,IF(A54=0,0,EOMONTH(A54,0)+1))</f>
        <v>0</v>
      </c>
      <c r="B55" s="75" t="n">
        <f aca="false">IF(A55=0,0,YEAR(A55))</f>
        <v>0</v>
      </c>
      <c r="C55" s="76" t="n">
        <f aca="false">IF(A55=0,0,VLOOKUP($A55,PeakPrices,C$4,FALSE()))</f>
        <v>0</v>
      </c>
      <c r="D55" s="30" t="n">
        <f aca="false">IF(A55=0,0,VLOOKUP($A55,SatPrices,D$4,FALSE()))</f>
        <v>0</v>
      </c>
      <c r="E55" s="30" t="n">
        <f aca="false">IF(A55=0,0,VLOOKUP($A55,SunPrices,E$4+4,FALSE()))</f>
        <v>0</v>
      </c>
      <c r="F55" s="30" t="n">
        <f aca="false">IF(A55=0,0,VLOOKUP($A55,OffPrices,F$4+4,FALSE()))</f>
        <v>0</v>
      </c>
      <c r="G55" s="30" t="n">
        <f aca="false">+IF(A55=0,0,(D55*R55*16+E55*S55*16+F55*SUM(Q55:S55)*8)/(R55*16+S55*16+SUM(Q55:S55)*8))</f>
        <v>0</v>
      </c>
      <c r="H55" s="77" t="n">
        <f aca="false">IF(A55=0,0,(C55*Q55*16+D55*R55*16+E55*S55*16+F55*SUM(Q55:S55)*8)/(SUM(Q55:S55)*24))</f>
        <v>0</v>
      </c>
      <c r="I55" s="78" t="n">
        <f aca="false">IF(A55=0,0,VLOOKUP($A55,PeakVols,I$4+12,FALSE()))</f>
        <v>0</v>
      </c>
      <c r="J55" s="79" t="n">
        <f aca="false">IF(A55=0,0,VLOOKUP($A55,OffVols,J$4+16,FALSE()))</f>
        <v>0</v>
      </c>
      <c r="K55" s="80" t="n">
        <f aca="false">IF(A55=0,0,(I55*Q55*16+J55*SUM(R55:S55)*16+J55*SUM(Q55:S55)*8)/(SUM(Q55:S55)*24))</f>
        <v>0</v>
      </c>
      <c r="L55" s="81" t="n">
        <f aca="false">IF(A55=0,0,VLOOKUP($A55,PeakIntraVols,L$4,FALSE()))</f>
        <v>0</v>
      </c>
      <c r="M55" s="82" t="n">
        <f aca="false">IF(A55=0,0,VLOOKUP($A55,OffIntraVols,M$4+4,FALSE()))</f>
        <v>0</v>
      </c>
      <c r="N55" s="82" t="n">
        <f aca="false">IF(A55=0,0,(L55*Q55*16+M55*SUM(R55:S55)*16+M55*SUM(Q55:S55)*8)/(SUM(Q55:S55)*24))</f>
        <v>0</v>
      </c>
      <c r="O55" s="83" t="n">
        <f aca="false">IF(A55=0,0,VLOOKUP(A55,'Pwr CrvFtch'!$A$4:$B$363,2))</f>
        <v>0</v>
      </c>
      <c r="P55" s="84" t="n">
        <f aca="false">IF(A55=0,0,(1+O55/2)^(-2*((EOMONTH(A55,0)+20)-$C$12)/365.25))</f>
        <v>0</v>
      </c>
      <c r="Q55" s="85" t="n">
        <f aca="false">IF(A55=0,0,VLOOKUP($A55,$AC$4:$AF$446,2))</f>
        <v>0</v>
      </c>
      <c r="R55" s="85" t="n">
        <f aca="false">IF(A55=0,0,VLOOKUP($A55,$AC$4:$AF$446,3))</f>
        <v>0</v>
      </c>
      <c r="S55" s="85" t="n">
        <f aca="false">IF(A55=0,0,VLOOKUP($A55,$AC$4:$AF$446,4))</f>
        <v>0</v>
      </c>
      <c r="V55" s="97" t="n">
        <f aca="false">V54+1</f>
        <v>6</v>
      </c>
      <c r="X55" s="98" t="s">
        <v>62</v>
      </c>
      <c r="AC55" s="11" t="n">
        <v>38108</v>
      </c>
      <c r="AD55" s="8" t="n">
        <v>20</v>
      </c>
      <c r="AE55" s="8" t="n">
        <v>5</v>
      </c>
      <c r="AF55" s="8" t="n">
        <v>6</v>
      </c>
      <c r="AG55" s="8" t="n">
        <v>1</v>
      </c>
      <c r="AH55" s="8" t="n">
        <v>31</v>
      </c>
    </row>
    <row r="56" customFormat="false" ht="12.75" hidden="false" customHeight="false" outlineLevel="0" collapsed="false">
      <c r="A56" s="74" t="n">
        <f aca="false">IF(EOMONTH(A55,0)+1&gt;$C$17,0,IF(A55=0,0,EOMONTH(A55,0)+1))</f>
        <v>0</v>
      </c>
      <c r="B56" s="75" t="n">
        <f aca="false">IF(A56=0,0,YEAR(A56))</f>
        <v>0</v>
      </c>
      <c r="C56" s="76" t="n">
        <f aca="false">IF(A56=0,0,VLOOKUP($A56,PeakPrices,C$4,FALSE()))</f>
        <v>0</v>
      </c>
      <c r="D56" s="30" t="n">
        <f aca="false">IF(A56=0,0,VLOOKUP($A56,SatPrices,D$4,FALSE()))</f>
        <v>0</v>
      </c>
      <c r="E56" s="30" t="n">
        <f aca="false">IF(A56=0,0,VLOOKUP($A56,SunPrices,E$4+4,FALSE()))</f>
        <v>0</v>
      </c>
      <c r="F56" s="30" t="n">
        <f aca="false">IF(A56=0,0,VLOOKUP($A56,OffPrices,F$4+4,FALSE()))</f>
        <v>0</v>
      </c>
      <c r="G56" s="30" t="n">
        <f aca="false">+IF(A56=0,0,(D56*R56*16+E56*S56*16+F56*SUM(Q56:S56)*8)/(R56*16+S56*16+SUM(Q56:S56)*8))</f>
        <v>0</v>
      </c>
      <c r="H56" s="77" t="n">
        <f aca="false">IF(A56=0,0,(C56*Q56*16+D56*R56*16+E56*S56*16+F56*SUM(Q56:S56)*8)/(SUM(Q56:S56)*24))</f>
        <v>0</v>
      </c>
      <c r="I56" s="78" t="n">
        <f aca="false">IF(A56=0,0,VLOOKUP($A56,PeakVols,I$4+12,FALSE()))</f>
        <v>0</v>
      </c>
      <c r="J56" s="79" t="n">
        <f aca="false">IF(A56=0,0,VLOOKUP($A56,OffVols,J$4+16,FALSE()))</f>
        <v>0</v>
      </c>
      <c r="K56" s="80" t="n">
        <f aca="false">IF(A56=0,0,(I56*Q56*16+J56*SUM(R56:S56)*16+J56*SUM(Q56:S56)*8)/(SUM(Q56:S56)*24))</f>
        <v>0</v>
      </c>
      <c r="L56" s="81" t="n">
        <f aca="false">IF(A56=0,0,VLOOKUP($A56,PeakIntraVols,L$4,FALSE()))</f>
        <v>0</v>
      </c>
      <c r="M56" s="82" t="n">
        <f aca="false">IF(A56=0,0,VLOOKUP($A56,OffIntraVols,M$4+4,FALSE()))</f>
        <v>0</v>
      </c>
      <c r="N56" s="82" t="n">
        <f aca="false">IF(A56=0,0,(L56*Q56*16+M56*SUM(R56:S56)*16+M56*SUM(Q56:S56)*8)/(SUM(Q56:S56)*24))</f>
        <v>0</v>
      </c>
      <c r="O56" s="83" t="n">
        <f aca="false">IF(A56=0,0,VLOOKUP(A56,'Pwr CrvFtch'!$A$4:$B$363,2))</f>
        <v>0</v>
      </c>
      <c r="P56" s="84" t="n">
        <f aca="false">IF(A56=0,0,(1+O56/2)^(-2*((EOMONTH(A56,0)+20)-$C$12)/365.25))</f>
        <v>0</v>
      </c>
      <c r="Q56" s="85" t="n">
        <f aca="false">IF(A56=0,0,VLOOKUP($A56,$AC$4:$AF$446,2))</f>
        <v>0</v>
      </c>
      <c r="R56" s="85" t="n">
        <f aca="false">IF(A56=0,0,VLOOKUP($A56,$AC$4:$AF$446,3))</f>
        <v>0</v>
      </c>
      <c r="S56" s="85" t="n">
        <f aca="false">IF(A56=0,0,VLOOKUP($A56,$AC$4:$AF$446,4))</f>
        <v>0</v>
      </c>
      <c r="V56" s="97" t="n">
        <f aca="false">V55+1</f>
        <v>7</v>
      </c>
      <c r="X56" s="98" t="s">
        <v>62</v>
      </c>
      <c r="AC56" s="11" t="n">
        <v>38139</v>
      </c>
      <c r="AD56" s="8" t="n">
        <v>22</v>
      </c>
      <c r="AE56" s="8" t="n">
        <v>4</v>
      </c>
      <c r="AF56" s="8" t="n">
        <v>4</v>
      </c>
      <c r="AG56" s="8" t="n">
        <v>0</v>
      </c>
      <c r="AH56" s="8" t="n">
        <v>30</v>
      </c>
    </row>
    <row r="57" customFormat="false" ht="13.5" hidden="false" customHeight="false" outlineLevel="0" collapsed="false">
      <c r="A57" s="74" t="n">
        <f aca="false">IF(EOMONTH(A56,0)+1&gt;$C$17,0,IF(A56=0,0,EOMONTH(A56,0)+1))</f>
        <v>0</v>
      </c>
      <c r="B57" s="75" t="n">
        <f aca="false">IF(A57=0,0,YEAR(A57))</f>
        <v>0</v>
      </c>
      <c r="C57" s="76" t="n">
        <f aca="false">IF(A57=0,0,VLOOKUP($A57,PeakPrices,C$4,FALSE()))</f>
        <v>0</v>
      </c>
      <c r="D57" s="30" t="n">
        <f aca="false">IF(A57=0,0,VLOOKUP($A57,SatPrices,D$4,FALSE()))</f>
        <v>0</v>
      </c>
      <c r="E57" s="30" t="n">
        <f aca="false">IF(A57=0,0,VLOOKUP($A57,SunPrices,E$4+4,FALSE()))</f>
        <v>0</v>
      </c>
      <c r="F57" s="30" t="n">
        <f aca="false">IF(A57=0,0,VLOOKUP($A57,OffPrices,F$4+4,FALSE()))</f>
        <v>0</v>
      </c>
      <c r="G57" s="30" t="n">
        <f aca="false">+IF(A57=0,0,(D57*R57*16+E57*S57*16+F57*SUM(Q57:S57)*8)/(R57*16+S57*16+SUM(Q57:S57)*8))</f>
        <v>0</v>
      </c>
      <c r="H57" s="77" t="n">
        <f aca="false">IF(A57=0,0,(C57*Q57*16+D57*R57*16+E57*S57*16+F57*SUM(Q57:S57)*8)/(SUM(Q57:S57)*24))</f>
        <v>0</v>
      </c>
      <c r="I57" s="78" t="n">
        <f aca="false">IF(A57=0,0,VLOOKUP($A57,PeakVols,I$4+12,FALSE()))</f>
        <v>0</v>
      </c>
      <c r="J57" s="79" t="n">
        <f aca="false">IF(A57=0,0,VLOOKUP($A57,OffVols,J$4+16,FALSE()))</f>
        <v>0</v>
      </c>
      <c r="K57" s="80" t="n">
        <f aca="false">IF(A57=0,0,(I57*Q57*16+J57*SUM(R57:S57)*16+J57*SUM(Q57:S57)*8)/(SUM(Q57:S57)*24))</f>
        <v>0</v>
      </c>
      <c r="L57" s="81" t="n">
        <f aca="false">IF(A57=0,0,VLOOKUP($A57,PeakIntraVols,L$4,FALSE()))</f>
        <v>0</v>
      </c>
      <c r="M57" s="82" t="n">
        <f aca="false">IF(A57=0,0,VLOOKUP($A57,OffIntraVols,M$4+4,FALSE()))</f>
        <v>0</v>
      </c>
      <c r="N57" s="82" t="n">
        <f aca="false">IF(A57=0,0,(L57*Q57*16+M57*SUM(R57:S57)*16+M57*SUM(Q57:S57)*8)/(SUM(Q57:S57)*24))</f>
        <v>0</v>
      </c>
      <c r="O57" s="83" t="n">
        <f aca="false">IF(A57=0,0,VLOOKUP(A57,'Pwr CrvFtch'!$A$4:$B$363,2))</f>
        <v>0</v>
      </c>
      <c r="P57" s="84" t="n">
        <f aca="false">IF(A57=0,0,(1+O57/2)^(-2*((EOMONTH(A57,0)+20)-$C$12)/365.25))</f>
        <v>0</v>
      </c>
      <c r="Q57" s="85" t="n">
        <f aca="false">IF(A57=0,0,VLOOKUP($A57,$AC$4:$AF$446,2))</f>
        <v>0</v>
      </c>
      <c r="R57" s="85" t="n">
        <f aca="false">IF(A57=0,0,VLOOKUP($A57,$AC$4:$AF$446,3))</f>
        <v>0</v>
      </c>
      <c r="S57" s="85" t="n">
        <f aca="false">IF(A57=0,0,VLOOKUP($A57,$AC$4:$AF$446,4))</f>
        <v>0</v>
      </c>
      <c r="V57" s="99"/>
      <c r="W57" s="7"/>
      <c r="X57" s="95"/>
      <c r="AC57" s="11" t="n">
        <v>38169</v>
      </c>
      <c r="AD57" s="8" t="n">
        <v>21</v>
      </c>
      <c r="AE57" s="8" t="n">
        <v>5</v>
      </c>
      <c r="AF57" s="8" t="n">
        <v>5</v>
      </c>
      <c r="AG57" s="8" t="n">
        <v>1</v>
      </c>
      <c r="AH57" s="8" t="n">
        <v>31</v>
      </c>
    </row>
    <row r="58" customFormat="false" ht="12.75" hidden="false" customHeight="false" outlineLevel="0" collapsed="false">
      <c r="A58" s="74" t="n">
        <f aca="false">IF(EOMONTH(A57,0)+1&gt;$C$17,0,IF(A57=0,0,EOMONTH(A57,0)+1))</f>
        <v>0</v>
      </c>
      <c r="B58" s="75" t="n">
        <f aca="false">IF(A58=0,0,YEAR(A58))</f>
        <v>0</v>
      </c>
      <c r="C58" s="76" t="n">
        <f aca="false">IF(A58=0,0,VLOOKUP($A58,PeakPrices,C$4,FALSE()))</f>
        <v>0</v>
      </c>
      <c r="D58" s="30" t="n">
        <f aca="false">IF(A58=0,0,VLOOKUP($A58,SatPrices,D$4,FALSE()))</f>
        <v>0</v>
      </c>
      <c r="E58" s="30" t="n">
        <f aca="false">IF(A58=0,0,VLOOKUP($A58,SunPrices,E$4+4,FALSE()))</f>
        <v>0</v>
      </c>
      <c r="F58" s="30" t="n">
        <f aca="false">IF(A58=0,0,VLOOKUP($A58,OffPrices,F$4+4,FALSE()))</f>
        <v>0</v>
      </c>
      <c r="G58" s="30" t="n">
        <f aca="false">+IF(A58=0,0,(D58*R58*16+E58*S58*16+F58*SUM(Q58:S58)*8)/(R58*16+S58*16+SUM(Q58:S58)*8))</f>
        <v>0</v>
      </c>
      <c r="H58" s="77" t="n">
        <f aca="false">IF(A58=0,0,(C58*Q58*16+D58*R58*16+E58*S58*16+F58*SUM(Q58:S58)*8)/(SUM(Q58:S58)*24))</f>
        <v>0</v>
      </c>
      <c r="I58" s="78" t="n">
        <f aca="false">IF(A58=0,0,VLOOKUP($A58,PeakVols,I$4+12,FALSE()))</f>
        <v>0</v>
      </c>
      <c r="J58" s="79" t="n">
        <f aca="false">IF(A58=0,0,VLOOKUP($A58,OffVols,J$4+16,FALSE()))</f>
        <v>0</v>
      </c>
      <c r="K58" s="80" t="n">
        <f aca="false">IF(A58=0,0,(I58*Q58*16+J58*SUM(R58:S58)*16+J58*SUM(Q58:S58)*8)/(SUM(Q58:S58)*24))</f>
        <v>0</v>
      </c>
      <c r="L58" s="81" t="n">
        <f aca="false">IF(A58=0,0,VLOOKUP($A58,PeakIntraVols,L$4,FALSE()))</f>
        <v>0</v>
      </c>
      <c r="M58" s="82" t="n">
        <f aca="false">IF(A58=0,0,VLOOKUP($A58,OffIntraVols,M$4+4,FALSE()))</f>
        <v>0</v>
      </c>
      <c r="N58" s="82" t="n">
        <f aca="false">IF(A58=0,0,(L58*Q58*16+M58*SUM(R58:S58)*16+M58*SUM(Q58:S58)*8)/(SUM(Q58:S58)*24))</f>
        <v>0</v>
      </c>
      <c r="O58" s="83" t="n">
        <f aca="false">IF(A58=0,0,VLOOKUP(A58,'Pwr CrvFtch'!$A$4:$B$363,2))</f>
        <v>0</v>
      </c>
      <c r="P58" s="84" t="n">
        <f aca="false">IF(A58=0,0,(1+O58/2)^(-2*((EOMONTH(A58,0)+20)-$C$12)/365.25))</f>
        <v>0</v>
      </c>
      <c r="Q58" s="85" t="n">
        <f aca="false">IF(A58=0,0,VLOOKUP($A58,$AC$4:$AF$446,2))</f>
        <v>0</v>
      </c>
      <c r="R58" s="85" t="n">
        <f aca="false">IF(A58=0,0,VLOOKUP($A58,$AC$4:$AF$446,3))</f>
        <v>0</v>
      </c>
      <c r="S58" s="85" t="n">
        <f aca="false">IF(A58=0,0,VLOOKUP($A58,$AC$4:$AF$446,4))</f>
        <v>0</v>
      </c>
      <c r="AC58" s="11" t="n">
        <v>38200</v>
      </c>
      <c r="AD58" s="8" t="n">
        <v>22</v>
      </c>
      <c r="AE58" s="8" t="n">
        <v>4</v>
      </c>
      <c r="AF58" s="8" t="n">
        <v>5</v>
      </c>
      <c r="AG58" s="8" t="n">
        <v>0</v>
      </c>
      <c r="AH58" s="8" t="n">
        <v>31</v>
      </c>
    </row>
    <row r="59" customFormat="false" ht="13.5" hidden="false" customHeight="false" outlineLevel="0" collapsed="false">
      <c r="A59" s="74" t="n">
        <f aca="false">IF(EOMONTH(A58,0)+1&gt;$C$17,0,IF(A58=0,0,EOMONTH(A58,0)+1))</f>
        <v>0</v>
      </c>
      <c r="B59" s="75" t="n">
        <f aca="false">IF(A59=0,0,YEAR(A59))</f>
        <v>0</v>
      </c>
      <c r="C59" s="76" t="n">
        <f aca="false">IF(A59=0,0,VLOOKUP($A59,PeakPrices,C$4,FALSE()))</f>
        <v>0</v>
      </c>
      <c r="D59" s="30" t="n">
        <f aca="false">IF(A59=0,0,VLOOKUP($A59,SatPrices,D$4,FALSE()))</f>
        <v>0</v>
      </c>
      <c r="E59" s="30" t="n">
        <f aca="false">IF(A59=0,0,VLOOKUP($A59,SunPrices,E$4+4,FALSE()))</f>
        <v>0</v>
      </c>
      <c r="F59" s="30" t="n">
        <f aca="false">IF(A59=0,0,VLOOKUP($A59,OffPrices,F$4+4,FALSE()))</f>
        <v>0</v>
      </c>
      <c r="G59" s="30" t="n">
        <f aca="false">+IF(A59=0,0,(D59*R59*16+E59*S59*16+F59*SUM(Q59:S59)*8)/(R59*16+S59*16+SUM(Q59:S59)*8))</f>
        <v>0</v>
      </c>
      <c r="H59" s="77" t="n">
        <f aca="false">IF(A59=0,0,(C59*Q59*16+D59*R59*16+E59*S59*16+F59*SUM(Q59:S59)*8)/(SUM(Q59:S59)*24))</f>
        <v>0</v>
      </c>
      <c r="I59" s="78" t="n">
        <f aca="false">IF(A59=0,0,VLOOKUP($A59,PeakVols,I$4+12,FALSE()))</f>
        <v>0</v>
      </c>
      <c r="J59" s="79" t="n">
        <f aca="false">IF(A59=0,0,VLOOKUP($A59,OffVols,J$4+16,FALSE()))</f>
        <v>0</v>
      </c>
      <c r="K59" s="80" t="n">
        <f aca="false">IF(A59=0,0,(I59*Q59*16+J59*SUM(R59:S59)*16+J59*SUM(Q59:S59)*8)/(SUM(Q59:S59)*24))</f>
        <v>0</v>
      </c>
      <c r="L59" s="81" t="n">
        <f aca="false">IF(A59=0,0,VLOOKUP($A59,PeakIntraVols,L$4,FALSE()))</f>
        <v>0</v>
      </c>
      <c r="M59" s="82" t="n">
        <f aca="false">IF(A59=0,0,VLOOKUP($A59,OffIntraVols,M$4+4,FALSE()))</f>
        <v>0</v>
      </c>
      <c r="N59" s="82" t="n">
        <f aca="false">IF(A59=0,0,(L59*Q59*16+M59*SUM(R59:S59)*16+M59*SUM(Q59:S59)*8)/(SUM(Q59:S59)*24))</f>
        <v>0</v>
      </c>
      <c r="O59" s="83" t="n">
        <f aca="false">IF(A59=0,0,VLOOKUP(A59,'Pwr CrvFtch'!$A$4:$B$363,2))</f>
        <v>0</v>
      </c>
      <c r="P59" s="84" t="n">
        <f aca="false">IF(A59=0,0,(1+O59/2)^(-2*((EOMONTH(A59,0)+20)-$C$12)/365.25))</f>
        <v>0</v>
      </c>
      <c r="Q59" s="85" t="n">
        <f aca="false">IF(A59=0,0,VLOOKUP($A59,$AC$4:$AF$446,2))</f>
        <v>0</v>
      </c>
      <c r="R59" s="85" t="n">
        <f aca="false">IF(A59=0,0,VLOOKUP($A59,$AC$4:$AF$446,3))</f>
        <v>0</v>
      </c>
      <c r="S59" s="85" t="n">
        <f aca="false">IF(A59=0,0,VLOOKUP($A59,$AC$4:$AF$446,4))</f>
        <v>0</v>
      </c>
      <c r="AC59" s="11" t="n">
        <v>38231</v>
      </c>
      <c r="AD59" s="8" t="n">
        <v>21</v>
      </c>
      <c r="AE59" s="8" t="n">
        <v>4</v>
      </c>
      <c r="AF59" s="8" t="n">
        <v>5</v>
      </c>
      <c r="AG59" s="8" t="n">
        <v>1</v>
      </c>
      <c r="AH59" s="8" t="n">
        <v>30</v>
      </c>
    </row>
    <row r="60" customFormat="false" ht="13.5" hidden="false" customHeight="false" outlineLevel="0" collapsed="false">
      <c r="A60" s="74" t="n">
        <f aca="false">IF(EOMONTH(A59,0)+1&gt;$C$17,0,IF(A59=0,0,EOMONTH(A59,0)+1))</f>
        <v>0</v>
      </c>
      <c r="B60" s="75" t="n">
        <f aca="false">IF(A60=0,0,YEAR(A60))</f>
        <v>0</v>
      </c>
      <c r="C60" s="76" t="n">
        <f aca="false">IF(A60=0,0,VLOOKUP($A60,PeakPrices,C$4,FALSE()))</f>
        <v>0</v>
      </c>
      <c r="D60" s="30" t="n">
        <f aca="false">IF(A60=0,0,VLOOKUP($A60,SatPrices,D$4,FALSE()))</f>
        <v>0</v>
      </c>
      <c r="E60" s="30" t="n">
        <f aca="false">IF(A60=0,0,VLOOKUP($A60,SunPrices,E$4+4,FALSE()))</f>
        <v>0</v>
      </c>
      <c r="F60" s="30" t="n">
        <f aca="false">IF(A60=0,0,VLOOKUP($A60,OffPrices,F$4+4,FALSE()))</f>
        <v>0</v>
      </c>
      <c r="G60" s="30" t="n">
        <f aca="false">+IF(A60=0,0,(D60*R60*16+E60*S60*16+F60*SUM(Q60:S60)*8)/(R60*16+S60*16+SUM(Q60:S60)*8))</f>
        <v>0</v>
      </c>
      <c r="H60" s="77" t="n">
        <f aca="false">IF(A60=0,0,(C60*Q60*16+D60*R60*16+E60*S60*16+F60*SUM(Q60:S60)*8)/(SUM(Q60:S60)*24))</f>
        <v>0</v>
      </c>
      <c r="I60" s="78" t="n">
        <f aca="false">IF(A60=0,0,VLOOKUP($A60,PeakVols,I$4+12,FALSE()))</f>
        <v>0</v>
      </c>
      <c r="J60" s="79" t="n">
        <f aca="false">IF(A60=0,0,VLOOKUP($A60,OffVols,J$4+16,FALSE()))</f>
        <v>0</v>
      </c>
      <c r="K60" s="80" t="n">
        <f aca="false">IF(A60=0,0,(I60*Q60*16+J60*SUM(R60:S60)*16+J60*SUM(Q60:S60)*8)/(SUM(Q60:S60)*24))</f>
        <v>0</v>
      </c>
      <c r="L60" s="81" t="n">
        <f aca="false">IF(A60=0,0,VLOOKUP($A60,PeakIntraVols,L$4,FALSE()))</f>
        <v>0</v>
      </c>
      <c r="M60" s="82" t="n">
        <f aca="false">IF(A60=0,0,VLOOKUP($A60,OffIntraVols,M$4+4,FALSE()))</f>
        <v>0</v>
      </c>
      <c r="N60" s="82" t="n">
        <f aca="false">IF(A60=0,0,(L60*Q60*16+M60*SUM(R60:S60)*16+M60*SUM(Q60:S60)*8)/(SUM(Q60:S60)*24))</f>
        <v>0</v>
      </c>
      <c r="O60" s="83" t="n">
        <f aca="false">IF(A60=0,0,VLOOKUP(A60,'Pwr CrvFtch'!$A$4:$B$363,2))</f>
        <v>0</v>
      </c>
      <c r="P60" s="84" t="n">
        <f aca="false">IF(A60=0,0,(1+O60/2)^(-2*((EOMONTH(A60,0)+20)-$C$12)/365.25))</f>
        <v>0</v>
      </c>
      <c r="Q60" s="85" t="n">
        <f aca="false">IF(A60=0,0,VLOOKUP($A60,$AC$4:$AF$446,2))</f>
        <v>0</v>
      </c>
      <c r="R60" s="85" t="n">
        <f aca="false">IF(A60=0,0,VLOOKUP($A60,$AC$4:$AF$446,3))</f>
        <v>0</v>
      </c>
      <c r="S60" s="85" t="n">
        <f aca="false">IF(A60=0,0,VLOOKUP($A60,$AC$4:$AF$446,4))</f>
        <v>0</v>
      </c>
      <c r="V60" s="100" t="s">
        <v>70</v>
      </c>
      <c r="W60" s="100"/>
      <c r="X60" s="100"/>
      <c r="AA60" s="101"/>
      <c r="AB60" s="102"/>
      <c r="AC60" s="11" t="n">
        <v>38261</v>
      </c>
      <c r="AD60" s="8" t="n">
        <v>21</v>
      </c>
      <c r="AE60" s="8" t="n">
        <v>5</v>
      </c>
      <c r="AF60" s="8" t="n">
        <v>5</v>
      </c>
      <c r="AG60" s="8" t="n">
        <v>0</v>
      </c>
      <c r="AH60" s="8" t="n">
        <v>31</v>
      </c>
    </row>
    <row r="61" customFormat="false" ht="12.75" hidden="false" customHeight="false" outlineLevel="0" collapsed="false">
      <c r="A61" s="74" t="n">
        <f aca="false">IF(EOMONTH(A60,0)+1&gt;$C$17,0,IF(A60=0,0,EOMONTH(A60,0)+1))</f>
        <v>0</v>
      </c>
      <c r="B61" s="75" t="n">
        <f aca="false">IF(A61=0,0,YEAR(A61))</f>
        <v>0</v>
      </c>
      <c r="C61" s="76" t="n">
        <f aca="false">IF(A61=0,0,VLOOKUP($A61,PeakPrices,C$4,FALSE()))</f>
        <v>0</v>
      </c>
      <c r="D61" s="30" t="n">
        <f aca="false">IF(A61=0,0,VLOOKUP($A61,SatPrices,D$4,FALSE()))</f>
        <v>0</v>
      </c>
      <c r="E61" s="30" t="n">
        <f aca="false">IF(A61=0,0,VLOOKUP($A61,SunPrices,E$4+4,FALSE()))</f>
        <v>0</v>
      </c>
      <c r="F61" s="30" t="n">
        <f aca="false">IF(A61=0,0,VLOOKUP($A61,OffPrices,F$4+4,FALSE()))</f>
        <v>0</v>
      </c>
      <c r="G61" s="30" t="n">
        <f aca="false">+IF(A61=0,0,(D61*R61*16+E61*S61*16+F61*SUM(Q61:S61)*8)/(R61*16+S61*16+SUM(Q61:S61)*8))</f>
        <v>0</v>
      </c>
      <c r="H61" s="77" t="n">
        <f aca="false">IF(A61=0,0,(C61*Q61*16+D61*R61*16+E61*S61*16+F61*SUM(Q61:S61)*8)/(SUM(Q61:S61)*24))</f>
        <v>0</v>
      </c>
      <c r="I61" s="78" t="n">
        <f aca="false">IF(A61=0,0,VLOOKUP($A61,PeakVols,I$4+12,FALSE()))</f>
        <v>0</v>
      </c>
      <c r="J61" s="79" t="n">
        <f aca="false">IF(A61=0,0,VLOOKUP($A61,OffVols,J$4+16,FALSE()))</f>
        <v>0</v>
      </c>
      <c r="K61" s="80" t="n">
        <f aca="false">IF(A61=0,0,(I61*Q61*16+J61*SUM(R61:S61)*16+J61*SUM(Q61:S61)*8)/(SUM(Q61:S61)*24))</f>
        <v>0</v>
      </c>
      <c r="L61" s="81" t="n">
        <f aca="false">IF(A61=0,0,VLOOKUP($A61,PeakIntraVols,L$4,FALSE()))</f>
        <v>0</v>
      </c>
      <c r="M61" s="82" t="n">
        <f aca="false">IF(A61=0,0,VLOOKUP($A61,OffIntraVols,M$4+4,FALSE()))</f>
        <v>0</v>
      </c>
      <c r="N61" s="82" t="n">
        <f aca="false">IF(A61=0,0,(L61*Q61*16+M61*SUM(R61:S61)*16+M61*SUM(Q61:S61)*8)/(SUM(Q61:S61)*24))</f>
        <v>0</v>
      </c>
      <c r="O61" s="83" t="n">
        <f aca="false">IF(A61=0,0,VLOOKUP(A61,'Pwr CrvFtch'!$A$4:$B$363,2))</f>
        <v>0</v>
      </c>
      <c r="P61" s="84" t="n">
        <f aca="false">IF(A61=0,0,(1+O61/2)^(-2*((EOMONTH(A61,0)+20)-$C$12)/365.25))</f>
        <v>0</v>
      </c>
      <c r="Q61" s="85" t="n">
        <f aca="false">IF(A61=0,0,VLOOKUP($A61,$AC$4:$AF$446,2))</f>
        <v>0</v>
      </c>
      <c r="R61" s="85" t="n">
        <f aca="false">IF(A61=0,0,VLOOKUP($A61,$AC$4:$AF$446,3))</f>
        <v>0</v>
      </c>
      <c r="S61" s="85" t="n">
        <f aca="false">IF(A61=0,0,VLOOKUP($A61,$AC$4:$AF$446,4))</f>
        <v>0</v>
      </c>
      <c r="V61" s="103"/>
      <c r="W61" s="104"/>
      <c r="X61" s="105"/>
      <c r="AA61" s="106"/>
      <c r="AB61" s="106"/>
      <c r="AC61" s="11" t="n">
        <v>38292</v>
      </c>
      <c r="AD61" s="8" t="n">
        <v>21</v>
      </c>
      <c r="AE61" s="8" t="n">
        <v>4</v>
      </c>
      <c r="AF61" s="8" t="n">
        <v>5</v>
      </c>
      <c r="AG61" s="8" t="n">
        <v>1</v>
      </c>
      <c r="AH61" s="8" t="n">
        <v>30</v>
      </c>
    </row>
    <row r="62" customFormat="false" ht="12.75" hidden="false" customHeight="false" outlineLevel="0" collapsed="false">
      <c r="A62" s="74" t="n">
        <f aca="false">IF(EOMONTH(A61,0)+1&gt;$C$17,0,IF(A61=0,0,EOMONTH(A61,0)+1))</f>
        <v>0</v>
      </c>
      <c r="B62" s="75" t="n">
        <f aca="false">IF(A62=0,0,YEAR(A62))</f>
        <v>0</v>
      </c>
      <c r="C62" s="76" t="n">
        <f aca="false">IF(A62=0,0,VLOOKUP($A62,PeakPrices,C$4,FALSE()))</f>
        <v>0</v>
      </c>
      <c r="D62" s="30" t="n">
        <f aca="false">IF(A62=0,0,VLOOKUP($A62,SatPrices,D$4,FALSE()))</f>
        <v>0</v>
      </c>
      <c r="E62" s="30" t="n">
        <f aca="false">IF(A62=0,0,VLOOKUP($A62,SunPrices,E$4+4,FALSE()))</f>
        <v>0</v>
      </c>
      <c r="F62" s="30" t="n">
        <f aca="false">IF(A62=0,0,VLOOKUP($A62,OffPrices,F$4+4,FALSE()))</f>
        <v>0</v>
      </c>
      <c r="G62" s="30" t="n">
        <f aca="false">+IF(A62=0,0,(D62*R62*16+E62*S62*16+F62*SUM(Q62:S62)*8)/(R62*16+S62*16+SUM(Q62:S62)*8))</f>
        <v>0</v>
      </c>
      <c r="H62" s="77" t="n">
        <f aca="false">IF(A62=0,0,(C62*Q62*16+D62*R62*16+E62*S62*16+F62*SUM(Q62:S62)*8)/(SUM(Q62:S62)*24))</f>
        <v>0</v>
      </c>
      <c r="I62" s="78" t="n">
        <f aca="false">IF(A62=0,0,VLOOKUP($A62,PeakVols,I$4+12,FALSE()))</f>
        <v>0</v>
      </c>
      <c r="J62" s="79" t="n">
        <f aca="false">IF(A62=0,0,VLOOKUP($A62,OffVols,J$4+16,FALSE()))</f>
        <v>0</v>
      </c>
      <c r="K62" s="80" t="n">
        <f aca="false">IF(A62=0,0,(I62*Q62*16+J62*SUM(R62:S62)*16+J62*SUM(Q62:S62)*8)/(SUM(Q62:S62)*24))</f>
        <v>0</v>
      </c>
      <c r="L62" s="81" t="n">
        <f aca="false">IF(A62=0,0,VLOOKUP($A62,PeakIntraVols,L$4,FALSE()))</f>
        <v>0</v>
      </c>
      <c r="M62" s="82" t="n">
        <f aca="false">IF(A62=0,0,VLOOKUP($A62,OffIntraVols,M$4+4,FALSE()))</f>
        <v>0</v>
      </c>
      <c r="N62" s="82" t="n">
        <f aca="false">IF(A62=0,0,(L62*Q62*16+M62*SUM(R62:S62)*16+M62*SUM(Q62:S62)*8)/(SUM(Q62:S62)*24))</f>
        <v>0</v>
      </c>
      <c r="O62" s="83" t="n">
        <f aca="false">IF(A62=0,0,VLOOKUP(A62,'Pwr CrvFtch'!$A$4:$B$363,2))</f>
        <v>0</v>
      </c>
      <c r="P62" s="84" t="n">
        <f aca="false">IF(A62=0,0,(1+O62/2)^(-2*((EOMONTH(A62,0)+20)-$C$12)/365.25))</f>
        <v>0</v>
      </c>
      <c r="Q62" s="85" t="n">
        <f aca="false">IF(A62=0,0,VLOOKUP($A62,$AC$4:$AF$446,2))</f>
        <v>0</v>
      </c>
      <c r="R62" s="85" t="n">
        <f aca="false">IF(A62=0,0,VLOOKUP($A62,$AC$4:$AF$446,3))</f>
        <v>0</v>
      </c>
      <c r="S62" s="85" t="n">
        <f aca="false">IF(A62=0,0,VLOOKUP($A62,$AC$4:$AF$446,4))</f>
        <v>0</v>
      </c>
      <c r="V62" s="90" t="n">
        <v>1</v>
      </c>
      <c r="W62" s="106" t="s">
        <v>71</v>
      </c>
      <c r="X62" s="107" t="s">
        <v>72</v>
      </c>
      <c r="AA62" s="108"/>
      <c r="AB62" s="108"/>
      <c r="AC62" s="11" t="n">
        <v>38322</v>
      </c>
      <c r="AD62" s="8" t="n">
        <v>23</v>
      </c>
      <c r="AE62" s="8" t="n">
        <v>3</v>
      </c>
      <c r="AF62" s="8" t="n">
        <v>5</v>
      </c>
      <c r="AG62" s="8" t="n">
        <v>1</v>
      </c>
      <c r="AH62" s="8" t="n">
        <v>31</v>
      </c>
    </row>
    <row r="63" customFormat="false" ht="12.75" hidden="false" customHeight="false" outlineLevel="0" collapsed="false">
      <c r="A63" s="74" t="n">
        <f aca="false">IF(EOMONTH(A62,0)+1&gt;$C$17,0,IF(A62=0,0,EOMONTH(A62,0)+1))</f>
        <v>0</v>
      </c>
      <c r="B63" s="75" t="n">
        <f aca="false">IF(A63=0,0,YEAR(A63))</f>
        <v>0</v>
      </c>
      <c r="C63" s="76" t="n">
        <f aca="false">IF(A63=0,0,VLOOKUP($A63,PeakPrices,C$4,FALSE()))</f>
        <v>0</v>
      </c>
      <c r="D63" s="30" t="n">
        <f aca="false">IF(A63=0,0,VLOOKUP($A63,SatPrices,D$4,FALSE()))</f>
        <v>0</v>
      </c>
      <c r="E63" s="30" t="n">
        <f aca="false">IF(A63=0,0,VLOOKUP($A63,SunPrices,E$4+4,FALSE()))</f>
        <v>0</v>
      </c>
      <c r="F63" s="30" t="n">
        <f aca="false">IF(A63=0,0,VLOOKUP($A63,OffPrices,F$4+4,FALSE()))</f>
        <v>0</v>
      </c>
      <c r="G63" s="30" t="n">
        <f aca="false">+IF(A63=0,0,(D63*R63*16+E63*S63*16+F63*SUM(Q63:S63)*8)/(R63*16+S63*16+SUM(Q63:S63)*8))</f>
        <v>0</v>
      </c>
      <c r="H63" s="77" t="n">
        <f aca="false">IF(A63=0,0,(C63*Q63*16+D63*R63*16+E63*S63*16+F63*SUM(Q63:S63)*8)/(SUM(Q63:S63)*24))</f>
        <v>0</v>
      </c>
      <c r="I63" s="78" t="n">
        <f aca="false">IF(A63=0,0,VLOOKUP($A63,PeakVols,I$4+12,FALSE()))</f>
        <v>0</v>
      </c>
      <c r="J63" s="79" t="n">
        <f aca="false">IF(A63=0,0,VLOOKUP($A63,OffVols,J$4+16,FALSE()))</f>
        <v>0</v>
      </c>
      <c r="K63" s="80" t="n">
        <f aca="false">IF(A63=0,0,(I63*Q63*16+J63*SUM(R63:S63)*16+J63*SUM(Q63:S63)*8)/(SUM(Q63:S63)*24))</f>
        <v>0</v>
      </c>
      <c r="L63" s="81" t="n">
        <f aca="false">IF(A63=0,0,VLOOKUP($A63,PeakIntraVols,L$4,FALSE()))</f>
        <v>0</v>
      </c>
      <c r="M63" s="82" t="n">
        <f aca="false">IF(A63=0,0,VLOOKUP($A63,OffIntraVols,M$4+4,FALSE()))</f>
        <v>0</v>
      </c>
      <c r="N63" s="82" t="n">
        <f aca="false">IF(A63=0,0,(L63*Q63*16+M63*SUM(R63:S63)*16+M63*SUM(Q63:S63)*8)/(SUM(Q63:S63)*24))</f>
        <v>0</v>
      </c>
      <c r="O63" s="83" t="n">
        <f aca="false">IF(A63=0,0,VLOOKUP(A63,'Pwr CrvFtch'!$A$4:$B$363,2))</f>
        <v>0</v>
      </c>
      <c r="P63" s="84" t="n">
        <f aca="false">IF(A63=0,0,(1+O63/2)^(-2*((EOMONTH(A63,0)+20)-$C$12)/365.25))</f>
        <v>0</v>
      </c>
      <c r="Q63" s="85" t="n">
        <f aca="false">IF(A63=0,0,VLOOKUP($A63,$AC$4:$AF$446,2))</f>
        <v>0</v>
      </c>
      <c r="R63" s="85" t="n">
        <f aca="false">IF(A63=0,0,VLOOKUP($A63,$AC$4:$AF$446,3))</f>
        <v>0</v>
      </c>
      <c r="S63" s="85" t="n">
        <f aca="false">IF(A63=0,0,VLOOKUP($A63,$AC$4:$AF$446,4))</f>
        <v>0</v>
      </c>
      <c r="V63" s="90" t="n">
        <f aca="false">V62+1</f>
        <v>2</v>
      </c>
      <c r="W63" s="106" t="s">
        <v>73</v>
      </c>
      <c r="X63" s="107" t="s">
        <v>74</v>
      </c>
      <c r="AA63" s="108"/>
      <c r="AB63" s="108"/>
      <c r="AC63" s="11" t="n">
        <v>38353</v>
      </c>
      <c r="AD63" s="8" t="n">
        <v>21</v>
      </c>
      <c r="AE63" s="8" t="n">
        <v>4</v>
      </c>
      <c r="AF63" s="8" t="n">
        <v>6</v>
      </c>
      <c r="AG63" s="8" t="n">
        <v>1</v>
      </c>
      <c r="AH63" s="8" t="n">
        <v>31</v>
      </c>
    </row>
    <row r="64" customFormat="false" ht="12.75" hidden="false" customHeight="false" outlineLevel="0" collapsed="false">
      <c r="A64" s="74" t="n">
        <f aca="false">IF(EOMONTH(A63,0)+1&gt;$C$17,0,IF(A63=0,0,EOMONTH(A63,0)+1))</f>
        <v>0</v>
      </c>
      <c r="B64" s="75" t="n">
        <f aca="false">IF(A64=0,0,YEAR(A64))</f>
        <v>0</v>
      </c>
      <c r="C64" s="76" t="n">
        <f aca="false">IF(A64=0,0,VLOOKUP($A64,PeakPrices,C$4,FALSE()))</f>
        <v>0</v>
      </c>
      <c r="D64" s="30" t="n">
        <f aca="false">IF(A64=0,0,VLOOKUP($A64,SatPrices,D$4,FALSE()))</f>
        <v>0</v>
      </c>
      <c r="E64" s="30" t="n">
        <f aca="false">IF(A64=0,0,VLOOKUP($A64,SunPrices,E$4+4,FALSE()))</f>
        <v>0</v>
      </c>
      <c r="F64" s="30" t="n">
        <f aca="false">IF(A64=0,0,VLOOKUP($A64,OffPrices,F$4+4,FALSE()))</f>
        <v>0</v>
      </c>
      <c r="G64" s="30" t="n">
        <f aca="false">+IF(A64=0,0,(D64*R64*16+E64*S64*16+F64*SUM(Q64:S64)*8)/(R64*16+S64*16+SUM(Q64:S64)*8))</f>
        <v>0</v>
      </c>
      <c r="H64" s="77" t="n">
        <f aca="false">IF(A64=0,0,(C64*Q64*16+D64*R64*16+E64*S64*16+F64*SUM(Q64:S64)*8)/(SUM(Q64:S64)*24))</f>
        <v>0</v>
      </c>
      <c r="I64" s="78" t="n">
        <f aca="false">IF(A64=0,0,VLOOKUP($A64,PeakVols,I$4+12,FALSE()))</f>
        <v>0</v>
      </c>
      <c r="J64" s="79" t="n">
        <f aca="false">IF(A64=0,0,VLOOKUP($A64,OffVols,J$4+16,FALSE()))</f>
        <v>0</v>
      </c>
      <c r="K64" s="80" t="n">
        <f aca="false">IF(A64=0,0,(I64*Q64*16+J64*SUM(R64:S64)*16+J64*SUM(Q64:S64)*8)/(SUM(Q64:S64)*24))</f>
        <v>0</v>
      </c>
      <c r="L64" s="81" t="n">
        <f aca="false">IF(A64=0,0,VLOOKUP($A64,PeakIntraVols,L$4,FALSE()))</f>
        <v>0</v>
      </c>
      <c r="M64" s="82" t="n">
        <f aca="false">IF(A64=0,0,VLOOKUP($A64,OffIntraVols,M$4+4,FALSE()))</f>
        <v>0</v>
      </c>
      <c r="N64" s="82" t="n">
        <f aca="false">IF(A64=0,0,(L64*Q64*16+M64*SUM(R64:S64)*16+M64*SUM(Q64:S64)*8)/(SUM(Q64:S64)*24))</f>
        <v>0</v>
      </c>
      <c r="O64" s="83" t="n">
        <f aca="false">IF(A64=0,0,VLOOKUP(A64,'Pwr CrvFtch'!$A$4:$B$363,2))</f>
        <v>0</v>
      </c>
      <c r="P64" s="84" t="n">
        <f aca="false">IF(A64=0,0,(1+O64/2)^(-2*((EOMONTH(A64,0)+20)-$C$12)/365.25))</f>
        <v>0</v>
      </c>
      <c r="Q64" s="85" t="n">
        <f aca="false">IF(A64=0,0,VLOOKUP($A64,$AC$4:$AF$446,2))</f>
        <v>0</v>
      </c>
      <c r="R64" s="85" t="n">
        <f aca="false">IF(A64=0,0,VLOOKUP($A64,$AC$4:$AF$446,3))</f>
        <v>0</v>
      </c>
      <c r="S64" s="85" t="n">
        <f aca="false">IF(A64=0,0,VLOOKUP($A64,$AC$4:$AF$446,4))</f>
        <v>0</v>
      </c>
      <c r="V64" s="90" t="n">
        <f aca="false">V63+1</f>
        <v>3</v>
      </c>
      <c r="W64" s="106" t="s">
        <v>75</v>
      </c>
      <c r="X64" s="107" t="s">
        <v>76</v>
      </c>
      <c r="AA64" s="108"/>
      <c r="AB64" s="108"/>
      <c r="AC64" s="11" t="n">
        <v>38384</v>
      </c>
      <c r="AD64" s="8" t="n">
        <v>20</v>
      </c>
      <c r="AE64" s="8" t="n">
        <v>4</v>
      </c>
      <c r="AF64" s="8" t="n">
        <v>4</v>
      </c>
      <c r="AG64" s="8" t="n">
        <v>0</v>
      </c>
      <c r="AH64" s="8" t="n">
        <v>28</v>
      </c>
    </row>
    <row r="65" customFormat="false" ht="12.75" hidden="false" customHeight="false" outlineLevel="0" collapsed="false">
      <c r="A65" s="74" t="n">
        <f aca="false">IF(EOMONTH(A64,0)+1&gt;$C$17,0,IF(A64=0,0,EOMONTH(A64,0)+1))</f>
        <v>0</v>
      </c>
      <c r="B65" s="75" t="n">
        <f aca="false">IF(A65=0,0,YEAR(A65))</f>
        <v>0</v>
      </c>
      <c r="C65" s="76" t="n">
        <f aca="false">IF(A65=0,0,VLOOKUP($A65,PeakPrices,C$4,FALSE()))</f>
        <v>0</v>
      </c>
      <c r="D65" s="30" t="n">
        <f aca="false">IF(A65=0,0,VLOOKUP($A65,SatPrices,D$4,FALSE()))</f>
        <v>0</v>
      </c>
      <c r="E65" s="30" t="n">
        <f aca="false">IF(A65=0,0,VLOOKUP($A65,SunPrices,E$4+4,FALSE()))</f>
        <v>0</v>
      </c>
      <c r="F65" s="30" t="n">
        <f aca="false">IF(A65=0,0,VLOOKUP($A65,OffPrices,F$4+4,FALSE()))</f>
        <v>0</v>
      </c>
      <c r="G65" s="30" t="n">
        <f aca="false">+IF(A65=0,0,(D65*R65*16+E65*S65*16+F65*SUM(Q65:S65)*8)/(R65*16+S65*16+SUM(Q65:S65)*8))</f>
        <v>0</v>
      </c>
      <c r="H65" s="77" t="n">
        <f aca="false">IF(A65=0,0,(C65*Q65*16+D65*R65*16+E65*S65*16+F65*SUM(Q65:S65)*8)/(SUM(Q65:S65)*24))</f>
        <v>0</v>
      </c>
      <c r="I65" s="78" t="n">
        <f aca="false">IF(A65=0,0,VLOOKUP($A65,PeakVols,I$4+12,FALSE()))</f>
        <v>0</v>
      </c>
      <c r="J65" s="79" t="n">
        <f aca="false">IF(A65=0,0,VLOOKUP($A65,OffVols,J$4+16,FALSE()))</f>
        <v>0</v>
      </c>
      <c r="K65" s="80" t="n">
        <f aca="false">IF(A65=0,0,(I65*Q65*16+J65*SUM(R65:S65)*16+J65*SUM(Q65:S65)*8)/(SUM(Q65:S65)*24))</f>
        <v>0</v>
      </c>
      <c r="L65" s="81" t="n">
        <f aca="false">IF(A65=0,0,VLOOKUP($A65,PeakIntraVols,L$4,FALSE()))</f>
        <v>0</v>
      </c>
      <c r="M65" s="82" t="n">
        <f aca="false">IF(A65=0,0,VLOOKUP($A65,OffIntraVols,M$4+4,FALSE()))</f>
        <v>0</v>
      </c>
      <c r="N65" s="82" t="n">
        <f aca="false">IF(A65=0,0,(L65*Q65*16+M65*SUM(R65:S65)*16+M65*SUM(Q65:S65)*8)/(SUM(Q65:S65)*24))</f>
        <v>0</v>
      </c>
      <c r="O65" s="83" t="n">
        <f aca="false">IF(A65=0,0,VLOOKUP(A65,'Pwr CrvFtch'!$A$4:$B$363,2))</f>
        <v>0</v>
      </c>
      <c r="P65" s="84" t="n">
        <f aca="false">IF(A65=0,0,(1+O65/2)^(-2*((EOMONTH(A65,0)+20)-$C$12)/365.25))</f>
        <v>0</v>
      </c>
      <c r="Q65" s="85" t="n">
        <f aca="false">IF(A65=0,0,VLOOKUP($A65,$AC$4:$AF$446,2))</f>
        <v>0</v>
      </c>
      <c r="R65" s="85" t="n">
        <f aca="false">IF(A65=0,0,VLOOKUP($A65,$AC$4:$AF$446,3))</f>
        <v>0</v>
      </c>
      <c r="S65" s="85" t="n">
        <f aca="false">IF(A65=0,0,VLOOKUP($A65,$AC$4:$AF$446,4))</f>
        <v>0</v>
      </c>
      <c r="V65" s="90" t="n">
        <f aca="false">V64+1</f>
        <v>4</v>
      </c>
      <c r="W65" s="106" t="s">
        <v>77</v>
      </c>
      <c r="X65" s="107" t="s">
        <v>78</v>
      </c>
      <c r="AA65" s="108"/>
      <c r="AB65" s="108"/>
      <c r="AC65" s="11" t="n">
        <v>38412</v>
      </c>
      <c r="AD65" s="8" t="n">
        <v>23</v>
      </c>
      <c r="AE65" s="8" t="n">
        <v>4</v>
      </c>
      <c r="AF65" s="8" t="n">
        <v>4</v>
      </c>
      <c r="AG65" s="8" t="n">
        <v>0</v>
      </c>
      <c r="AH65" s="8" t="n">
        <v>31</v>
      </c>
    </row>
    <row r="66" customFormat="false" ht="12.75" hidden="false" customHeight="false" outlineLevel="0" collapsed="false">
      <c r="A66" s="74" t="n">
        <f aca="false">IF(EOMONTH(A65,0)+1&gt;$C$17,0,IF(A65=0,0,EOMONTH(A65,0)+1))</f>
        <v>0</v>
      </c>
      <c r="B66" s="75" t="n">
        <f aca="false">IF(A66=0,0,YEAR(A66))</f>
        <v>0</v>
      </c>
      <c r="C66" s="76" t="n">
        <f aca="false">IF(A66=0,0,VLOOKUP($A66,PeakPrices,C$4,FALSE()))</f>
        <v>0</v>
      </c>
      <c r="D66" s="30" t="n">
        <f aca="false">IF(A66=0,0,VLOOKUP($A66,SatPrices,D$4,FALSE()))</f>
        <v>0</v>
      </c>
      <c r="E66" s="30" t="n">
        <f aca="false">IF(A66=0,0,VLOOKUP($A66,SunPrices,E$4+4,FALSE()))</f>
        <v>0</v>
      </c>
      <c r="F66" s="30" t="n">
        <f aca="false">IF(A66=0,0,VLOOKUP($A66,OffPrices,F$4+4,FALSE()))</f>
        <v>0</v>
      </c>
      <c r="G66" s="30" t="n">
        <f aca="false">+IF(A66=0,0,(D66*R66*16+E66*S66*16+F66*SUM(Q66:S66)*8)/(R66*16+S66*16+SUM(Q66:S66)*8))</f>
        <v>0</v>
      </c>
      <c r="H66" s="77" t="n">
        <f aca="false">IF(A66=0,0,(C66*Q66*16+D66*R66*16+E66*S66*16+F66*SUM(Q66:S66)*8)/(SUM(Q66:S66)*24))</f>
        <v>0</v>
      </c>
      <c r="I66" s="78" t="n">
        <f aca="false">IF(A66=0,0,VLOOKUP($A66,PeakVols,I$4+12,FALSE()))</f>
        <v>0</v>
      </c>
      <c r="J66" s="79" t="n">
        <f aca="false">IF(A66=0,0,VLOOKUP($A66,OffVols,J$4+16,FALSE()))</f>
        <v>0</v>
      </c>
      <c r="K66" s="80" t="n">
        <f aca="false">IF(A66=0,0,(I66*Q66*16+J66*SUM(R66:S66)*16+J66*SUM(Q66:S66)*8)/(SUM(Q66:S66)*24))</f>
        <v>0</v>
      </c>
      <c r="L66" s="81" t="n">
        <f aca="false">IF(A66=0,0,VLOOKUP($A66,PeakIntraVols,L$4,FALSE()))</f>
        <v>0</v>
      </c>
      <c r="M66" s="82" t="n">
        <f aca="false">IF(A66=0,0,VLOOKUP($A66,OffIntraVols,M$4+4,FALSE()))</f>
        <v>0</v>
      </c>
      <c r="N66" s="82" t="n">
        <f aca="false">IF(A66=0,0,(L66*Q66*16+M66*SUM(R66:S66)*16+M66*SUM(Q66:S66)*8)/(SUM(Q66:S66)*24))</f>
        <v>0</v>
      </c>
      <c r="O66" s="83" t="n">
        <f aca="false">IF(A66=0,0,VLOOKUP(A66,'Pwr CrvFtch'!$A$4:$B$363,2))</f>
        <v>0</v>
      </c>
      <c r="P66" s="84" t="n">
        <f aca="false">IF(A66=0,0,(1+O66/2)^(-2*((EOMONTH(A66,0)+20)-$C$12)/365.25))</f>
        <v>0</v>
      </c>
      <c r="Q66" s="85" t="n">
        <f aca="false">IF(A66=0,0,VLOOKUP($A66,$AC$4:$AF$446,2))</f>
        <v>0</v>
      </c>
      <c r="R66" s="85" t="n">
        <f aca="false">IF(A66=0,0,VLOOKUP($A66,$AC$4:$AF$446,3))</f>
        <v>0</v>
      </c>
      <c r="S66" s="85" t="n">
        <f aca="false">IF(A66=0,0,VLOOKUP($A66,$AC$4:$AF$446,4))</f>
        <v>0</v>
      </c>
      <c r="V66" s="90" t="n">
        <f aca="false">V65+1</f>
        <v>5</v>
      </c>
      <c r="W66" s="106" t="s">
        <v>79</v>
      </c>
      <c r="X66" s="107" t="s">
        <v>80</v>
      </c>
      <c r="AA66" s="108"/>
      <c r="AB66" s="108"/>
      <c r="AC66" s="11" t="n">
        <v>38443</v>
      </c>
      <c r="AD66" s="8" t="n">
        <v>21</v>
      </c>
      <c r="AE66" s="8" t="n">
        <v>5</v>
      </c>
      <c r="AF66" s="8" t="n">
        <v>4</v>
      </c>
      <c r="AG66" s="8" t="n">
        <v>0</v>
      </c>
      <c r="AH66" s="8" t="n">
        <v>30</v>
      </c>
    </row>
    <row r="67" customFormat="false" ht="12.75" hidden="false" customHeight="false" outlineLevel="0" collapsed="false">
      <c r="A67" s="74" t="n">
        <f aca="false">IF(EOMONTH(A66,0)+1&gt;$C$17,0,IF(A66=0,0,EOMONTH(A66,0)+1))</f>
        <v>0</v>
      </c>
      <c r="B67" s="75" t="n">
        <f aca="false">IF(A67=0,0,YEAR(A67))</f>
        <v>0</v>
      </c>
      <c r="C67" s="76" t="n">
        <f aca="false">IF(A67=0,0,VLOOKUP($A67,PeakPrices,C$4,FALSE()))</f>
        <v>0</v>
      </c>
      <c r="D67" s="30" t="n">
        <f aca="false">IF(A67=0,0,VLOOKUP($A67,SatPrices,D$4,FALSE()))</f>
        <v>0</v>
      </c>
      <c r="E67" s="30" t="n">
        <f aca="false">IF(A67=0,0,VLOOKUP($A67,SunPrices,E$4+4,FALSE()))</f>
        <v>0</v>
      </c>
      <c r="F67" s="30" t="n">
        <f aca="false">IF(A67=0,0,VLOOKUP($A67,OffPrices,F$4+4,FALSE()))</f>
        <v>0</v>
      </c>
      <c r="G67" s="30" t="n">
        <f aca="false">+IF(A67=0,0,(D67*R67*16+E67*S67*16+F67*SUM(Q67:S67)*8)/(R67*16+S67*16+SUM(Q67:S67)*8))</f>
        <v>0</v>
      </c>
      <c r="H67" s="77" t="n">
        <f aca="false">IF(A67=0,0,(C67*Q67*16+D67*R67*16+E67*S67*16+F67*SUM(Q67:S67)*8)/(SUM(Q67:S67)*24))</f>
        <v>0</v>
      </c>
      <c r="I67" s="78" t="n">
        <f aca="false">IF(A67=0,0,VLOOKUP($A67,PeakVols,I$4+12,FALSE()))</f>
        <v>0</v>
      </c>
      <c r="J67" s="79" t="n">
        <f aca="false">IF(A67=0,0,VLOOKUP($A67,OffVols,J$4+16,FALSE()))</f>
        <v>0</v>
      </c>
      <c r="K67" s="80" t="n">
        <f aca="false">IF(A67=0,0,(I67*Q67*16+J67*SUM(R67:S67)*16+J67*SUM(Q67:S67)*8)/(SUM(Q67:S67)*24))</f>
        <v>0</v>
      </c>
      <c r="L67" s="81" t="n">
        <f aca="false">IF(A67=0,0,VLOOKUP($A67,PeakIntraVols,L$4,FALSE()))</f>
        <v>0</v>
      </c>
      <c r="M67" s="82" t="n">
        <f aca="false">IF(A67=0,0,VLOOKUP($A67,OffIntraVols,M$4+4,FALSE()))</f>
        <v>0</v>
      </c>
      <c r="N67" s="82" t="n">
        <f aca="false">IF(A67=0,0,(L67*Q67*16+M67*SUM(R67:S67)*16+M67*SUM(Q67:S67)*8)/(SUM(Q67:S67)*24))</f>
        <v>0</v>
      </c>
      <c r="O67" s="83" t="n">
        <f aca="false">IF(A67=0,0,VLOOKUP(A67,'Pwr CrvFtch'!$A$4:$B$363,2))</f>
        <v>0</v>
      </c>
      <c r="P67" s="84" t="n">
        <f aca="false">IF(A67=0,0,(1+O67/2)^(-2*((EOMONTH(A67,0)+20)-$C$12)/365.25))</f>
        <v>0</v>
      </c>
      <c r="Q67" s="85" t="n">
        <f aca="false">IF(A67=0,0,VLOOKUP($A67,$AC$4:$AF$446,2))</f>
        <v>0</v>
      </c>
      <c r="R67" s="85" t="n">
        <f aca="false">IF(A67=0,0,VLOOKUP($A67,$AC$4:$AF$446,3))</f>
        <v>0</v>
      </c>
      <c r="S67" s="85" t="n">
        <f aca="false">IF(A67=0,0,VLOOKUP($A67,$AC$4:$AF$446,4))</f>
        <v>0</v>
      </c>
      <c r="V67" s="90" t="n">
        <f aca="false">V66+1</f>
        <v>6</v>
      </c>
      <c r="W67" s="106" t="s">
        <v>81</v>
      </c>
      <c r="X67" s="107" t="s">
        <v>82</v>
      </c>
      <c r="AA67" s="108"/>
      <c r="AB67" s="108"/>
      <c r="AC67" s="11" t="n">
        <v>38473</v>
      </c>
      <c r="AD67" s="8" t="n">
        <v>21</v>
      </c>
      <c r="AE67" s="8" t="n">
        <v>4</v>
      </c>
      <c r="AF67" s="8" t="n">
        <v>6</v>
      </c>
      <c r="AG67" s="8" t="n">
        <v>1</v>
      </c>
      <c r="AH67" s="8" t="n">
        <v>31</v>
      </c>
    </row>
    <row r="68" customFormat="false" ht="12.75" hidden="false" customHeight="false" outlineLevel="0" collapsed="false">
      <c r="A68" s="74" t="n">
        <f aca="false">IF(EOMONTH(A67,0)+1&gt;$C$17,0,IF(A67=0,0,EOMONTH(A67,0)+1))</f>
        <v>0</v>
      </c>
      <c r="B68" s="75" t="n">
        <f aca="false">IF(A68=0,0,YEAR(A68))</f>
        <v>0</v>
      </c>
      <c r="C68" s="76" t="n">
        <f aca="false">IF(A68=0,0,VLOOKUP($A68,PeakPrices,C$4,FALSE()))</f>
        <v>0</v>
      </c>
      <c r="D68" s="30" t="n">
        <f aca="false">IF(A68=0,0,VLOOKUP($A68,SatPrices,D$4,FALSE()))</f>
        <v>0</v>
      </c>
      <c r="E68" s="30" t="n">
        <f aca="false">IF(A68=0,0,VLOOKUP($A68,SunPrices,E$4+4,FALSE()))</f>
        <v>0</v>
      </c>
      <c r="F68" s="30" t="n">
        <f aca="false">IF(A68=0,0,VLOOKUP($A68,OffPrices,F$4+4,FALSE()))</f>
        <v>0</v>
      </c>
      <c r="G68" s="30" t="n">
        <f aca="false">+IF(A68=0,0,(D68*R68*16+E68*S68*16+F68*SUM(Q68:S68)*8)/(R68*16+S68*16+SUM(Q68:S68)*8))</f>
        <v>0</v>
      </c>
      <c r="H68" s="77" t="n">
        <f aca="false">IF(A68=0,0,(C68*Q68*16+D68*R68*16+E68*S68*16+F68*SUM(Q68:S68)*8)/(SUM(Q68:S68)*24))</f>
        <v>0</v>
      </c>
      <c r="I68" s="78" t="n">
        <f aca="false">IF(A68=0,0,VLOOKUP($A68,PeakVols,I$4+12,FALSE()))</f>
        <v>0</v>
      </c>
      <c r="J68" s="79" t="n">
        <f aca="false">IF(A68=0,0,VLOOKUP($A68,OffVols,J$4+16,FALSE()))</f>
        <v>0</v>
      </c>
      <c r="K68" s="80" t="n">
        <f aca="false">IF(A68=0,0,(I68*Q68*16+J68*SUM(R68:S68)*16+J68*SUM(Q68:S68)*8)/(SUM(Q68:S68)*24))</f>
        <v>0</v>
      </c>
      <c r="L68" s="81" t="n">
        <f aca="false">IF(A68=0,0,VLOOKUP($A68,PeakIntraVols,L$4,FALSE()))</f>
        <v>0</v>
      </c>
      <c r="M68" s="82" t="n">
        <f aca="false">IF(A68=0,0,VLOOKUP($A68,OffIntraVols,M$4+4,FALSE()))</f>
        <v>0</v>
      </c>
      <c r="N68" s="82" t="n">
        <f aca="false">IF(A68=0,0,(L68*Q68*16+M68*SUM(R68:S68)*16+M68*SUM(Q68:S68)*8)/(SUM(Q68:S68)*24))</f>
        <v>0</v>
      </c>
      <c r="O68" s="83" t="n">
        <f aca="false">IF(A68=0,0,VLOOKUP(A68,'Pwr CrvFtch'!$A$4:$B$363,2))</f>
        <v>0</v>
      </c>
      <c r="P68" s="84" t="n">
        <f aca="false">IF(A68=0,0,(1+O68/2)^(-2*((EOMONTH(A68,0)+20)-$C$12)/365.25))</f>
        <v>0</v>
      </c>
      <c r="Q68" s="85" t="n">
        <f aca="false">IF(A68=0,0,VLOOKUP($A68,$AC$4:$AF$446,2))</f>
        <v>0</v>
      </c>
      <c r="R68" s="85" t="n">
        <f aca="false">IF(A68=0,0,VLOOKUP($A68,$AC$4:$AF$446,3))</f>
        <v>0</v>
      </c>
      <c r="S68" s="85" t="n">
        <f aca="false">IF(A68=0,0,VLOOKUP($A68,$AC$4:$AF$446,4))</f>
        <v>0</v>
      </c>
      <c r="V68" s="90" t="n">
        <f aca="false">V67+1</f>
        <v>7</v>
      </c>
      <c r="W68" s="106" t="s">
        <v>83</v>
      </c>
      <c r="X68" s="107" t="s">
        <v>84</v>
      </c>
      <c r="AA68" s="108"/>
      <c r="AB68" s="108"/>
      <c r="AC68" s="11" t="n">
        <v>38504</v>
      </c>
      <c r="AD68" s="8" t="n">
        <v>22</v>
      </c>
      <c r="AE68" s="8" t="n">
        <v>4</v>
      </c>
      <c r="AF68" s="8" t="n">
        <v>4</v>
      </c>
      <c r="AG68" s="8" t="n">
        <v>0</v>
      </c>
      <c r="AH68" s="8" t="n">
        <v>30</v>
      </c>
    </row>
    <row r="69" customFormat="false" ht="12.75" hidden="false" customHeight="false" outlineLevel="0" collapsed="false">
      <c r="A69" s="74" t="n">
        <f aca="false">IF(EOMONTH(A68,0)+1&gt;$C$17,0,IF(A68=0,0,EOMONTH(A68,0)+1))</f>
        <v>0</v>
      </c>
      <c r="B69" s="75" t="n">
        <f aca="false">IF(A69=0,0,YEAR(A69))</f>
        <v>0</v>
      </c>
      <c r="C69" s="76" t="n">
        <f aca="false">IF(A69=0,0,VLOOKUP($A69,PeakPrices,C$4,FALSE()))</f>
        <v>0</v>
      </c>
      <c r="D69" s="30" t="n">
        <f aca="false">IF(A69=0,0,VLOOKUP($A69,SatPrices,D$4,FALSE()))</f>
        <v>0</v>
      </c>
      <c r="E69" s="30" t="n">
        <f aca="false">IF(A69=0,0,VLOOKUP($A69,SunPrices,E$4+4,FALSE()))</f>
        <v>0</v>
      </c>
      <c r="F69" s="30" t="n">
        <f aca="false">IF(A69=0,0,VLOOKUP($A69,OffPrices,F$4+4,FALSE()))</f>
        <v>0</v>
      </c>
      <c r="G69" s="30" t="n">
        <f aca="false">+IF(A69=0,0,(D69*R69*16+E69*S69*16+F69*SUM(Q69:S69)*8)/(R69*16+S69*16+SUM(Q69:S69)*8))</f>
        <v>0</v>
      </c>
      <c r="H69" s="77" t="n">
        <f aca="false">IF(A69=0,0,(C69*Q69*16+D69*R69*16+E69*S69*16+F69*SUM(Q69:S69)*8)/(SUM(Q69:S69)*24))</f>
        <v>0</v>
      </c>
      <c r="I69" s="78" t="n">
        <f aca="false">IF(A69=0,0,VLOOKUP($A69,PeakVols,I$4+12,FALSE()))</f>
        <v>0</v>
      </c>
      <c r="J69" s="79" t="n">
        <f aca="false">IF(A69=0,0,VLOOKUP($A69,OffVols,J$4+16,FALSE()))</f>
        <v>0</v>
      </c>
      <c r="K69" s="80" t="n">
        <f aca="false">IF(A69=0,0,(I69*Q69*16+J69*SUM(R69:S69)*16+J69*SUM(Q69:S69)*8)/(SUM(Q69:S69)*24))</f>
        <v>0</v>
      </c>
      <c r="L69" s="81" t="n">
        <f aca="false">IF(A69=0,0,VLOOKUP($A69,PeakIntraVols,L$4,FALSE()))</f>
        <v>0</v>
      </c>
      <c r="M69" s="82" t="n">
        <f aca="false">IF(A69=0,0,VLOOKUP($A69,OffIntraVols,M$4+4,FALSE()))</f>
        <v>0</v>
      </c>
      <c r="N69" s="82" t="n">
        <f aca="false">IF(A69=0,0,(L69*Q69*16+M69*SUM(R69:S69)*16+M69*SUM(Q69:S69)*8)/(SUM(Q69:S69)*24))</f>
        <v>0</v>
      </c>
      <c r="O69" s="83" t="n">
        <f aca="false">IF(A69=0,0,VLOOKUP(A69,'Pwr CrvFtch'!$A$4:$B$363,2))</f>
        <v>0</v>
      </c>
      <c r="P69" s="84" t="n">
        <f aca="false">IF(A69=0,0,(1+O69/2)^(-2*((EOMONTH(A69,0)+20)-$C$12)/365.25))</f>
        <v>0</v>
      </c>
      <c r="Q69" s="85" t="n">
        <f aca="false">IF(A69=0,0,VLOOKUP($A69,$AC$4:$AF$446,2))</f>
        <v>0</v>
      </c>
      <c r="R69" s="85" t="n">
        <f aca="false">IF(A69=0,0,VLOOKUP($A69,$AC$4:$AF$446,3))</f>
        <v>0</v>
      </c>
      <c r="S69" s="85" t="n">
        <f aca="false">IF(A69=0,0,VLOOKUP($A69,$AC$4:$AF$446,4))</f>
        <v>0</v>
      </c>
      <c r="V69" s="90" t="n">
        <f aca="false">V68+1</f>
        <v>8</v>
      </c>
      <c r="W69" s="106" t="s">
        <v>85</v>
      </c>
      <c r="X69" s="107" t="s">
        <v>86</v>
      </c>
      <c r="AA69" s="108"/>
      <c r="AB69" s="108"/>
      <c r="AC69" s="11" t="n">
        <v>38534</v>
      </c>
      <c r="AD69" s="8" t="n">
        <v>20</v>
      </c>
      <c r="AE69" s="8" t="n">
        <v>5</v>
      </c>
      <c r="AF69" s="8" t="n">
        <v>6</v>
      </c>
      <c r="AG69" s="8" t="n">
        <v>1</v>
      </c>
      <c r="AH69" s="8" t="n">
        <v>31</v>
      </c>
    </row>
    <row r="70" customFormat="false" ht="12.75" hidden="false" customHeight="false" outlineLevel="0" collapsed="false">
      <c r="A70" s="74" t="n">
        <f aca="false">IF(EOMONTH(A69,0)+1&gt;$C$17,0,IF(A69=0,0,EOMONTH(A69,0)+1))</f>
        <v>0</v>
      </c>
      <c r="B70" s="75" t="n">
        <f aca="false">IF(A70=0,0,YEAR(A70))</f>
        <v>0</v>
      </c>
      <c r="C70" s="76" t="n">
        <f aca="false">IF(A70=0,0,VLOOKUP($A70,PeakPrices,C$4,FALSE()))</f>
        <v>0</v>
      </c>
      <c r="D70" s="30" t="n">
        <f aca="false">IF(A70=0,0,VLOOKUP($A70,SatPrices,D$4,FALSE()))</f>
        <v>0</v>
      </c>
      <c r="E70" s="30" t="n">
        <f aca="false">IF(A70=0,0,VLOOKUP($A70,SunPrices,E$4+4,FALSE()))</f>
        <v>0</v>
      </c>
      <c r="F70" s="30" t="n">
        <f aca="false">IF(A70=0,0,VLOOKUP($A70,OffPrices,F$4+4,FALSE()))</f>
        <v>0</v>
      </c>
      <c r="G70" s="30" t="n">
        <f aca="false">+IF(A70=0,0,(D70*R70*16+E70*S70*16+F70*SUM(Q70:S70)*8)/(R70*16+S70*16+SUM(Q70:S70)*8))</f>
        <v>0</v>
      </c>
      <c r="H70" s="77" t="n">
        <f aca="false">IF(A70=0,0,(C70*Q70*16+D70*R70*16+E70*S70*16+F70*SUM(Q70:S70)*8)/(SUM(Q70:S70)*24))</f>
        <v>0</v>
      </c>
      <c r="I70" s="78" t="n">
        <f aca="false">IF(A70=0,0,VLOOKUP($A70,PeakVols,I$4+12,FALSE()))</f>
        <v>0</v>
      </c>
      <c r="J70" s="79" t="n">
        <f aca="false">IF(A70=0,0,VLOOKUP($A70,OffVols,J$4+16,FALSE()))</f>
        <v>0</v>
      </c>
      <c r="K70" s="80" t="n">
        <f aca="false">IF(A70=0,0,(I70*Q70*16+J70*SUM(R70:S70)*16+J70*SUM(Q70:S70)*8)/(SUM(Q70:S70)*24))</f>
        <v>0</v>
      </c>
      <c r="L70" s="81" t="n">
        <f aca="false">IF(A70=0,0,VLOOKUP($A70,PeakIntraVols,L$4,FALSE()))</f>
        <v>0</v>
      </c>
      <c r="M70" s="82" t="n">
        <f aca="false">IF(A70=0,0,VLOOKUP($A70,OffIntraVols,M$4+4,FALSE()))</f>
        <v>0</v>
      </c>
      <c r="N70" s="82" t="n">
        <f aca="false">IF(A70=0,0,(L70*Q70*16+M70*SUM(R70:S70)*16+M70*SUM(Q70:S70)*8)/(SUM(Q70:S70)*24))</f>
        <v>0</v>
      </c>
      <c r="O70" s="83" t="n">
        <f aca="false">IF(A70=0,0,VLOOKUP(A70,'Pwr CrvFtch'!$A$4:$B$363,2))</f>
        <v>0</v>
      </c>
      <c r="P70" s="84" t="n">
        <f aca="false">IF(A70=0,0,(1+O70/2)^(-2*((EOMONTH(A70,0)+20)-$C$12)/365.25))</f>
        <v>0</v>
      </c>
      <c r="Q70" s="85" t="n">
        <f aca="false">IF(A70=0,0,VLOOKUP($A70,$AC$4:$AF$446,2))</f>
        <v>0</v>
      </c>
      <c r="R70" s="85" t="n">
        <f aca="false">IF(A70=0,0,VLOOKUP($A70,$AC$4:$AF$446,3))</f>
        <v>0</v>
      </c>
      <c r="S70" s="85" t="n">
        <f aca="false">IF(A70=0,0,VLOOKUP($A70,$AC$4:$AF$446,4))</f>
        <v>0</v>
      </c>
      <c r="V70" s="90" t="n">
        <f aca="false">V69+1</f>
        <v>9</v>
      </c>
      <c r="W70" s="106" t="s">
        <v>87</v>
      </c>
      <c r="X70" s="107" t="s">
        <v>88</v>
      </c>
      <c r="AA70" s="108"/>
      <c r="AB70" s="108"/>
      <c r="AC70" s="11" t="n">
        <v>38565</v>
      </c>
      <c r="AD70" s="8" t="n">
        <v>23</v>
      </c>
      <c r="AE70" s="8" t="n">
        <v>4</v>
      </c>
      <c r="AF70" s="8" t="n">
        <v>4</v>
      </c>
      <c r="AG70" s="8" t="n">
        <v>0</v>
      </c>
      <c r="AH70" s="8" t="n">
        <v>31</v>
      </c>
    </row>
    <row r="71" customFormat="false" ht="12.75" hidden="false" customHeight="false" outlineLevel="0" collapsed="false">
      <c r="A71" s="74" t="n">
        <f aca="false">IF(EOMONTH(A70,0)+1&gt;$C$17,0,IF(A70=0,0,EOMONTH(A70,0)+1))</f>
        <v>0</v>
      </c>
      <c r="B71" s="75" t="n">
        <f aca="false">IF(A71=0,0,YEAR(A71))</f>
        <v>0</v>
      </c>
      <c r="C71" s="76" t="n">
        <f aca="false">IF(A71=0,0,VLOOKUP($A71,PeakPrices,C$4,FALSE()))</f>
        <v>0</v>
      </c>
      <c r="D71" s="30" t="n">
        <f aca="false">IF(A71=0,0,VLOOKUP($A71,SatPrices,D$4,FALSE()))</f>
        <v>0</v>
      </c>
      <c r="E71" s="30" t="n">
        <f aca="false">IF(A71=0,0,VLOOKUP($A71,SunPrices,E$4+4,FALSE()))</f>
        <v>0</v>
      </c>
      <c r="F71" s="30" t="n">
        <f aca="false">IF(A71=0,0,VLOOKUP($A71,OffPrices,F$4+4,FALSE()))</f>
        <v>0</v>
      </c>
      <c r="G71" s="30" t="n">
        <f aca="false">+IF(A71=0,0,(D71*R71*16+E71*S71*16+F71*SUM(Q71:S71)*8)/(R71*16+S71*16+SUM(Q71:S71)*8))</f>
        <v>0</v>
      </c>
      <c r="H71" s="77" t="n">
        <f aca="false">IF(A71=0,0,(C71*Q71*16+D71*R71*16+E71*S71*16+F71*SUM(Q71:S71)*8)/(SUM(Q71:S71)*24))</f>
        <v>0</v>
      </c>
      <c r="I71" s="78" t="n">
        <f aca="false">IF(A71=0,0,VLOOKUP($A71,PeakVols,I$4+12,FALSE()))</f>
        <v>0</v>
      </c>
      <c r="J71" s="79" t="n">
        <f aca="false">IF(A71=0,0,VLOOKUP($A71,OffVols,J$4+16,FALSE()))</f>
        <v>0</v>
      </c>
      <c r="K71" s="80" t="n">
        <f aca="false">IF(A71=0,0,(I71*Q71*16+J71*SUM(R71:S71)*16+J71*SUM(Q71:S71)*8)/(SUM(Q71:S71)*24))</f>
        <v>0</v>
      </c>
      <c r="L71" s="81" t="n">
        <f aca="false">IF(A71=0,0,VLOOKUP($A71,PeakIntraVols,L$4,FALSE()))</f>
        <v>0</v>
      </c>
      <c r="M71" s="82" t="n">
        <f aca="false">IF(A71=0,0,VLOOKUP($A71,OffIntraVols,M$4+4,FALSE()))</f>
        <v>0</v>
      </c>
      <c r="N71" s="82" t="n">
        <f aca="false">IF(A71=0,0,(L71*Q71*16+M71*SUM(R71:S71)*16+M71*SUM(Q71:S71)*8)/(SUM(Q71:S71)*24))</f>
        <v>0</v>
      </c>
      <c r="O71" s="83" t="n">
        <f aca="false">IF(A71=0,0,VLOOKUP(A71,'Pwr CrvFtch'!$A$4:$B$363,2))</f>
        <v>0</v>
      </c>
      <c r="P71" s="84" t="n">
        <f aca="false">IF(A71=0,0,(1+O71/2)^(-2*((EOMONTH(A71,0)+20)-$C$12)/365.25))</f>
        <v>0</v>
      </c>
      <c r="Q71" s="85" t="n">
        <f aca="false">IF(A71=0,0,VLOOKUP($A71,$AC$4:$AF$446,2))</f>
        <v>0</v>
      </c>
      <c r="R71" s="85" t="n">
        <f aca="false">IF(A71=0,0,VLOOKUP($A71,$AC$4:$AF$446,3))</f>
        <v>0</v>
      </c>
      <c r="S71" s="85" t="n">
        <f aca="false">IF(A71=0,0,VLOOKUP($A71,$AC$4:$AF$446,4))</f>
        <v>0</v>
      </c>
      <c r="V71" s="90" t="n">
        <f aca="false">V70+1</f>
        <v>10</v>
      </c>
      <c r="W71" s="106" t="s">
        <v>89</v>
      </c>
      <c r="X71" s="107" t="s">
        <v>90</v>
      </c>
      <c r="AA71" s="108"/>
      <c r="AB71" s="108"/>
      <c r="AC71" s="11" t="n">
        <v>38596</v>
      </c>
      <c r="AD71" s="8" t="n">
        <v>21</v>
      </c>
      <c r="AE71" s="8" t="n">
        <v>4</v>
      </c>
      <c r="AF71" s="8" t="n">
        <v>5</v>
      </c>
      <c r="AG71" s="8" t="n">
        <v>1</v>
      </c>
      <c r="AH71" s="8" t="n">
        <v>30</v>
      </c>
    </row>
    <row r="72" customFormat="false" ht="12.75" hidden="false" customHeight="false" outlineLevel="0" collapsed="false">
      <c r="A72" s="74" t="n">
        <f aca="false">IF(EOMONTH(A71,0)+1&gt;$C$17,0,IF(A71=0,0,EOMONTH(A71,0)+1))</f>
        <v>0</v>
      </c>
      <c r="B72" s="75" t="n">
        <f aca="false">IF(A72=0,0,YEAR(A72))</f>
        <v>0</v>
      </c>
      <c r="C72" s="76" t="n">
        <f aca="false">IF(A72=0,0,VLOOKUP($A72,PeakPrices,C$4,FALSE()))</f>
        <v>0</v>
      </c>
      <c r="D72" s="30" t="n">
        <f aca="false">IF(A72=0,0,VLOOKUP($A72,SatPrices,D$4,FALSE()))</f>
        <v>0</v>
      </c>
      <c r="E72" s="30" t="n">
        <f aca="false">IF(A72=0,0,VLOOKUP($A72,SunPrices,E$4+4,FALSE()))</f>
        <v>0</v>
      </c>
      <c r="F72" s="30" t="n">
        <f aca="false">IF(A72=0,0,VLOOKUP($A72,OffPrices,F$4+4,FALSE()))</f>
        <v>0</v>
      </c>
      <c r="G72" s="30" t="n">
        <f aca="false">+IF(A72=0,0,(D72*R72*16+E72*S72*16+F72*SUM(Q72:S72)*8)/(R72*16+S72*16+SUM(Q72:S72)*8))</f>
        <v>0</v>
      </c>
      <c r="H72" s="77" t="n">
        <f aca="false">IF(A72=0,0,(C72*Q72*16+D72*R72*16+E72*S72*16+F72*SUM(Q72:S72)*8)/(SUM(Q72:S72)*24))</f>
        <v>0</v>
      </c>
      <c r="I72" s="78" t="n">
        <f aca="false">IF(A72=0,0,VLOOKUP($A72,PeakVols,I$4+12,FALSE()))</f>
        <v>0</v>
      </c>
      <c r="J72" s="79" t="n">
        <f aca="false">IF(A72=0,0,VLOOKUP($A72,OffVols,J$4+16,FALSE()))</f>
        <v>0</v>
      </c>
      <c r="K72" s="80" t="n">
        <f aca="false">IF(A72=0,0,(I72*Q72*16+J72*SUM(R72:S72)*16+J72*SUM(Q72:S72)*8)/(SUM(Q72:S72)*24))</f>
        <v>0</v>
      </c>
      <c r="L72" s="81" t="n">
        <f aca="false">IF(A72=0,0,VLOOKUP($A72,PeakIntraVols,L$4,FALSE()))</f>
        <v>0</v>
      </c>
      <c r="M72" s="82" t="n">
        <f aca="false">IF(A72=0,0,VLOOKUP($A72,OffIntraVols,M$4+4,FALSE()))</f>
        <v>0</v>
      </c>
      <c r="N72" s="82" t="n">
        <f aca="false">IF(A72=0,0,(L72*Q72*16+M72*SUM(R72:S72)*16+M72*SUM(Q72:S72)*8)/(SUM(Q72:S72)*24))</f>
        <v>0</v>
      </c>
      <c r="O72" s="83" t="n">
        <f aca="false">IF(A72=0,0,VLOOKUP(A72,'Pwr CrvFtch'!$A$4:$B$363,2))</f>
        <v>0</v>
      </c>
      <c r="P72" s="84" t="n">
        <f aca="false">IF(A72=0,0,(1+O72/2)^(-2*((EOMONTH(A72,0)+20)-$C$12)/365.25))</f>
        <v>0</v>
      </c>
      <c r="Q72" s="85" t="n">
        <f aca="false">IF(A72=0,0,VLOOKUP($A72,$AC$4:$AF$446,2))</f>
        <v>0</v>
      </c>
      <c r="R72" s="85" t="n">
        <f aca="false">IF(A72=0,0,VLOOKUP($A72,$AC$4:$AF$446,3))</f>
        <v>0</v>
      </c>
      <c r="S72" s="85" t="n">
        <f aca="false">IF(A72=0,0,VLOOKUP($A72,$AC$4:$AF$446,4))</f>
        <v>0</v>
      </c>
      <c r="V72" s="90" t="n">
        <f aca="false">V71+1</f>
        <v>11</v>
      </c>
      <c r="W72" s="106" t="s">
        <v>91</v>
      </c>
      <c r="X72" s="107" t="s">
        <v>92</v>
      </c>
      <c r="AA72" s="108"/>
      <c r="AB72" s="108"/>
      <c r="AC72" s="11" t="n">
        <v>38626</v>
      </c>
      <c r="AD72" s="8" t="n">
        <v>21</v>
      </c>
      <c r="AE72" s="8" t="n">
        <v>5</v>
      </c>
      <c r="AF72" s="8" t="n">
        <v>5</v>
      </c>
      <c r="AG72" s="8" t="n">
        <v>0</v>
      </c>
      <c r="AH72" s="8" t="n">
        <v>31</v>
      </c>
    </row>
    <row r="73" customFormat="false" ht="12.75" hidden="false" customHeight="false" outlineLevel="0" collapsed="false">
      <c r="A73" s="74" t="n">
        <f aca="false">IF(EOMONTH(A72,0)+1&gt;$C$17,0,IF(A72=0,0,EOMONTH(A72,0)+1))</f>
        <v>0</v>
      </c>
      <c r="B73" s="75" t="n">
        <f aca="false">IF(A73=0,0,YEAR(A73))</f>
        <v>0</v>
      </c>
      <c r="C73" s="76" t="n">
        <f aca="false">IF(A73=0,0,VLOOKUP($A73,PeakPrices,C$4,FALSE()))</f>
        <v>0</v>
      </c>
      <c r="D73" s="30" t="n">
        <f aca="false">IF(A73=0,0,VLOOKUP($A73,SatPrices,D$4,FALSE()))</f>
        <v>0</v>
      </c>
      <c r="E73" s="30" t="n">
        <f aca="false">IF(A73=0,0,VLOOKUP($A73,SunPrices,E$4+4,FALSE()))</f>
        <v>0</v>
      </c>
      <c r="F73" s="30" t="n">
        <f aca="false">IF(A73=0,0,VLOOKUP($A73,OffPrices,F$4+4,FALSE()))</f>
        <v>0</v>
      </c>
      <c r="G73" s="30" t="n">
        <f aca="false">+IF(A73=0,0,(D73*R73*16+E73*S73*16+F73*SUM(Q73:S73)*8)/(R73*16+S73*16+SUM(Q73:S73)*8))</f>
        <v>0</v>
      </c>
      <c r="H73" s="77" t="n">
        <f aca="false">IF(A73=0,0,(C73*Q73*16+D73*R73*16+E73*S73*16+F73*SUM(Q73:S73)*8)/(SUM(Q73:S73)*24))</f>
        <v>0</v>
      </c>
      <c r="I73" s="78" t="n">
        <f aca="false">IF(A73=0,0,VLOOKUP($A73,PeakVols,I$4+12,FALSE()))</f>
        <v>0</v>
      </c>
      <c r="J73" s="79" t="n">
        <f aca="false">IF(A73=0,0,VLOOKUP($A73,OffVols,J$4+16,FALSE()))</f>
        <v>0</v>
      </c>
      <c r="K73" s="80" t="n">
        <f aca="false">IF(A73=0,0,(I73*Q73*16+J73*SUM(R73:S73)*16+J73*SUM(Q73:S73)*8)/(SUM(Q73:S73)*24))</f>
        <v>0</v>
      </c>
      <c r="L73" s="81" t="n">
        <f aca="false">IF(A73=0,0,VLOOKUP($A73,PeakIntraVols,L$4,FALSE()))</f>
        <v>0</v>
      </c>
      <c r="M73" s="82" t="n">
        <f aca="false">IF(A73=0,0,VLOOKUP($A73,OffIntraVols,M$4+4,FALSE()))</f>
        <v>0</v>
      </c>
      <c r="N73" s="82" t="n">
        <f aca="false">IF(A73=0,0,(L73*Q73*16+M73*SUM(R73:S73)*16+M73*SUM(Q73:S73)*8)/(SUM(Q73:S73)*24))</f>
        <v>0</v>
      </c>
      <c r="O73" s="83" t="n">
        <f aca="false">IF(A73=0,0,VLOOKUP(A73,'Pwr CrvFtch'!$A$4:$B$363,2))</f>
        <v>0</v>
      </c>
      <c r="P73" s="84" t="n">
        <f aca="false">IF(A73=0,0,(1+O73/2)^(-2*((EOMONTH(A73,0)+20)-$C$12)/365.25))</f>
        <v>0</v>
      </c>
      <c r="Q73" s="85" t="n">
        <f aca="false">IF(A73=0,0,VLOOKUP($A73,$AC$4:$AF$446,2))</f>
        <v>0</v>
      </c>
      <c r="R73" s="85" t="n">
        <f aca="false">IF(A73=0,0,VLOOKUP($A73,$AC$4:$AF$446,3))</f>
        <v>0</v>
      </c>
      <c r="S73" s="85" t="n">
        <f aca="false">IF(A73=0,0,VLOOKUP($A73,$AC$4:$AF$446,4))</f>
        <v>0</v>
      </c>
      <c r="V73" s="90" t="n">
        <f aca="false">V72+1</f>
        <v>12</v>
      </c>
      <c r="W73" s="106" t="s">
        <v>93</v>
      </c>
      <c r="X73" s="107" t="s">
        <v>94</v>
      </c>
      <c r="AA73" s="108"/>
      <c r="AB73" s="108"/>
      <c r="AC73" s="11" t="n">
        <v>38657</v>
      </c>
      <c r="AD73" s="8" t="n">
        <v>21</v>
      </c>
      <c r="AE73" s="8" t="n">
        <v>4</v>
      </c>
      <c r="AF73" s="8" t="n">
        <v>5</v>
      </c>
      <c r="AG73" s="8" t="n">
        <v>1</v>
      </c>
      <c r="AH73" s="8" t="n">
        <v>30</v>
      </c>
    </row>
    <row r="74" customFormat="false" ht="12.75" hidden="false" customHeight="false" outlineLevel="0" collapsed="false">
      <c r="A74" s="74" t="n">
        <f aca="false">IF(EOMONTH(A73,0)+1&gt;$C$17,0,IF(A73=0,0,EOMONTH(A73,0)+1))</f>
        <v>0</v>
      </c>
      <c r="B74" s="75" t="n">
        <f aca="false">IF(A74=0,0,YEAR(A74))</f>
        <v>0</v>
      </c>
      <c r="C74" s="76" t="n">
        <f aca="false">IF(A74=0,0,VLOOKUP($A74,PeakPrices,C$4,FALSE()))</f>
        <v>0</v>
      </c>
      <c r="D74" s="30" t="n">
        <f aca="false">IF(A74=0,0,VLOOKUP($A74,SatPrices,D$4,FALSE()))</f>
        <v>0</v>
      </c>
      <c r="E74" s="30" t="n">
        <f aca="false">IF(A74=0,0,VLOOKUP($A74,SunPrices,E$4+4,FALSE()))</f>
        <v>0</v>
      </c>
      <c r="F74" s="30" t="n">
        <f aca="false">IF(A74=0,0,VLOOKUP($A74,OffPrices,F$4+4,FALSE()))</f>
        <v>0</v>
      </c>
      <c r="G74" s="30" t="n">
        <f aca="false">+IF(A74=0,0,(D74*R74*16+E74*S74*16+F74*SUM(Q74:S74)*8)/(R74*16+S74*16+SUM(Q74:S74)*8))</f>
        <v>0</v>
      </c>
      <c r="H74" s="77" t="n">
        <f aca="false">IF(A74=0,0,(C74*Q74*16+D74*R74*16+E74*S74*16+F74*SUM(Q74:S74)*8)/(SUM(Q74:S74)*24))</f>
        <v>0</v>
      </c>
      <c r="I74" s="78" t="n">
        <f aca="false">IF(A74=0,0,VLOOKUP($A74,PeakVols,I$4+12,FALSE()))</f>
        <v>0</v>
      </c>
      <c r="J74" s="79" t="n">
        <f aca="false">IF(A74=0,0,VLOOKUP($A74,OffVols,J$4+16,FALSE()))</f>
        <v>0</v>
      </c>
      <c r="K74" s="80" t="n">
        <f aca="false">IF(A74=0,0,(I74*Q74*16+J74*SUM(R74:S74)*16+J74*SUM(Q74:S74)*8)/(SUM(Q74:S74)*24))</f>
        <v>0</v>
      </c>
      <c r="L74" s="81" t="n">
        <f aca="false">IF(A74=0,0,VLOOKUP($A74,PeakIntraVols,L$4,FALSE()))</f>
        <v>0</v>
      </c>
      <c r="M74" s="82" t="n">
        <f aca="false">IF(A74=0,0,VLOOKUP($A74,OffIntraVols,M$4+4,FALSE()))</f>
        <v>0</v>
      </c>
      <c r="N74" s="82" t="n">
        <f aca="false">IF(A74=0,0,(L74*Q74*16+M74*SUM(R74:S74)*16+M74*SUM(Q74:S74)*8)/(SUM(Q74:S74)*24))</f>
        <v>0</v>
      </c>
      <c r="O74" s="83" t="n">
        <f aca="false">IF(A74=0,0,VLOOKUP(A74,'Pwr CrvFtch'!$A$4:$B$363,2))</f>
        <v>0</v>
      </c>
      <c r="P74" s="84" t="n">
        <f aca="false">IF(A74=0,0,(1+O74/2)^(-2*((EOMONTH(A74,0)+20)-$C$12)/365.25))</f>
        <v>0</v>
      </c>
      <c r="Q74" s="85" t="n">
        <f aca="false">IF(A74=0,0,VLOOKUP($A74,$AC$4:$AF$446,2))</f>
        <v>0</v>
      </c>
      <c r="R74" s="85" t="n">
        <f aca="false">IF(A74=0,0,VLOOKUP($A74,$AC$4:$AF$446,3))</f>
        <v>0</v>
      </c>
      <c r="S74" s="85" t="n">
        <f aca="false">IF(A74=0,0,VLOOKUP($A74,$AC$4:$AF$446,4))</f>
        <v>0</v>
      </c>
      <c r="V74" s="90" t="n">
        <f aca="false">V73+1</f>
        <v>13</v>
      </c>
      <c r="W74" s="106" t="s">
        <v>95</v>
      </c>
      <c r="X74" s="107" t="s">
        <v>96</v>
      </c>
      <c r="AA74" s="108"/>
      <c r="AB74" s="108"/>
      <c r="AC74" s="11" t="n">
        <v>38687</v>
      </c>
      <c r="AD74" s="8" t="n">
        <v>21</v>
      </c>
      <c r="AE74" s="8" t="n">
        <v>5</v>
      </c>
      <c r="AF74" s="8" t="n">
        <v>5</v>
      </c>
      <c r="AG74" s="8" t="n">
        <v>1</v>
      </c>
      <c r="AH74" s="8" t="n">
        <v>31</v>
      </c>
    </row>
    <row r="75" customFormat="false" ht="12.75" hidden="false" customHeight="false" outlineLevel="0" collapsed="false">
      <c r="A75" s="74" t="n">
        <f aca="false">IF(EOMONTH(A74,0)+1&gt;$C$17,0,IF(A74=0,0,EOMONTH(A74,0)+1))</f>
        <v>0</v>
      </c>
      <c r="B75" s="75" t="n">
        <f aca="false">IF(A75=0,0,YEAR(A75))</f>
        <v>0</v>
      </c>
      <c r="C75" s="76" t="n">
        <f aca="false">IF(A75=0,0,VLOOKUP($A75,PeakPrices,C$4,FALSE()))</f>
        <v>0</v>
      </c>
      <c r="D75" s="30" t="n">
        <f aca="false">IF(A75=0,0,VLOOKUP($A75,SatPrices,D$4,FALSE()))</f>
        <v>0</v>
      </c>
      <c r="E75" s="30" t="n">
        <f aca="false">IF(A75=0,0,VLOOKUP($A75,SunPrices,E$4+4,FALSE()))</f>
        <v>0</v>
      </c>
      <c r="F75" s="30" t="n">
        <f aca="false">IF(A75=0,0,VLOOKUP($A75,OffPrices,F$4+4,FALSE()))</f>
        <v>0</v>
      </c>
      <c r="G75" s="30" t="n">
        <f aca="false">+IF(A75=0,0,(D75*R75*16+E75*S75*16+F75*SUM(Q75:S75)*8)/(R75*16+S75*16+SUM(Q75:S75)*8))</f>
        <v>0</v>
      </c>
      <c r="H75" s="77" t="n">
        <f aca="false">IF(A75=0,0,(C75*Q75*16+D75*R75*16+E75*S75*16+F75*SUM(Q75:S75)*8)/(SUM(Q75:S75)*24))</f>
        <v>0</v>
      </c>
      <c r="I75" s="78" t="n">
        <f aca="false">IF(A75=0,0,VLOOKUP($A75,PeakVols,I$4+12,FALSE()))</f>
        <v>0</v>
      </c>
      <c r="J75" s="79" t="n">
        <f aca="false">IF(A75=0,0,VLOOKUP($A75,OffVols,J$4+16,FALSE()))</f>
        <v>0</v>
      </c>
      <c r="K75" s="80" t="n">
        <f aca="false">IF(A75=0,0,(I75*Q75*16+J75*SUM(R75:S75)*16+J75*SUM(Q75:S75)*8)/(SUM(Q75:S75)*24))</f>
        <v>0</v>
      </c>
      <c r="L75" s="81" t="n">
        <f aca="false">IF(A75=0,0,VLOOKUP($A75,PeakIntraVols,L$4,FALSE()))</f>
        <v>0</v>
      </c>
      <c r="M75" s="82" t="n">
        <f aca="false">IF(A75=0,0,VLOOKUP($A75,OffIntraVols,M$4+4,FALSE()))</f>
        <v>0</v>
      </c>
      <c r="N75" s="82" t="n">
        <f aca="false">IF(A75=0,0,(L75*Q75*16+M75*SUM(R75:S75)*16+M75*SUM(Q75:S75)*8)/(SUM(Q75:S75)*24))</f>
        <v>0</v>
      </c>
      <c r="O75" s="83" t="n">
        <f aca="false">IF(A75=0,0,VLOOKUP(A75,'Pwr CrvFtch'!$A$4:$B$363,2))</f>
        <v>0</v>
      </c>
      <c r="P75" s="84" t="n">
        <f aca="false">IF(A75=0,0,(1+O75/2)^(-2*((EOMONTH(A75,0)+20)-$C$12)/365.25))</f>
        <v>0</v>
      </c>
      <c r="Q75" s="85" t="n">
        <f aca="false">IF(A75=0,0,VLOOKUP($A75,$AC$4:$AF$446,2))</f>
        <v>0</v>
      </c>
      <c r="R75" s="85" t="n">
        <f aca="false">IF(A75=0,0,VLOOKUP($A75,$AC$4:$AF$446,3))</f>
        <v>0</v>
      </c>
      <c r="S75" s="85" t="n">
        <f aca="false">IF(A75=0,0,VLOOKUP($A75,$AC$4:$AF$446,4))</f>
        <v>0</v>
      </c>
      <c r="V75" s="90" t="n">
        <f aca="false">V74+1</f>
        <v>14</v>
      </c>
      <c r="W75" s="106" t="s">
        <v>97</v>
      </c>
      <c r="X75" s="107" t="s">
        <v>98</v>
      </c>
      <c r="AA75" s="108"/>
      <c r="AB75" s="108"/>
      <c r="AC75" s="11" t="n">
        <v>38718</v>
      </c>
      <c r="AD75" s="8" t="n">
        <v>21</v>
      </c>
      <c r="AE75" s="8" t="n">
        <v>4</v>
      </c>
      <c r="AF75" s="8" t="n">
        <v>6</v>
      </c>
      <c r="AG75" s="8" t="n">
        <v>1</v>
      </c>
      <c r="AH75" s="8" t="n">
        <v>31</v>
      </c>
    </row>
    <row r="76" customFormat="false" ht="12.75" hidden="false" customHeight="false" outlineLevel="0" collapsed="false">
      <c r="A76" s="74" t="n">
        <f aca="false">IF(EOMONTH(A75,0)+1&gt;$C$17,0,IF(A75=0,0,EOMONTH(A75,0)+1))</f>
        <v>0</v>
      </c>
      <c r="B76" s="75" t="n">
        <f aca="false">IF(A76=0,0,YEAR(A76))</f>
        <v>0</v>
      </c>
      <c r="C76" s="76" t="n">
        <f aca="false">IF(A76=0,0,VLOOKUP($A76,PeakPrices,C$4,FALSE()))</f>
        <v>0</v>
      </c>
      <c r="D76" s="30" t="n">
        <f aca="false">IF(A76=0,0,VLOOKUP($A76,SatPrices,D$4,FALSE()))</f>
        <v>0</v>
      </c>
      <c r="E76" s="30" t="n">
        <f aca="false">IF(A76=0,0,VLOOKUP($A76,SunPrices,E$4+4,FALSE()))</f>
        <v>0</v>
      </c>
      <c r="F76" s="30" t="n">
        <f aca="false">IF(A76=0,0,VLOOKUP($A76,OffPrices,F$4+4,FALSE()))</f>
        <v>0</v>
      </c>
      <c r="G76" s="30" t="n">
        <f aca="false">+IF(A76=0,0,(D76*R76*16+E76*S76*16+F76*SUM(Q76:S76)*8)/(R76*16+S76*16+SUM(Q76:S76)*8))</f>
        <v>0</v>
      </c>
      <c r="H76" s="77" t="n">
        <f aca="false">IF(A76=0,0,(C76*Q76*16+D76*R76*16+E76*S76*16+F76*SUM(Q76:S76)*8)/(SUM(Q76:S76)*24))</f>
        <v>0</v>
      </c>
      <c r="I76" s="78" t="n">
        <f aca="false">IF(A76=0,0,VLOOKUP($A76,PeakVols,I$4+12,FALSE()))</f>
        <v>0</v>
      </c>
      <c r="J76" s="79" t="n">
        <f aca="false">IF(A76=0,0,VLOOKUP($A76,OffVols,J$4+16,FALSE()))</f>
        <v>0</v>
      </c>
      <c r="K76" s="80" t="n">
        <f aca="false">IF(A76=0,0,(I76*Q76*16+J76*SUM(R76:S76)*16+J76*SUM(Q76:S76)*8)/(SUM(Q76:S76)*24))</f>
        <v>0</v>
      </c>
      <c r="L76" s="81" t="n">
        <f aca="false">IF(A76=0,0,VLOOKUP($A76,PeakIntraVols,L$4,FALSE()))</f>
        <v>0</v>
      </c>
      <c r="M76" s="82" t="n">
        <f aca="false">IF(A76=0,0,VLOOKUP($A76,OffIntraVols,M$4+4,FALSE()))</f>
        <v>0</v>
      </c>
      <c r="N76" s="82" t="n">
        <f aca="false">IF(A76=0,0,(L76*Q76*16+M76*SUM(R76:S76)*16+M76*SUM(Q76:S76)*8)/(SUM(Q76:S76)*24))</f>
        <v>0</v>
      </c>
      <c r="O76" s="83" t="n">
        <f aca="false">IF(A76=0,0,VLOOKUP(A76,'Pwr CrvFtch'!$A$4:$B$363,2))</f>
        <v>0</v>
      </c>
      <c r="P76" s="84" t="n">
        <f aca="false">IF(A76=0,0,(1+O76/2)^(-2*((EOMONTH(A76,0)+20)-$C$12)/365.25))</f>
        <v>0</v>
      </c>
      <c r="Q76" s="85" t="n">
        <f aca="false">IF(A76=0,0,VLOOKUP($A76,$AC$4:$AF$446,2))</f>
        <v>0</v>
      </c>
      <c r="R76" s="85" t="n">
        <f aca="false">IF(A76=0,0,VLOOKUP($A76,$AC$4:$AF$446,3))</f>
        <v>0</v>
      </c>
      <c r="S76" s="85" t="n">
        <f aca="false">IF(A76=0,0,VLOOKUP($A76,$AC$4:$AF$446,4))</f>
        <v>0</v>
      </c>
      <c r="V76" s="90" t="n">
        <f aca="false">V75+1</f>
        <v>15</v>
      </c>
      <c r="W76" s="106" t="s">
        <v>99</v>
      </c>
      <c r="X76" s="107" t="s">
        <v>100</v>
      </c>
      <c r="AA76" s="108"/>
      <c r="AB76" s="108"/>
      <c r="AC76" s="11" t="n">
        <v>38749</v>
      </c>
      <c r="AD76" s="8" t="n">
        <v>20</v>
      </c>
      <c r="AE76" s="8" t="n">
        <v>4</v>
      </c>
      <c r="AF76" s="8" t="n">
        <v>4</v>
      </c>
      <c r="AG76" s="8" t="n">
        <v>0</v>
      </c>
      <c r="AH76" s="8" t="n">
        <v>28</v>
      </c>
    </row>
    <row r="77" customFormat="false" ht="12.75" hidden="false" customHeight="false" outlineLevel="0" collapsed="false">
      <c r="A77" s="74" t="n">
        <f aca="false">IF(EOMONTH(A76,0)+1&gt;$C$17,0,IF(A76=0,0,EOMONTH(A76,0)+1))</f>
        <v>0</v>
      </c>
      <c r="B77" s="75" t="n">
        <f aca="false">IF(A77=0,0,YEAR(A77))</f>
        <v>0</v>
      </c>
      <c r="C77" s="76" t="n">
        <f aca="false">IF(A77=0,0,VLOOKUP($A77,PeakPrices,C$4,FALSE()))</f>
        <v>0</v>
      </c>
      <c r="D77" s="30" t="n">
        <f aca="false">IF(A77=0,0,VLOOKUP($A77,SatPrices,D$4,FALSE()))</f>
        <v>0</v>
      </c>
      <c r="E77" s="30" t="n">
        <f aca="false">IF(A77=0,0,VLOOKUP($A77,SunPrices,E$4+4,FALSE()))</f>
        <v>0</v>
      </c>
      <c r="F77" s="30" t="n">
        <f aca="false">IF(A77=0,0,VLOOKUP($A77,OffPrices,F$4+4,FALSE()))</f>
        <v>0</v>
      </c>
      <c r="G77" s="30" t="n">
        <f aca="false">+IF(A77=0,0,(D77*R77*16+E77*S77*16+F77*SUM(Q77:S77)*8)/(R77*16+S77*16+SUM(Q77:S77)*8))</f>
        <v>0</v>
      </c>
      <c r="H77" s="77" t="n">
        <f aca="false">IF(A77=0,0,(C77*Q77*16+D77*R77*16+E77*S77*16+F77*SUM(Q77:S77)*8)/(SUM(Q77:S77)*24))</f>
        <v>0</v>
      </c>
      <c r="I77" s="78" t="n">
        <f aca="false">IF(A77=0,0,VLOOKUP($A77,PeakVols,I$4+12,FALSE()))</f>
        <v>0</v>
      </c>
      <c r="J77" s="79" t="n">
        <f aca="false">IF(A77=0,0,VLOOKUP($A77,OffVols,J$4+16,FALSE()))</f>
        <v>0</v>
      </c>
      <c r="K77" s="80" t="n">
        <f aca="false">IF(A77=0,0,(I77*Q77*16+J77*SUM(R77:S77)*16+J77*SUM(Q77:S77)*8)/(SUM(Q77:S77)*24))</f>
        <v>0</v>
      </c>
      <c r="L77" s="81" t="n">
        <f aca="false">IF(A77=0,0,VLOOKUP($A77,PeakIntraVols,L$4,FALSE()))</f>
        <v>0</v>
      </c>
      <c r="M77" s="82" t="n">
        <f aca="false">IF(A77=0,0,VLOOKUP($A77,OffIntraVols,M$4+4,FALSE()))</f>
        <v>0</v>
      </c>
      <c r="N77" s="82" t="n">
        <f aca="false">IF(A77=0,0,(L77*Q77*16+M77*SUM(R77:S77)*16+M77*SUM(Q77:S77)*8)/(SUM(Q77:S77)*24))</f>
        <v>0</v>
      </c>
      <c r="O77" s="83" t="n">
        <f aca="false">IF(A77=0,0,VLOOKUP(A77,'Pwr CrvFtch'!$A$4:$B$363,2))</f>
        <v>0</v>
      </c>
      <c r="P77" s="84" t="n">
        <f aca="false">IF(A77=0,0,(1+O77/2)^(-2*((EOMONTH(A77,0)+20)-$C$12)/365.25))</f>
        <v>0</v>
      </c>
      <c r="Q77" s="85" t="n">
        <f aca="false">IF(A77=0,0,VLOOKUP($A77,$AC$4:$AF$446,2))</f>
        <v>0</v>
      </c>
      <c r="R77" s="85" t="n">
        <f aca="false">IF(A77=0,0,VLOOKUP($A77,$AC$4:$AF$446,3))</f>
        <v>0</v>
      </c>
      <c r="S77" s="85" t="n">
        <f aca="false">IF(A77=0,0,VLOOKUP($A77,$AC$4:$AF$446,4))</f>
        <v>0</v>
      </c>
      <c r="V77" s="90" t="n">
        <f aca="false">V76+1</f>
        <v>16</v>
      </c>
      <c r="W77" s="106" t="s">
        <v>101</v>
      </c>
      <c r="X77" s="107" t="s">
        <v>102</v>
      </c>
      <c r="AA77" s="108"/>
      <c r="AB77" s="108"/>
      <c r="AC77" s="11" t="n">
        <v>38777</v>
      </c>
      <c r="AD77" s="8" t="n">
        <v>23</v>
      </c>
      <c r="AE77" s="8" t="n">
        <v>4</v>
      </c>
      <c r="AF77" s="8" t="n">
        <v>4</v>
      </c>
      <c r="AG77" s="8" t="n">
        <v>0</v>
      </c>
      <c r="AH77" s="8" t="n">
        <v>31</v>
      </c>
    </row>
    <row r="78" customFormat="false" ht="12.75" hidden="false" customHeight="false" outlineLevel="0" collapsed="false">
      <c r="A78" s="74" t="n">
        <f aca="false">IF(EOMONTH(A77,0)+1&gt;$C$17,0,IF(A77=0,0,EOMONTH(A77,0)+1))</f>
        <v>0</v>
      </c>
      <c r="B78" s="75" t="n">
        <f aca="false">IF(A78=0,0,YEAR(A78))</f>
        <v>0</v>
      </c>
      <c r="C78" s="76" t="n">
        <f aca="false">IF(A78=0,0,VLOOKUP($A78,PeakPrices,C$4,FALSE()))</f>
        <v>0</v>
      </c>
      <c r="D78" s="30" t="n">
        <f aca="false">IF(A78=0,0,VLOOKUP($A78,SatPrices,D$4,FALSE()))</f>
        <v>0</v>
      </c>
      <c r="E78" s="30" t="n">
        <f aca="false">IF(A78=0,0,VLOOKUP($A78,SunPrices,E$4+4,FALSE()))</f>
        <v>0</v>
      </c>
      <c r="F78" s="30" t="n">
        <f aca="false">IF(A78=0,0,VLOOKUP($A78,OffPrices,F$4+4,FALSE()))</f>
        <v>0</v>
      </c>
      <c r="G78" s="30" t="n">
        <f aca="false">+IF(A78=0,0,(D78*R78*16+E78*S78*16+F78*SUM(Q78:S78)*8)/(R78*16+S78*16+SUM(Q78:S78)*8))</f>
        <v>0</v>
      </c>
      <c r="H78" s="77" t="n">
        <f aca="false">IF(A78=0,0,(C78*Q78*16+D78*R78*16+E78*S78*16+F78*SUM(Q78:S78)*8)/(SUM(Q78:S78)*24))</f>
        <v>0</v>
      </c>
      <c r="I78" s="78" t="n">
        <f aca="false">IF(A78=0,0,VLOOKUP($A78,PeakVols,I$4+12,FALSE()))</f>
        <v>0</v>
      </c>
      <c r="J78" s="79" t="n">
        <f aca="false">IF(A78=0,0,VLOOKUP($A78,OffVols,J$4+16,FALSE()))</f>
        <v>0</v>
      </c>
      <c r="K78" s="80" t="n">
        <f aca="false">IF(A78=0,0,(I78*Q78*16+J78*SUM(R78:S78)*16+J78*SUM(Q78:S78)*8)/(SUM(Q78:S78)*24))</f>
        <v>0</v>
      </c>
      <c r="L78" s="81" t="n">
        <f aca="false">IF(A78=0,0,VLOOKUP($A78,PeakIntraVols,L$4,FALSE()))</f>
        <v>0</v>
      </c>
      <c r="M78" s="82" t="n">
        <f aca="false">IF(A78=0,0,VLOOKUP($A78,OffIntraVols,M$4+4,FALSE()))</f>
        <v>0</v>
      </c>
      <c r="N78" s="82" t="n">
        <f aca="false">IF(A78=0,0,(L78*Q78*16+M78*SUM(R78:S78)*16+M78*SUM(Q78:S78)*8)/(SUM(Q78:S78)*24))</f>
        <v>0</v>
      </c>
      <c r="O78" s="83" t="n">
        <f aca="false">IF(A78=0,0,VLOOKUP(A78,'Pwr CrvFtch'!$A$4:$B$363,2))</f>
        <v>0</v>
      </c>
      <c r="P78" s="84" t="n">
        <f aca="false">IF(A78=0,0,(1+O78/2)^(-2*((EOMONTH(A78,0)+20)-$C$12)/365.25))</f>
        <v>0</v>
      </c>
      <c r="Q78" s="85" t="n">
        <f aca="false">IF(A78=0,0,VLOOKUP($A78,$AC$4:$AF$446,2))</f>
        <v>0</v>
      </c>
      <c r="R78" s="85" t="n">
        <f aca="false">IF(A78=0,0,VLOOKUP($A78,$AC$4:$AF$446,3))</f>
        <v>0</v>
      </c>
      <c r="S78" s="85" t="n">
        <f aca="false">IF(A78=0,0,VLOOKUP($A78,$AC$4:$AF$446,4))</f>
        <v>0</v>
      </c>
      <c r="V78" s="90" t="n">
        <f aca="false">V77+1</f>
        <v>17</v>
      </c>
      <c r="W78" s="106" t="s">
        <v>103</v>
      </c>
      <c r="X78" s="107" t="s">
        <v>104</v>
      </c>
      <c r="AA78" s="108"/>
      <c r="AB78" s="108"/>
      <c r="AC78" s="11" t="n">
        <v>38808</v>
      </c>
      <c r="AD78" s="8" t="n">
        <v>20</v>
      </c>
      <c r="AE78" s="8" t="n">
        <v>5</v>
      </c>
      <c r="AF78" s="8" t="n">
        <v>5</v>
      </c>
      <c r="AG78" s="8" t="n">
        <v>0</v>
      </c>
      <c r="AH78" s="8" t="n">
        <v>30</v>
      </c>
    </row>
    <row r="79" customFormat="false" ht="12.75" hidden="false" customHeight="false" outlineLevel="0" collapsed="false">
      <c r="A79" s="74" t="n">
        <f aca="false">IF(EOMONTH(A78,0)+1&gt;$C$17,0,IF(A78=0,0,EOMONTH(A78,0)+1))</f>
        <v>0</v>
      </c>
      <c r="B79" s="75" t="n">
        <f aca="false">IF(A79=0,0,YEAR(A79))</f>
        <v>0</v>
      </c>
      <c r="C79" s="76" t="n">
        <f aca="false">IF(A79=0,0,VLOOKUP($A79,PeakPrices,C$4,FALSE()))</f>
        <v>0</v>
      </c>
      <c r="D79" s="30" t="n">
        <f aca="false">IF(A79=0,0,VLOOKUP($A79,SatPrices,D$4,FALSE()))</f>
        <v>0</v>
      </c>
      <c r="E79" s="30" t="n">
        <f aca="false">IF(A79=0,0,VLOOKUP($A79,SunPrices,E$4+4,FALSE()))</f>
        <v>0</v>
      </c>
      <c r="F79" s="30" t="n">
        <f aca="false">IF(A79=0,0,VLOOKUP($A79,OffPrices,F$4+4,FALSE()))</f>
        <v>0</v>
      </c>
      <c r="G79" s="30" t="n">
        <f aca="false">+IF(A79=0,0,(D79*R79*16+E79*S79*16+F79*SUM(Q79:S79)*8)/(R79*16+S79*16+SUM(Q79:S79)*8))</f>
        <v>0</v>
      </c>
      <c r="H79" s="77" t="n">
        <f aca="false">IF(A79=0,0,(C79*Q79*16+D79*R79*16+E79*S79*16+F79*SUM(Q79:S79)*8)/(SUM(Q79:S79)*24))</f>
        <v>0</v>
      </c>
      <c r="I79" s="78" t="n">
        <f aca="false">IF(A79=0,0,VLOOKUP($A79,PeakVols,I$4+12,FALSE()))</f>
        <v>0</v>
      </c>
      <c r="J79" s="79" t="n">
        <f aca="false">IF(A79=0,0,VLOOKUP($A79,OffVols,J$4+16,FALSE()))</f>
        <v>0</v>
      </c>
      <c r="K79" s="80" t="n">
        <f aca="false">IF(A79=0,0,(I79*Q79*16+J79*SUM(R79:S79)*16+J79*SUM(Q79:S79)*8)/(SUM(Q79:S79)*24))</f>
        <v>0</v>
      </c>
      <c r="L79" s="81" t="n">
        <f aca="false">IF(A79=0,0,VLOOKUP($A79,PeakIntraVols,L$4,FALSE()))</f>
        <v>0</v>
      </c>
      <c r="M79" s="82" t="n">
        <f aca="false">IF(A79=0,0,VLOOKUP($A79,OffIntraVols,M$4+4,FALSE()))</f>
        <v>0</v>
      </c>
      <c r="N79" s="82" t="n">
        <f aca="false">IF(A79=0,0,(L79*Q79*16+M79*SUM(R79:S79)*16+M79*SUM(Q79:S79)*8)/(SUM(Q79:S79)*24))</f>
        <v>0</v>
      </c>
      <c r="O79" s="83" t="n">
        <f aca="false">IF(A79=0,0,VLOOKUP(A79,'Pwr CrvFtch'!$A$4:$B$363,2))</f>
        <v>0</v>
      </c>
      <c r="P79" s="84" t="n">
        <f aca="false">IF(A79=0,0,(1+O79/2)^(-2*((EOMONTH(A79,0)+20)-$C$12)/365.25))</f>
        <v>0</v>
      </c>
      <c r="Q79" s="85" t="n">
        <f aca="false">IF(A79=0,0,VLOOKUP($A79,$AC$4:$AF$446,2))</f>
        <v>0</v>
      </c>
      <c r="R79" s="85" t="n">
        <f aca="false">IF(A79=0,0,VLOOKUP($A79,$AC$4:$AF$446,3))</f>
        <v>0</v>
      </c>
      <c r="S79" s="85" t="n">
        <f aca="false">IF(A79=0,0,VLOOKUP($A79,$AC$4:$AF$446,4))</f>
        <v>0</v>
      </c>
      <c r="V79" s="90" t="n">
        <f aca="false">V78+1</f>
        <v>18</v>
      </c>
      <c r="W79" s="106" t="s">
        <v>105</v>
      </c>
      <c r="X79" s="107" t="s">
        <v>106</v>
      </c>
      <c r="AA79" s="108"/>
      <c r="AB79" s="108"/>
      <c r="AC79" s="11" t="n">
        <v>38838</v>
      </c>
      <c r="AD79" s="8" t="n">
        <v>22</v>
      </c>
      <c r="AE79" s="8" t="n">
        <v>4</v>
      </c>
      <c r="AF79" s="8" t="n">
        <v>5</v>
      </c>
      <c r="AG79" s="8" t="n">
        <v>1</v>
      </c>
      <c r="AH79" s="8" t="n">
        <v>31</v>
      </c>
    </row>
    <row r="80" customFormat="false" ht="12.75" hidden="false" customHeight="false" outlineLevel="0" collapsed="false">
      <c r="A80" s="74" t="n">
        <f aca="false">IF(EOMONTH(A79,0)+1&gt;$C$17,0,IF(A79=0,0,EOMONTH(A79,0)+1))</f>
        <v>0</v>
      </c>
      <c r="B80" s="75" t="n">
        <f aca="false">IF(A80=0,0,YEAR(A80))</f>
        <v>0</v>
      </c>
      <c r="C80" s="76" t="n">
        <f aca="false">IF(A80=0,0,VLOOKUP($A80,PeakPrices,C$4,FALSE()))</f>
        <v>0</v>
      </c>
      <c r="D80" s="30" t="n">
        <f aca="false">IF(A80=0,0,VLOOKUP($A80,SatPrices,D$4,FALSE()))</f>
        <v>0</v>
      </c>
      <c r="E80" s="30" t="n">
        <f aca="false">IF(A80=0,0,VLOOKUP($A80,SunPrices,E$4+4,FALSE()))</f>
        <v>0</v>
      </c>
      <c r="F80" s="30" t="n">
        <f aca="false">IF(A80=0,0,VLOOKUP($A80,OffPrices,F$4+4,FALSE()))</f>
        <v>0</v>
      </c>
      <c r="G80" s="30" t="n">
        <f aca="false">+IF(A80=0,0,(D80*R80*16+E80*S80*16+F80*SUM(Q80:S80)*8)/(R80*16+S80*16+SUM(Q80:S80)*8))</f>
        <v>0</v>
      </c>
      <c r="H80" s="77" t="n">
        <f aca="false">IF(A80=0,0,(C80*Q80*16+D80*R80*16+E80*S80*16+F80*SUM(Q80:S80)*8)/(SUM(Q80:S80)*24))</f>
        <v>0</v>
      </c>
      <c r="I80" s="78" t="n">
        <f aca="false">IF(A80=0,0,VLOOKUP($A80,PeakVols,I$4+12,FALSE()))</f>
        <v>0</v>
      </c>
      <c r="J80" s="79" t="n">
        <f aca="false">IF(A80=0,0,VLOOKUP($A80,OffVols,J$4+16,FALSE()))</f>
        <v>0</v>
      </c>
      <c r="K80" s="80" t="n">
        <f aca="false">IF(A80=0,0,(I80*Q80*16+J80*SUM(R80:S80)*16+J80*SUM(Q80:S80)*8)/(SUM(Q80:S80)*24))</f>
        <v>0</v>
      </c>
      <c r="L80" s="81" t="n">
        <f aca="false">IF(A80=0,0,VLOOKUP($A80,PeakIntraVols,L$4,FALSE()))</f>
        <v>0</v>
      </c>
      <c r="M80" s="82" t="n">
        <f aca="false">IF(A80=0,0,VLOOKUP($A80,OffIntraVols,M$4+4,FALSE()))</f>
        <v>0</v>
      </c>
      <c r="N80" s="82" t="n">
        <f aca="false">IF(A80=0,0,(L80*Q80*16+M80*SUM(R80:S80)*16+M80*SUM(Q80:S80)*8)/(SUM(Q80:S80)*24))</f>
        <v>0</v>
      </c>
      <c r="O80" s="83" t="n">
        <f aca="false">IF(A80=0,0,VLOOKUP(A80,'Pwr CrvFtch'!$A$4:$B$363,2))</f>
        <v>0</v>
      </c>
      <c r="P80" s="84" t="n">
        <f aca="false">IF(A80=0,0,(1+O80/2)^(-2*((EOMONTH(A80,0)+20)-$C$12)/365.25))</f>
        <v>0</v>
      </c>
      <c r="Q80" s="85" t="n">
        <f aca="false">IF(A80=0,0,VLOOKUP($A80,$AC$4:$AF$446,2))</f>
        <v>0</v>
      </c>
      <c r="R80" s="85" t="n">
        <f aca="false">IF(A80=0,0,VLOOKUP($A80,$AC$4:$AF$446,3))</f>
        <v>0</v>
      </c>
      <c r="S80" s="85" t="n">
        <f aca="false">IF(A80=0,0,VLOOKUP($A80,$AC$4:$AF$446,4))</f>
        <v>0</v>
      </c>
      <c r="V80" s="90" t="n">
        <f aca="false">V79+1</f>
        <v>19</v>
      </c>
      <c r="W80" s="106" t="s">
        <v>107</v>
      </c>
      <c r="X80" s="107" t="s">
        <v>108</v>
      </c>
      <c r="AA80" s="108"/>
      <c r="AB80" s="108"/>
      <c r="AC80" s="11" t="n">
        <v>38869</v>
      </c>
      <c r="AD80" s="8" t="n">
        <v>22</v>
      </c>
      <c r="AE80" s="8" t="n">
        <v>4</v>
      </c>
      <c r="AF80" s="8" t="n">
        <v>4</v>
      </c>
      <c r="AG80" s="8" t="n">
        <v>0</v>
      </c>
      <c r="AH80" s="8" t="n">
        <v>30</v>
      </c>
    </row>
    <row r="81" customFormat="false" ht="12.75" hidden="false" customHeight="false" outlineLevel="0" collapsed="false">
      <c r="A81" s="74" t="n">
        <f aca="false">IF(EOMONTH(A80,0)+1&gt;$C$17,0,IF(A80=0,0,EOMONTH(A80,0)+1))</f>
        <v>0</v>
      </c>
      <c r="B81" s="75" t="n">
        <f aca="false">IF(A81=0,0,YEAR(A81))</f>
        <v>0</v>
      </c>
      <c r="C81" s="76" t="n">
        <f aca="false">IF(A81=0,0,VLOOKUP($A81,PeakPrices,C$4,FALSE()))</f>
        <v>0</v>
      </c>
      <c r="D81" s="30" t="n">
        <f aca="false">IF(A81=0,0,VLOOKUP($A81,SatPrices,D$4,FALSE()))</f>
        <v>0</v>
      </c>
      <c r="E81" s="30" t="n">
        <f aca="false">IF(A81=0,0,VLOOKUP($A81,SunPrices,E$4+4,FALSE()))</f>
        <v>0</v>
      </c>
      <c r="F81" s="30" t="n">
        <f aca="false">IF(A81=0,0,VLOOKUP($A81,OffPrices,F$4+4,FALSE()))</f>
        <v>0</v>
      </c>
      <c r="G81" s="30" t="n">
        <f aca="false">+IF(A81=0,0,(D81*R81*16+E81*S81*16+F81*SUM(Q81:S81)*8)/(R81*16+S81*16+SUM(Q81:S81)*8))</f>
        <v>0</v>
      </c>
      <c r="H81" s="77" t="n">
        <f aca="false">IF(A81=0,0,(C81*Q81*16+D81*R81*16+E81*S81*16+F81*SUM(Q81:S81)*8)/(SUM(Q81:S81)*24))</f>
        <v>0</v>
      </c>
      <c r="I81" s="78" t="n">
        <f aca="false">IF(A81=0,0,VLOOKUP($A81,PeakVols,I$4+12,FALSE()))</f>
        <v>0</v>
      </c>
      <c r="J81" s="79" t="n">
        <f aca="false">IF(A81=0,0,VLOOKUP($A81,OffVols,J$4+16,FALSE()))</f>
        <v>0</v>
      </c>
      <c r="K81" s="80" t="n">
        <f aca="false">IF(A81=0,0,(I81*Q81*16+J81*SUM(R81:S81)*16+J81*SUM(Q81:S81)*8)/(SUM(Q81:S81)*24))</f>
        <v>0</v>
      </c>
      <c r="L81" s="81" t="n">
        <f aca="false">IF(A81=0,0,VLOOKUP($A81,PeakIntraVols,L$4,FALSE()))</f>
        <v>0</v>
      </c>
      <c r="M81" s="82" t="n">
        <f aca="false">IF(A81=0,0,VLOOKUP($A81,OffIntraVols,M$4+4,FALSE()))</f>
        <v>0</v>
      </c>
      <c r="N81" s="82" t="n">
        <f aca="false">IF(A81=0,0,(L81*Q81*16+M81*SUM(R81:S81)*16+M81*SUM(Q81:S81)*8)/(SUM(Q81:S81)*24))</f>
        <v>0</v>
      </c>
      <c r="O81" s="83" t="n">
        <f aca="false">IF(A81=0,0,VLOOKUP(A81,'Pwr CrvFtch'!$A$4:$B$363,2))</f>
        <v>0</v>
      </c>
      <c r="P81" s="84" t="n">
        <f aca="false">IF(A81=0,0,(1+O81/2)^(-2*((EOMONTH(A81,0)+20)-$C$12)/365.25))</f>
        <v>0</v>
      </c>
      <c r="Q81" s="85" t="n">
        <f aca="false">IF(A81=0,0,VLOOKUP($A81,$AC$4:$AF$446,2))</f>
        <v>0</v>
      </c>
      <c r="R81" s="85" t="n">
        <f aca="false">IF(A81=0,0,VLOOKUP($A81,$AC$4:$AF$446,3))</f>
        <v>0</v>
      </c>
      <c r="S81" s="85" t="n">
        <f aca="false">IF(A81=0,0,VLOOKUP($A81,$AC$4:$AF$446,4))</f>
        <v>0</v>
      </c>
      <c r="V81" s="90" t="n">
        <f aca="false">V80+1</f>
        <v>20</v>
      </c>
      <c r="W81" s="106" t="s">
        <v>109</v>
      </c>
      <c r="X81" s="107" t="s">
        <v>110</v>
      </c>
      <c r="AA81" s="108"/>
      <c r="AB81" s="108"/>
      <c r="AC81" s="11" t="n">
        <v>38899</v>
      </c>
      <c r="AD81" s="8" t="n">
        <v>20</v>
      </c>
      <c r="AE81" s="8" t="n">
        <v>5</v>
      </c>
      <c r="AF81" s="8" t="n">
        <v>6</v>
      </c>
      <c r="AG81" s="8" t="n">
        <v>1</v>
      </c>
      <c r="AH81" s="8" t="n">
        <v>31</v>
      </c>
    </row>
    <row r="82" customFormat="false" ht="12.75" hidden="false" customHeight="false" outlineLevel="0" collapsed="false">
      <c r="A82" s="74" t="n">
        <f aca="false">IF(EOMONTH(A81,0)+1&gt;$C$17,0,IF(A81=0,0,EOMONTH(A81,0)+1))</f>
        <v>0</v>
      </c>
      <c r="B82" s="75" t="n">
        <f aca="false">IF(A82=0,0,YEAR(A82))</f>
        <v>0</v>
      </c>
      <c r="C82" s="76" t="n">
        <f aca="false">IF(A82=0,0,VLOOKUP($A82,PeakPrices,C$4,FALSE()))</f>
        <v>0</v>
      </c>
      <c r="D82" s="30" t="n">
        <f aca="false">IF(A82=0,0,VLOOKUP($A82,SatPrices,D$4,FALSE()))</f>
        <v>0</v>
      </c>
      <c r="E82" s="30" t="n">
        <f aca="false">IF(A82=0,0,VLOOKUP($A82,SunPrices,E$4+4,FALSE()))</f>
        <v>0</v>
      </c>
      <c r="F82" s="30" t="n">
        <f aca="false">IF(A82=0,0,VLOOKUP($A82,OffPrices,F$4+4,FALSE()))</f>
        <v>0</v>
      </c>
      <c r="G82" s="30" t="n">
        <f aca="false">+IF(A82=0,0,(D82*R82*16+E82*S82*16+F82*SUM(Q82:S82)*8)/(R82*16+S82*16+SUM(Q82:S82)*8))</f>
        <v>0</v>
      </c>
      <c r="H82" s="77" t="n">
        <f aca="false">IF(A82=0,0,(C82*Q82*16+D82*R82*16+E82*S82*16+F82*SUM(Q82:S82)*8)/(SUM(Q82:S82)*24))</f>
        <v>0</v>
      </c>
      <c r="I82" s="78" t="n">
        <f aca="false">IF(A82=0,0,VLOOKUP($A82,PeakVols,I$4+12,FALSE()))</f>
        <v>0</v>
      </c>
      <c r="J82" s="79" t="n">
        <f aca="false">IF(A82=0,0,VLOOKUP($A82,OffVols,J$4+16,FALSE()))</f>
        <v>0</v>
      </c>
      <c r="K82" s="80" t="n">
        <f aca="false">IF(A82=0,0,(I82*Q82*16+J82*SUM(R82:S82)*16+J82*SUM(Q82:S82)*8)/(SUM(Q82:S82)*24))</f>
        <v>0</v>
      </c>
      <c r="L82" s="81" t="n">
        <f aca="false">IF(A82=0,0,VLOOKUP($A82,PeakIntraVols,L$4,FALSE()))</f>
        <v>0</v>
      </c>
      <c r="M82" s="82" t="n">
        <f aca="false">IF(A82=0,0,VLOOKUP($A82,OffIntraVols,M$4+4,FALSE()))</f>
        <v>0</v>
      </c>
      <c r="N82" s="82" t="n">
        <f aca="false">IF(A82=0,0,(L82*Q82*16+M82*SUM(R82:S82)*16+M82*SUM(Q82:S82)*8)/(SUM(Q82:S82)*24))</f>
        <v>0</v>
      </c>
      <c r="O82" s="83" t="n">
        <f aca="false">IF(A82=0,0,VLOOKUP(A82,'Pwr CrvFtch'!$A$4:$B$363,2))</f>
        <v>0</v>
      </c>
      <c r="P82" s="84" t="n">
        <f aca="false">IF(A82=0,0,(1+O82/2)^(-2*((EOMONTH(A82,0)+20)-$C$12)/365.25))</f>
        <v>0</v>
      </c>
      <c r="Q82" s="85" t="n">
        <f aca="false">IF(A82=0,0,VLOOKUP($A82,$AC$4:$AF$446,2))</f>
        <v>0</v>
      </c>
      <c r="R82" s="85" t="n">
        <f aca="false">IF(A82=0,0,VLOOKUP($A82,$AC$4:$AF$446,3))</f>
        <v>0</v>
      </c>
      <c r="S82" s="85" t="n">
        <f aca="false">IF(A82=0,0,VLOOKUP($A82,$AC$4:$AF$446,4))</f>
        <v>0</v>
      </c>
      <c r="V82" s="90" t="n">
        <f aca="false">V81+1</f>
        <v>21</v>
      </c>
      <c r="W82" s="106" t="s">
        <v>111</v>
      </c>
      <c r="X82" s="107" t="s">
        <v>112</v>
      </c>
      <c r="AA82" s="108"/>
      <c r="AB82" s="108"/>
      <c r="AC82" s="11" t="n">
        <v>38930</v>
      </c>
      <c r="AD82" s="8" t="n">
        <v>23</v>
      </c>
      <c r="AE82" s="8" t="n">
        <v>4</v>
      </c>
      <c r="AF82" s="8" t="n">
        <v>4</v>
      </c>
      <c r="AG82" s="8" t="n">
        <v>0</v>
      </c>
      <c r="AH82" s="8" t="n">
        <v>31</v>
      </c>
    </row>
    <row r="83" customFormat="false" ht="12.75" hidden="false" customHeight="false" outlineLevel="0" collapsed="false">
      <c r="A83" s="74" t="n">
        <f aca="false">IF(EOMONTH(A82,0)+1&gt;$C$17,0,IF(A82=0,0,EOMONTH(A82,0)+1))</f>
        <v>0</v>
      </c>
      <c r="B83" s="75" t="n">
        <f aca="false">IF(A83=0,0,YEAR(A83))</f>
        <v>0</v>
      </c>
      <c r="C83" s="76" t="n">
        <f aca="false">IF(A83=0,0,VLOOKUP($A83,PeakPrices,C$4,FALSE()))</f>
        <v>0</v>
      </c>
      <c r="D83" s="30" t="n">
        <f aca="false">IF(A83=0,0,VLOOKUP($A83,SatPrices,D$4,FALSE()))</f>
        <v>0</v>
      </c>
      <c r="E83" s="30" t="n">
        <f aca="false">IF(A83=0,0,VLOOKUP($A83,SunPrices,E$4+4,FALSE()))</f>
        <v>0</v>
      </c>
      <c r="F83" s="30" t="n">
        <f aca="false">IF(A83=0,0,VLOOKUP($A83,OffPrices,F$4+4,FALSE()))</f>
        <v>0</v>
      </c>
      <c r="G83" s="30" t="n">
        <f aca="false">+IF(A83=0,0,(D83*R83*16+E83*S83*16+F83*SUM(Q83:S83)*8)/(R83*16+S83*16+SUM(Q83:S83)*8))</f>
        <v>0</v>
      </c>
      <c r="H83" s="77" t="n">
        <f aca="false">IF(A83=0,0,(C83*Q83*16+D83*R83*16+E83*S83*16+F83*SUM(Q83:S83)*8)/(SUM(Q83:S83)*24))</f>
        <v>0</v>
      </c>
      <c r="I83" s="78" t="n">
        <f aca="false">IF(A83=0,0,VLOOKUP($A83,PeakVols,I$4+12,FALSE()))</f>
        <v>0</v>
      </c>
      <c r="J83" s="79" t="n">
        <f aca="false">IF(A83=0,0,VLOOKUP($A83,OffVols,J$4+16,FALSE()))</f>
        <v>0</v>
      </c>
      <c r="K83" s="80" t="n">
        <f aca="false">IF(A83=0,0,(I83*Q83*16+J83*SUM(R83:S83)*16+J83*SUM(Q83:S83)*8)/(SUM(Q83:S83)*24))</f>
        <v>0</v>
      </c>
      <c r="L83" s="81" t="n">
        <f aca="false">IF(A83=0,0,VLOOKUP($A83,PeakIntraVols,L$4,FALSE()))</f>
        <v>0</v>
      </c>
      <c r="M83" s="82" t="n">
        <f aca="false">IF(A83=0,0,VLOOKUP($A83,OffIntraVols,M$4+4,FALSE()))</f>
        <v>0</v>
      </c>
      <c r="N83" s="82" t="n">
        <f aca="false">IF(A83=0,0,(L83*Q83*16+M83*SUM(R83:S83)*16+M83*SUM(Q83:S83)*8)/(SUM(Q83:S83)*24))</f>
        <v>0</v>
      </c>
      <c r="O83" s="83" t="n">
        <f aca="false">IF(A83=0,0,VLOOKUP(A83,'Pwr CrvFtch'!$A$4:$B$363,2))</f>
        <v>0</v>
      </c>
      <c r="P83" s="84" t="n">
        <f aca="false">IF(A83=0,0,(1+O83/2)^(-2*((EOMONTH(A83,0)+20)-$C$12)/365.25))</f>
        <v>0</v>
      </c>
      <c r="Q83" s="85" t="n">
        <f aca="false">IF(A83=0,0,VLOOKUP($A83,$AC$4:$AF$446,2))</f>
        <v>0</v>
      </c>
      <c r="R83" s="85" t="n">
        <f aca="false">IF(A83=0,0,VLOOKUP($A83,$AC$4:$AF$446,3))</f>
        <v>0</v>
      </c>
      <c r="S83" s="85" t="n">
        <f aca="false">IF(A83=0,0,VLOOKUP($A83,$AC$4:$AF$446,4))</f>
        <v>0</v>
      </c>
      <c r="V83" s="90" t="n">
        <f aca="false">V82+1</f>
        <v>22</v>
      </c>
      <c r="W83" s="106" t="s">
        <v>113</v>
      </c>
      <c r="X83" s="107" t="s">
        <v>114</v>
      </c>
      <c r="AA83" s="108"/>
      <c r="AB83" s="108"/>
      <c r="AC83" s="11" t="n">
        <v>38961</v>
      </c>
      <c r="AD83" s="8" t="n">
        <v>20</v>
      </c>
      <c r="AE83" s="8" t="n">
        <v>5</v>
      </c>
      <c r="AF83" s="8" t="n">
        <v>5</v>
      </c>
      <c r="AG83" s="8" t="n">
        <v>1</v>
      </c>
      <c r="AH83" s="8" t="n">
        <v>30</v>
      </c>
    </row>
    <row r="84" customFormat="false" ht="12.75" hidden="false" customHeight="false" outlineLevel="0" collapsed="false">
      <c r="A84" s="74" t="n">
        <f aca="false">IF(EOMONTH(A83,0)+1&gt;$C$17,0,IF(A83=0,0,EOMONTH(A83,0)+1))</f>
        <v>0</v>
      </c>
      <c r="B84" s="75" t="n">
        <f aca="false">IF(A84=0,0,YEAR(A84))</f>
        <v>0</v>
      </c>
      <c r="C84" s="76" t="n">
        <f aca="false">IF(A84=0,0,VLOOKUP($A84,PeakPrices,C$4,FALSE()))</f>
        <v>0</v>
      </c>
      <c r="D84" s="30" t="n">
        <f aca="false">IF(A84=0,0,VLOOKUP($A84,SatPrices,D$4,FALSE()))</f>
        <v>0</v>
      </c>
      <c r="E84" s="30" t="n">
        <f aca="false">IF(A84=0,0,VLOOKUP($A84,SunPrices,E$4+4,FALSE()))</f>
        <v>0</v>
      </c>
      <c r="F84" s="30" t="n">
        <f aca="false">IF(A84=0,0,VLOOKUP($A84,OffPrices,F$4+4,FALSE()))</f>
        <v>0</v>
      </c>
      <c r="G84" s="30" t="n">
        <f aca="false">+IF(A84=0,0,(D84*R84*16+E84*S84*16+F84*SUM(Q84:S84)*8)/(R84*16+S84*16+SUM(Q84:S84)*8))</f>
        <v>0</v>
      </c>
      <c r="H84" s="77" t="n">
        <f aca="false">IF(A84=0,0,(C84*Q84*16+D84*R84*16+E84*S84*16+F84*SUM(Q84:S84)*8)/(SUM(Q84:S84)*24))</f>
        <v>0</v>
      </c>
      <c r="I84" s="78" t="n">
        <f aca="false">IF(A84=0,0,VLOOKUP($A84,PeakVols,I$4+12,FALSE()))</f>
        <v>0</v>
      </c>
      <c r="J84" s="79" t="n">
        <f aca="false">IF(A84=0,0,VLOOKUP($A84,OffVols,J$4+16,FALSE()))</f>
        <v>0</v>
      </c>
      <c r="K84" s="80" t="n">
        <f aca="false">IF(A84=0,0,(I84*Q84*16+J84*SUM(R84:S84)*16+J84*SUM(Q84:S84)*8)/(SUM(Q84:S84)*24))</f>
        <v>0</v>
      </c>
      <c r="L84" s="81" t="n">
        <f aca="false">IF(A84=0,0,VLOOKUP($A84,PeakIntraVols,L$4,FALSE()))</f>
        <v>0</v>
      </c>
      <c r="M84" s="82" t="n">
        <f aca="false">IF(A84=0,0,VLOOKUP($A84,OffIntraVols,M$4+4,FALSE()))</f>
        <v>0</v>
      </c>
      <c r="N84" s="82" t="n">
        <f aca="false">IF(A84=0,0,(L84*Q84*16+M84*SUM(R84:S84)*16+M84*SUM(Q84:S84)*8)/(SUM(Q84:S84)*24))</f>
        <v>0</v>
      </c>
      <c r="O84" s="83" t="n">
        <f aca="false">IF(A84=0,0,VLOOKUP(A84,'Pwr CrvFtch'!$A$4:$B$363,2))</f>
        <v>0</v>
      </c>
      <c r="P84" s="84" t="n">
        <f aca="false">IF(A84=0,0,(1+O84/2)^(-2*((EOMONTH(A84,0)+20)-$C$12)/365.25))</f>
        <v>0</v>
      </c>
      <c r="Q84" s="85" t="n">
        <f aca="false">IF(A84=0,0,VLOOKUP($A84,$AC$4:$AF$446,2))</f>
        <v>0</v>
      </c>
      <c r="R84" s="85" t="n">
        <f aca="false">IF(A84=0,0,VLOOKUP($A84,$AC$4:$AF$446,3))</f>
        <v>0</v>
      </c>
      <c r="S84" s="85" t="n">
        <f aca="false">IF(A84=0,0,VLOOKUP($A84,$AC$4:$AF$446,4))</f>
        <v>0</v>
      </c>
      <c r="V84" s="90" t="n">
        <f aca="false">V83+1</f>
        <v>23</v>
      </c>
      <c r="W84" s="106" t="s">
        <v>115</v>
      </c>
      <c r="X84" s="107" t="s">
        <v>116</v>
      </c>
      <c r="AA84" s="108"/>
      <c r="AB84" s="108"/>
      <c r="AC84" s="11" t="n">
        <v>38991</v>
      </c>
      <c r="AD84" s="8" t="n">
        <v>22</v>
      </c>
      <c r="AE84" s="8" t="n">
        <v>4</v>
      </c>
      <c r="AF84" s="8" t="n">
        <v>5</v>
      </c>
      <c r="AG84" s="8" t="n">
        <v>0</v>
      </c>
      <c r="AH84" s="8" t="n">
        <v>31</v>
      </c>
    </row>
    <row r="85" customFormat="false" ht="12.75" hidden="false" customHeight="false" outlineLevel="0" collapsed="false">
      <c r="A85" s="74" t="n">
        <f aca="false">IF(EOMONTH(A84,0)+1&gt;$C$17,0,IF(A84=0,0,EOMONTH(A84,0)+1))</f>
        <v>0</v>
      </c>
      <c r="B85" s="75" t="n">
        <f aca="false">IF(A85=0,0,YEAR(A85))</f>
        <v>0</v>
      </c>
      <c r="C85" s="76" t="n">
        <f aca="false">IF(A85=0,0,VLOOKUP($A85,PeakPrices,C$4,FALSE()))</f>
        <v>0</v>
      </c>
      <c r="D85" s="30" t="n">
        <f aca="false">IF(A85=0,0,VLOOKUP($A85,SatPrices,D$4,FALSE()))</f>
        <v>0</v>
      </c>
      <c r="E85" s="30" t="n">
        <f aca="false">IF(A85=0,0,VLOOKUP($A85,SunPrices,E$4+4,FALSE()))</f>
        <v>0</v>
      </c>
      <c r="F85" s="30" t="n">
        <f aca="false">IF(A85=0,0,VLOOKUP($A85,OffPrices,F$4+4,FALSE()))</f>
        <v>0</v>
      </c>
      <c r="G85" s="30" t="n">
        <f aca="false">+IF(A85=0,0,(D85*R85*16+E85*S85*16+F85*SUM(Q85:S85)*8)/(R85*16+S85*16+SUM(Q85:S85)*8))</f>
        <v>0</v>
      </c>
      <c r="H85" s="77" t="n">
        <f aca="false">IF(A85=0,0,(C85*Q85*16+D85*R85*16+E85*S85*16+F85*SUM(Q85:S85)*8)/(SUM(Q85:S85)*24))</f>
        <v>0</v>
      </c>
      <c r="I85" s="78" t="n">
        <f aca="false">IF(A85=0,0,VLOOKUP($A85,PeakVols,I$4+12,FALSE()))</f>
        <v>0</v>
      </c>
      <c r="J85" s="79" t="n">
        <f aca="false">IF(A85=0,0,VLOOKUP($A85,OffVols,J$4+16,FALSE()))</f>
        <v>0</v>
      </c>
      <c r="K85" s="80" t="n">
        <f aca="false">IF(A85=0,0,(I85*Q85*16+J85*SUM(R85:S85)*16+J85*SUM(Q85:S85)*8)/(SUM(Q85:S85)*24))</f>
        <v>0</v>
      </c>
      <c r="L85" s="81" t="n">
        <f aca="false">IF(A85=0,0,VLOOKUP($A85,PeakIntraVols,L$4,FALSE()))</f>
        <v>0</v>
      </c>
      <c r="M85" s="82" t="n">
        <f aca="false">IF(A85=0,0,VLOOKUP($A85,OffIntraVols,M$4+4,FALSE()))</f>
        <v>0</v>
      </c>
      <c r="N85" s="82" t="n">
        <f aca="false">IF(A85=0,0,(L85*Q85*16+M85*SUM(R85:S85)*16+M85*SUM(Q85:S85)*8)/(SUM(Q85:S85)*24))</f>
        <v>0</v>
      </c>
      <c r="O85" s="83" t="n">
        <f aca="false">IF(A85=0,0,VLOOKUP(A85,'Pwr CrvFtch'!$A$4:$B$363,2))</f>
        <v>0</v>
      </c>
      <c r="P85" s="84" t="n">
        <f aca="false">IF(A85=0,0,(1+O85/2)^(-2*((EOMONTH(A85,0)+20)-$C$12)/365.25))</f>
        <v>0</v>
      </c>
      <c r="Q85" s="85" t="n">
        <f aca="false">IF(A85=0,0,VLOOKUP($A85,$AC$4:$AF$446,2))</f>
        <v>0</v>
      </c>
      <c r="R85" s="85" t="n">
        <f aca="false">IF(A85=0,0,VLOOKUP($A85,$AC$4:$AF$446,3))</f>
        <v>0</v>
      </c>
      <c r="S85" s="85" t="n">
        <f aca="false">IF(A85=0,0,VLOOKUP($A85,$AC$4:$AF$446,4))</f>
        <v>0</v>
      </c>
      <c r="V85" s="90" t="n">
        <f aca="false">V84+1</f>
        <v>24</v>
      </c>
      <c r="W85" s="106" t="s">
        <v>117</v>
      </c>
      <c r="X85" s="107" t="s">
        <v>118</v>
      </c>
      <c r="AA85" s="108"/>
      <c r="AB85" s="108"/>
      <c r="AC85" s="11" t="n">
        <v>39022</v>
      </c>
      <c r="AD85" s="8" t="n">
        <v>21</v>
      </c>
      <c r="AE85" s="8" t="n">
        <v>4</v>
      </c>
      <c r="AF85" s="8" t="n">
        <v>5</v>
      </c>
      <c r="AG85" s="8" t="n">
        <v>1</v>
      </c>
      <c r="AH85" s="8" t="n">
        <v>30</v>
      </c>
    </row>
    <row r="86" customFormat="false" ht="12.75" hidden="false" customHeight="false" outlineLevel="0" collapsed="false">
      <c r="A86" s="74" t="n">
        <f aca="false">IF(EOMONTH(A85,0)+1&gt;$C$17,0,IF(A85=0,0,EOMONTH(A85,0)+1))</f>
        <v>0</v>
      </c>
      <c r="B86" s="75" t="n">
        <f aca="false">IF(A86=0,0,YEAR(A86))</f>
        <v>0</v>
      </c>
      <c r="C86" s="76" t="n">
        <f aca="false">IF(A86=0,0,VLOOKUP($A86,PeakPrices,C$4,FALSE()))</f>
        <v>0</v>
      </c>
      <c r="D86" s="30" t="n">
        <f aca="false">IF(A86=0,0,VLOOKUP($A86,SatPrices,D$4,FALSE()))</f>
        <v>0</v>
      </c>
      <c r="E86" s="30" t="n">
        <f aca="false">IF(A86=0,0,VLOOKUP($A86,SunPrices,E$4+4,FALSE()))</f>
        <v>0</v>
      </c>
      <c r="F86" s="30" t="n">
        <f aca="false">IF(A86=0,0,VLOOKUP($A86,OffPrices,F$4+4,FALSE()))</f>
        <v>0</v>
      </c>
      <c r="G86" s="30" t="n">
        <f aca="false">+IF(A86=0,0,(D86*R86*16+E86*S86*16+F86*SUM(Q86:S86)*8)/(R86*16+S86*16+SUM(Q86:S86)*8))</f>
        <v>0</v>
      </c>
      <c r="H86" s="77" t="n">
        <f aca="false">IF(A86=0,0,(C86*Q86*16+D86*R86*16+E86*S86*16+F86*SUM(Q86:S86)*8)/(SUM(Q86:S86)*24))</f>
        <v>0</v>
      </c>
      <c r="I86" s="78" t="n">
        <f aca="false">IF(A86=0,0,VLOOKUP($A86,PeakVols,I$4+12,FALSE()))</f>
        <v>0</v>
      </c>
      <c r="J86" s="79" t="n">
        <f aca="false">IF(A86=0,0,VLOOKUP($A86,OffVols,J$4+16,FALSE()))</f>
        <v>0</v>
      </c>
      <c r="K86" s="80" t="n">
        <f aca="false">IF(A86=0,0,(I86*Q86*16+J86*SUM(R86:S86)*16+J86*SUM(Q86:S86)*8)/(SUM(Q86:S86)*24))</f>
        <v>0</v>
      </c>
      <c r="L86" s="81" t="n">
        <f aca="false">IF(A86=0,0,VLOOKUP($A86,PeakIntraVols,L$4,FALSE()))</f>
        <v>0</v>
      </c>
      <c r="M86" s="82" t="n">
        <f aca="false">IF(A86=0,0,VLOOKUP($A86,OffIntraVols,M$4+4,FALSE()))</f>
        <v>0</v>
      </c>
      <c r="N86" s="82" t="n">
        <f aca="false">IF(A86=0,0,(L86*Q86*16+M86*SUM(R86:S86)*16+M86*SUM(Q86:S86)*8)/(SUM(Q86:S86)*24))</f>
        <v>0</v>
      </c>
      <c r="O86" s="83" t="n">
        <f aca="false">IF(A86=0,0,VLOOKUP(A86,'Pwr CrvFtch'!$A$4:$B$363,2))</f>
        <v>0</v>
      </c>
      <c r="P86" s="84" t="n">
        <f aca="false">IF(A86=0,0,(1+O86/2)^(-2*((EOMONTH(A86,0)+20)-$C$12)/365.25))</f>
        <v>0</v>
      </c>
      <c r="Q86" s="85" t="n">
        <f aca="false">IF(A86=0,0,VLOOKUP($A86,$AC$4:$AF$446,2))</f>
        <v>0</v>
      </c>
      <c r="R86" s="85" t="n">
        <f aca="false">IF(A86=0,0,VLOOKUP($A86,$AC$4:$AF$446,3))</f>
        <v>0</v>
      </c>
      <c r="S86" s="85" t="n">
        <f aca="false">IF(A86=0,0,VLOOKUP($A86,$AC$4:$AF$446,4))</f>
        <v>0</v>
      </c>
      <c r="V86" s="90" t="n">
        <f aca="false">V85+1</f>
        <v>25</v>
      </c>
      <c r="W86" s="106" t="s">
        <v>119</v>
      </c>
      <c r="X86" s="107" t="s">
        <v>120</v>
      </c>
      <c r="AA86" s="108"/>
      <c r="AB86" s="108"/>
      <c r="AC86" s="11" t="n">
        <v>39052</v>
      </c>
      <c r="AD86" s="8" t="n">
        <v>20</v>
      </c>
      <c r="AE86" s="8" t="n">
        <v>5</v>
      </c>
      <c r="AF86" s="8" t="n">
        <v>6</v>
      </c>
      <c r="AG86" s="8" t="n">
        <v>1</v>
      </c>
      <c r="AH86" s="8" t="n">
        <v>31</v>
      </c>
    </row>
    <row r="87" customFormat="false" ht="12.75" hidden="false" customHeight="false" outlineLevel="0" collapsed="false">
      <c r="A87" s="74" t="n">
        <f aca="false">IF(EOMONTH(A86,0)+1&gt;$C$17,0,IF(A86=0,0,EOMONTH(A86,0)+1))</f>
        <v>0</v>
      </c>
      <c r="B87" s="75" t="n">
        <f aca="false">IF(A87=0,0,YEAR(A87))</f>
        <v>0</v>
      </c>
      <c r="C87" s="76" t="n">
        <f aca="false">IF(A87=0,0,VLOOKUP($A87,PeakPrices,C$4,FALSE()))</f>
        <v>0</v>
      </c>
      <c r="D87" s="30" t="n">
        <f aca="false">IF(A87=0,0,VLOOKUP($A87,SatPrices,D$4,FALSE()))</f>
        <v>0</v>
      </c>
      <c r="E87" s="30" t="n">
        <f aca="false">IF(A87=0,0,VLOOKUP($A87,SunPrices,E$4+4,FALSE()))</f>
        <v>0</v>
      </c>
      <c r="F87" s="30" t="n">
        <f aca="false">IF(A87=0,0,VLOOKUP($A87,OffPrices,F$4+4,FALSE()))</f>
        <v>0</v>
      </c>
      <c r="G87" s="30" t="n">
        <f aca="false">+IF(A87=0,0,(D87*R87*16+E87*S87*16+F87*SUM(Q87:S87)*8)/(R87*16+S87*16+SUM(Q87:S87)*8))</f>
        <v>0</v>
      </c>
      <c r="H87" s="77" t="n">
        <f aca="false">IF(A87=0,0,(C87*Q87*16+D87*R87*16+E87*S87*16+F87*SUM(Q87:S87)*8)/(SUM(Q87:S87)*24))</f>
        <v>0</v>
      </c>
      <c r="I87" s="78" t="n">
        <f aca="false">IF(A87=0,0,VLOOKUP($A87,PeakVols,I$4+12,FALSE()))</f>
        <v>0</v>
      </c>
      <c r="J87" s="79" t="n">
        <f aca="false">IF(A87=0,0,VLOOKUP($A87,OffVols,J$4+16,FALSE()))</f>
        <v>0</v>
      </c>
      <c r="K87" s="80" t="n">
        <f aca="false">IF(A87=0,0,(I87*Q87*16+J87*SUM(R87:S87)*16+J87*SUM(Q87:S87)*8)/(SUM(Q87:S87)*24))</f>
        <v>0</v>
      </c>
      <c r="L87" s="81" t="n">
        <f aca="false">IF(A87=0,0,VLOOKUP($A87,PeakIntraVols,L$4,FALSE()))</f>
        <v>0</v>
      </c>
      <c r="M87" s="82" t="n">
        <f aca="false">IF(A87=0,0,VLOOKUP($A87,OffIntraVols,M$4+4,FALSE()))</f>
        <v>0</v>
      </c>
      <c r="N87" s="82" t="n">
        <f aca="false">IF(A87=0,0,(L87*Q87*16+M87*SUM(R87:S87)*16+M87*SUM(Q87:S87)*8)/(SUM(Q87:S87)*24))</f>
        <v>0</v>
      </c>
      <c r="O87" s="83" t="n">
        <f aca="false">IF(A87=0,0,VLOOKUP(A87,'Pwr CrvFtch'!$A$4:$B$363,2))</f>
        <v>0</v>
      </c>
      <c r="P87" s="84" t="n">
        <f aca="false">IF(A87=0,0,(1+O87/2)^(-2*((EOMONTH(A87,0)+20)-$C$12)/365.25))</f>
        <v>0</v>
      </c>
      <c r="Q87" s="85" t="n">
        <f aca="false">IF(A87=0,0,VLOOKUP($A87,$AC$4:$AF$446,2))</f>
        <v>0</v>
      </c>
      <c r="R87" s="85" t="n">
        <f aca="false">IF(A87=0,0,VLOOKUP($A87,$AC$4:$AF$446,3))</f>
        <v>0</v>
      </c>
      <c r="S87" s="85" t="n">
        <f aca="false">IF(A87=0,0,VLOOKUP($A87,$AC$4:$AF$446,4))</f>
        <v>0</v>
      </c>
      <c r="V87" s="90" t="n">
        <f aca="false">V86+1</f>
        <v>26</v>
      </c>
      <c r="W87" s="106" t="s">
        <v>121</v>
      </c>
      <c r="X87" s="107" t="s">
        <v>122</v>
      </c>
      <c r="AA87" s="108"/>
      <c r="AB87" s="108"/>
      <c r="AC87" s="11" t="n">
        <v>39083</v>
      </c>
      <c r="AD87" s="8" t="n">
        <v>22</v>
      </c>
      <c r="AE87" s="8" t="n">
        <v>4</v>
      </c>
      <c r="AF87" s="8" t="n">
        <v>5</v>
      </c>
      <c r="AG87" s="8" t="n">
        <v>1</v>
      </c>
      <c r="AH87" s="8" t="n">
        <v>31</v>
      </c>
    </row>
    <row r="88" customFormat="false" ht="12.75" hidden="false" customHeight="false" outlineLevel="0" collapsed="false">
      <c r="A88" s="74" t="n">
        <f aca="false">IF(EOMONTH(A87,0)+1&gt;$C$17,0,IF(A87=0,0,EOMONTH(A87,0)+1))</f>
        <v>0</v>
      </c>
      <c r="B88" s="75" t="n">
        <f aca="false">IF(A88=0,0,YEAR(A88))</f>
        <v>0</v>
      </c>
      <c r="C88" s="76" t="n">
        <f aca="false">IF(A88=0,0,VLOOKUP($A88,PeakPrices,C$4,FALSE()))</f>
        <v>0</v>
      </c>
      <c r="D88" s="30" t="n">
        <f aca="false">IF(A88=0,0,VLOOKUP($A88,SatPrices,D$4,FALSE()))</f>
        <v>0</v>
      </c>
      <c r="E88" s="30" t="n">
        <f aca="false">IF(A88=0,0,VLOOKUP($A88,SunPrices,E$4+4,FALSE()))</f>
        <v>0</v>
      </c>
      <c r="F88" s="30" t="n">
        <f aca="false">IF(A88=0,0,VLOOKUP($A88,OffPrices,F$4+4,FALSE()))</f>
        <v>0</v>
      </c>
      <c r="G88" s="30" t="n">
        <f aca="false">+IF(A88=0,0,(D88*R88*16+E88*S88*16+F88*SUM(Q88:S88)*8)/(R88*16+S88*16+SUM(Q88:S88)*8))</f>
        <v>0</v>
      </c>
      <c r="H88" s="77" t="n">
        <f aca="false">IF(A88=0,0,(C88*Q88*16+D88*R88*16+E88*S88*16+F88*SUM(Q88:S88)*8)/(SUM(Q88:S88)*24))</f>
        <v>0</v>
      </c>
      <c r="I88" s="78" t="n">
        <f aca="false">IF(A88=0,0,VLOOKUP($A88,PeakVols,I$4+12,FALSE()))</f>
        <v>0</v>
      </c>
      <c r="J88" s="79" t="n">
        <f aca="false">IF(A88=0,0,VLOOKUP($A88,OffVols,J$4+16,FALSE()))</f>
        <v>0</v>
      </c>
      <c r="K88" s="80" t="n">
        <f aca="false">IF(A88=0,0,(I88*Q88*16+J88*SUM(R88:S88)*16+J88*SUM(Q88:S88)*8)/(SUM(Q88:S88)*24))</f>
        <v>0</v>
      </c>
      <c r="L88" s="81" t="n">
        <f aca="false">IF(A88=0,0,VLOOKUP($A88,PeakIntraVols,L$4,FALSE()))</f>
        <v>0</v>
      </c>
      <c r="M88" s="82" t="n">
        <f aca="false">IF(A88=0,0,VLOOKUP($A88,OffIntraVols,M$4+4,FALSE()))</f>
        <v>0</v>
      </c>
      <c r="N88" s="82" t="n">
        <f aca="false">IF(A88=0,0,(L88*Q88*16+M88*SUM(R88:S88)*16+M88*SUM(Q88:S88)*8)/(SUM(Q88:S88)*24))</f>
        <v>0</v>
      </c>
      <c r="O88" s="83" t="n">
        <f aca="false">IF(A88=0,0,VLOOKUP(A88,'Pwr CrvFtch'!$A$4:$B$363,2))</f>
        <v>0</v>
      </c>
      <c r="P88" s="84" t="n">
        <f aca="false">IF(A88=0,0,(1+O88/2)^(-2*((EOMONTH(A88,0)+20)-$C$12)/365.25))</f>
        <v>0</v>
      </c>
      <c r="Q88" s="85" t="n">
        <f aca="false">IF(A88=0,0,VLOOKUP($A88,$AC$4:$AF$446,2))</f>
        <v>0</v>
      </c>
      <c r="R88" s="85" t="n">
        <f aca="false">IF(A88=0,0,VLOOKUP($A88,$AC$4:$AF$446,3))</f>
        <v>0</v>
      </c>
      <c r="S88" s="85" t="n">
        <f aca="false">IF(A88=0,0,VLOOKUP($A88,$AC$4:$AF$446,4))</f>
        <v>0</v>
      </c>
      <c r="V88" s="90" t="n">
        <f aca="false">V87+1</f>
        <v>27</v>
      </c>
      <c r="W88" s="106" t="s">
        <v>123</v>
      </c>
      <c r="X88" s="107" t="s">
        <v>124</v>
      </c>
      <c r="AA88" s="108"/>
      <c r="AB88" s="108"/>
      <c r="AC88" s="11" t="n">
        <v>39114</v>
      </c>
      <c r="AD88" s="8" t="n">
        <v>20</v>
      </c>
      <c r="AE88" s="8" t="n">
        <v>4</v>
      </c>
      <c r="AF88" s="8" t="n">
        <v>4</v>
      </c>
      <c r="AG88" s="8" t="n">
        <v>0</v>
      </c>
      <c r="AH88" s="8" t="n">
        <v>28</v>
      </c>
    </row>
    <row r="89" customFormat="false" ht="12.75" hidden="false" customHeight="false" outlineLevel="0" collapsed="false">
      <c r="A89" s="74" t="n">
        <f aca="false">IF(EOMONTH(A88,0)+1&gt;$C$17,0,IF(A88=0,0,EOMONTH(A88,0)+1))</f>
        <v>0</v>
      </c>
      <c r="B89" s="75" t="n">
        <f aca="false">IF(A89=0,0,YEAR(A89))</f>
        <v>0</v>
      </c>
      <c r="C89" s="76" t="n">
        <f aca="false">IF(A89=0,0,VLOOKUP($A89,PeakPrices,C$4,FALSE()))</f>
        <v>0</v>
      </c>
      <c r="D89" s="30" t="n">
        <f aca="false">IF(A89=0,0,VLOOKUP($A89,SatPrices,D$4,FALSE()))</f>
        <v>0</v>
      </c>
      <c r="E89" s="30" t="n">
        <f aca="false">IF(A89=0,0,VLOOKUP($A89,SunPrices,E$4+4,FALSE()))</f>
        <v>0</v>
      </c>
      <c r="F89" s="30" t="n">
        <f aca="false">IF(A89=0,0,VLOOKUP($A89,OffPrices,F$4+4,FALSE()))</f>
        <v>0</v>
      </c>
      <c r="G89" s="30" t="n">
        <f aca="false">+IF(A89=0,0,(D89*R89*16+E89*S89*16+F89*SUM(Q89:S89)*8)/(R89*16+S89*16+SUM(Q89:S89)*8))</f>
        <v>0</v>
      </c>
      <c r="H89" s="77" t="n">
        <f aca="false">IF(A89=0,0,(C89*Q89*16+D89*R89*16+E89*S89*16+F89*SUM(Q89:S89)*8)/(SUM(Q89:S89)*24))</f>
        <v>0</v>
      </c>
      <c r="I89" s="78" t="n">
        <f aca="false">IF(A89=0,0,VLOOKUP($A89,PeakVols,I$4+12,FALSE()))</f>
        <v>0</v>
      </c>
      <c r="J89" s="79" t="n">
        <f aca="false">IF(A89=0,0,VLOOKUP($A89,OffVols,J$4+16,FALSE()))</f>
        <v>0</v>
      </c>
      <c r="K89" s="80" t="n">
        <f aca="false">IF(A89=0,0,(I89*Q89*16+J89*SUM(R89:S89)*16+J89*SUM(Q89:S89)*8)/(SUM(Q89:S89)*24))</f>
        <v>0</v>
      </c>
      <c r="L89" s="81" t="n">
        <f aca="false">IF(A89=0,0,VLOOKUP($A89,PeakIntraVols,L$4,FALSE()))</f>
        <v>0</v>
      </c>
      <c r="M89" s="82" t="n">
        <f aca="false">IF(A89=0,0,VLOOKUP($A89,OffIntraVols,M$4+4,FALSE()))</f>
        <v>0</v>
      </c>
      <c r="N89" s="82" t="n">
        <f aca="false">IF(A89=0,0,(L89*Q89*16+M89*SUM(R89:S89)*16+M89*SUM(Q89:S89)*8)/(SUM(Q89:S89)*24))</f>
        <v>0</v>
      </c>
      <c r="O89" s="83" t="n">
        <f aca="false">IF(A89=0,0,VLOOKUP(A89,'Pwr CrvFtch'!$A$4:$B$363,2))</f>
        <v>0</v>
      </c>
      <c r="P89" s="84" t="n">
        <f aca="false">IF(A89=0,0,(1+O89/2)^(-2*((EOMONTH(A89,0)+20)-$C$12)/365.25))</f>
        <v>0</v>
      </c>
      <c r="Q89" s="85" t="n">
        <f aca="false">IF(A89=0,0,VLOOKUP($A89,$AC$4:$AF$446,2))</f>
        <v>0</v>
      </c>
      <c r="R89" s="85" t="n">
        <f aca="false">IF(A89=0,0,VLOOKUP($A89,$AC$4:$AF$446,3))</f>
        <v>0</v>
      </c>
      <c r="S89" s="85" t="n">
        <f aca="false">IF(A89=0,0,VLOOKUP($A89,$AC$4:$AF$446,4))</f>
        <v>0</v>
      </c>
      <c r="V89" s="90" t="n">
        <f aca="false">V88+1</f>
        <v>28</v>
      </c>
      <c r="W89" s="106" t="s">
        <v>125</v>
      </c>
      <c r="X89" s="107" t="s">
        <v>126</v>
      </c>
      <c r="AA89" s="108"/>
      <c r="AB89" s="108"/>
      <c r="AC89" s="11" t="n">
        <v>39142</v>
      </c>
      <c r="AD89" s="8" t="n">
        <v>22</v>
      </c>
      <c r="AE89" s="8" t="n">
        <v>5</v>
      </c>
      <c r="AF89" s="8" t="n">
        <v>4</v>
      </c>
      <c r="AG89" s="8" t="n">
        <v>0</v>
      </c>
      <c r="AH89" s="8" t="n">
        <v>31</v>
      </c>
    </row>
    <row r="90" customFormat="false" ht="12.75" hidden="false" customHeight="false" outlineLevel="0" collapsed="false">
      <c r="A90" s="74" t="n">
        <f aca="false">IF(EOMONTH(A89,0)+1&gt;$C$17,0,IF(A89=0,0,EOMONTH(A89,0)+1))</f>
        <v>0</v>
      </c>
      <c r="B90" s="75" t="n">
        <f aca="false">IF(A90=0,0,YEAR(A90))</f>
        <v>0</v>
      </c>
      <c r="C90" s="76" t="n">
        <f aca="false">IF(A90=0,0,VLOOKUP($A90,PeakPrices,C$4,FALSE()))</f>
        <v>0</v>
      </c>
      <c r="D90" s="30" t="n">
        <f aca="false">IF(A90=0,0,VLOOKUP($A90,SatPrices,D$4,FALSE()))</f>
        <v>0</v>
      </c>
      <c r="E90" s="30" t="n">
        <f aca="false">IF(A90=0,0,VLOOKUP($A90,SunPrices,E$4+4,FALSE()))</f>
        <v>0</v>
      </c>
      <c r="F90" s="30" t="n">
        <f aca="false">IF(A90=0,0,VLOOKUP($A90,OffPrices,F$4+4,FALSE()))</f>
        <v>0</v>
      </c>
      <c r="G90" s="30" t="n">
        <f aca="false">+IF(A90=0,0,(D90*R90*16+E90*S90*16+F90*SUM(Q90:S90)*8)/(R90*16+S90*16+SUM(Q90:S90)*8))</f>
        <v>0</v>
      </c>
      <c r="H90" s="77" t="n">
        <f aca="false">IF(A90=0,0,(C90*Q90*16+D90*R90*16+E90*S90*16+F90*SUM(Q90:S90)*8)/(SUM(Q90:S90)*24))</f>
        <v>0</v>
      </c>
      <c r="I90" s="78" t="n">
        <f aca="false">IF(A90=0,0,VLOOKUP($A90,PeakVols,I$4+12,FALSE()))</f>
        <v>0</v>
      </c>
      <c r="J90" s="79" t="n">
        <f aca="false">IF(A90=0,0,VLOOKUP($A90,OffVols,J$4+16,FALSE()))</f>
        <v>0</v>
      </c>
      <c r="K90" s="80" t="n">
        <f aca="false">IF(A90=0,0,(I90*Q90*16+J90*SUM(R90:S90)*16+J90*SUM(Q90:S90)*8)/(SUM(Q90:S90)*24))</f>
        <v>0</v>
      </c>
      <c r="L90" s="81" t="n">
        <f aca="false">IF(A90=0,0,VLOOKUP($A90,PeakIntraVols,L$4,FALSE()))</f>
        <v>0</v>
      </c>
      <c r="M90" s="82" t="n">
        <f aca="false">IF(A90=0,0,VLOOKUP($A90,OffIntraVols,M$4+4,FALSE()))</f>
        <v>0</v>
      </c>
      <c r="N90" s="82" t="n">
        <f aca="false">IF(A90=0,0,(L90*Q90*16+M90*SUM(R90:S90)*16+M90*SUM(Q90:S90)*8)/(SUM(Q90:S90)*24))</f>
        <v>0</v>
      </c>
      <c r="O90" s="83" t="n">
        <f aca="false">IF(A90=0,0,VLOOKUP(A90,'Pwr CrvFtch'!$A$4:$B$363,2))</f>
        <v>0</v>
      </c>
      <c r="P90" s="84" t="n">
        <f aca="false">IF(A90=0,0,(1+O90/2)^(-2*((EOMONTH(A90,0)+20)-$C$12)/365.25))</f>
        <v>0</v>
      </c>
      <c r="Q90" s="85" t="n">
        <f aca="false">IF(A90=0,0,VLOOKUP($A90,$AC$4:$AF$446,2))</f>
        <v>0</v>
      </c>
      <c r="R90" s="85" t="n">
        <f aca="false">IF(A90=0,0,VLOOKUP($A90,$AC$4:$AF$446,3))</f>
        <v>0</v>
      </c>
      <c r="S90" s="85" t="n">
        <f aca="false">IF(A90=0,0,VLOOKUP($A90,$AC$4:$AF$446,4))</f>
        <v>0</v>
      </c>
      <c r="V90" s="90" t="n">
        <f aca="false">V89+1</f>
        <v>29</v>
      </c>
      <c r="W90" s="106" t="s">
        <v>127</v>
      </c>
      <c r="X90" s="107" t="s">
        <v>128</v>
      </c>
      <c r="AA90" s="108"/>
      <c r="AB90" s="108"/>
      <c r="AC90" s="11" t="n">
        <v>39173</v>
      </c>
      <c r="AD90" s="8" t="n">
        <v>21</v>
      </c>
      <c r="AE90" s="8" t="n">
        <v>4</v>
      </c>
      <c r="AF90" s="8" t="n">
        <v>5</v>
      </c>
      <c r="AG90" s="8" t="n">
        <v>0</v>
      </c>
      <c r="AH90" s="8" t="n">
        <v>30</v>
      </c>
    </row>
    <row r="91" customFormat="false" ht="12.75" hidden="false" customHeight="false" outlineLevel="0" collapsed="false">
      <c r="A91" s="74" t="n">
        <f aca="false">IF(EOMONTH(A90,0)+1&gt;$C$17,0,IF(A90=0,0,EOMONTH(A90,0)+1))</f>
        <v>0</v>
      </c>
      <c r="B91" s="75" t="n">
        <f aca="false">IF(A91=0,0,YEAR(A91))</f>
        <v>0</v>
      </c>
      <c r="C91" s="76" t="n">
        <f aca="false">IF(A91=0,0,VLOOKUP($A91,PeakPrices,C$4,FALSE()))</f>
        <v>0</v>
      </c>
      <c r="D91" s="30" t="n">
        <f aca="false">IF(A91=0,0,VLOOKUP($A91,SatPrices,D$4,FALSE()))</f>
        <v>0</v>
      </c>
      <c r="E91" s="30" t="n">
        <f aca="false">IF(A91=0,0,VLOOKUP($A91,SunPrices,E$4+4,FALSE()))</f>
        <v>0</v>
      </c>
      <c r="F91" s="30" t="n">
        <f aca="false">IF(A91=0,0,VLOOKUP($A91,OffPrices,F$4+4,FALSE()))</f>
        <v>0</v>
      </c>
      <c r="G91" s="30" t="n">
        <f aca="false">+IF(A91=0,0,(D91*R91*16+E91*S91*16+F91*SUM(Q91:S91)*8)/(R91*16+S91*16+SUM(Q91:S91)*8))</f>
        <v>0</v>
      </c>
      <c r="H91" s="77" t="n">
        <f aca="false">IF(A91=0,0,(C91*Q91*16+D91*R91*16+E91*S91*16+F91*SUM(Q91:S91)*8)/(SUM(Q91:S91)*24))</f>
        <v>0</v>
      </c>
      <c r="I91" s="78" t="n">
        <f aca="false">IF(A91=0,0,VLOOKUP($A91,PeakVols,I$4+12,FALSE()))</f>
        <v>0</v>
      </c>
      <c r="J91" s="79" t="n">
        <f aca="false">IF(A91=0,0,VLOOKUP($A91,OffVols,J$4+16,FALSE()))</f>
        <v>0</v>
      </c>
      <c r="K91" s="80" t="n">
        <f aca="false">IF(A91=0,0,(I91*Q91*16+J91*SUM(R91:S91)*16+J91*SUM(Q91:S91)*8)/(SUM(Q91:S91)*24))</f>
        <v>0</v>
      </c>
      <c r="L91" s="81" t="n">
        <f aca="false">IF(A91=0,0,VLOOKUP($A91,PeakIntraVols,L$4,FALSE()))</f>
        <v>0</v>
      </c>
      <c r="M91" s="82" t="n">
        <f aca="false">IF(A91=0,0,VLOOKUP($A91,OffIntraVols,M$4+4,FALSE()))</f>
        <v>0</v>
      </c>
      <c r="N91" s="82" t="n">
        <f aca="false">IF(A91=0,0,(L91*Q91*16+M91*SUM(R91:S91)*16+M91*SUM(Q91:S91)*8)/(SUM(Q91:S91)*24))</f>
        <v>0</v>
      </c>
      <c r="O91" s="83" t="n">
        <f aca="false">IF(A91=0,0,VLOOKUP(A91,'Pwr CrvFtch'!$A$4:$B$363,2))</f>
        <v>0</v>
      </c>
      <c r="P91" s="84" t="n">
        <f aca="false">IF(A91=0,0,(1+O91/2)^(-2*((EOMONTH(A91,0)+20)-$C$12)/365.25))</f>
        <v>0</v>
      </c>
      <c r="Q91" s="85" t="n">
        <f aca="false">IF(A91=0,0,VLOOKUP($A91,$AC$4:$AF$446,2))</f>
        <v>0</v>
      </c>
      <c r="R91" s="85" t="n">
        <f aca="false">IF(A91=0,0,VLOOKUP($A91,$AC$4:$AF$446,3))</f>
        <v>0</v>
      </c>
      <c r="S91" s="85" t="n">
        <f aca="false">IF(A91=0,0,VLOOKUP($A91,$AC$4:$AF$446,4))</f>
        <v>0</v>
      </c>
      <c r="V91" s="90" t="n">
        <f aca="false">V90+1</f>
        <v>30</v>
      </c>
      <c r="W91" s="106" t="s">
        <v>129</v>
      </c>
      <c r="X91" s="107" t="s">
        <v>130</v>
      </c>
      <c r="AA91" s="108"/>
      <c r="AB91" s="108"/>
      <c r="AC91" s="11" t="n">
        <v>39203</v>
      </c>
      <c r="AD91" s="8" t="n">
        <v>22</v>
      </c>
      <c r="AE91" s="8" t="n">
        <v>4</v>
      </c>
      <c r="AF91" s="8" t="n">
        <v>5</v>
      </c>
      <c r="AG91" s="8" t="n">
        <v>1</v>
      </c>
      <c r="AH91" s="8" t="n">
        <v>31</v>
      </c>
    </row>
    <row r="92" customFormat="false" ht="12.75" hidden="false" customHeight="false" outlineLevel="0" collapsed="false">
      <c r="A92" s="74" t="n">
        <f aca="false">IF(EOMONTH(A91,0)+1&gt;$C$17,0,IF(A91=0,0,EOMONTH(A91,0)+1))</f>
        <v>0</v>
      </c>
      <c r="B92" s="75" t="n">
        <f aca="false">IF(A92=0,0,YEAR(A92))</f>
        <v>0</v>
      </c>
      <c r="C92" s="76" t="n">
        <f aca="false">IF(A92=0,0,VLOOKUP($A92,PeakPrices,C$4,FALSE()))</f>
        <v>0</v>
      </c>
      <c r="D92" s="30" t="n">
        <f aca="false">IF(A92=0,0,VLOOKUP($A92,SatPrices,D$4,FALSE()))</f>
        <v>0</v>
      </c>
      <c r="E92" s="30" t="n">
        <f aca="false">IF(A92=0,0,VLOOKUP($A92,SunPrices,E$4+4,FALSE()))</f>
        <v>0</v>
      </c>
      <c r="F92" s="30" t="n">
        <f aca="false">IF(A92=0,0,VLOOKUP($A92,OffPrices,F$4+4,FALSE()))</f>
        <v>0</v>
      </c>
      <c r="G92" s="30" t="n">
        <f aca="false">+IF(A92=0,0,(D92*R92*16+E92*S92*16+F92*SUM(Q92:S92)*8)/(R92*16+S92*16+SUM(Q92:S92)*8))</f>
        <v>0</v>
      </c>
      <c r="H92" s="77" t="n">
        <f aca="false">IF(A92=0,0,(C92*Q92*16+D92*R92*16+E92*S92*16+F92*SUM(Q92:S92)*8)/(SUM(Q92:S92)*24))</f>
        <v>0</v>
      </c>
      <c r="I92" s="78" t="n">
        <f aca="false">IF(A92=0,0,VLOOKUP($A92,PeakVols,I$4+12,FALSE()))</f>
        <v>0</v>
      </c>
      <c r="J92" s="79" t="n">
        <f aca="false">IF(A92=0,0,VLOOKUP($A92,OffVols,J$4+16,FALSE()))</f>
        <v>0</v>
      </c>
      <c r="K92" s="80" t="n">
        <f aca="false">IF(A92=0,0,(I92*Q92*16+J92*SUM(R92:S92)*16+J92*SUM(Q92:S92)*8)/(SUM(Q92:S92)*24))</f>
        <v>0</v>
      </c>
      <c r="L92" s="81" t="n">
        <f aca="false">IF(A92=0,0,VLOOKUP($A92,PeakIntraVols,L$4,FALSE()))</f>
        <v>0</v>
      </c>
      <c r="M92" s="82" t="n">
        <f aca="false">IF(A92=0,0,VLOOKUP($A92,OffIntraVols,M$4+4,FALSE()))</f>
        <v>0</v>
      </c>
      <c r="N92" s="82" t="n">
        <f aca="false">IF(A92=0,0,(L92*Q92*16+M92*SUM(R92:S92)*16+M92*SUM(Q92:S92)*8)/(SUM(Q92:S92)*24))</f>
        <v>0</v>
      </c>
      <c r="O92" s="83" t="n">
        <f aca="false">IF(A92=0,0,VLOOKUP(A92,'Pwr CrvFtch'!$A$4:$B$363,2))</f>
        <v>0</v>
      </c>
      <c r="P92" s="84" t="n">
        <f aca="false">IF(A92=0,0,(1+O92/2)^(-2*((EOMONTH(A92,0)+20)-$C$12)/365.25))</f>
        <v>0</v>
      </c>
      <c r="Q92" s="85" t="n">
        <f aca="false">IF(A92=0,0,VLOOKUP($A92,$AC$4:$AF$446,2))</f>
        <v>0</v>
      </c>
      <c r="R92" s="85" t="n">
        <f aca="false">IF(A92=0,0,VLOOKUP($A92,$AC$4:$AF$446,3))</f>
        <v>0</v>
      </c>
      <c r="S92" s="85" t="n">
        <f aca="false">IF(A92=0,0,VLOOKUP($A92,$AC$4:$AF$446,4))</f>
        <v>0</v>
      </c>
      <c r="V92" s="90" t="n">
        <f aca="false">V91+1</f>
        <v>31</v>
      </c>
      <c r="W92" s="106" t="s">
        <v>131</v>
      </c>
      <c r="X92" s="107" t="s">
        <v>132</v>
      </c>
      <c r="AA92" s="108"/>
      <c r="AB92" s="108"/>
      <c r="AC92" s="11" t="n">
        <v>39234</v>
      </c>
      <c r="AD92" s="8" t="n">
        <v>21</v>
      </c>
      <c r="AE92" s="8" t="n">
        <v>5</v>
      </c>
      <c r="AF92" s="8" t="n">
        <v>4</v>
      </c>
      <c r="AG92" s="8" t="n">
        <v>0</v>
      </c>
      <c r="AH92" s="8" t="n">
        <v>30</v>
      </c>
    </row>
    <row r="93" customFormat="false" ht="12.75" hidden="false" customHeight="false" outlineLevel="0" collapsed="false">
      <c r="A93" s="74" t="n">
        <f aca="false">IF(EOMONTH(A92,0)+1&gt;$C$17,0,IF(A92=0,0,EOMONTH(A92,0)+1))</f>
        <v>0</v>
      </c>
      <c r="B93" s="75" t="n">
        <f aca="false">IF(A93=0,0,YEAR(A93))</f>
        <v>0</v>
      </c>
      <c r="C93" s="76" t="n">
        <f aca="false">IF(A93=0,0,VLOOKUP($A93,PeakPrices,C$4,FALSE()))</f>
        <v>0</v>
      </c>
      <c r="D93" s="30" t="n">
        <f aca="false">IF(A93=0,0,VLOOKUP($A93,SatPrices,D$4,FALSE()))</f>
        <v>0</v>
      </c>
      <c r="E93" s="30" t="n">
        <f aca="false">IF(A93=0,0,VLOOKUP($A93,SunPrices,E$4+4,FALSE()))</f>
        <v>0</v>
      </c>
      <c r="F93" s="30" t="n">
        <f aca="false">IF(A93=0,0,VLOOKUP($A93,OffPrices,F$4+4,FALSE()))</f>
        <v>0</v>
      </c>
      <c r="G93" s="30" t="n">
        <f aca="false">+IF(A93=0,0,(D93*R93*16+E93*S93*16+F93*SUM(Q93:S93)*8)/(R93*16+S93*16+SUM(Q93:S93)*8))</f>
        <v>0</v>
      </c>
      <c r="H93" s="77" t="n">
        <f aca="false">IF(A93=0,0,(C93*Q93*16+D93*R93*16+E93*S93*16+F93*SUM(Q93:S93)*8)/(SUM(Q93:S93)*24))</f>
        <v>0</v>
      </c>
      <c r="I93" s="78" t="n">
        <f aca="false">IF(A93=0,0,VLOOKUP($A93,PeakVols,I$4+12,FALSE()))</f>
        <v>0</v>
      </c>
      <c r="J93" s="79" t="n">
        <f aca="false">IF(A93=0,0,VLOOKUP($A93,OffVols,J$4+16,FALSE()))</f>
        <v>0</v>
      </c>
      <c r="K93" s="80" t="n">
        <f aca="false">IF(A93=0,0,(I93*Q93*16+J93*SUM(R93:S93)*16+J93*SUM(Q93:S93)*8)/(SUM(Q93:S93)*24))</f>
        <v>0</v>
      </c>
      <c r="L93" s="81" t="n">
        <f aca="false">IF(A93=0,0,VLOOKUP($A93,PeakIntraVols,L$4,FALSE()))</f>
        <v>0</v>
      </c>
      <c r="M93" s="82" t="n">
        <f aca="false">IF(A93=0,0,VLOOKUP($A93,OffIntraVols,M$4+4,FALSE()))</f>
        <v>0</v>
      </c>
      <c r="N93" s="82" t="n">
        <f aca="false">IF(A93=0,0,(L93*Q93*16+M93*SUM(R93:S93)*16+M93*SUM(Q93:S93)*8)/(SUM(Q93:S93)*24))</f>
        <v>0</v>
      </c>
      <c r="O93" s="83" t="n">
        <f aca="false">IF(A93=0,0,VLOOKUP(A93,'Pwr CrvFtch'!$A$4:$B$363,2))</f>
        <v>0</v>
      </c>
      <c r="P93" s="84" t="n">
        <f aca="false">IF(A93=0,0,(1+O93/2)^(-2*((EOMONTH(A93,0)+20)-$C$12)/365.25))</f>
        <v>0</v>
      </c>
      <c r="Q93" s="85" t="n">
        <f aca="false">IF(A93=0,0,VLOOKUP($A93,$AC$4:$AF$446,2))</f>
        <v>0</v>
      </c>
      <c r="R93" s="85" t="n">
        <f aca="false">IF(A93=0,0,VLOOKUP($A93,$AC$4:$AF$446,3))</f>
        <v>0</v>
      </c>
      <c r="S93" s="85" t="n">
        <f aca="false">IF(A93=0,0,VLOOKUP($A93,$AC$4:$AF$446,4))</f>
        <v>0</v>
      </c>
      <c r="V93" s="90" t="n">
        <f aca="false">V92+1</f>
        <v>32</v>
      </c>
      <c r="W93" s="106" t="s">
        <v>133</v>
      </c>
      <c r="X93" s="107" t="s">
        <v>134</v>
      </c>
      <c r="AA93" s="108"/>
      <c r="AB93" s="108"/>
      <c r="AC93" s="11" t="n">
        <v>39264</v>
      </c>
      <c r="AD93" s="8" t="n">
        <v>21</v>
      </c>
      <c r="AE93" s="8" t="n">
        <v>4</v>
      </c>
      <c r="AF93" s="8" t="n">
        <v>6</v>
      </c>
      <c r="AG93" s="8" t="n">
        <v>1</v>
      </c>
      <c r="AH93" s="8" t="n">
        <v>31</v>
      </c>
    </row>
    <row r="94" customFormat="false" ht="12.75" hidden="false" customHeight="false" outlineLevel="0" collapsed="false">
      <c r="A94" s="74" t="n">
        <f aca="false">IF(EOMONTH(A93,0)+1&gt;$C$17,0,IF(A93=0,0,EOMONTH(A93,0)+1))</f>
        <v>0</v>
      </c>
      <c r="B94" s="75" t="n">
        <f aca="false">IF(A94=0,0,YEAR(A94))</f>
        <v>0</v>
      </c>
      <c r="C94" s="76" t="n">
        <f aca="false">IF(A94=0,0,VLOOKUP($A94,PeakPrices,C$4,FALSE()))</f>
        <v>0</v>
      </c>
      <c r="D94" s="30" t="n">
        <f aca="false">IF(A94=0,0,VLOOKUP($A94,SatPrices,D$4,FALSE()))</f>
        <v>0</v>
      </c>
      <c r="E94" s="30" t="n">
        <f aca="false">IF(A94=0,0,VLOOKUP($A94,SunPrices,E$4+4,FALSE()))</f>
        <v>0</v>
      </c>
      <c r="F94" s="30" t="n">
        <f aca="false">IF(A94=0,0,VLOOKUP($A94,OffPrices,F$4+4,FALSE()))</f>
        <v>0</v>
      </c>
      <c r="G94" s="30" t="n">
        <f aca="false">+IF(A94=0,0,(D94*R94*16+E94*S94*16+F94*SUM(Q94:S94)*8)/(R94*16+S94*16+SUM(Q94:S94)*8))</f>
        <v>0</v>
      </c>
      <c r="H94" s="77" t="n">
        <f aca="false">IF(A94=0,0,(C94*Q94*16+D94*R94*16+E94*S94*16+F94*SUM(Q94:S94)*8)/(SUM(Q94:S94)*24))</f>
        <v>0</v>
      </c>
      <c r="I94" s="78" t="n">
        <f aca="false">IF(A94=0,0,VLOOKUP($A94,PeakVols,I$4+12,FALSE()))</f>
        <v>0</v>
      </c>
      <c r="J94" s="79" t="n">
        <f aca="false">IF(A94=0,0,VLOOKUP($A94,OffVols,J$4+16,FALSE()))</f>
        <v>0</v>
      </c>
      <c r="K94" s="80" t="n">
        <f aca="false">IF(A94=0,0,(I94*Q94*16+J94*SUM(R94:S94)*16+J94*SUM(Q94:S94)*8)/(SUM(Q94:S94)*24))</f>
        <v>0</v>
      </c>
      <c r="L94" s="81" t="n">
        <f aca="false">IF(A94=0,0,VLOOKUP($A94,PeakIntraVols,L$4,FALSE()))</f>
        <v>0</v>
      </c>
      <c r="M94" s="82" t="n">
        <f aca="false">IF(A94=0,0,VLOOKUP($A94,OffIntraVols,M$4+4,FALSE()))</f>
        <v>0</v>
      </c>
      <c r="N94" s="82" t="n">
        <f aca="false">IF(A94=0,0,(L94*Q94*16+M94*SUM(R94:S94)*16+M94*SUM(Q94:S94)*8)/(SUM(Q94:S94)*24))</f>
        <v>0</v>
      </c>
      <c r="O94" s="83" t="n">
        <f aca="false">IF(A94=0,0,VLOOKUP(A94,'Pwr CrvFtch'!$A$4:$B$363,2))</f>
        <v>0</v>
      </c>
      <c r="P94" s="84" t="n">
        <f aca="false">IF(A94=0,0,(1+O94/2)^(-2*((EOMONTH(A94,0)+20)-$C$12)/365.25))</f>
        <v>0</v>
      </c>
      <c r="Q94" s="85" t="n">
        <f aca="false">IF(A94=0,0,VLOOKUP($A94,$AC$4:$AF$446,2))</f>
        <v>0</v>
      </c>
      <c r="R94" s="85" t="n">
        <f aca="false">IF(A94=0,0,VLOOKUP($A94,$AC$4:$AF$446,3))</f>
        <v>0</v>
      </c>
      <c r="S94" s="85" t="n">
        <f aca="false">IF(A94=0,0,VLOOKUP($A94,$AC$4:$AF$446,4))</f>
        <v>0</v>
      </c>
      <c r="V94" s="90" t="n">
        <f aca="false">V93+1</f>
        <v>33</v>
      </c>
      <c r="W94" s="106" t="s">
        <v>135</v>
      </c>
      <c r="X94" s="107" t="s">
        <v>136</v>
      </c>
      <c r="AA94" s="108"/>
      <c r="AB94" s="108"/>
      <c r="AC94" s="11" t="n">
        <v>39295</v>
      </c>
      <c r="AD94" s="8" t="n">
        <v>23</v>
      </c>
      <c r="AE94" s="8" t="n">
        <v>4</v>
      </c>
      <c r="AF94" s="8" t="n">
        <v>4</v>
      </c>
      <c r="AG94" s="8" t="n">
        <v>0</v>
      </c>
      <c r="AH94" s="8" t="n">
        <v>31</v>
      </c>
    </row>
    <row r="95" customFormat="false" ht="12.75" hidden="false" customHeight="false" outlineLevel="0" collapsed="false">
      <c r="A95" s="74" t="n">
        <f aca="false">IF(EOMONTH(A94,0)+1&gt;$C$17,0,IF(A94=0,0,EOMONTH(A94,0)+1))</f>
        <v>0</v>
      </c>
      <c r="B95" s="75" t="n">
        <f aca="false">IF(A95=0,0,YEAR(A95))</f>
        <v>0</v>
      </c>
      <c r="C95" s="76" t="n">
        <f aca="false">IF(A95=0,0,VLOOKUP($A95,PeakPrices,C$4,FALSE()))</f>
        <v>0</v>
      </c>
      <c r="D95" s="30" t="n">
        <f aca="false">IF(A95=0,0,VLOOKUP($A95,SatPrices,D$4,FALSE()))</f>
        <v>0</v>
      </c>
      <c r="E95" s="30" t="n">
        <f aca="false">IF(A95=0,0,VLOOKUP($A95,SunPrices,E$4+4,FALSE()))</f>
        <v>0</v>
      </c>
      <c r="F95" s="30" t="n">
        <f aca="false">IF(A95=0,0,VLOOKUP($A95,OffPrices,F$4+4,FALSE()))</f>
        <v>0</v>
      </c>
      <c r="G95" s="30" t="n">
        <f aca="false">+IF(A95=0,0,(D95*R95*16+E95*S95*16+F95*SUM(Q95:S95)*8)/(R95*16+S95*16+SUM(Q95:S95)*8))</f>
        <v>0</v>
      </c>
      <c r="H95" s="77" t="n">
        <f aca="false">IF(A95=0,0,(C95*Q95*16+D95*R95*16+E95*S95*16+F95*SUM(Q95:S95)*8)/(SUM(Q95:S95)*24))</f>
        <v>0</v>
      </c>
      <c r="I95" s="78" t="n">
        <f aca="false">IF(A95=0,0,VLOOKUP($A95,PeakVols,I$4+12,FALSE()))</f>
        <v>0</v>
      </c>
      <c r="J95" s="79" t="n">
        <f aca="false">IF(A95=0,0,VLOOKUP($A95,OffVols,J$4+16,FALSE()))</f>
        <v>0</v>
      </c>
      <c r="K95" s="80" t="n">
        <f aca="false">IF(A95=0,0,(I95*Q95*16+J95*SUM(R95:S95)*16+J95*SUM(Q95:S95)*8)/(SUM(Q95:S95)*24))</f>
        <v>0</v>
      </c>
      <c r="L95" s="81" t="n">
        <f aca="false">IF(A95=0,0,VLOOKUP($A95,PeakIntraVols,L$4,FALSE()))</f>
        <v>0</v>
      </c>
      <c r="M95" s="82" t="n">
        <f aca="false">IF(A95=0,0,VLOOKUP($A95,OffIntraVols,M$4+4,FALSE()))</f>
        <v>0</v>
      </c>
      <c r="N95" s="82" t="n">
        <f aca="false">IF(A95=0,0,(L95*Q95*16+M95*SUM(R95:S95)*16+M95*SUM(Q95:S95)*8)/(SUM(Q95:S95)*24))</f>
        <v>0</v>
      </c>
      <c r="O95" s="83" t="n">
        <f aca="false">IF(A95=0,0,VLOOKUP(A95,'Pwr CrvFtch'!$A$4:$B$363,2))</f>
        <v>0</v>
      </c>
      <c r="P95" s="84" t="n">
        <f aca="false">IF(A95=0,0,(1+O95/2)^(-2*((EOMONTH(A95,0)+20)-$C$12)/365.25))</f>
        <v>0</v>
      </c>
      <c r="Q95" s="85" t="n">
        <f aca="false">IF(A95=0,0,VLOOKUP($A95,$AC$4:$AF$446,2))</f>
        <v>0</v>
      </c>
      <c r="R95" s="85" t="n">
        <f aca="false">IF(A95=0,0,VLOOKUP($A95,$AC$4:$AF$446,3))</f>
        <v>0</v>
      </c>
      <c r="S95" s="85" t="n">
        <f aca="false">IF(A95=0,0,VLOOKUP($A95,$AC$4:$AF$446,4))</f>
        <v>0</v>
      </c>
      <c r="V95" s="90" t="n">
        <f aca="false">V94+1</f>
        <v>34</v>
      </c>
      <c r="W95" s="106" t="s">
        <v>137</v>
      </c>
      <c r="X95" s="107" t="s">
        <v>138</v>
      </c>
      <c r="AC95" s="11" t="n">
        <v>39326</v>
      </c>
      <c r="AD95" s="8" t="n">
        <v>19</v>
      </c>
      <c r="AE95" s="8" t="n">
        <v>5</v>
      </c>
      <c r="AF95" s="8" t="n">
        <v>6</v>
      </c>
      <c r="AG95" s="8" t="n">
        <v>1</v>
      </c>
      <c r="AH95" s="8" t="n">
        <v>30</v>
      </c>
    </row>
    <row r="96" customFormat="false" ht="12.75" hidden="false" customHeight="false" outlineLevel="0" collapsed="false">
      <c r="A96" s="74" t="n">
        <f aca="false">IF(EOMONTH(A95,0)+1&gt;$C$17,0,IF(A95=0,0,EOMONTH(A95,0)+1))</f>
        <v>0</v>
      </c>
      <c r="B96" s="75" t="n">
        <f aca="false">IF(A96=0,0,YEAR(A96))</f>
        <v>0</v>
      </c>
      <c r="C96" s="76" t="n">
        <f aca="false">IF(A96=0,0,VLOOKUP($A96,PeakPrices,C$4,FALSE()))</f>
        <v>0</v>
      </c>
      <c r="D96" s="30" t="n">
        <f aca="false">IF(A96=0,0,VLOOKUP($A96,SatPrices,D$4,FALSE()))</f>
        <v>0</v>
      </c>
      <c r="E96" s="30" t="n">
        <f aca="false">IF(A96=0,0,VLOOKUP($A96,SunPrices,E$4+4,FALSE()))</f>
        <v>0</v>
      </c>
      <c r="F96" s="30" t="n">
        <f aca="false">IF(A96=0,0,VLOOKUP($A96,OffPrices,F$4+4,FALSE()))</f>
        <v>0</v>
      </c>
      <c r="G96" s="30" t="n">
        <f aca="false">+IF(A96=0,0,(D96*R96*16+E96*S96*16+F96*SUM(Q96:S96)*8)/(R96*16+S96*16+SUM(Q96:S96)*8))</f>
        <v>0</v>
      </c>
      <c r="H96" s="77" t="n">
        <f aca="false">IF(A96=0,0,(C96*Q96*16+D96*R96*16+E96*S96*16+F96*SUM(Q96:S96)*8)/(SUM(Q96:S96)*24))</f>
        <v>0</v>
      </c>
      <c r="I96" s="78" t="n">
        <f aca="false">IF(A96=0,0,VLOOKUP($A96,PeakVols,I$4+12,FALSE()))</f>
        <v>0</v>
      </c>
      <c r="J96" s="79" t="n">
        <f aca="false">IF(A96=0,0,VLOOKUP($A96,OffVols,J$4+16,FALSE()))</f>
        <v>0</v>
      </c>
      <c r="K96" s="80" t="n">
        <f aca="false">IF(A96=0,0,(I96*Q96*16+J96*SUM(R96:S96)*16+J96*SUM(Q96:S96)*8)/(SUM(Q96:S96)*24))</f>
        <v>0</v>
      </c>
      <c r="L96" s="81" t="n">
        <f aca="false">IF(A96=0,0,VLOOKUP($A96,PeakIntraVols,L$4,FALSE()))</f>
        <v>0</v>
      </c>
      <c r="M96" s="82" t="n">
        <f aca="false">IF(A96=0,0,VLOOKUP($A96,OffIntraVols,M$4+4,FALSE()))</f>
        <v>0</v>
      </c>
      <c r="N96" s="82" t="n">
        <f aca="false">IF(A96=0,0,(L96*Q96*16+M96*SUM(R96:S96)*16+M96*SUM(Q96:S96)*8)/(SUM(Q96:S96)*24))</f>
        <v>0</v>
      </c>
      <c r="O96" s="83" t="n">
        <f aca="false">IF(A96=0,0,VLOOKUP(A96,'Pwr CrvFtch'!$A$4:$B$363,2))</f>
        <v>0</v>
      </c>
      <c r="P96" s="84" t="n">
        <f aca="false">IF(A96=0,0,(1+O96/2)^(-2*((EOMONTH(A96,0)+20)-$C$12)/365.25))</f>
        <v>0</v>
      </c>
      <c r="Q96" s="85" t="n">
        <f aca="false">IF(A96=0,0,VLOOKUP($A96,$AC$4:$AF$446,2))</f>
        <v>0</v>
      </c>
      <c r="R96" s="85" t="n">
        <f aca="false">IF(A96=0,0,VLOOKUP($A96,$AC$4:$AF$446,3))</f>
        <v>0</v>
      </c>
      <c r="S96" s="85" t="n">
        <f aca="false">IF(A96=0,0,VLOOKUP($A96,$AC$4:$AF$446,4))</f>
        <v>0</v>
      </c>
      <c r="V96" s="90" t="n">
        <f aca="false">V95+1</f>
        <v>35</v>
      </c>
      <c r="W96" s="106" t="s">
        <v>139</v>
      </c>
      <c r="X96" s="107" t="s">
        <v>140</v>
      </c>
      <c r="AC96" s="11" t="n">
        <v>39356</v>
      </c>
      <c r="AD96" s="8" t="n">
        <v>23</v>
      </c>
      <c r="AE96" s="8" t="n">
        <v>4</v>
      </c>
      <c r="AF96" s="8" t="n">
        <v>4</v>
      </c>
      <c r="AG96" s="8" t="n">
        <v>0</v>
      </c>
      <c r="AH96" s="8" t="n">
        <v>31</v>
      </c>
    </row>
    <row r="97" customFormat="false" ht="12.75" hidden="false" customHeight="false" outlineLevel="0" collapsed="false">
      <c r="A97" s="74" t="n">
        <f aca="false">IF(EOMONTH(A96,0)+1&gt;$C$17,0,IF(A96=0,0,EOMONTH(A96,0)+1))</f>
        <v>0</v>
      </c>
      <c r="B97" s="75" t="n">
        <f aca="false">IF(A97=0,0,YEAR(A97))</f>
        <v>0</v>
      </c>
      <c r="C97" s="76" t="n">
        <f aca="false">IF(A97=0,0,VLOOKUP($A97,PeakPrices,C$4,FALSE()))</f>
        <v>0</v>
      </c>
      <c r="D97" s="30" t="n">
        <f aca="false">IF(A97=0,0,VLOOKUP($A97,SatPrices,D$4,FALSE()))</f>
        <v>0</v>
      </c>
      <c r="E97" s="30" t="n">
        <f aca="false">IF(A97=0,0,VLOOKUP($A97,SunPrices,E$4+4,FALSE()))</f>
        <v>0</v>
      </c>
      <c r="F97" s="30" t="n">
        <f aca="false">IF(A97=0,0,VLOOKUP($A97,OffPrices,F$4+4,FALSE()))</f>
        <v>0</v>
      </c>
      <c r="G97" s="30" t="n">
        <f aca="false">+IF(A97=0,0,(D97*R97*16+E97*S97*16+F97*SUM(Q97:S97)*8)/(R97*16+S97*16+SUM(Q97:S97)*8))</f>
        <v>0</v>
      </c>
      <c r="H97" s="77" t="n">
        <f aca="false">IF(A97=0,0,(C97*Q97*16+D97*R97*16+E97*S97*16+F97*SUM(Q97:S97)*8)/(SUM(Q97:S97)*24))</f>
        <v>0</v>
      </c>
      <c r="I97" s="78" t="n">
        <f aca="false">IF(A97=0,0,VLOOKUP($A97,PeakVols,I$4+12,FALSE()))</f>
        <v>0</v>
      </c>
      <c r="J97" s="79" t="n">
        <f aca="false">IF(A97=0,0,VLOOKUP($A97,OffVols,J$4+16,FALSE()))</f>
        <v>0</v>
      </c>
      <c r="K97" s="80" t="n">
        <f aca="false">IF(A97=0,0,(I97*Q97*16+J97*SUM(R97:S97)*16+J97*SUM(Q97:S97)*8)/(SUM(Q97:S97)*24))</f>
        <v>0</v>
      </c>
      <c r="L97" s="81" t="n">
        <f aca="false">IF(A97=0,0,VLOOKUP($A97,PeakIntraVols,L$4,FALSE()))</f>
        <v>0</v>
      </c>
      <c r="M97" s="82" t="n">
        <f aca="false">IF(A97=0,0,VLOOKUP($A97,OffIntraVols,M$4+4,FALSE()))</f>
        <v>0</v>
      </c>
      <c r="N97" s="82" t="n">
        <f aca="false">IF(A97=0,0,(L97*Q97*16+M97*SUM(R97:S97)*16+M97*SUM(Q97:S97)*8)/(SUM(Q97:S97)*24))</f>
        <v>0</v>
      </c>
      <c r="O97" s="83" t="n">
        <f aca="false">IF(A97=0,0,VLOOKUP(A97,'Pwr CrvFtch'!$A$4:$B$363,2))</f>
        <v>0</v>
      </c>
      <c r="P97" s="84" t="n">
        <f aca="false">IF(A97=0,0,(1+O97/2)^(-2*((EOMONTH(A97,0)+20)-$C$12)/365.25))</f>
        <v>0</v>
      </c>
      <c r="Q97" s="85" t="n">
        <f aca="false">IF(A97=0,0,VLOOKUP($A97,$AC$4:$AF$446,2))</f>
        <v>0</v>
      </c>
      <c r="R97" s="85" t="n">
        <f aca="false">IF(A97=0,0,VLOOKUP($A97,$AC$4:$AF$446,3))</f>
        <v>0</v>
      </c>
      <c r="S97" s="85" t="n">
        <f aca="false">IF(A97=0,0,VLOOKUP($A97,$AC$4:$AF$446,4))</f>
        <v>0</v>
      </c>
      <c r="V97" s="90" t="n">
        <f aca="false">V96+1</f>
        <v>36</v>
      </c>
      <c r="W97" s="106" t="s">
        <v>141</v>
      </c>
      <c r="X97" s="107" t="s">
        <v>142</v>
      </c>
      <c r="AC97" s="11" t="n">
        <v>39387</v>
      </c>
      <c r="AD97" s="8" t="n">
        <v>21</v>
      </c>
      <c r="AE97" s="8" t="n">
        <v>4</v>
      </c>
      <c r="AF97" s="8" t="n">
        <v>5</v>
      </c>
      <c r="AG97" s="8" t="n">
        <v>1</v>
      </c>
      <c r="AH97" s="8" t="n">
        <v>30</v>
      </c>
    </row>
    <row r="98" customFormat="false" ht="12.75" hidden="false" customHeight="false" outlineLevel="0" collapsed="false">
      <c r="A98" s="74" t="n">
        <f aca="false">IF(EOMONTH(A97,0)+1&gt;$C$17,0,IF(A97=0,0,EOMONTH(A97,0)+1))</f>
        <v>0</v>
      </c>
      <c r="B98" s="75" t="n">
        <f aca="false">IF(A98=0,0,YEAR(A98))</f>
        <v>0</v>
      </c>
      <c r="C98" s="76" t="n">
        <f aca="false">IF(A98=0,0,VLOOKUP($A98,PeakPrices,C$4,FALSE()))</f>
        <v>0</v>
      </c>
      <c r="D98" s="30" t="n">
        <f aca="false">IF(A98=0,0,VLOOKUP($A98,SatPrices,D$4,FALSE()))</f>
        <v>0</v>
      </c>
      <c r="E98" s="30" t="n">
        <f aca="false">IF(A98=0,0,VLOOKUP($A98,SunPrices,E$4+4,FALSE()))</f>
        <v>0</v>
      </c>
      <c r="F98" s="30" t="n">
        <f aca="false">IF(A98=0,0,VLOOKUP($A98,OffPrices,F$4+4,FALSE()))</f>
        <v>0</v>
      </c>
      <c r="G98" s="30" t="n">
        <f aca="false">+IF(A98=0,0,(D98*R98*16+E98*S98*16+F98*SUM(Q98:S98)*8)/(R98*16+S98*16+SUM(Q98:S98)*8))</f>
        <v>0</v>
      </c>
      <c r="H98" s="77" t="n">
        <f aca="false">IF(A98=0,0,(C98*Q98*16+D98*R98*16+E98*S98*16+F98*SUM(Q98:S98)*8)/(SUM(Q98:S98)*24))</f>
        <v>0</v>
      </c>
      <c r="I98" s="78" t="n">
        <f aca="false">IF(A98=0,0,VLOOKUP($A98,PeakVols,I$4+12,FALSE()))</f>
        <v>0</v>
      </c>
      <c r="J98" s="79" t="n">
        <f aca="false">IF(A98=0,0,VLOOKUP($A98,OffVols,J$4+16,FALSE()))</f>
        <v>0</v>
      </c>
      <c r="K98" s="80" t="n">
        <f aca="false">IF(A98=0,0,(I98*Q98*16+J98*SUM(R98:S98)*16+J98*SUM(Q98:S98)*8)/(SUM(Q98:S98)*24))</f>
        <v>0</v>
      </c>
      <c r="L98" s="81" t="n">
        <f aca="false">IF(A98=0,0,VLOOKUP($A98,PeakIntraVols,L$4,FALSE()))</f>
        <v>0</v>
      </c>
      <c r="M98" s="82" t="n">
        <f aca="false">IF(A98=0,0,VLOOKUP($A98,OffIntraVols,M$4+4,FALSE()))</f>
        <v>0</v>
      </c>
      <c r="N98" s="82" t="n">
        <f aca="false">IF(A98=0,0,(L98*Q98*16+M98*SUM(R98:S98)*16+M98*SUM(Q98:S98)*8)/(SUM(Q98:S98)*24))</f>
        <v>0</v>
      </c>
      <c r="O98" s="83" t="n">
        <f aca="false">IF(A98=0,0,VLOOKUP(A98,'Pwr CrvFtch'!$A$4:$B$363,2))</f>
        <v>0</v>
      </c>
      <c r="P98" s="84" t="n">
        <f aca="false">IF(A98=0,0,(1+O98/2)^(-2*((EOMONTH(A98,0)+20)-$C$12)/365.25))</f>
        <v>0</v>
      </c>
      <c r="Q98" s="85" t="n">
        <f aca="false">IF(A98=0,0,VLOOKUP($A98,$AC$4:$AF$446,2))</f>
        <v>0</v>
      </c>
      <c r="R98" s="85" t="n">
        <f aca="false">IF(A98=0,0,VLOOKUP($A98,$AC$4:$AF$446,3))</f>
        <v>0</v>
      </c>
      <c r="S98" s="85" t="n">
        <f aca="false">IF(A98=0,0,VLOOKUP($A98,$AC$4:$AF$446,4))</f>
        <v>0</v>
      </c>
      <c r="V98" s="90" t="n">
        <f aca="false">V97+1</f>
        <v>37</v>
      </c>
      <c r="W98" s="106" t="s">
        <v>143</v>
      </c>
      <c r="X98" s="107" t="s">
        <v>144</v>
      </c>
      <c r="AC98" s="11" t="n">
        <v>39417</v>
      </c>
      <c r="AD98" s="8" t="n">
        <v>20</v>
      </c>
      <c r="AE98" s="8" t="n">
        <v>5</v>
      </c>
      <c r="AF98" s="8" t="n">
        <v>6</v>
      </c>
      <c r="AG98" s="8" t="n">
        <v>1</v>
      </c>
      <c r="AH98" s="8" t="n">
        <v>31</v>
      </c>
    </row>
    <row r="99" customFormat="false" ht="12.75" hidden="false" customHeight="false" outlineLevel="0" collapsed="false">
      <c r="A99" s="74" t="n">
        <f aca="false">IF(EOMONTH(A98,0)+1&gt;$C$17,0,IF(A98=0,0,EOMONTH(A98,0)+1))</f>
        <v>0</v>
      </c>
      <c r="B99" s="75" t="n">
        <f aca="false">IF(A99=0,0,YEAR(A99))</f>
        <v>0</v>
      </c>
      <c r="C99" s="76" t="n">
        <f aca="false">IF(A99=0,0,VLOOKUP($A99,PeakPrices,C$4,FALSE()))</f>
        <v>0</v>
      </c>
      <c r="D99" s="30" t="n">
        <f aca="false">IF(A99=0,0,VLOOKUP($A99,SatPrices,D$4,FALSE()))</f>
        <v>0</v>
      </c>
      <c r="E99" s="30" t="n">
        <f aca="false">IF(A99=0,0,VLOOKUP($A99,SunPrices,E$4+4,FALSE()))</f>
        <v>0</v>
      </c>
      <c r="F99" s="30" t="n">
        <f aca="false">IF(A99=0,0,VLOOKUP($A99,OffPrices,F$4+4,FALSE()))</f>
        <v>0</v>
      </c>
      <c r="G99" s="30" t="n">
        <f aca="false">+IF(A99=0,0,(D99*R99*16+E99*S99*16+F99*SUM(Q99:S99)*8)/(R99*16+S99*16+SUM(Q99:S99)*8))</f>
        <v>0</v>
      </c>
      <c r="H99" s="77" t="n">
        <f aca="false">IF(A99=0,0,(C99*Q99*16+D99*R99*16+E99*S99*16+F99*SUM(Q99:S99)*8)/(SUM(Q99:S99)*24))</f>
        <v>0</v>
      </c>
      <c r="I99" s="78" t="n">
        <f aca="false">IF(A99=0,0,VLOOKUP($A99,PeakVols,I$4+12,FALSE()))</f>
        <v>0</v>
      </c>
      <c r="J99" s="79" t="n">
        <f aca="false">IF(A99=0,0,VLOOKUP($A99,OffVols,J$4+16,FALSE()))</f>
        <v>0</v>
      </c>
      <c r="K99" s="80" t="n">
        <f aca="false">IF(A99=0,0,(I99*Q99*16+J99*SUM(R99:S99)*16+J99*SUM(Q99:S99)*8)/(SUM(Q99:S99)*24))</f>
        <v>0</v>
      </c>
      <c r="L99" s="81" t="n">
        <f aca="false">IF(A99=0,0,VLOOKUP($A99,PeakIntraVols,L$4,FALSE()))</f>
        <v>0</v>
      </c>
      <c r="M99" s="82" t="n">
        <f aca="false">IF(A99=0,0,VLOOKUP($A99,OffIntraVols,M$4+4,FALSE()))</f>
        <v>0</v>
      </c>
      <c r="N99" s="82" t="n">
        <f aca="false">IF(A99=0,0,(L99*Q99*16+M99*SUM(R99:S99)*16+M99*SUM(Q99:S99)*8)/(SUM(Q99:S99)*24))</f>
        <v>0</v>
      </c>
      <c r="O99" s="83" t="n">
        <f aca="false">IF(A99=0,0,VLOOKUP(A99,'Pwr CrvFtch'!$A$4:$B$363,2))</f>
        <v>0</v>
      </c>
      <c r="P99" s="84" t="n">
        <f aca="false">IF(A99=0,0,(1+O99/2)^(-2*((EOMONTH(A99,0)+20)-$C$12)/365.25))</f>
        <v>0</v>
      </c>
      <c r="Q99" s="85" t="n">
        <f aca="false">IF(A99=0,0,VLOOKUP($A99,$AC$4:$AF$446,2))</f>
        <v>0</v>
      </c>
      <c r="R99" s="85" t="n">
        <f aca="false">IF(A99=0,0,VLOOKUP($A99,$AC$4:$AF$446,3))</f>
        <v>0</v>
      </c>
      <c r="S99" s="85" t="n">
        <f aca="false">IF(A99=0,0,VLOOKUP($A99,$AC$4:$AF$446,4))</f>
        <v>0</v>
      </c>
      <c r="V99" s="90" t="n">
        <f aca="false">V98+1</f>
        <v>38</v>
      </c>
      <c r="W99" s="106" t="s">
        <v>145</v>
      </c>
      <c r="X99" s="107" t="s">
        <v>146</v>
      </c>
      <c r="AC99" s="11" t="n">
        <v>39448</v>
      </c>
      <c r="AD99" s="8" t="n">
        <v>22</v>
      </c>
      <c r="AE99" s="8" t="n">
        <v>4</v>
      </c>
      <c r="AF99" s="8" t="n">
        <v>5</v>
      </c>
      <c r="AG99" s="8" t="n">
        <v>1</v>
      </c>
      <c r="AH99" s="8" t="n">
        <v>31</v>
      </c>
    </row>
    <row r="100" customFormat="false" ht="12.75" hidden="false" customHeight="false" outlineLevel="0" collapsed="false">
      <c r="A100" s="74" t="n">
        <f aca="false">IF(EOMONTH(A99,0)+1&gt;$C$17,0,IF(A99=0,0,EOMONTH(A99,0)+1))</f>
        <v>0</v>
      </c>
      <c r="B100" s="75" t="n">
        <f aca="false">IF(A100=0,0,YEAR(A100))</f>
        <v>0</v>
      </c>
      <c r="C100" s="76" t="n">
        <f aca="false">IF(A100=0,0,VLOOKUP($A100,PeakPrices,C$4,FALSE()))</f>
        <v>0</v>
      </c>
      <c r="D100" s="30" t="n">
        <f aca="false">IF(A100=0,0,VLOOKUP($A100,SatPrices,D$4,FALSE()))</f>
        <v>0</v>
      </c>
      <c r="E100" s="30" t="n">
        <f aca="false">IF(A100=0,0,VLOOKUP($A100,SunPrices,E$4+4,FALSE()))</f>
        <v>0</v>
      </c>
      <c r="F100" s="30" t="n">
        <f aca="false">IF(A100=0,0,VLOOKUP($A100,OffPrices,F$4+4,FALSE()))</f>
        <v>0</v>
      </c>
      <c r="G100" s="30" t="n">
        <f aca="false">+IF(A100=0,0,(D100*R100*16+E100*S100*16+F100*SUM(Q100:S100)*8)/(R100*16+S100*16+SUM(Q100:S100)*8))</f>
        <v>0</v>
      </c>
      <c r="H100" s="77" t="n">
        <f aca="false">IF(A100=0,0,(C100*Q100*16+D100*R100*16+E100*S100*16+F100*SUM(Q100:S100)*8)/(SUM(Q100:S100)*24))</f>
        <v>0</v>
      </c>
      <c r="I100" s="78" t="n">
        <f aca="false">IF(A100=0,0,VLOOKUP($A100,PeakVols,I$4+12,FALSE()))</f>
        <v>0</v>
      </c>
      <c r="J100" s="79" t="n">
        <f aca="false">IF(A100=0,0,VLOOKUP($A100,OffVols,J$4+16,FALSE()))</f>
        <v>0</v>
      </c>
      <c r="K100" s="80" t="n">
        <f aca="false">IF(A100=0,0,(I100*Q100*16+J100*SUM(R100:S100)*16+J100*SUM(Q100:S100)*8)/(SUM(Q100:S100)*24))</f>
        <v>0</v>
      </c>
      <c r="L100" s="81" t="n">
        <f aca="false">IF(A100=0,0,VLOOKUP($A100,PeakIntraVols,L$4,FALSE()))</f>
        <v>0</v>
      </c>
      <c r="M100" s="82" t="n">
        <f aca="false">IF(A100=0,0,VLOOKUP($A100,OffIntraVols,M$4+4,FALSE()))</f>
        <v>0</v>
      </c>
      <c r="N100" s="82" t="n">
        <f aca="false">IF(A100=0,0,(L100*Q100*16+M100*SUM(R100:S100)*16+M100*SUM(Q100:S100)*8)/(SUM(Q100:S100)*24))</f>
        <v>0</v>
      </c>
      <c r="O100" s="83" t="n">
        <f aca="false">IF(A100=0,0,VLOOKUP(A100,'Pwr CrvFtch'!$A$4:$B$363,2))</f>
        <v>0</v>
      </c>
      <c r="P100" s="84" t="n">
        <f aca="false">IF(A100=0,0,(1+O100/2)^(-2*((EOMONTH(A100,0)+20)-$C$12)/365.25))</f>
        <v>0</v>
      </c>
      <c r="Q100" s="85" t="n">
        <f aca="false">IF(A100=0,0,VLOOKUP($A100,$AC$4:$AF$446,2))</f>
        <v>0</v>
      </c>
      <c r="R100" s="85" t="n">
        <f aca="false">IF(A100=0,0,VLOOKUP($A100,$AC$4:$AF$446,3))</f>
        <v>0</v>
      </c>
      <c r="S100" s="85" t="n">
        <f aca="false">IF(A100=0,0,VLOOKUP($A100,$AC$4:$AF$446,4))</f>
        <v>0</v>
      </c>
      <c r="V100" s="90" t="n">
        <f aca="false">V99+1</f>
        <v>39</v>
      </c>
      <c r="W100" s="106" t="s">
        <v>147</v>
      </c>
      <c r="X100" s="107" t="s">
        <v>148</v>
      </c>
      <c r="AC100" s="11" t="n">
        <v>39479</v>
      </c>
      <c r="AD100" s="8" t="n">
        <v>21</v>
      </c>
      <c r="AE100" s="8" t="n">
        <v>4</v>
      </c>
      <c r="AF100" s="8" t="n">
        <v>4</v>
      </c>
      <c r="AG100" s="8" t="n">
        <v>0</v>
      </c>
      <c r="AH100" s="8" t="n">
        <v>29</v>
      </c>
    </row>
    <row r="101" customFormat="false" ht="12.75" hidden="false" customHeight="false" outlineLevel="0" collapsed="false">
      <c r="A101" s="74" t="n">
        <f aca="false">IF(EOMONTH(A100,0)+1&gt;$C$17,0,IF(A100=0,0,EOMONTH(A100,0)+1))</f>
        <v>0</v>
      </c>
      <c r="B101" s="75" t="n">
        <f aca="false">IF(A101=0,0,YEAR(A101))</f>
        <v>0</v>
      </c>
      <c r="C101" s="76" t="n">
        <f aca="false">IF(A101=0,0,VLOOKUP($A101,PeakPrices,C$4,FALSE()))</f>
        <v>0</v>
      </c>
      <c r="D101" s="30" t="n">
        <f aca="false">IF(A101=0,0,VLOOKUP($A101,SatPrices,D$4,FALSE()))</f>
        <v>0</v>
      </c>
      <c r="E101" s="30" t="n">
        <f aca="false">IF(A101=0,0,VLOOKUP($A101,SunPrices,E$4+4,FALSE()))</f>
        <v>0</v>
      </c>
      <c r="F101" s="30" t="n">
        <f aca="false">IF(A101=0,0,VLOOKUP($A101,OffPrices,F$4+4,FALSE()))</f>
        <v>0</v>
      </c>
      <c r="G101" s="30" t="n">
        <f aca="false">+IF(A101=0,0,(D101*R101*16+E101*S101*16+F101*SUM(Q101:S101)*8)/(R101*16+S101*16+SUM(Q101:S101)*8))</f>
        <v>0</v>
      </c>
      <c r="H101" s="77" t="n">
        <f aca="false">IF(A101=0,0,(C101*Q101*16+D101*R101*16+E101*S101*16+F101*SUM(Q101:S101)*8)/(SUM(Q101:S101)*24))</f>
        <v>0</v>
      </c>
      <c r="I101" s="78" t="n">
        <f aca="false">IF(A101=0,0,VLOOKUP($A101,PeakVols,I$4+12,FALSE()))</f>
        <v>0</v>
      </c>
      <c r="J101" s="79" t="n">
        <f aca="false">IF(A101=0,0,VLOOKUP($A101,OffVols,J$4+16,FALSE()))</f>
        <v>0</v>
      </c>
      <c r="K101" s="80" t="n">
        <f aca="false">IF(A101=0,0,(I101*Q101*16+J101*SUM(R101:S101)*16+J101*SUM(Q101:S101)*8)/(SUM(Q101:S101)*24))</f>
        <v>0</v>
      </c>
      <c r="L101" s="81" t="n">
        <f aca="false">IF(A101=0,0,VLOOKUP($A101,PeakIntraVols,L$4,FALSE()))</f>
        <v>0</v>
      </c>
      <c r="M101" s="82" t="n">
        <f aca="false">IF(A101=0,0,VLOOKUP($A101,OffIntraVols,M$4+4,FALSE()))</f>
        <v>0</v>
      </c>
      <c r="N101" s="82" t="n">
        <f aca="false">IF(A101=0,0,(L101*Q101*16+M101*SUM(R101:S101)*16+M101*SUM(Q101:S101)*8)/(SUM(Q101:S101)*24))</f>
        <v>0</v>
      </c>
      <c r="O101" s="83" t="n">
        <f aca="false">IF(A101=0,0,VLOOKUP(A101,'Pwr CrvFtch'!$A$4:$B$363,2))</f>
        <v>0</v>
      </c>
      <c r="P101" s="84" t="n">
        <f aca="false">IF(A101=0,0,(1+O101/2)^(-2*((EOMONTH(A101,0)+20)-$C$12)/365.25))</f>
        <v>0</v>
      </c>
      <c r="Q101" s="85" t="n">
        <f aca="false">IF(A101=0,0,VLOOKUP($A101,$AC$4:$AF$446,2))</f>
        <v>0</v>
      </c>
      <c r="R101" s="85" t="n">
        <f aca="false">IF(A101=0,0,VLOOKUP($A101,$AC$4:$AF$446,3))</f>
        <v>0</v>
      </c>
      <c r="S101" s="85" t="n">
        <f aca="false">IF(A101=0,0,VLOOKUP($A101,$AC$4:$AF$446,4))</f>
        <v>0</v>
      </c>
      <c r="V101" s="90" t="n">
        <f aca="false">V100+1</f>
        <v>40</v>
      </c>
      <c r="W101" s="106" t="s">
        <v>149</v>
      </c>
      <c r="X101" s="107" t="s">
        <v>150</v>
      </c>
      <c r="AC101" s="11" t="n">
        <v>39508</v>
      </c>
      <c r="AD101" s="8" t="n">
        <v>21</v>
      </c>
      <c r="AE101" s="8" t="n">
        <v>5</v>
      </c>
      <c r="AF101" s="8" t="n">
        <v>5</v>
      </c>
      <c r="AG101" s="8" t="n">
        <v>0</v>
      </c>
      <c r="AH101" s="8" t="n">
        <v>31</v>
      </c>
    </row>
    <row r="102" customFormat="false" ht="12.75" hidden="false" customHeight="false" outlineLevel="0" collapsed="false">
      <c r="A102" s="74" t="n">
        <f aca="false">IF(EOMONTH(A101,0)+1&gt;$C$17,0,IF(A101=0,0,EOMONTH(A101,0)+1))</f>
        <v>0</v>
      </c>
      <c r="B102" s="75" t="n">
        <f aca="false">IF(A102=0,0,YEAR(A102))</f>
        <v>0</v>
      </c>
      <c r="C102" s="76" t="n">
        <f aca="false">IF(A102=0,0,VLOOKUP($A102,PeakPrices,C$4,FALSE()))</f>
        <v>0</v>
      </c>
      <c r="D102" s="30" t="n">
        <f aca="false">IF(A102=0,0,VLOOKUP($A102,SatPrices,D$4,FALSE()))</f>
        <v>0</v>
      </c>
      <c r="E102" s="30" t="n">
        <f aca="false">IF(A102=0,0,VLOOKUP($A102,SunPrices,E$4+4,FALSE()))</f>
        <v>0</v>
      </c>
      <c r="F102" s="30" t="n">
        <f aca="false">IF(A102=0,0,VLOOKUP($A102,OffPrices,F$4+4,FALSE()))</f>
        <v>0</v>
      </c>
      <c r="G102" s="30" t="n">
        <f aca="false">+IF(A102=0,0,(D102*R102*16+E102*S102*16+F102*SUM(Q102:S102)*8)/(R102*16+S102*16+SUM(Q102:S102)*8))</f>
        <v>0</v>
      </c>
      <c r="H102" s="77" t="n">
        <f aca="false">IF(A102=0,0,(C102*Q102*16+D102*R102*16+E102*S102*16+F102*SUM(Q102:S102)*8)/(SUM(Q102:S102)*24))</f>
        <v>0</v>
      </c>
      <c r="I102" s="78" t="n">
        <f aca="false">IF(A102=0,0,VLOOKUP($A102,PeakVols,I$4+12,FALSE()))</f>
        <v>0</v>
      </c>
      <c r="J102" s="79" t="n">
        <f aca="false">IF(A102=0,0,VLOOKUP($A102,OffVols,J$4+16,FALSE()))</f>
        <v>0</v>
      </c>
      <c r="K102" s="80" t="n">
        <f aca="false">IF(A102=0,0,(I102*Q102*16+J102*SUM(R102:S102)*16+J102*SUM(Q102:S102)*8)/(SUM(Q102:S102)*24))</f>
        <v>0</v>
      </c>
      <c r="L102" s="81" t="n">
        <f aca="false">IF(A102=0,0,VLOOKUP($A102,PeakIntraVols,L$4,FALSE()))</f>
        <v>0</v>
      </c>
      <c r="M102" s="82" t="n">
        <f aca="false">IF(A102=0,0,VLOOKUP($A102,OffIntraVols,M$4+4,FALSE()))</f>
        <v>0</v>
      </c>
      <c r="N102" s="82" t="n">
        <f aca="false">IF(A102=0,0,(L102*Q102*16+M102*SUM(R102:S102)*16+M102*SUM(Q102:S102)*8)/(SUM(Q102:S102)*24))</f>
        <v>0</v>
      </c>
      <c r="O102" s="83" t="n">
        <f aca="false">IF(A102=0,0,VLOOKUP(A102,'Pwr CrvFtch'!$A$4:$B$363,2))</f>
        <v>0</v>
      </c>
      <c r="P102" s="84" t="n">
        <f aca="false">IF(A102=0,0,(1+O102/2)^(-2*((EOMONTH(A102,0)+20)-$C$12)/365.25))</f>
        <v>0</v>
      </c>
      <c r="Q102" s="85" t="n">
        <f aca="false">IF(A102=0,0,VLOOKUP($A102,$AC$4:$AF$446,2))</f>
        <v>0</v>
      </c>
      <c r="R102" s="85" t="n">
        <f aca="false">IF(A102=0,0,VLOOKUP($A102,$AC$4:$AF$446,3))</f>
        <v>0</v>
      </c>
      <c r="S102" s="85" t="n">
        <f aca="false">IF(A102=0,0,VLOOKUP($A102,$AC$4:$AF$446,4))</f>
        <v>0</v>
      </c>
      <c r="V102" s="90" t="n">
        <f aca="false">V101+1</f>
        <v>41</v>
      </c>
      <c r="W102" s="106" t="n">
        <v>9</v>
      </c>
      <c r="X102" s="107" t="s">
        <v>151</v>
      </c>
      <c r="AC102" s="11" t="n">
        <v>39539</v>
      </c>
      <c r="AD102" s="8" t="n">
        <v>22</v>
      </c>
      <c r="AE102" s="8" t="n">
        <v>4</v>
      </c>
      <c r="AF102" s="8" t="n">
        <v>4</v>
      </c>
      <c r="AG102" s="8" t="n">
        <v>0</v>
      </c>
      <c r="AH102" s="8" t="n">
        <v>30</v>
      </c>
    </row>
    <row r="103" customFormat="false" ht="12.75" hidden="false" customHeight="false" outlineLevel="0" collapsed="false">
      <c r="A103" s="74" t="n">
        <f aca="false">IF(EOMONTH(A102,0)+1&gt;$C$17,0,IF(A102=0,0,EOMONTH(A102,0)+1))</f>
        <v>0</v>
      </c>
      <c r="B103" s="75" t="n">
        <f aca="false">IF(A103=0,0,YEAR(A103))</f>
        <v>0</v>
      </c>
      <c r="C103" s="76" t="n">
        <f aca="false">IF(A103=0,0,VLOOKUP($A103,PeakPrices,C$4,FALSE()))</f>
        <v>0</v>
      </c>
      <c r="D103" s="30" t="n">
        <f aca="false">IF(A103=0,0,VLOOKUP($A103,SatPrices,D$4,FALSE()))</f>
        <v>0</v>
      </c>
      <c r="E103" s="30" t="n">
        <f aca="false">IF(A103=0,0,VLOOKUP($A103,SunPrices,E$4+4,FALSE()))</f>
        <v>0</v>
      </c>
      <c r="F103" s="30" t="n">
        <f aca="false">IF(A103=0,0,VLOOKUP($A103,OffPrices,F$4+4,FALSE()))</f>
        <v>0</v>
      </c>
      <c r="G103" s="30" t="n">
        <f aca="false">+IF(A103=0,0,(D103*R103*16+E103*S103*16+F103*SUM(Q103:S103)*8)/(R103*16+S103*16+SUM(Q103:S103)*8))</f>
        <v>0</v>
      </c>
      <c r="H103" s="77" t="n">
        <f aca="false">IF(A103=0,0,(C103*Q103*16+D103*R103*16+E103*S103*16+F103*SUM(Q103:S103)*8)/(SUM(Q103:S103)*24))</f>
        <v>0</v>
      </c>
      <c r="I103" s="78" t="n">
        <f aca="false">IF(A103=0,0,VLOOKUP($A103,PeakVols,I$4+12,FALSE()))</f>
        <v>0</v>
      </c>
      <c r="J103" s="79" t="n">
        <f aca="false">IF(A103=0,0,VLOOKUP($A103,OffVols,J$4+16,FALSE()))</f>
        <v>0</v>
      </c>
      <c r="K103" s="80" t="n">
        <f aca="false">IF(A103=0,0,(I103*Q103*16+J103*SUM(R103:S103)*16+J103*SUM(Q103:S103)*8)/(SUM(Q103:S103)*24))</f>
        <v>0</v>
      </c>
      <c r="L103" s="81" t="n">
        <f aca="false">IF(A103=0,0,VLOOKUP($A103,PeakIntraVols,L$4,FALSE()))</f>
        <v>0</v>
      </c>
      <c r="M103" s="82" t="n">
        <f aca="false">IF(A103=0,0,VLOOKUP($A103,OffIntraVols,M$4+4,FALSE()))</f>
        <v>0</v>
      </c>
      <c r="N103" s="82" t="n">
        <f aca="false">IF(A103=0,0,(L103*Q103*16+M103*SUM(R103:S103)*16+M103*SUM(Q103:S103)*8)/(SUM(Q103:S103)*24))</f>
        <v>0</v>
      </c>
      <c r="O103" s="83" t="n">
        <f aca="false">IF(A103=0,0,VLOOKUP(A103,'Pwr CrvFtch'!$A$4:$B$363,2))</f>
        <v>0</v>
      </c>
      <c r="P103" s="84" t="n">
        <f aca="false">IF(A103=0,0,(1+O103/2)^(-2*((EOMONTH(A103,0)+20)-$C$12)/365.25))</f>
        <v>0</v>
      </c>
      <c r="Q103" s="85" t="n">
        <f aca="false">IF(A103=0,0,VLOOKUP($A103,$AC$4:$AF$446,2))</f>
        <v>0</v>
      </c>
      <c r="R103" s="85" t="n">
        <f aca="false">IF(A103=0,0,VLOOKUP($A103,$AC$4:$AF$446,3))</f>
        <v>0</v>
      </c>
      <c r="S103" s="85" t="n">
        <f aca="false">IF(A103=0,0,VLOOKUP($A103,$AC$4:$AF$446,4))</f>
        <v>0</v>
      </c>
      <c r="V103" s="90" t="n">
        <f aca="false">V102+1</f>
        <v>42</v>
      </c>
      <c r="W103" s="106" t="n">
        <v>10</v>
      </c>
      <c r="X103" s="107" t="s">
        <v>152</v>
      </c>
      <c r="AC103" s="11" t="n">
        <v>39569</v>
      </c>
      <c r="AD103" s="8" t="n">
        <v>21</v>
      </c>
      <c r="AE103" s="8" t="n">
        <v>5</v>
      </c>
      <c r="AF103" s="8" t="n">
        <v>5</v>
      </c>
      <c r="AG103" s="8" t="n">
        <v>1</v>
      </c>
      <c r="AH103" s="8" t="n">
        <v>31</v>
      </c>
    </row>
    <row r="104" customFormat="false" ht="12.75" hidden="false" customHeight="false" outlineLevel="0" collapsed="false">
      <c r="A104" s="74" t="n">
        <f aca="false">IF(EOMONTH(A103,0)+1&gt;$C$17,0,IF(A103=0,0,EOMONTH(A103,0)+1))</f>
        <v>0</v>
      </c>
      <c r="B104" s="75" t="n">
        <f aca="false">IF(A104=0,0,YEAR(A104))</f>
        <v>0</v>
      </c>
      <c r="C104" s="76" t="n">
        <f aca="false">IF(A104=0,0,VLOOKUP($A104,PeakPrices,C$4,FALSE()))</f>
        <v>0</v>
      </c>
      <c r="D104" s="30" t="n">
        <f aca="false">IF(A104=0,0,VLOOKUP($A104,SatPrices,D$4,FALSE()))</f>
        <v>0</v>
      </c>
      <c r="E104" s="30" t="n">
        <f aca="false">IF(A104=0,0,VLOOKUP($A104,SunPrices,E$4+4,FALSE()))</f>
        <v>0</v>
      </c>
      <c r="F104" s="30" t="n">
        <f aca="false">IF(A104=0,0,VLOOKUP($A104,OffPrices,F$4+4,FALSE()))</f>
        <v>0</v>
      </c>
      <c r="G104" s="30" t="n">
        <f aca="false">+IF(A104=0,0,(D104*R104*16+E104*S104*16+F104*SUM(Q104:S104)*8)/(R104*16+S104*16+SUM(Q104:S104)*8))</f>
        <v>0</v>
      </c>
      <c r="H104" s="77" t="n">
        <f aca="false">IF(A104=0,0,(C104*Q104*16+D104*R104*16+E104*S104*16+F104*SUM(Q104:S104)*8)/(SUM(Q104:S104)*24))</f>
        <v>0</v>
      </c>
      <c r="I104" s="78" t="n">
        <f aca="false">IF(A104=0,0,VLOOKUP($A104,PeakVols,I$4+12,FALSE()))</f>
        <v>0</v>
      </c>
      <c r="J104" s="79" t="n">
        <f aca="false">IF(A104=0,0,VLOOKUP($A104,OffVols,J$4+16,FALSE()))</f>
        <v>0</v>
      </c>
      <c r="K104" s="80" t="n">
        <f aca="false">IF(A104=0,0,(I104*Q104*16+J104*SUM(R104:S104)*16+J104*SUM(Q104:S104)*8)/(SUM(Q104:S104)*24))</f>
        <v>0</v>
      </c>
      <c r="L104" s="81" t="n">
        <f aca="false">IF(A104=0,0,VLOOKUP($A104,PeakIntraVols,L$4,FALSE()))</f>
        <v>0</v>
      </c>
      <c r="M104" s="82" t="n">
        <f aca="false">IF(A104=0,0,VLOOKUP($A104,OffIntraVols,M$4+4,FALSE()))</f>
        <v>0</v>
      </c>
      <c r="N104" s="82" t="n">
        <f aca="false">IF(A104=0,0,(L104*Q104*16+M104*SUM(R104:S104)*16+M104*SUM(Q104:S104)*8)/(SUM(Q104:S104)*24))</f>
        <v>0</v>
      </c>
      <c r="O104" s="83" t="n">
        <f aca="false">IF(A104=0,0,VLOOKUP(A104,'Pwr CrvFtch'!$A$4:$B$363,2))</f>
        <v>0</v>
      </c>
      <c r="P104" s="84" t="n">
        <f aca="false">IF(A104=0,0,(1+O104/2)^(-2*((EOMONTH(A104,0)+20)-$C$12)/365.25))</f>
        <v>0</v>
      </c>
      <c r="Q104" s="85" t="n">
        <f aca="false">IF(A104=0,0,VLOOKUP($A104,$AC$4:$AF$446,2))</f>
        <v>0</v>
      </c>
      <c r="R104" s="85" t="n">
        <f aca="false">IF(A104=0,0,VLOOKUP($A104,$AC$4:$AF$446,3))</f>
        <v>0</v>
      </c>
      <c r="S104" s="85" t="n">
        <f aca="false">IF(A104=0,0,VLOOKUP($A104,$AC$4:$AF$446,4))</f>
        <v>0</v>
      </c>
      <c r="V104" s="90" t="n">
        <f aca="false">V103+1</f>
        <v>43</v>
      </c>
      <c r="W104" s="106" t="n">
        <v>11</v>
      </c>
      <c r="X104" s="107" t="s">
        <v>153</v>
      </c>
      <c r="AC104" s="11" t="n">
        <v>39600</v>
      </c>
      <c r="AD104" s="8" t="n">
        <v>21</v>
      </c>
      <c r="AE104" s="8" t="n">
        <v>4</v>
      </c>
      <c r="AF104" s="8" t="n">
        <v>5</v>
      </c>
      <c r="AG104" s="8" t="n">
        <v>0</v>
      </c>
      <c r="AH104" s="8" t="n">
        <v>30</v>
      </c>
    </row>
    <row r="105" customFormat="false" ht="12.75" hidden="false" customHeight="false" outlineLevel="0" collapsed="false">
      <c r="A105" s="74" t="n">
        <f aca="false">IF(EOMONTH(A104,0)+1&gt;$C$17,0,IF(A104=0,0,EOMONTH(A104,0)+1))</f>
        <v>0</v>
      </c>
      <c r="B105" s="75" t="n">
        <f aca="false">IF(A105=0,0,YEAR(A105))</f>
        <v>0</v>
      </c>
      <c r="C105" s="76" t="n">
        <f aca="false">IF(A105=0,0,VLOOKUP($A105,PeakPrices,C$4,FALSE()))</f>
        <v>0</v>
      </c>
      <c r="D105" s="30" t="n">
        <f aca="false">IF(A105=0,0,VLOOKUP($A105,SatPrices,D$4,FALSE()))</f>
        <v>0</v>
      </c>
      <c r="E105" s="30" t="n">
        <f aca="false">IF(A105=0,0,VLOOKUP($A105,SunPrices,E$4+4,FALSE()))</f>
        <v>0</v>
      </c>
      <c r="F105" s="30" t="n">
        <f aca="false">IF(A105=0,0,VLOOKUP($A105,OffPrices,F$4+4,FALSE()))</f>
        <v>0</v>
      </c>
      <c r="G105" s="30" t="n">
        <f aca="false">+IF(A105=0,0,(D105*R105*16+E105*S105*16+F105*SUM(Q105:S105)*8)/(R105*16+S105*16+SUM(Q105:S105)*8))</f>
        <v>0</v>
      </c>
      <c r="H105" s="77" t="n">
        <f aca="false">IF(A105=0,0,(C105*Q105*16+D105*R105*16+E105*S105*16+F105*SUM(Q105:S105)*8)/(SUM(Q105:S105)*24))</f>
        <v>0</v>
      </c>
      <c r="I105" s="78" t="n">
        <f aca="false">IF(A105=0,0,VLOOKUP($A105,PeakVols,I$4+12,FALSE()))</f>
        <v>0</v>
      </c>
      <c r="J105" s="79" t="n">
        <f aca="false">IF(A105=0,0,VLOOKUP($A105,OffVols,J$4+16,FALSE()))</f>
        <v>0</v>
      </c>
      <c r="K105" s="80" t="n">
        <f aca="false">IF(A105=0,0,(I105*Q105*16+J105*SUM(R105:S105)*16+J105*SUM(Q105:S105)*8)/(SUM(Q105:S105)*24))</f>
        <v>0</v>
      </c>
      <c r="L105" s="81" t="n">
        <f aca="false">IF(A105=0,0,VLOOKUP($A105,PeakIntraVols,L$4,FALSE()))</f>
        <v>0</v>
      </c>
      <c r="M105" s="82" t="n">
        <f aca="false">IF(A105=0,0,VLOOKUP($A105,OffIntraVols,M$4+4,FALSE()))</f>
        <v>0</v>
      </c>
      <c r="N105" s="82" t="n">
        <f aca="false">IF(A105=0,0,(L105*Q105*16+M105*SUM(R105:S105)*16+M105*SUM(Q105:S105)*8)/(SUM(Q105:S105)*24))</f>
        <v>0</v>
      </c>
      <c r="O105" s="83" t="n">
        <f aca="false">IF(A105=0,0,VLOOKUP(A105,'Pwr CrvFtch'!$A$4:$B$363,2))</f>
        <v>0</v>
      </c>
      <c r="P105" s="84" t="n">
        <f aca="false">IF(A105=0,0,(1+O105/2)^(-2*((EOMONTH(A105,0)+20)-$C$12)/365.25))</f>
        <v>0</v>
      </c>
      <c r="Q105" s="85" t="n">
        <f aca="false">IF(A105=0,0,VLOOKUP($A105,$AC$4:$AF$446,2))</f>
        <v>0</v>
      </c>
      <c r="R105" s="85" t="n">
        <f aca="false">IF(A105=0,0,VLOOKUP($A105,$AC$4:$AF$446,3))</f>
        <v>0</v>
      </c>
      <c r="S105" s="85" t="n">
        <f aca="false">IF(A105=0,0,VLOOKUP($A105,$AC$4:$AF$446,4))</f>
        <v>0</v>
      </c>
      <c r="V105" s="90" t="n">
        <f aca="false">V104+1</f>
        <v>44</v>
      </c>
      <c r="W105" s="106" t="n">
        <v>12</v>
      </c>
      <c r="X105" s="107" t="s">
        <v>154</v>
      </c>
      <c r="AC105" s="11" t="n">
        <v>39630</v>
      </c>
      <c r="AD105" s="8" t="n">
        <v>22</v>
      </c>
      <c r="AE105" s="8" t="n">
        <v>4</v>
      </c>
      <c r="AF105" s="8" t="n">
        <v>5</v>
      </c>
      <c r="AG105" s="8" t="n">
        <v>1</v>
      </c>
      <c r="AH105" s="8" t="n">
        <v>31</v>
      </c>
    </row>
    <row r="106" customFormat="false" ht="12.75" hidden="false" customHeight="false" outlineLevel="0" collapsed="false">
      <c r="A106" s="74" t="n">
        <f aca="false">IF(EOMONTH(A105,0)+1&gt;$C$17,0,IF(A105=0,0,EOMONTH(A105,0)+1))</f>
        <v>0</v>
      </c>
      <c r="B106" s="75" t="n">
        <f aca="false">IF(A106=0,0,YEAR(A106))</f>
        <v>0</v>
      </c>
      <c r="C106" s="76" t="n">
        <f aca="false">IF(A106=0,0,VLOOKUP($A106,PeakPrices,C$4,FALSE()))</f>
        <v>0</v>
      </c>
      <c r="D106" s="30" t="n">
        <f aca="false">IF(A106=0,0,VLOOKUP($A106,SatPrices,D$4,FALSE()))</f>
        <v>0</v>
      </c>
      <c r="E106" s="30" t="n">
        <f aca="false">IF(A106=0,0,VLOOKUP($A106,SunPrices,E$4+4,FALSE()))</f>
        <v>0</v>
      </c>
      <c r="F106" s="30" t="n">
        <f aca="false">IF(A106=0,0,VLOOKUP($A106,OffPrices,F$4+4,FALSE()))</f>
        <v>0</v>
      </c>
      <c r="G106" s="30" t="n">
        <f aca="false">+IF(A106=0,0,(D106*R106*16+E106*S106*16+F106*SUM(Q106:S106)*8)/(R106*16+S106*16+SUM(Q106:S106)*8))</f>
        <v>0</v>
      </c>
      <c r="H106" s="77" t="n">
        <f aca="false">IF(A106=0,0,(C106*Q106*16+D106*R106*16+E106*S106*16+F106*SUM(Q106:S106)*8)/(SUM(Q106:S106)*24))</f>
        <v>0</v>
      </c>
      <c r="I106" s="78" t="n">
        <f aca="false">IF(A106=0,0,VLOOKUP($A106,PeakVols,I$4+12,FALSE()))</f>
        <v>0</v>
      </c>
      <c r="J106" s="79" t="n">
        <f aca="false">IF(A106=0,0,VLOOKUP($A106,OffVols,J$4+16,FALSE()))</f>
        <v>0</v>
      </c>
      <c r="K106" s="80" t="n">
        <f aca="false">IF(A106=0,0,(I106*Q106*16+J106*SUM(R106:S106)*16+J106*SUM(Q106:S106)*8)/(SUM(Q106:S106)*24))</f>
        <v>0</v>
      </c>
      <c r="L106" s="81" t="n">
        <f aca="false">IF(A106=0,0,VLOOKUP($A106,PeakIntraVols,L$4,FALSE()))</f>
        <v>0</v>
      </c>
      <c r="M106" s="82" t="n">
        <f aca="false">IF(A106=0,0,VLOOKUP($A106,OffIntraVols,M$4+4,FALSE()))</f>
        <v>0</v>
      </c>
      <c r="N106" s="82" t="n">
        <f aca="false">IF(A106=0,0,(L106*Q106*16+M106*SUM(R106:S106)*16+M106*SUM(Q106:S106)*8)/(SUM(Q106:S106)*24))</f>
        <v>0</v>
      </c>
      <c r="O106" s="83" t="n">
        <f aca="false">IF(A106=0,0,VLOOKUP(A106,'Pwr CrvFtch'!$A$4:$B$363,2))</f>
        <v>0</v>
      </c>
      <c r="P106" s="84" t="n">
        <f aca="false">IF(A106=0,0,(1+O106/2)^(-2*((EOMONTH(A106,0)+20)-$C$12)/365.25))</f>
        <v>0</v>
      </c>
      <c r="Q106" s="85" t="n">
        <f aca="false">IF(A106=0,0,VLOOKUP($A106,$AC$4:$AF$446,2))</f>
        <v>0</v>
      </c>
      <c r="R106" s="85" t="n">
        <f aca="false">IF(A106=0,0,VLOOKUP($A106,$AC$4:$AF$446,3))</f>
        <v>0</v>
      </c>
      <c r="S106" s="85" t="n">
        <f aca="false">IF(A106=0,0,VLOOKUP($A106,$AC$4:$AF$446,4))</f>
        <v>0</v>
      </c>
      <c r="V106" s="90" t="n">
        <f aca="false">V105+1</f>
        <v>45</v>
      </c>
      <c r="W106" s="106" t="n">
        <v>20</v>
      </c>
      <c r="X106" s="107" t="s">
        <v>155</v>
      </c>
      <c r="AC106" s="11" t="n">
        <v>39661</v>
      </c>
      <c r="AD106" s="8" t="n">
        <v>21</v>
      </c>
      <c r="AE106" s="8" t="n">
        <v>5</v>
      </c>
      <c r="AF106" s="8" t="n">
        <v>5</v>
      </c>
      <c r="AG106" s="8" t="n">
        <v>0</v>
      </c>
      <c r="AH106" s="8" t="n">
        <v>31</v>
      </c>
    </row>
    <row r="107" customFormat="false" ht="12.75" hidden="false" customHeight="false" outlineLevel="0" collapsed="false">
      <c r="A107" s="74" t="n">
        <f aca="false">IF(EOMONTH(A106,0)+1&gt;$C$17,0,IF(A106=0,0,EOMONTH(A106,0)+1))</f>
        <v>0</v>
      </c>
      <c r="B107" s="75" t="n">
        <f aca="false">IF(A107=0,0,YEAR(A107))</f>
        <v>0</v>
      </c>
      <c r="C107" s="76" t="n">
        <f aca="false">IF(A107=0,0,VLOOKUP($A107,PeakPrices,C$4,FALSE()))</f>
        <v>0</v>
      </c>
      <c r="D107" s="30" t="n">
        <f aca="false">IF(A107=0,0,VLOOKUP($A107,SatPrices,D$4,FALSE()))</f>
        <v>0</v>
      </c>
      <c r="E107" s="30" t="n">
        <f aca="false">IF(A107=0,0,VLOOKUP($A107,SunPrices,E$4+4,FALSE()))</f>
        <v>0</v>
      </c>
      <c r="F107" s="30" t="n">
        <f aca="false">IF(A107=0,0,VLOOKUP($A107,OffPrices,F$4+4,FALSE()))</f>
        <v>0</v>
      </c>
      <c r="G107" s="30" t="n">
        <f aca="false">+IF(A107=0,0,(D107*R107*16+E107*S107*16+F107*SUM(Q107:S107)*8)/(R107*16+S107*16+SUM(Q107:S107)*8))</f>
        <v>0</v>
      </c>
      <c r="H107" s="77" t="n">
        <f aca="false">IF(A107=0,0,(C107*Q107*16+D107*R107*16+E107*S107*16+F107*SUM(Q107:S107)*8)/(SUM(Q107:S107)*24))</f>
        <v>0</v>
      </c>
      <c r="I107" s="78" t="n">
        <f aca="false">IF(A107=0,0,VLOOKUP($A107,PeakVols,I$4+12,FALSE()))</f>
        <v>0</v>
      </c>
      <c r="J107" s="79" t="n">
        <f aca="false">IF(A107=0,0,VLOOKUP($A107,OffVols,J$4+16,FALSE()))</f>
        <v>0</v>
      </c>
      <c r="K107" s="80" t="n">
        <f aca="false">IF(A107=0,0,(I107*Q107*16+J107*SUM(R107:S107)*16+J107*SUM(Q107:S107)*8)/(SUM(Q107:S107)*24))</f>
        <v>0</v>
      </c>
      <c r="L107" s="81" t="n">
        <f aca="false">IF(A107=0,0,VLOOKUP($A107,PeakIntraVols,L$4,FALSE()))</f>
        <v>0</v>
      </c>
      <c r="M107" s="82" t="n">
        <f aca="false">IF(A107=0,0,VLOOKUP($A107,OffIntraVols,M$4+4,FALSE()))</f>
        <v>0</v>
      </c>
      <c r="N107" s="82" t="n">
        <f aca="false">IF(A107=0,0,(L107*Q107*16+M107*SUM(R107:S107)*16+M107*SUM(Q107:S107)*8)/(SUM(Q107:S107)*24))</f>
        <v>0</v>
      </c>
      <c r="O107" s="83" t="n">
        <f aca="false">IF(A107=0,0,VLOOKUP(A107,'Pwr CrvFtch'!$A$4:$B$363,2))</f>
        <v>0</v>
      </c>
      <c r="P107" s="84" t="n">
        <f aca="false">IF(A107=0,0,(1+O107/2)^(-2*((EOMONTH(A107,0)+20)-$C$12)/365.25))</f>
        <v>0</v>
      </c>
      <c r="Q107" s="85" t="n">
        <f aca="false">IF(A107=0,0,VLOOKUP($A107,$AC$4:$AF$446,2))</f>
        <v>0</v>
      </c>
      <c r="R107" s="85" t="n">
        <f aca="false">IF(A107=0,0,VLOOKUP($A107,$AC$4:$AF$446,3))</f>
        <v>0</v>
      </c>
      <c r="S107" s="85" t="n">
        <f aca="false">IF(A107=0,0,VLOOKUP($A107,$AC$4:$AF$446,4))</f>
        <v>0</v>
      </c>
      <c r="V107" s="90" t="n">
        <f aca="false">V106+1</f>
        <v>46</v>
      </c>
      <c r="W107" s="106" t="n">
        <v>21</v>
      </c>
      <c r="X107" s="107" t="s">
        <v>156</v>
      </c>
      <c r="AC107" s="11" t="n">
        <v>39692</v>
      </c>
      <c r="AD107" s="8" t="n">
        <v>21</v>
      </c>
      <c r="AE107" s="8" t="n">
        <v>4</v>
      </c>
      <c r="AF107" s="8" t="n">
        <v>5</v>
      </c>
      <c r="AG107" s="8" t="n">
        <v>1</v>
      </c>
      <c r="AH107" s="8" t="n">
        <v>30</v>
      </c>
    </row>
    <row r="108" customFormat="false" ht="13.5" hidden="false" customHeight="false" outlineLevel="0" collapsed="false">
      <c r="A108" s="74" t="n">
        <f aca="false">IF(EOMONTH(A107,0)+1&gt;$C$17,0,IF(A107=0,0,EOMONTH(A107,0)+1))</f>
        <v>0</v>
      </c>
      <c r="B108" s="75" t="n">
        <f aca="false">IF(A108=0,0,YEAR(A108))</f>
        <v>0</v>
      </c>
      <c r="C108" s="76" t="n">
        <f aca="false">IF(A108=0,0,VLOOKUP($A108,PeakPrices,C$4,FALSE()))</f>
        <v>0</v>
      </c>
      <c r="D108" s="30" t="n">
        <f aca="false">IF(A108=0,0,VLOOKUP($A108,SatPrices,D$4,FALSE()))</f>
        <v>0</v>
      </c>
      <c r="E108" s="30" t="n">
        <f aca="false">IF(A108=0,0,VLOOKUP($A108,SunPrices,E$4+4,FALSE()))</f>
        <v>0</v>
      </c>
      <c r="F108" s="30" t="n">
        <f aca="false">IF(A108=0,0,VLOOKUP($A108,OffPrices,F$4+4,FALSE()))</f>
        <v>0</v>
      </c>
      <c r="G108" s="30" t="n">
        <f aca="false">+IF(A108=0,0,(D108*R108*16+E108*S108*16+F108*SUM(Q108:S108)*8)/(R108*16+S108*16+SUM(Q108:S108)*8))</f>
        <v>0</v>
      </c>
      <c r="H108" s="77" t="n">
        <f aca="false">IF(A108=0,0,(C108*Q108*16+D108*R108*16+E108*S108*16+F108*SUM(Q108:S108)*8)/(SUM(Q108:S108)*24))</f>
        <v>0</v>
      </c>
      <c r="I108" s="78" t="n">
        <f aca="false">IF(A108=0,0,VLOOKUP($A108,PeakVols,I$4+12,FALSE()))</f>
        <v>0</v>
      </c>
      <c r="J108" s="79" t="n">
        <f aca="false">IF(A108=0,0,VLOOKUP($A108,OffVols,J$4+16,FALSE()))</f>
        <v>0</v>
      </c>
      <c r="K108" s="80" t="n">
        <f aca="false">IF(A108=0,0,(I108*Q108*16+J108*SUM(R108:S108)*16+J108*SUM(Q108:S108)*8)/(SUM(Q108:S108)*24))</f>
        <v>0</v>
      </c>
      <c r="L108" s="81" t="n">
        <f aca="false">IF(A108=0,0,VLOOKUP($A108,PeakIntraVols,L$4,FALSE()))</f>
        <v>0</v>
      </c>
      <c r="M108" s="82" t="n">
        <f aca="false">IF(A108=0,0,VLOOKUP($A108,OffIntraVols,M$4+4,FALSE()))</f>
        <v>0</v>
      </c>
      <c r="N108" s="82" t="n">
        <f aca="false">IF(A108=0,0,(L108*Q108*16+M108*SUM(R108:S108)*16+M108*SUM(Q108:S108)*8)/(SUM(Q108:S108)*24))</f>
        <v>0</v>
      </c>
      <c r="O108" s="83" t="n">
        <f aca="false">IF(A108=0,0,VLOOKUP(A108,'Pwr CrvFtch'!$A$4:$B$363,2))</f>
        <v>0</v>
      </c>
      <c r="P108" s="84" t="n">
        <f aca="false">IF(A108=0,0,(1+O108/2)^(-2*((EOMONTH(A108,0)+20)-$C$12)/365.25))</f>
        <v>0</v>
      </c>
      <c r="Q108" s="85" t="n">
        <f aca="false">IF(A108=0,0,VLOOKUP($A108,$AC$4:$AF$446,2))</f>
        <v>0</v>
      </c>
      <c r="R108" s="85" t="n">
        <f aca="false">IF(A108=0,0,VLOOKUP($A108,$AC$4:$AF$446,3))</f>
        <v>0</v>
      </c>
      <c r="S108" s="85" t="n">
        <f aca="false">IF(A108=0,0,VLOOKUP($A108,$AC$4:$AF$446,4))</f>
        <v>0</v>
      </c>
      <c r="V108" s="109" t="n">
        <f aca="false">V107+1</f>
        <v>47</v>
      </c>
      <c r="W108" s="110" t="n">
        <v>22</v>
      </c>
      <c r="X108" s="111" t="s">
        <v>157</v>
      </c>
      <c r="AC108" s="11" t="n">
        <v>39722</v>
      </c>
      <c r="AD108" s="8" t="n">
        <v>23</v>
      </c>
      <c r="AE108" s="8" t="n">
        <v>4</v>
      </c>
      <c r="AF108" s="8" t="n">
        <v>4</v>
      </c>
      <c r="AG108" s="8" t="n">
        <v>0</v>
      </c>
      <c r="AH108" s="8" t="n">
        <v>31</v>
      </c>
    </row>
    <row r="109" customFormat="false" ht="12.75" hidden="false" customHeight="false" outlineLevel="0" collapsed="false">
      <c r="A109" s="74" t="n">
        <f aca="false">IF(EOMONTH(A108,0)+1&gt;$C$17,0,IF(A108=0,0,EOMONTH(A108,0)+1))</f>
        <v>0</v>
      </c>
      <c r="B109" s="75" t="n">
        <f aca="false">IF(A109=0,0,YEAR(A109))</f>
        <v>0</v>
      </c>
      <c r="C109" s="76" t="n">
        <f aca="false">IF(A109=0,0,VLOOKUP($A109,PeakPrices,C$4,FALSE()))</f>
        <v>0</v>
      </c>
      <c r="D109" s="30" t="n">
        <f aca="false">IF(A109=0,0,VLOOKUP($A109,SatPrices,D$4,FALSE()))</f>
        <v>0</v>
      </c>
      <c r="E109" s="30" t="n">
        <f aca="false">IF(A109=0,0,VLOOKUP($A109,SunPrices,E$4+4,FALSE()))</f>
        <v>0</v>
      </c>
      <c r="F109" s="30" t="n">
        <f aca="false">IF(A109=0,0,VLOOKUP($A109,OffPrices,F$4+4,FALSE()))</f>
        <v>0</v>
      </c>
      <c r="G109" s="30" t="n">
        <f aca="false">+IF(A109=0,0,(D109*R109*16+E109*S109*16+F109*SUM(Q109:S109)*8)/(R109*16+S109*16+SUM(Q109:S109)*8))</f>
        <v>0</v>
      </c>
      <c r="H109" s="77" t="n">
        <f aca="false">IF(A109=0,0,(C109*Q109*16+D109*R109*16+E109*S109*16+F109*SUM(Q109:S109)*8)/(SUM(Q109:S109)*24))</f>
        <v>0</v>
      </c>
      <c r="I109" s="78" t="n">
        <f aca="false">IF(A109=0,0,VLOOKUP($A109,PeakVols,I$4+12,FALSE()))</f>
        <v>0</v>
      </c>
      <c r="J109" s="79" t="n">
        <f aca="false">IF(A109=0,0,VLOOKUP($A109,OffVols,J$4+16,FALSE()))</f>
        <v>0</v>
      </c>
      <c r="K109" s="80" t="n">
        <f aca="false">IF(A109=0,0,(I109*Q109*16+J109*SUM(R109:S109)*16+J109*SUM(Q109:S109)*8)/(SUM(Q109:S109)*24))</f>
        <v>0</v>
      </c>
      <c r="L109" s="81" t="n">
        <f aca="false">IF(A109=0,0,VLOOKUP($A109,PeakIntraVols,L$4,FALSE()))</f>
        <v>0</v>
      </c>
      <c r="M109" s="82" t="n">
        <f aca="false">IF(A109=0,0,VLOOKUP($A109,OffIntraVols,M$4+4,FALSE()))</f>
        <v>0</v>
      </c>
      <c r="N109" s="82" t="n">
        <f aca="false">IF(A109=0,0,(L109*Q109*16+M109*SUM(R109:S109)*16+M109*SUM(Q109:S109)*8)/(SUM(Q109:S109)*24))</f>
        <v>0</v>
      </c>
      <c r="O109" s="83" t="n">
        <f aca="false">IF(A109=0,0,VLOOKUP(A109,'Pwr CrvFtch'!$A$4:$B$363,2))</f>
        <v>0</v>
      </c>
      <c r="P109" s="84" t="n">
        <f aca="false">IF(A109=0,0,(1+O109/2)^(-2*((EOMONTH(A109,0)+20)-$C$12)/365.25))</f>
        <v>0</v>
      </c>
      <c r="Q109" s="85" t="n">
        <f aca="false">IF(A109=0,0,VLOOKUP($A109,$AC$4:$AF$446,2))</f>
        <v>0</v>
      </c>
      <c r="R109" s="85" t="n">
        <f aca="false">IF(A109=0,0,VLOOKUP($A109,$AC$4:$AF$446,3))</f>
        <v>0</v>
      </c>
      <c r="S109" s="85" t="n">
        <f aca="false">IF(A109=0,0,VLOOKUP($A109,$AC$4:$AF$446,4))</f>
        <v>0</v>
      </c>
      <c r="AC109" s="11" t="n">
        <v>39753</v>
      </c>
      <c r="AD109" s="8" t="n">
        <v>19</v>
      </c>
      <c r="AE109" s="8" t="n">
        <v>5</v>
      </c>
      <c r="AF109" s="8" t="n">
        <v>6</v>
      </c>
      <c r="AG109" s="8" t="n">
        <v>1</v>
      </c>
      <c r="AH109" s="8" t="n">
        <v>30</v>
      </c>
    </row>
    <row r="110" customFormat="false" ht="12.75" hidden="false" customHeight="false" outlineLevel="0" collapsed="false">
      <c r="A110" s="74" t="n">
        <f aca="false">IF(EOMONTH(A109,0)+1&gt;$C$17,0,IF(A109=0,0,EOMONTH(A109,0)+1))</f>
        <v>0</v>
      </c>
      <c r="B110" s="75" t="n">
        <f aca="false">IF(A110=0,0,YEAR(A110))</f>
        <v>0</v>
      </c>
      <c r="C110" s="76" t="n">
        <f aca="false">IF(A110=0,0,VLOOKUP($A110,PeakPrices,C$4,FALSE()))</f>
        <v>0</v>
      </c>
      <c r="D110" s="30" t="n">
        <f aca="false">IF(A110=0,0,VLOOKUP($A110,SatPrices,D$4,FALSE()))</f>
        <v>0</v>
      </c>
      <c r="E110" s="30" t="n">
        <f aca="false">IF(A110=0,0,VLOOKUP($A110,SunPrices,E$4+4,FALSE()))</f>
        <v>0</v>
      </c>
      <c r="F110" s="30" t="n">
        <f aca="false">IF(A110=0,0,VLOOKUP($A110,OffPrices,F$4+4,FALSE()))</f>
        <v>0</v>
      </c>
      <c r="G110" s="30" t="n">
        <f aca="false">+IF(A110=0,0,(D110*R110*16+E110*S110*16+F110*SUM(Q110:S110)*8)/(R110*16+S110*16+SUM(Q110:S110)*8))</f>
        <v>0</v>
      </c>
      <c r="H110" s="77" t="n">
        <f aca="false">IF(A110=0,0,(C110*Q110*16+D110*R110*16+E110*S110*16+F110*SUM(Q110:S110)*8)/(SUM(Q110:S110)*24))</f>
        <v>0</v>
      </c>
      <c r="I110" s="78" t="n">
        <f aca="false">IF(A110=0,0,VLOOKUP($A110,PeakVols,I$4+12,FALSE()))</f>
        <v>0</v>
      </c>
      <c r="J110" s="79" t="n">
        <f aca="false">IF(A110=0,0,VLOOKUP($A110,OffVols,J$4+16,FALSE()))</f>
        <v>0</v>
      </c>
      <c r="K110" s="80" t="n">
        <f aca="false">IF(A110=0,0,(I110*Q110*16+J110*SUM(R110:S110)*16+J110*SUM(Q110:S110)*8)/(SUM(Q110:S110)*24))</f>
        <v>0</v>
      </c>
      <c r="L110" s="81" t="n">
        <f aca="false">IF(A110=0,0,VLOOKUP($A110,PeakIntraVols,L$4,FALSE()))</f>
        <v>0</v>
      </c>
      <c r="M110" s="82" t="n">
        <f aca="false">IF(A110=0,0,VLOOKUP($A110,OffIntraVols,M$4+4,FALSE()))</f>
        <v>0</v>
      </c>
      <c r="N110" s="82" t="n">
        <f aca="false">IF(A110=0,0,(L110*Q110*16+M110*SUM(R110:S110)*16+M110*SUM(Q110:S110)*8)/(SUM(Q110:S110)*24))</f>
        <v>0</v>
      </c>
      <c r="O110" s="83" t="n">
        <f aca="false">IF(A110=0,0,VLOOKUP(A110,'Pwr CrvFtch'!$A$4:$B$363,2))</f>
        <v>0</v>
      </c>
      <c r="P110" s="84" t="n">
        <f aca="false">IF(A110=0,0,(1+O110/2)^(-2*((EOMONTH(A110,0)+20)-$C$12)/365.25))</f>
        <v>0</v>
      </c>
      <c r="Q110" s="85" t="n">
        <f aca="false">IF(A110=0,0,VLOOKUP($A110,$AC$4:$AF$446,2))</f>
        <v>0</v>
      </c>
      <c r="R110" s="85" t="n">
        <f aca="false">IF(A110=0,0,VLOOKUP($A110,$AC$4:$AF$446,3))</f>
        <v>0</v>
      </c>
      <c r="S110" s="85" t="n">
        <f aca="false">IF(A110=0,0,VLOOKUP($A110,$AC$4:$AF$446,4))</f>
        <v>0</v>
      </c>
      <c r="AC110" s="11" t="n">
        <v>39783</v>
      </c>
      <c r="AD110" s="8" t="n">
        <v>22</v>
      </c>
      <c r="AE110" s="8" t="n">
        <v>4</v>
      </c>
      <c r="AF110" s="8" t="n">
        <v>5</v>
      </c>
      <c r="AG110" s="8" t="n">
        <v>1</v>
      </c>
      <c r="AH110" s="8" t="n">
        <v>31</v>
      </c>
    </row>
    <row r="111" customFormat="false" ht="12.75" hidden="false" customHeight="false" outlineLevel="0" collapsed="false">
      <c r="A111" s="74" t="n">
        <f aca="false">IF(EOMONTH(A110,0)+1&gt;$C$17,0,IF(A110=0,0,EOMONTH(A110,0)+1))</f>
        <v>0</v>
      </c>
      <c r="B111" s="75" t="n">
        <f aca="false">IF(A111=0,0,YEAR(A111))</f>
        <v>0</v>
      </c>
      <c r="C111" s="76" t="n">
        <f aca="false">IF(A111=0,0,VLOOKUP($A111,PeakPrices,C$4,FALSE()))</f>
        <v>0</v>
      </c>
      <c r="D111" s="30" t="n">
        <f aca="false">IF(A111=0,0,VLOOKUP($A111,SatPrices,D$4,FALSE()))</f>
        <v>0</v>
      </c>
      <c r="E111" s="30" t="n">
        <f aca="false">IF(A111=0,0,VLOOKUP($A111,SunPrices,E$4+4,FALSE()))</f>
        <v>0</v>
      </c>
      <c r="F111" s="30" t="n">
        <f aca="false">IF(A111=0,0,VLOOKUP($A111,OffPrices,F$4+4,FALSE()))</f>
        <v>0</v>
      </c>
      <c r="G111" s="30" t="n">
        <f aca="false">+IF(A111=0,0,(D111*R111*16+E111*S111*16+F111*SUM(Q111:S111)*8)/(R111*16+S111*16+SUM(Q111:S111)*8))</f>
        <v>0</v>
      </c>
      <c r="H111" s="77" t="n">
        <f aca="false">IF(A111=0,0,(C111*Q111*16+D111*R111*16+E111*S111*16+F111*SUM(Q111:S111)*8)/(SUM(Q111:S111)*24))</f>
        <v>0</v>
      </c>
      <c r="I111" s="78" t="n">
        <f aca="false">IF(A111=0,0,VLOOKUP($A111,PeakVols,I$4+12,FALSE()))</f>
        <v>0</v>
      </c>
      <c r="J111" s="79" t="n">
        <f aca="false">IF(A111=0,0,VLOOKUP($A111,OffVols,J$4+16,FALSE()))</f>
        <v>0</v>
      </c>
      <c r="K111" s="80" t="n">
        <f aca="false">IF(A111=0,0,(I111*Q111*16+J111*SUM(R111:S111)*16+J111*SUM(Q111:S111)*8)/(SUM(Q111:S111)*24))</f>
        <v>0</v>
      </c>
      <c r="L111" s="81" t="n">
        <f aca="false">IF(A111=0,0,VLOOKUP($A111,PeakIntraVols,L$4,FALSE()))</f>
        <v>0</v>
      </c>
      <c r="M111" s="82" t="n">
        <f aca="false">IF(A111=0,0,VLOOKUP($A111,OffIntraVols,M$4+4,FALSE()))</f>
        <v>0</v>
      </c>
      <c r="N111" s="82" t="n">
        <f aca="false">IF(A111=0,0,(L111*Q111*16+M111*SUM(R111:S111)*16+M111*SUM(Q111:S111)*8)/(SUM(Q111:S111)*24))</f>
        <v>0</v>
      </c>
      <c r="O111" s="83" t="n">
        <f aca="false">IF(A111=0,0,VLOOKUP(A111,'Pwr CrvFtch'!$A$4:$B$363,2))</f>
        <v>0</v>
      </c>
      <c r="P111" s="84" t="n">
        <f aca="false">IF(A111=0,0,(1+O111/2)^(-2*((EOMONTH(A111,0)+20)-$C$12)/365.25))</f>
        <v>0</v>
      </c>
      <c r="Q111" s="85" t="n">
        <f aca="false">IF(A111=0,0,VLOOKUP($A111,$AC$4:$AF$446,2))</f>
        <v>0</v>
      </c>
      <c r="R111" s="85" t="n">
        <f aca="false">IF(A111=0,0,VLOOKUP($A111,$AC$4:$AF$446,3))</f>
        <v>0</v>
      </c>
      <c r="S111" s="85" t="n">
        <f aca="false">IF(A111=0,0,VLOOKUP($A111,$AC$4:$AF$446,4))</f>
        <v>0</v>
      </c>
      <c r="AC111" s="11" t="n">
        <v>39814</v>
      </c>
      <c r="AD111" s="8" t="n">
        <v>21</v>
      </c>
      <c r="AE111" s="8" t="n">
        <v>5</v>
      </c>
      <c r="AF111" s="8" t="n">
        <v>5</v>
      </c>
      <c r="AG111" s="8" t="n">
        <v>1</v>
      </c>
      <c r="AH111" s="8" t="n">
        <v>31</v>
      </c>
    </row>
    <row r="112" customFormat="false" ht="12.75" hidden="false" customHeight="false" outlineLevel="0" collapsed="false">
      <c r="A112" s="74" t="n">
        <f aca="false">IF(EOMONTH(A111,0)+1&gt;$C$17,0,IF(A111=0,0,EOMONTH(A111,0)+1))</f>
        <v>0</v>
      </c>
      <c r="B112" s="75" t="n">
        <f aca="false">IF(A112=0,0,YEAR(A112))</f>
        <v>0</v>
      </c>
      <c r="C112" s="76" t="n">
        <f aca="false">IF(A112=0,0,VLOOKUP($A112,PeakPrices,C$4,FALSE()))</f>
        <v>0</v>
      </c>
      <c r="D112" s="30" t="n">
        <f aca="false">IF(A112=0,0,VLOOKUP($A112,SatPrices,D$4,FALSE()))</f>
        <v>0</v>
      </c>
      <c r="E112" s="30" t="n">
        <f aca="false">IF(A112=0,0,VLOOKUP($A112,SunPrices,E$4+4,FALSE()))</f>
        <v>0</v>
      </c>
      <c r="F112" s="30" t="n">
        <f aca="false">IF(A112=0,0,VLOOKUP($A112,OffPrices,F$4+4,FALSE()))</f>
        <v>0</v>
      </c>
      <c r="G112" s="30" t="n">
        <f aca="false">+IF(A112=0,0,(D112*R112*16+E112*S112*16+F112*SUM(Q112:S112)*8)/(R112*16+S112*16+SUM(Q112:S112)*8))</f>
        <v>0</v>
      </c>
      <c r="H112" s="77" t="n">
        <f aca="false">IF(A112=0,0,(C112*Q112*16+D112*R112*16+E112*S112*16+F112*SUM(Q112:S112)*8)/(SUM(Q112:S112)*24))</f>
        <v>0</v>
      </c>
      <c r="I112" s="78" t="n">
        <f aca="false">IF(A112=0,0,VLOOKUP($A112,PeakVols,I$4+12,FALSE()))</f>
        <v>0</v>
      </c>
      <c r="J112" s="79" t="n">
        <f aca="false">IF(A112=0,0,VLOOKUP($A112,OffVols,J$4+16,FALSE()))</f>
        <v>0</v>
      </c>
      <c r="K112" s="80" t="n">
        <f aca="false">IF(A112=0,0,(I112*Q112*16+J112*SUM(R112:S112)*16+J112*SUM(Q112:S112)*8)/(SUM(Q112:S112)*24))</f>
        <v>0</v>
      </c>
      <c r="L112" s="81" t="n">
        <f aca="false">IF(A112=0,0,VLOOKUP($A112,PeakIntraVols,L$4,FALSE()))</f>
        <v>0</v>
      </c>
      <c r="M112" s="82" t="n">
        <f aca="false">IF(A112=0,0,VLOOKUP($A112,OffIntraVols,M$4+4,FALSE()))</f>
        <v>0</v>
      </c>
      <c r="N112" s="82" t="n">
        <f aca="false">IF(A112=0,0,(L112*Q112*16+M112*SUM(R112:S112)*16+M112*SUM(Q112:S112)*8)/(SUM(Q112:S112)*24))</f>
        <v>0</v>
      </c>
      <c r="O112" s="83" t="n">
        <f aca="false">IF(A112=0,0,VLOOKUP(A112,'Pwr CrvFtch'!$A$4:$B$363,2))</f>
        <v>0</v>
      </c>
      <c r="P112" s="84" t="n">
        <f aca="false">IF(A112=0,0,(1+O112/2)^(-2*((EOMONTH(A112,0)+20)-$C$12)/365.25))</f>
        <v>0</v>
      </c>
      <c r="Q112" s="85" t="n">
        <f aca="false">IF(A112=0,0,VLOOKUP($A112,$AC$4:$AF$446,2))</f>
        <v>0</v>
      </c>
      <c r="R112" s="85" t="n">
        <f aca="false">IF(A112=0,0,VLOOKUP($A112,$AC$4:$AF$446,3))</f>
        <v>0</v>
      </c>
      <c r="S112" s="85" t="n">
        <f aca="false">IF(A112=0,0,VLOOKUP($A112,$AC$4:$AF$446,4))</f>
        <v>0</v>
      </c>
      <c r="AC112" s="11" t="n">
        <v>39845</v>
      </c>
      <c r="AD112" s="8" t="n">
        <v>20</v>
      </c>
      <c r="AE112" s="8" t="n">
        <v>4</v>
      </c>
      <c r="AF112" s="8" t="n">
        <v>4</v>
      </c>
      <c r="AG112" s="8" t="n">
        <v>0</v>
      </c>
      <c r="AH112" s="8" t="n">
        <v>28</v>
      </c>
    </row>
    <row r="113" customFormat="false" ht="12.75" hidden="false" customHeight="false" outlineLevel="0" collapsed="false">
      <c r="A113" s="74" t="n">
        <f aca="false">IF(EOMONTH(A112,0)+1&gt;$C$17,0,IF(A112=0,0,EOMONTH(A112,0)+1))</f>
        <v>0</v>
      </c>
      <c r="B113" s="75" t="n">
        <f aca="false">IF(A113=0,0,YEAR(A113))</f>
        <v>0</v>
      </c>
      <c r="C113" s="76" t="n">
        <f aca="false">IF(A113=0,0,VLOOKUP($A113,PeakPrices,C$4,FALSE()))</f>
        <v>0</v>
      </c>
      <c r="D113" s="30" t="n">
        <f aca="false">IF(A113=0,0,VLOOKUP($A113,SatPrices,D$4,FALSE()))</f>
        <v>0</v>
      </c>
      <c r="E113" s="30" t="n">
        <f aca="false">IF(A113=0,0,VLOOKUP($A113,SunPrices,E$4+4,FALSE()))</f>
        <v>0</v>
      </c>
      <c r="F113" s="30" t="n">
        <f aca="false">IF(A113=0,0,VLOOKUP($A113,OffPrices,F$4+4,FALSE()))</f>
        <v>0</v>
      </c>
      <c r="G113" s="30" t="n">
        <f aca="false">+IF(A113=0,0,(D113*R113*16+E113*S113*16+F113*SUM(Q113:S113)*8)/(R113*16+S113*16+SUM(Q113:S113)*8))</f>
        <v>0</v>
      </c>
      <c r="H113" s="77" t="n">
        <f aca="false">IF(A113=0,0,(C113*Q113*16+D113*R113*16+E113*S113*16+F113*SUM(Q113:S113)*8)/(SUM(Q113:S113)*24))</f>
        <v>0</v>
      </c>
      <c r="I113" s="78" t="n">
        <f aca="false">IF(A113=0,0,VLOOKUP($A113,PeakVols,I$4+12,FALSE()))</f>
        <v>0</v>
      </c>
      <c r="J113" s="79" t="n">
        <f aca="false">IF(A113=0,0,VLOOKUP($A113,OffVols,J$4+16,FALSE()))</f>
        <v>0</v>
      </c>
      <c r="K113" s="80" t="n">
        <f aca="false">IF(A113=0,0,(I113*Q113*16+J113*SUM(R113:S113)*16+J113*SUM(Q113:S113)*8)/(SUM(Q113:S113)*24))</f>
        <v>0</v>
      </c>
      <c r="L113" s="81" t="n">
        <f aca="false">IF(A113=0,0,VLOOKUP($A113,PeakIntraVols,L$4,FALSE()))</f>
        <v>0</v>
      </c>
      <c r="M113" s="82" t="n">
        <f aca="false">IF(A113=0,0,VLOOKUP($A113,OffIntraVols,M$4+4,FALSE()))</f>
        <v>0</v>
      </c>
      <c r="N113" s="82" t="n">
        <f aca="false">IF(A113=0,0,(L113*Q113*16+M113*SUM(R113:S113)*16+M113*SUM(Q113:S113)*8)/(SUM(Q113:S113)*24))</f>
        <v>0</v>
      </c>
      <c r="O113" s="83" t="n">
        <f aca="false">IF(A113=0,0,VLOOKUP(A113,'Pwr CrvFtch'!$A$4:$B$363,2))</f>
        <v>0</v>
      </c>
      <c r="P113" s="84" t="n">
        <f aca="false">IF(A113=0,0,(1+O113/2)^(-2*((EOMONTH(A113,0)+20)-$C$12)/365.25))</f>
        <v>0</v>
      </c>
      <c r="Q113" s="85" t="n">
        <f aca="false">IF(A113=0,0,VLOOKUP($A113,$AC$4:$AF$446,2))</f>
        <v>0</v>
      </c>
      <c r="R113" s="85" t="n">
        <f aca="false">IF(A113=0,0,VLOOKUP($A113,$AC$4:$AF$446,3))</f>
        <v>0</v>
      </c>
      <c r="S113" s="85" t="n">
        <f aca="false">IF(A113=0,0,VLOOKUP($A113,$AC$4:$AF$446,4))</f>
        <v>0</v>
      </c>
      <c r="AC113" s="11" t="n">
        <v>39873</v>
      </c>
      <c r="AD113" s="8" t="n">
        <v>22</v>
      </c>
      <c r="AE113" s="8" t="n">
        <v>4</v>
      </c>
      <c r="AF113" s="8" t="n">
        <v>5</v>
      </c>
      <c r="AG113" s="8" t="n">
        <v>0</v>
      </c>
      <c r="AH113" s="8" t="n">
        <v>31</v>
      </c>
    </row>
    <row r="114" customFormat="false" ht="12.75" hidden="false" customHeight="false" outlineLevel="0" collapsed="false">
      <c r="A114" s="74" t="n">
        <f aca="false">IF(EOMONTH(A113,0)+1&gt;$C$17,0,IF(A113=0,0,EOMONTH(A113,0)+1))</f>
        <v>0</v>
      </c>
      <c r="B114" s="75" t="n">
        <f aca="false">IF(A114=0,0,YEAR(A114))</f>
        <v>0</v>
      </c>
      <c r="C114" s="76" t="n">
        <f aca="false">IF(A114=0,0,VLOOKUP($A114,PeakPrices,C$4,FALSE()))</f>
        <v>0</v>
      </c>
      <c r="D114" s="30" t="n">
        <f aca="false">IF(A114=0,0,VLOOKUP($A114,SatPrices,D$4,FALSE()))</f>
        <v>0</v>
      </c>
      <c r="E114" s="30" t="n">
        <f aca="false">IF(A114=0,0,VLOOKUP($A114,SunPrices,E$4+4,FALSE()))</f>
        <v>0</v>
      </c>
      <c r="F114" s="30" t="n">
        <f aca="false">IF(A114=0,0,VLOOKUP($A114,OffPrices,F$4+4,FALSE()))</f>
        <v>0</v>
      </c>
      <c r="G114" s="30" t="n">
        <f aca="false">+IF(A114=0,0,(D114*R114*16+E114*S114*16+F114*SUM(Q114:S114)*8)/(R114*16+S114*16+SUM(Q114:S114)*8))</f>
        <v>0</v>
      </c>
      <c r="H114" s="77" t="n">
        <f aca="false">IF(A114=0,0,(C114*Q114*16+D114*R114*16+E114*S114*16+F114*SUM(Q114:S114)*8)/(SUM(Q114:S114)*24))</f>
        <v>0</v>
      </c>
      <c r="I114" s="78" t="n">
        <f aca="false">IF(A114=0,0,VLOOKUP($A114,PeakVols,I$4+12,FALSE()))</f>
        <v>0</v>
      </c>
      <c r="J114" s="79" t="n">
        <f aca="false">IF(A114=0,0,VLOOKUP($A114,OffVols,J$4+16,FALSE()))</f>
        <v>0</v>
      </c>
      <c r="K114" s="80" t="n">
        <f aca="false">IF(A114=0,0,(I114*Q114*16+J114*SUM(R114:S114)*16+J114*SUM(Q114:S114)*8)/(SUM(Q114:S114)*24))</f>
        <v>0</v>
      </c>
      <c r="L114" s="81" t="n">
        <f aca="false">IF(A114=0,0,VLOOKUP($A114,PeakIntraVols,L$4,FALSE()))</f>
        <v>0</v>
      </c>
      <c r="M114" s="82" t="n">
        <f aca="false">IF(A114=0,0,VLOOKUP($A114,OffIntraVols,M$4+4,FALSE()))</f>
        <v>0</v>
      </c>
      <c r="N114" s="82" t="n">
        <f aca="false">IF(A114=0,0,(L114*Q114*16+M114*SUM(R114:S114)*16+M114*SUM(Q114:S114)*8)/(SUM(Q114:S114)*24))</f>
        <v>0</v>
      </c>
      <c r="O114" s="83" t="n">
        <f aca="false">IF(A114=0,0,VLOOKUP(A114,'Pwr CrvFtch'!$A$4:$B$363,2))</f>
        <v>0</v>
      </c>
      <c r="P114" s="84" t="n">
        <f aca="false">IF(A114=0,0,(1+O114/2)^(-2*((EOMONTH(A114,0)+20)-$C$12)/365.25))</f>
        <v>0</v>
      </c>
      <c r="Q114" s="85" t="n">
        <f aca="false">IF(A114=0,0,VLOOKUP($A114,$AC$4:$AF$446,2))</f>
        <v>0</v>
      </c>
      <c r="R114" s="85" t="n">
        <f aca="false">IF(A114=0,0,VLOOKUP($A114,$AC$4:$AF$446,3))</f>
        <v>0</v>
      </c>
      <c r="S114" s="85" t="n">
        <f aca="false">IF(A114=0,0,VLOOKUP($A114,$AC$4:$AF$446,4))</f>
        <v>0</v>
      </c>
      <c r="AC114" s="11" t="n">
        <v>39904</v>
      </c>
      <c r="AD114" s="8" t="n">
        <v>22</v>
      </c>
      <c r="AE114" s="8" t="n">
        <v>4</v>
      </c>
      <c r="AF114" s="8" t="n">
        <v>4</v>
      </c>
      <c r="AG114" s="8" t="n">
        <v>0</v>
      </c>
      <c r="AH114" s="8" t="n">
        <v>30</v>
      </c>
    </row>
    <row r="115" customFormat="false" ht="12.75" hidden="false" customHeight="false" outlineLevel="0" collapsed="false">
      <c r="A115" s="74" t="n">
        <f aca="false">IF(EOMONTH(A114,0)+1&gt;$C$17,0,IF(A114=0,0,EOMONTH(A114,0)+1))</f>
        <v>0</v>
      </c>
      <c r="B115" s="75" t="n">
        <f aca="false">IF(A115=0,0,YEAR(A115))</f>
        <v>0</v>
      </c>
      <c r="C115" s="76" t="n">
        <f aca="false">IF(A115=0,0,VLOOKUP($A115,PeakPrices,C$4,FALSE()))</f>
        <v>0</v>
      </c>
      <c r="D115" s="30" t="n">
        <f aca="false">IF(A115=0,0,VLOOKUP($A115,SatPrices,D$4,FALSE()))</f>
        <v>0</v>
      </c>
      <c r="E115" s="30" t="n">
        <f aca="false">IF(A115=0,0,VLOOKUP($A115,SunPrices,E$4+4,FALSE()))</f>
        <v>0</v>
      </c>
      <c r="F115" s="30" t="n">
        <f aca="false">IF(A115=0,0,VLOOKUP($A115,OffPrices,F$4+4,FALSE()))</f>
        <v>0</v>
      </c>
      <c r="G115" s="30" t="n">
        <f aca="false">+IF(A115=0,0,(D115*R115*16+E115*S115*16+F115*SUM(Q115:S115)*8)/(R115*16+S115*16+SUM(Q115:S115)*8))</f>
        <v>0</v>
      </c>
      <c r="H115" s="77" t="n">
        <f aca="false">IF(A115=0,0,(C115*Q115*16+D115*R115*16+E115*S115*16+F115*SUM(Q115:S115)*8)/(SUM(Q115:S115)*24))</f>
        <v>0</v>
      </c>
      <c r="I115" s="78" t="n">
        <f aca="false">IF(A115=0,0,VLOOKUP($A115,PeakVols,I$4+12,FALSE()))</f>
        <v>0</v>
      </c>
      <c r="J115" s="79" t="n">
        <f aca="false">IF(A115=0,0,VLOOKUP($A115,OffVols,J$4+16,FALSE()))</f>
        <v>0</v>
      </c>
      <c r="K115" s="80" t="n">
        <f aca="false">IF(A115=0,0,(I115*Q115*16+J115*SUM(R115:S115)*16+J115*SUM(Q115:S115)*8)/(SUM(Q115:S115)*24))</f>
        <v>0</v>
      </c>
      <c r="L115" s="81" t="n">
        <f aca="false">IF(A115=0,0,VLOOKUP($A115,PeakIntraVols,L$4,FALSE()))</f>
        <v>0</v>
      </c>
      <c r="M115" s="82" t="n">
        <f aca="false">IF(A115=0,0,VLOOKUP($A115,OffIntraVols,M$4+4,FALSE()))</f>
        <v>0</v>
      </c>
      <c r="N115" s="82" t="n">
        <f aca="false">IF(A115=0,0,(L115*Q115*16+M115*SUM(R115:S115)*16+M115*SUM(Q115:S115)*8)/(SUM(Q115:S115)*24))</f>
        <v>0</v>
      </c>
      <c r="O115" s="83" t="n">
        <f aca="false">IF(A115=0,0,VLOOKUP(A115,'Pwr CrvFtch'!$A$4:$B$363,2))</f>
        <v>0</v>
      </c>
      <c r="P115" s="84" t="n">
        <f aca="false">IF(A115=0,0,(1+O115/2)^(-2*((EOMONTH(A115,0)+20)-$C$12)/365.25))</f>
        <v>0</v>
      </c>
      <c r="Q115" s="85" t="n">
        <f aca="false">IF(A115=0,0,VLOOKUP($A115,$AC$4:$AF$446,2))</f>
        <v>0</v>
      </c>
      <c r="R115" s="85" t="n">
        <f aca="false">IF(A115=0,0,VLOOKUP($A115,$AC$4:$AF$446,3))</f>
        <v>0</v>
      </c>
      <c r="S115" s="85" t="n">
        <f aca="false">IF(A115=0,0,VLOOKUP($A115,$AC$4:$AF$446,4))</f>
        <v>0</v>
      </c>
      <c r="AC115" s="11" t="n">
        <v>39934</v>
      </c>
      <c r="AD115" s="8" t="n">
        <v>20</v>
      </c>
      <c r="AE115" s="8" t="n">
        <v>5</v>
      </c>
      <c r="AF115" s="8" t="n">
        <v>6</v>
      </c>
      <c r="AG115" s="8" t="n">
        <v>1</v>
      </c>
      <c r="AH115" s="8" t="n">
        <v>31</v>
      </c>
    </row>
    <row r="116" customFormat="false" ht="12.75" hidden="false" customHeight="false" outlineLevel="0" collapsed="false">
      <c r="A116" s="74" t="n">
        <f aca="false">IF(EOMONTH(A115,0)+1&gt;$C$17,0,IF(A115=0,0,EOMONTH(A115,0)+1))</f>
        <v>0</v>
      </c>
      <c r="B116" s="75" t="n">
        <f aca="false">IF(A116=0,0,YEAR(A116))</f>
        <v>0</v>
      </c>
      <c r="C116" s="76" t="n">
        <f aca="false">IF(A116=0,0,VLOOKUP($A116,PeakPrices,C$4,FALSE()))</f>
        <v>0</v>
      </c>
      <c r="D116" s="30" t="n">
        <f aca="false">IF(A116=0,0,VLOOKUP($A116,SatPrices,D$4,FALSE()))</f>
        <v>0</v>
      </c>
      <c r="E116" s="30" t="n">
        <f aca="false">IF(A116=0,0,VLOOKUP($A116,SunPrices,E$4+4,FALSE()))</f>
        <v>0</v>
      </c>
      <c r="F116" s="30" t="n">
        <f aca="false">IF(A116=0,0,VLOOKUP($A116,OffPrices,F$4+4,FALSE()))</f>
        <v>0</v>
      </c>
      <c r="G116" s="30" t="n">
        <f aca="false">+IF(A116=0,0,(D116*R116*16+E116*S116*16+F116*SUM(Q116:S116)*8)/(R116*16+S116*16+SUM(Q116:S116)*8))</f>
        <v>0</v>
      </c>
      <c r="H116" s="77" t="n">
        <f aca="false">IF(A116=0,0,(C116*Q116*16+D116*R116*16+E116*S116*16+F116*SUM(Q116:S116)*8)/(SUM(Q116:S116)*24))</f>
        <v>0</v>
      </c>
      <c r="I116" s="78" t="n">
        <f aca="false">IF(A116=0,0,VLOOKUP($A116,PeakVols,I$4+12,FALSE()))</f>
        <v>0</v>
      </c>
      <c r="J116" s="79" t="n">
        <f aca="false">IF(A116=0,0,VLOOKUP($A116,OffVols,J$4+16,FALSE()))</f>
        <v>0</v>
      </c>
      <c r="K116" s="80" t="n">
        <f aca="false">IF(A116=0,0,(I116*Q116*16+J116*SUM(R116:S116)*16+J116*SUM(Q116:S116)*8)/(SUM(Q116:S116)*24))</f>
        <v>0</v>
      </c>
      <c r="L116" s="81" t="n">
        <f aca="false">IF(A116=0,0,VLOOKUP($A116,PeakIntraVols,L$4,FALSE()))</f>
        <v>0</v>
      </c>
      <c r="M116" s="82" t="n">
        <f aca="false">IF(A116=0,0,VLOOKUP($A116,OffIntraVols,M$4+4,FALSE()))</f>
        <v>0</v>
      </c>
      <c r="N116" s="82" t="n">
        <f aca="false">IF(A116=0,0,(L116*Q116*16+M116*SUM(R116:S116)*16+M116*SUM(Q116:S116)*8)/(SUM(Q116:S116)*24))</f>
        <v>0</v>
      </c>
      <c r="O116" s="83" t="n">
        <f aca="false">IF(A116=0,0,VLOOKUP(A116,'Pwr CrvFtch'!$A$4:$B$363,2))</f>
        <v>0</v>
      </c>
      <c r="P116" s="84" t="n">
        <f aca="false">IF(A116=0,0,(1+O116/2)^(-2*((EOMONTH(A116,0)+20)-$C$12)/365.25))</f>
        <v>0</v>
      </c>
      <c r="Q116" s="85" t="n">
        <f aca="false">IF(A116=0,0,VLOOKUP($A116,$AC$4:$AF$446,2))</f>
        <v>0</v>
      </c>
      <c r="R116" s="85" t="n">
        <f aca="false">IF(A116=0,0,VLOOKUP($A116,$AC$4:$AF$446,3))</f>
        <v>0</v>
      </c>
      <c r="S116" s="85" t="n">
        <f aca="false">IF(A116=0,0,VLOOKUP($A116,$AC$4:$AF$446,4))</f>
        <v>0</v>
      </c>
      <c r="AC116" s="11" t="n">
        <v>39965</v>
      </c>
      <c r="AD116" s="8" t="n">
        <v>22</v>
      </c>
      <c r="AE116" s="8" t="n">
        <v>4</v>
      </c>
      <c r="AF116" s="8" t="n">
        <v>4</v>
      </c>
      <c r="AG116" s="8" t="n">
        <v>0</v>
      </c>
      <c r="AH116" s="8" t="n">
        <v>30</v>
      </c>
    </row>
    <row r="117" customFormat="false" ht="12.75" hidden="false" customHeight="false" outlineLevel="0" collapsed="false">
      <c r="A117" s="74" t="n">
        <f aca="false">IF(EOMONTH(A116,0)+1&gt;$C$17,0,IF(A116=0,0,EOMONTH(A116,0)+1))</f>
        <v>0</v>
      </c>
      <c r="B117" s="75" t="n">
        <f aca="false">IF(A117=0,0,YEAR(A117))</f>
        <v>0</v>
      </c>
      <c r="C117" s="76" t="n">
        <f aca="false">IF(A117=0,0,VLOOKUP($A117,PeakPrices,C$4,FALSE()))</f>
        <v>0</v>
      </c>
      <c r="D117" s="30" t="n">
        <f aca="false">IF(A117=0,0,VLOOKUP($A117,SatPrices,D$4,FALSE()))</f>
        <v>0</v>
      </c>
      <c r="E117" s="30" t="n">
        <f aca="false">IF(A117=0,0,VLOOKUP($A117,SunPrices,E$4+4,FALSE()))</f>
        <v>0</v>
      </c>
      <c r="F117" s="30" t="n">
        <f aca="false">IF(A117=0,0,VLOOKUP($A117,OffPrices,F$4+4,FALSE()))</f>
        <v>0</v>
      </c>
      <c r="G117" s="30" t="n">
        <f aca="false">+IF(A117=0,0,(D117*R117*16+E117*S117*16+F117*SUM(Q117:S117)*8)/(R117*16+S117*16+SUM(Q117:S117)*8))</f>
        <v>0</v>
      </c>
      <c r="H117" s="77" t="n">
        <f aca="false">IF(A117=0,0,(C117*Q117*16+D117*R117*16+E117*S117*16+F117*SUM(Q117:S117)*8)/(SUM(Q117:S117)*24))</f>
        <v>0</v>
      </c>
      <c r="I117" s="78" t="n">
        <f aca="false">IF(A117=0,0,VLOOKUP($A117,PeakVols,I$4+12,FALSE()))</f>
        <v>0</v>
      </c>
      <c r="J117" s="79" t="n">
        <f aca="false">IF(A117=0,0,VLOOKUP($A117,OffVols,J$4+16,FALSE()))</f>
        <v>0</v>
      </c>
      <c r="K117" s="80" t="n">
        <f aca="false">IF(A117=0,0,(I117*Q117*16+J117*SUM(R117:S117)*16+J117*SUM(Q117:S117)*8)/(SUM(Q117:S117)*24))</f>
        <v>0</v>
      </c>
      <c r="L117" s="81" t="n">
        <f aca="false">IF(A117=0,0,VLOOKUP($A117,PeakIntraVols,L$4,FALSE()))</f>
        <v>0</v>
      </c>
      <c r="M117" s="82" t="n">
        <f aca="false">IF(A117=0,0,VLOOKUP($A117,OffIntraVols,M$4+4,FALSE()))</f>
        <v>0</v>
      </c>
      <c r="N117" s="82" t="n">
        <f aca="false">IF(A117=0,0,(L117*Q117*16+M117*SUM(R117:S117)*16+M117*SUM(Q117:S117)*8)/(SUM(Q117:S117)*24))</f>
        <v>0</v>
      </c>
      <c r="O117" s="83" t="n">
        <f aca="false">IF(A117=0,0,VLOOKUP(A117,'Pwr CrvFtch'!$A$4:$B$363,2))</f>
        <v>0</v>
      </c>
      <c r="P117" s="84" t="n">
        <f aca="false">IF(A117=0,0,(1+O117/2)^(-2*((EOMONTH(A117,0)+20)-$C$12)/365.25))</f>
        <v>0</v>
      </c>
      <c r="Q117" s="85" t="n">
        <f aca="false">IF(A117=0,0,VLOOKUP($A117,$AC$4:$AF$446,2))</f>
        <v>0</v>
      </c>
      <c r="R117" s="85" t="n">
        <f aca="false">IF(A117=0,0,VLOOKUP($A117,$AC$4:$AF$446,3))</f>
        <v>0</v>
      </c>
      <c r="S117" s="85" t="n">
        <f aca="false">IF(A117=0,0,VLOOKUP($A117,$AC$4:$AF$446,4))</f>
        <v>0</v>
      </c>
      <c r="AC117" s="11" t="n">
        <v>39995</v>
      </c>
      <c r="AD117" s="8" t="n">
        <v>23</v>
      </c>
      <c r="AE117" s="8" t="n">
        <v>3</v>
      </c>
      <c r="AF117" s="8" t="n">
        <v>5</v>
      </c>
      <c r="AG117" s="8" t="n">
        <v>1</v>
      </c>
      <c r="AH117" s="8" t="n">
        <v>31</v>
      </c>
    </row>
    <row r="118" customFormat="false" ht="12.75" hidden="false" customHeight="false" outlineLevel="0" collapsed="false">
      <c r="A118" s="74" t="n">
        <f aca="false">IF(EOMONTH(A117,0)+1&gt;$C$17,0,IF(A117=0,0,EOMONTH(A117,0)+1))</f>
        <v>0</v>
      </c>
      <c r="B118" s="75" t="n">
        <f aca="false">IF(A118=0,0,YEAR(A118))</f>
        <v>0</v>
      </c>
      <c r="C118" s="76" t="n">
        <f aca="false">IF(A118=0,0,VLOOKUP($A118,PeakPrices,C$4,FALSE()))</f>
        <v>0</v>
      </c>
      <c r="D118" s="30" t="n">
        <f aca="false">IF(A118=0,0,VLOOKUP($A118,SatPrices,D$4,FALSE()))</f>
        <v>0</v>
      </c>
      <c r="E118" s="30" t="n">
        <f aca="false">IF(A118=0,0,VLOOKUP($A118,SunPrices,E$4+4,FALSE()))</f>
        <v>0</v>
      </c>
      <c r="F118" s="30" t="n">
        <f aca="false">IF(A118=0,0,VLOOKUP($A118,OffPrices,F$4+4,FALSE()))</f>
        <v>0</v>
      </c>
      <c r="G118" s="30" t="n">
        <f aca="false">+IF(A118=0,0,(D118*R118*16+E118*S118*16+F118*SUM(Q118:S118)*8)/(R118*16+S118*16+SUM(Q118:S118)*8))</f>
        <v>0</v>
      </c>
      <c r="H118" s="77" t="n">
        <f aca="false">IF(A118=0,0,(C118*Q118*16+D118*R118*16+E118*S118*16+F118*SUM(Q118:S118)*8)/(SUM(Q118:S118)*24))</f>
        <v>0</v>
      </c>
      <c r="I118" s="78" t="n">
        <f aca="false">IF(A118=0,0,VLOOKUP($A118,PeakVols,I$4+12,FALSE()))</f>
        <v>0</v>
      </c>
      <c r="J118" s="79" t="n">
        <f aca="false">IF(A118=0,0,VLOOKUP($A118,OffVols,J$4+16,FALSE()))</f>
        <v>0</v>
      </c>
      <c r="K118" s="80" t="n">
        <f aca="false">IF(A118=0,0,(I118*Q118*16+J118*SUM(R118:S118)*16+J118*SUM(Q118:S118)*8)/(SUM(Q118:S118)*24))</f>
        <v>0</v>
      </c>
      <c r="L118" s="81" t="n">
        <f aca="false">IF(A118=0,0,VLOOKUP($A118,PeakIntraVols,L$4,FALSE()))</f>
        <v>0</v>
      </c>
      <c r="M118" s="82" t="n">
        <f aca="false">IF(A118=0,0,VLOOKUP($A118,OffIntraVols,M$4+4,FALSE()))</f>
        <v>0</v>
      </c>
      <c r="N118" s="82" t="n">
        <f aca="false">IF(A118=0,0,(L118*Q118*16+M118*SUM(R118:S118)*16+M118*SUM(Q118:S118)*8)/(SUM(Q118:S118)*24))</f>
        <v>0</v>
      </c>
      <c r="O118" s="83" t="n">
        <f aca="false">IF(A118=0,0,VLOOKUP(A118,'Pwr CrvFtch'!$A$4:$B$363,2))</f>
        <v>0</v>
      </c>
      <c r="P118" s="84" t="n">
        <f aca="false">IF(A118=0,0,(1+O118/2)^(-2*((EOMONTH(A118,0)+20)-$C$12)/365.25))</f>
        <v>0</v>
      </c>
      <c r="Q118" s="85" t="n">
        <f aca="false">IF(A118=0,0,VLOOKUP($A118,$AC$4:$AF$446,2))</f>
        <v>0</v>
      </c>
      <c r="R118" s="85" t="n">
        <f aca="false">IF(A118=0,0,VLOOKUP($A118,$AC$4:$AF$446,3))</f>
        <v>0</v>
      </c>
      <c r="S118" s="85" t="n">
        <f aca="false">IF(A118=0,0,VLOOKUP($A118,$AC$4:$AF$446,4))</f>
        <v>0</v>
      </c>
      <c r="AC118" s="11" t="n">
        <v>40026</v>
      </c>
      <c r="AD118" s="8" t="n">
        <v>21</v>
      </c>
      <c r="AE118" s="8" t="n">
        <v>5</v>
      </c>
      <c r="AF118" s="8" t="n">
        <v>5</v>
      </c>
      <c r="AG118" s="8" t="n">
        <v>0</v>
      </c>
      <c r="AH118" s="8" t="n">
        <v>31</v>
      </c>
    </row>
    <row r="119" customFormat="false" ht="12.75" hidden="false" customHeight="false" outlineLevel="0" collapsed="false">
      <c r="A119" s="74" t="n">
        <f aca="false">IF(EOMONTH(A118,0)+1&gt;$C$17,0,IF(A118=0,0,EOMONTH(A118,0)+1))</f>
        <v>0</v>
      </c>
      <c r="B119" s="75" t="n">
        <f aca="false">IF(A119=0,0,YEAR(A119))</f>
        <v>0</v>
      </c>
      <c r="C119" s="76" t="n">
        <f aca="false">IF(A119=0,0,VLOOKUP($A119,PeakPrices,C$4,FALSE()))</f>
        <v>0</v>
      </c>
      <c r="D119" s="30" t="n">
        <f aca="false">IF(A119=0,0,VLOOKUP($A119,SatPrices,D$4,FALSE()))</f>
        <v>0</v>
      </c>
      <c r="E119" s="30" t="n">
        <f aca="false">IF(A119=0,0,VLOOKUP($A119,SunPrices,E$4+4,FALSE()))</f>
        <v>0</v>
      </c>
      <c r="F119" s="30" t="n">
        <f aca="false">IF(A119=0,0,VLOOKUP($A119,OffPrices,F$4+4,FALSE()))</f>
        <v>0</v>
      </c>
      <c r="G119" s="30" t="n">
        <f aca="false">+IF(A119=0,0,(D119*R119*16+E119*S119*16+F119*SUM(Q119:S119)*8)/(R119*16+S119*16+SUM(Q119:S119)*8))</f>
        <v>0</v>
      </c>
      <c r="H119" s="77" t="n">
        <f aca="false">IF(A119=0,0,(C119*Q119*16+D119*R119*16+E119*S119*16+F119*SUM(Q119:S119)*8)/(SUM(Q119:S119)*24))</f>
        <v>0</v>
      </c>
      <c r="I119" s="78" t="n">
        <f aca="false">IF(A119=0,0,VLOOKUP($A119,PeakVols,I$4+12,FALSE()))</f>
        <v>0</v>
      </c>
      <c r="J119" s="79" t="n">
        <f aca="false">IF(A119=0,0,VLOOKUP($A119,OffVols,J$4+16,FALSE()))</f>
        <v>0</v>
      </c>
      <c r="K119" s="80" t="n">
        <f aca="false">IF(A119=0,0,(I119*Q119*16+J119*SUM(R119:S119)*16+J119*SUM(Q119:S119)*8)/(SUM(Q119:S119)*24))</f>
        <v>0</v>
      </c>
      <c r="L119" s="81" t="n">
        <f aca="false">IF(A119=0,0,VLOOKUP($A119,PeakIntraVols,L$4,FALSE()))</f>
        <v>0</v>
      </c>
      <c r="M119" s="82" t="n">
        <f aca="false">IF(A119=0,0,VLOOKUP($A119,OffIntraVols,M$4+4,FALSE()))</f>
        <v>0</v>
      </c>
      <c r="N119" s="82" t="n">
        <f aca="false">IF(A119=0,0,(L119*Q119*16+M119*SUM(R119:S119)*16+M119*SUM(Q119:S119)*8)/(SUM(Q119:S119)*24))</f>
        <v>0</v>
      </c>
      <c r="O119" s="83" t="n">
        <f aca="false">IF(A119=0,0,VLOOKUP(A119,'Pwr CrvFtch'!$A$4:$B$363,2))</f>
        <v>0</v>
      </c>
      <c r="P119" s="84" t="n">
        <f aca="false">IF(A119=0,0,(1+O119/2)^(-2*((EOMONTH(A119,0)+20)-$C$12)/365.25))</f>
        <v>0</v>
      </c>
      <c r="Q119" s="85" t="n">
        <f aca="false">IF(A119=0,0,VLOOKUP($A119,$AC$4:$AF$446,2))</f>
        <v>0</v>
      </c>
      <c r="R119" s="85" t="n">
        <f aca="false">IF(A119=0,0,VLOOKUP($A119,$AC$4:$AF$446,3))</f>
        <v>0</v>
      </c>
      <c r="S119" s="85" t="n">
        <f aca="false">IF(A119=0,0,VLOOKUP($A119,$AC$4:$AF$446,4))</f>
        <v>0</v>
      </c>
      <c r="AC119" s="11" t="n">
        <v>40057</v>
      </c>
      <c r="AD119" s="8" t="n">
        <v>21</v>
      </c>
      <c r="AE119" s="8" t="n">
        <v>4</v>
      </c>
      <c r="AF119" s="8" t="n">
        <v>5</v>
      </c>
      <c r="AG119" s="8" t="n">
        <v>1</v>
      </c>
      <c r="AH119" s="8" t="n">
        <v>30</v>
      </c>
    </row>
    <row r="120" customFormat="false" ht="12.75" hidden="false" customHeight="false" outlineLevel="0" collapsed="false">
      <c r="A120" s="74" t="n">
        <f aca="false">IF(EOMONTH(A119,0)+1&gt;$C$17,0,IF(A119=0,0,EOMONTH(A119,0)+1))</f>
        <v>0</v>
      </c>
      <c r="B120" s="75" t="n">
        <f aca="false">IF(A120=0,0,YEAR(A120))</f>
        <v>0</v>
      </c>
      <c r="C120" s="76" t="n">
        <f aca="false">IF(A120=0,0,VLOOKUP($A120,PeakPrices,C$4,FALSE()))</f>
        <v>0</v>
      </c>
      <c r="D120" s="30" t="n">
        <f aca="false">IF(A120=0,0,VLOOKUP($A120,SatPrices,D$4,FALSE()))</f>
        <v>0</v>
      </c>
      <c r="E120" s="30" t="n">
        <f aca="false">IF(A120=0,0,VLOOKUP($A120,SunPrices,E$4+4,FALSE()))</f>
        <v>0</v>
      </c>
      <c r="F120" s="30" t="n">
        <f aca="false">IF(A120=0,0,VLOOKUP($A120,OffPrices,F$4+4,FALSE()))</f>
        <v>0</v>
      </c>
      <c r="G120" s="30" t="n">
        <f aca="false">+IF(A120=0,0,(D120*R120*16+E120*S120*16+F120*SUM(Q120:S120)*8)/(R120*16+S120*16+SUM(Q120:S120)*8))</f>
        <v>0</v>
      </c>
      <c r="H120" s="77" t="n">
        <f aca="false">IF(A120=0,0,(C120*Q120*16+D120*R120*16+E120*S120*16+F120*SUM(Q120:S120)*8)/(SUM(Q120:S120)*24))</f>
        <v>0</v>
      </c>
      <c r="I120" s="78" t="n">
        <f aca="false">IF(A120=0,0,VLOOKUP($A120,PeakVols,I$4+12,FALSE()))</f>
        <v>0</v>
      </c>
      <c r="J120" s="79" t="n">
        <f aca="false">IF(A120=0,0,VLOOKUP($A120,OffVols,J$4+16,FALSE()))</f>
        <v>0</v>
      </c>
      <c r="K120" s="80" t="n">
        <f aca="false">IF(A120=0,0,(I120*Q120*16+J120*SUM(R120:S120)*16+J120*SUM(Q120:S120)*8)/(SUM(Q120:S120)*24))</f>
        <v>0</v>
      </c>
      <c r="L120" s="81" t="n">
        <f aca="false">IF(A120=0,0,VLOOKUP($A120,PeakIntraVols,L$4,FALSE()))</f>
        <v>0</v>
      </c>
      <c r="M120" s="82" t="n">
        <f aca="false">IF(A120=0,0,VLOOKUP($A120,OffIntraVols,M$4+4,FALSE()))</f>
        <v>0</v>
      </c>
      <c r="N120" s="82" t="n">
        <f aca="false">IF(A120=0,0,(L120*Q120*16+M120*SUM(R120:S120)*16+M120*SUM(Q120:S120)*8)/(SUM(Q120:S120)*24))</f>
        <v>0</v>
      </c>
      <c r="O120" s="83" t="n">
        <f aca="false">IF(A120=0,0,VLOOKUP(A120,'Pwr CrvFtch'!$A$4:$B$363,2))</f>
        <v>0</v>
      </c>
      <c r="P120" s="84" t="n">
        <f aca="false">IF(A120=0,0,(1+O120/2)^(-2*((EOMONTH(A120,0)+20)-$C$12)/365.25))</f>
        <v>0</v>
      </c>
      <c r="Q120" s="85" t="n">
        <f aca="false">IF(A120=0,0,VLOOKUP($A120,$AC$4:$AF$446,2))</f>
        <v>0</v>
      </c>
      <c r="R120" s="85" t="n">
        <f aca="false">IF(A120=0,0,VLOOKUP($A120,$AC$4:$AF$446,3))</f>
        <v>0</v>
      </c>
      <c r="S120" s="85" t="n">
        <f aca="false">IF(A120=0,0,VLOOKUP($A120,$AC$4:$AF$446,4))</f>
        <v>0</v>
      </c>
      <c r="AC120" s="11" t="n">
        <v>40087</v>
      </c>
      <c r="AD120" s="8" t="n">
        <v>22</v>
      </c>
      <c r="AE120" s="8" t="n">
        <v>5</v>
      </c>
      <c r="AF120" s="8" t="n">
        <v>4</v>
      </c>
      <c r="AG120" s="8" t="n">
        <v>0</v>
      </c>
      <c r="AH120" s="8" t="n">
        <v>31</v>
      </c>
    </row>
    <row r="121" customFormat="false" ht="12.75" hidden="false" customHeight="false" outlineLevel="0" collapsed="false">
      <c r="A121" s="74" t="n">
        <f aca="false">IF(EOMONTH(A120,0)+1&gt;$C$17,0,IF(A120=0,0,EOMONTH(A120,0)+1))</f>
        <v>0</v>
      </c>
      <c r="B121" s="75" t="n">
        <f aca="false">IF(A121=0,0,YEAR(A121))</f>
        <v>0</v>
      </c>
      <c r="C121" s="76" t="n">
        <f aca="false">IF(A121=0,0,VLOOKUP($A121,PeakPrices,C$4,FALSE()))</f>
        <v>0</v>
      </c>
      <c r="D121" s="30" t="n">
        <f aca="false">IF(A121=0,0,VLOOKUP($A121,SatPrices,D$4,FALSE()))</f>
        <v>0</v>
      </c>
      <c r="E121" s="30" t="n">
        <f aca="false">IF(A121=0,0,VLOOKUP($A121,SunPrices,E$4+4,FALSE()))</f>
        <v>0</v>
      </c>
      <c r="F121" s="30" t="n">
        <f aca="false">IF(A121=0,0,VLOOKUP($A121,OffPrices,F$4+4,FALSE()))</f>
        <v>0</v>
      </c>
      <c r="G121" s="30" t="n">
        <f aca="false">+IF(A121=0,0,(D121*R121*16+E121*S121*16+F121*SUM(Q121:S121)*8)/(R121*16+S121*16+SUM(Q121:S121)*8))</f>
        <v>0</v>
      </c>
      <c r="H121" s="77" t="n">
        <f aca="false">IF(A121=0,0,(C121*Q121*16+D121*R121*16+E121*S121*16+F121*SUM(Q121:S121)*8)/(SUM(Q121:S121)*24))</f>
        <v>0</v>
      </c>
      <c r="I121" s="78" t="n">
        <f aca="false">IF(A121=0,0,VLOOKUP($A121,PeakVols,I$4+12,FALSE()))</f>
        <v>0</v>
      </c>
      <c r="J121" s="79" t="n">
        <f aca="false">IF(A121=0,0,VLOOKUP($A121,OffVols,J$4+16,FALSE()))</f>
        <v>0</v>
      </c>
      <c r="K121" s="80" t="n">
        <f aca="false">IF(A121=0,0,(I121*Q121*16+J121*SUM(R121:S121)*16+J121*SUM(Q121:S121)*8)/(SUM(Q121:S121)*24))</f>
        <v>0</v>
      </c>
      <c r="L121" s="81" t="n">
        <f aca="false">IF(A121=0,0,VLOOKUP($A121,PeakIntraVols,L$4,FALSE()))</f>
        <v>0</v>
      </c>
      <c r="M121" s="82" t="n">
        <f aca="false">IF(A121=0,0,VLOOKUP($A121,OffIntraVols,M$4+4,FALSE()))</f>
        <v>0</v>
      </c>
      <c r="N121" s="82" t="n">
        <f aca="false">IF(A121=0,0,(L121*Q121*16+M121*SUM(R121:S121)*16+M121*SUM(Q121:S121)*8)/(SUM(Q121:S121)*24))</f>
        <v>0</v>
      </c>
      <c r="O121" s="83" t="n">
        <f aca="false">IF(A121=0,0,VLOOKUP(A121,'Pwr CrvFtch'!$A$4:$B$363,2))</f>
        <v>0</v>
      </c>
      <c r="P121" s="84" t="n">
        <f aca="false">IF(A121=0,0,(1+O121/2)^(-2*((EOMONTH(A121,0)+20)-$C$12)/365.25))</f>
        <v>0</v>
      </c>
      <c r="Q121" s="85" t="n">
        <f aca="false">IF(A121=0,0,VLOOKUP($A121,$AC$4:$AF$446,2))</f>
        <v>0</v>
      </c>
      <c r="R121" s="85" t="n">
        <f aca="false">IF(A121=0,0,VLOOKUP($A121,$AC$4:$AF$446,3))</f>
        <v>0</v>
      </c>
      <c r="S121" s="85" t="n">
        <f aca="false">IF(A121=0,0,VLOOKUP($A121,$AC$4:$AF$446,4))</f>
        <v>0</v>
      </c>
      <c r="AC121" s="11" t="n">
        <v>40118</v>
      </c>
      <c r="AD121" s="8" t="n">
        <v>20</v>
      </c>
      <c r="AE121" s="8" t="n">
        <v>4</v>
      </c>
      <c r="AF121" s="8" t="n">
        <v>6</v>
      </c>
      <c r="AG121" s="8" t="n">
        <v>1</v>
      </c>
      <c r="AH121" s="8" t="n">
        <v>30</v>
      </c>
    </row>
    <row r="122" customFormat="false" ht="12.75" hidden="false" customHeight="false" outlineLevel="0" collapsed="false">
      <c r="A122" s="74" t="n">
        <f aca="false">IF(EOMONTH(A121,0)+1&gt;$C$17,0,IF(A121=0,0,EOMONTH(A121,0)+1))</f>
        <v>0</v>
      </c>
      <c r="B122" s="75" t="n">
        <f aca="false">IF(A122=0,0,YEAR(A122))</f>
        <v>0</v>
      </c>
      <c r="C122" s="76" t="n">
        <f aca="false">IF(A122=0,0,VLOOKUP($A122,PeakPrices,C$4,FALSE()))</f>
        <v>0</v>
      </c>
      <c r="D122" s="30" t="n">
        <f aca="false">IF(A122=0,0,VLOOKUP($A122,SatPrices,D$4,FALSE()))</f>
        <v>0</v>
      </c>
      <c r="E122" s="30" t="n">
        <f aca="false">IF(A122=0,0,VLOOKUP($A122,SunPrices,E$4+4,FALSE()))</f>
        <v>0</v>
      </c>
      <c r="F122" s="30" t="n">
        <f aca="false">IF(A122=0,0,VLOOKUP($A122,OffPrices,F$4+4,FALSE()))</f>
        <v>0</v>
      </c>
      <c r="G122" s="30" t="n">
        <f aca="false">+IF(A122=0,0,(D122*R122*16+E122*S122*16+F122*SUM(Q122:S122)*8)/(R122*16+S122*16+SUM(Q122:S122)*8))</f>
        <v>0</v>
      </c>
      <c r="H122" s="77" t="n">
        <f aca="false">IF(A122=0,0,(C122*Q122*16+D122*R122*16+E122*S122*16+F122*SUM(Q122:S122)*8)/(SUM(Q122:S122)*24))</f>
        <v>0</v>
      </c>
      <c r="I122" s="78" t="n">
        <f aca="false">IF(A122=0,0,VLOOKUP($A122,PeakVols,I$4+12,FALSE()))</f>
        <v>0</v>
      </c>
      <c r="J122" s="79" t="n">
        <f aca="false">IF(A122=0,0,VLOOKUP($A122,OffVols,J$4+16,FALSE()))</f>
        <v>0</v>
      </c>
      <c r="K122" s="80" t="n">
        <f aca="false">IF(A122=0,0,(I122*Q122*16+J122*SUM(R122:S122)*16+J122*SUM(Q122:S122)*8)/(SUM(Q122:S122)*24))</f>
        <v>0</v>
      </c>
      <c r="L122" s="81" t="n">
        <f aca="false">IF(A122=0,0,VLOOKUP($A122,PeakIntraVols,L$4,FALSE()))</f>
        <v>0</v>
      </c>
      <c r="M122" s="82" t="n">
        <f aca="false">IF(A122=0,0,VLOOKUP($A122,OffIntraVols,M$4+4,FALSE()))</f>
        <v>0</v>
      </c>
      <c r="N122" s="82" t="n">
        <f aca="false">IF(A122=0,0,(L122*Q122*16+M122*SUM(R122:S122)*16+M122*SUM(Q122:S122)*8)/(SUM(Q122:S122)*24))</f>
        <v>0</v>
      </c>
      <c r="O122" s="83" t="n">
        <f aca="false">IF(A122=0,0,VLOOKUP(A122,'Pwr CrvFtch'!$A$4:$B$363,2))</f>
        <v>0</v>
      </c>
      <c r="P122" s="84" t="n">
        <f aca="false">IF(A122=0,0,(1+O122/2)^(-2*((EOMONTH(A122,0)+20)-$C$12)/365.25))</f>
        <v>0</v>
      </c>
      <c r="Q122" s="85" t="n">
        <f aca="false">IF(A122=0,0,VLOOKUP($A122,$AC$4:$AF$446,2))</f>
        <v>0</v>
      </c>
      <c r="R122" s="85" t="n">
        <f aca="false">IF(A122=0,0,VLOOKUP($A122,$AC$4:$AF$446,3))</f>
        <v>0</v>
      </c>
      <c r="S122" s="85" t="n">
        <f aca="false">IF(A122=0,0,VLOOKUP($A122,$AC$4:$AF$446,4))</f>
        <v>0</v>
      </c>
      <c r="AC122" s="11" t="n">
        <v>40148</v>
      </c>
      <c r="AD122" s="8" t="n">
        <v>22</v>
      </c>
      <c r="AE122" s="8" t="n">
        <v>4</v>
      </c>
      <c r="AF122" s="8" t="n">
        <v>5</v>
      </c>
      <c r="AG122" s="8" t="n">
        <v>1</v>
      </c>
      <c r="AH122" s="8" t="n">
        <v>31</v>
      </c>
    </row>
    <row r="123" customFormat="false" ht="12.75" hidden="false" customHeight="false" outlineLevel="0" collapsed="false">
      <c r="A123" s="74" t="n">
        <f aca="false">IF(EOMONTH(A122,0)+1&gt;$C$17,0,IF(A122=0,0,EOMONTH(A122,0)+1))</f>
        <v>0</v>
      </c>
      <c r="B123" s="75" t="n">
        <f aca="false">IF(A123=0,0,YEAR(A123))</f>
        <v>0</v>
      </c>
      <c r="C123" s="76" t="n">
        <f aca="false">IF(A123=0,0,VLOOKUP($A123,PeakPrices,C$4,FALSE()))</f>
        <v>0</v>
      </c>
      <c r="D123" s="30" t="n">
        <f aca="false">IF(A123=0,0,VLOOKUP($A123,SatPrices,D$4,FALSE()))</f>
        <v>0</v>
      </c>
      <c r="E123" s="30" t="n">
        <f aca="false">IF(A123=0,0,VLOOKUP($A123,SunPrices,E$4+4,FALSE()))</f>
        <v>0</v>
      </c>
      <c r="F123" s="30" t="n">
        <f aca="false">IF(A123=0,0,VLOOKUP($A123,OffPrices,F$4+4,FALSE()))</f>
        <v>0</v>
      </c>
      <c r="G123" s="30" t="n">
        <f aca="false">+IF(A123=0,0,(D123*R123*16+E123*S123*16+F123*SUM(Q123:S123)*8)/(R123*16+S123*16+SUM(Q123:S123)*8))</f>
        <v>0</v>
      </c>
      <c r="H123" s="77" t="n">
        <f aca="false">IF(A123=0,0,(C123*Q123*16+D123*R123*16+E123*S123*16+F123*SUM(Q123:S123)*8)/(SUM(Q123:S123)*24))</f>
        <v>0</v>
      </c>
      <c r="I123" s="78" t="n">
        <f aca="false">IF(A123=0,0,VLOOKUP($A123,PeakVols,I$4+12,FALSE()))</f>
        <v>0</v>
      </c>
      <c r="J123" s="79" t="n">
        <f aca="false">IF(A123=0,0,VLOOKUP($A123,OffVols,J$4+16,FALSE()))</f>
        <v>0</v>
      </c>
      <c r="K123" s="80" t="n">
        <f aca="false">IF(A123=0,0,(I123*Q123*16+J123*SUM(R123:S123)*16+J123*SUM(Q123:S123)*8)/(SUM(Q123:S123)*24))</f>
        <v>0</v>
      </c>
      <c r="L123" s="81" t="n">
        <f aca="false">IF(A123=0,0,VLOOKUP($A123,PeakIntraVols,L$4,FALSE()))</f>
        <v>0</v>
      </c>
      <c r="M123" s="82" t="n">
        <f aca="false">IF(A123=0,0,VLOOKUP($A123,OffIntraVols,M$4+4,FALSE()))</f>
        <v>0</v>
      </c>
      <c r="N123" s="82" t="n">
        <f aca="false">IF(A123=0,0,(L123*Q123*16+M123*SUM(R123:S123)*16+M123*SUM(Q123:S123)*8)/(SUM(Q123:S123)*24))</f>
        <v>0</v>
      </c>
      <c r="O123" s="83" t="n">
        <f aca="false">IF(A123=0,0,VLOOKUP(A123,'Pwr CrvFtch'!$A$4:$B$363,2))</f>
        <v>0</v>
      </c>
      <c r="P123" s="84" t="n">
        <f aca="false">IF(A123=0,0,(1+O123/2)^(-2*((EOMONTH(A123,0)+20)-$C$12)/365.25))</f>
        <v>0</v>
      </c>
      <c r="Q123" s="85" t="n">
        <f aca="false">IF(A123=0,0,VLOOKUP($A123,$AC$4:$AF$446,2))</f>
        <v>0</v>
      </c>
      <c r="R123" s="85" t="n">
        <f aca="false">IF(A123=0,0,VLOOKUP($A123,$AC$4:$AF$446,3))</f>
        <v>0</v>
      </c>
      <c r="S123" s="85" t="n">
        <f aca="false">IF(A123=0,0,VLOOKUP($A123,$AC$4:$AF$446,4))</f>
        <v>0</v>
      </c>
      <c r="AC123" s="11" t="n">
        <v>40179</v>
      </c>
      <c r="AD123" s="8" t="n">
        <v>20</v>
      </c>
      <c r="AE123" s="8" t="n">
        <v>5</v>
      </c>
      <c r="AF123" s="8" t="n">
        <v>6</v>
      </c>
      <c r="AG123" s="8" t="n">
        <v>1</v>
      </c>
      <c r="AH123" s="8" t="n">
        <v>31</v>
      </c>
    </row>
    <row r="124" customFormat="false" ht="12.75" hidden="false" customHeight="false" outlineLevel="0" collapsed="false">
      <c r="A124" s="74" t="n">
        <f aca="false">IF(EOMONTH(A123,0)+1&gt;$C$17,0,IF(A123=0,0,EOMONTH(A123,0)+1))</f>
        <v>0</v>
      </c>
      <c r="B124" s="75" t="n">
        <f aca="false">IF(A124=0,0,YEAR(A124))</f>
        <v>0</v>
      </c>
      <c r="C124" s="76" t="n">
        <f aca="false">IF(A124=0,0,VLOOKUP($A124,PeakPrices,C$4,FALSE()))</f>
        <v>0</v>
      </c>
      <c r="D124" s="30" t="n">
        <f aca="false">IF(A124=0,0,VLOOKUP($A124,SatPrices,D$4,FALSE()))</f>
        <v>0</v>
      </c>
      <c r="E124" s="30" t="n">
        <f aca="false">IF(A124=0,0,VLOOKUP($A124,SunPrices,E$4+4,FALSE()))</f>
        <v>0</v>
      </c>
      <c r="F124" s="30" t="n">
        <f aca="false">IF(A124=0,0,VLOOKUP($A124,OffPrices,F$4+4,FALSE()))</f>
        <v>0</v>
      </c>
      <c r="G124" s="30" t="n">
        <f aca="false">+IF(A124=0,0,(D124*R124*16+E124*S124*16+F124*SUM(Q124:S124)*8)/(R124*16+S124*16+SUM(Q124:S124)*8))</f>
        <v>0</v>
      </c>
      <c r="H124" s="77" t="n">
        <f aca="false">IF(A124=0,0,(C124*Q124*16+D124*R124*16+E124*S124*16+F124*SUM(Q124:S124)*8)/(SUM(Q124:S124)*24))</f>
        <v>0</v>
      </c>
      <c r="I124" s="78" t="n">
        <f aca="false">IF(A124=0,0,VLOOKUP($A124,PeakVols,I$4+12,FALSE()))</f>
        <v>0</v>
      </c>
      <c r="J124" s="79" t="n">
        <f aca="false">IF(A124=0,0,VLOOKUP($A124,OffVols,J$4+16,FALSE()))</f>
        <v>0</v>
      </c>
      <c r="K124" s="80" t="n">
        <f aca="false">IF(A124=0,0,(I124*Q124*16+J124*SUM(R124:S124)*16+J124*SUM(Q124:S124)*8)/(SUM(Q124:S124)*24))</f>
        <v>0</v>
      </c>
      <c r="L124" s="81" t="n">
        <f aca="false">IF(A124=0,0,VLOOKUP($A124,PeakIntraVols,L$4,FALSE()))</f>
        <v>0</v>
      </c>
      <c r="M124" s="82" t="n">
        <f aca="false">IF(A124=0,0,VLOOKUP($A124,OffIntraVols,M$4+4,FALSE()))</f>
        <v>0</v>
      </c>
      <c r="N124" s="82" t="n">
        <f aca="false">IF(A124=0,0,(L124*Q124*16+M124*SUM(R124:S124)*16+M124*SUM(Q124:S124)*8)/(SUM(Q124:S124)*24))</f>
        <v>0</v>
      </c>
      <c r="O124" s="83" t="n">
        <f aca="false">IF(A124=0,0,VLOOKUP(A124,'Pwr CrvFtch'!$A$4:$B$363,2))</f>
        <v>0</v>
      </c>
      <c r="P124" s="84" t="n">
        <f aca="false">IF(A124=0,0,(1+O124/2)^(-2*((EOMONTH(A124,0)+20)-$C$12)/365.25))</f>
        <v>0</v>
      </c>
      <c r="Q124" s="85" t="n">
        <f aca="false">IF(A124=0,0,VLOOKUP($A124,$AC$4:$AF$446,2))</f>
        <v>0</v>
      </c>
      <c r="R124" s="85" t="n">
        <f aca="false">IF(A124=0,0,VLOOKUP($A124,$AC$4:$AF$446,3))</f>
        <v>0</v>
      </c>
      <c r="S124" s="85" t="n">
        <f aca="false">IF(A124=0,0,VLOOKUP($A124,$AC$4:$AF$446,4))</f>
        <v>0</v>
      </c>
      <c r="AC124" s="11" t="n">
        <v>40210</v>
      </c>
      <c r="AD124" s="8" t="n">
        <v>20</v>
      </c>
      <c r="AE124" s="8" t="n">
        <v>4</v>
      </c>
      <c r="AF124" s="8" t="n">
        <v>4</v>
      </c>
      <c r="AG124" s="8" t="n">
        <v>0</v>
      </c>
      <c r="AH124" s="8" t="n">
        <v>28</v>
      </c>
    </row>
    <row r="125" customFormat="false" ht="12.75" hidden="false" customHeight="false" outlineLevel="0" collapsed="false">
      <c r="A125" s="74" t="n">
        <f aca="false">IF(EOMONTH(A124,0)+1&gt;$C$17,0,IF(A124=0,0,EOMONTH(A124,0)+1))</f>
        <v>0</v>
      </c>
      <c r="B125" s="75" t="n">
        <f aca="false">IF(A125=0,0,YEAR(A125))</f>
        <v>0</v>
      </c>
      <c r="C125" s="76" t="n">
        <f aca="false">IF(A125=0,0,VLOOKUP($A125,PeakPrices,C$4,FALSE()))</f>
        <v>0</v>
      </c>
      <c r="D125" s="30" t="n">
        <f aca="false">IF(A125=0,0,VLOOKUP($A125,SatPrices,D$4,FALSE()))</f>
        <v>0</v>
      </c>
      <c r="E125" s="30" t="n">
        <f aca="false">IF(A125=0,0,VLOOKUP($A125,SunPrices,E$4+4,FALSE()))</f>
        <v>0</v>
      </c>
      <c r="F125" s="30" t="n">
        <f aca="false">IF(A125=0,0,VLOOKUP($A125,OffPrices,F$4+4,FALSE()))</f>
        <v>0</v>
      </c>
      <c r="G125" s="30" t="n">
        <f aca="false">+IF(A125=0,0,(D125*R125*16+E125*S125*16+F125*SUM(Q125:S125)*8)/(R125*16+S125*16+SUM(Q125:S125)*8))</f>
        <v>0</v>
      </c>
      <c r="H125" s="77" t="n">
        <f aca="false">IF(A125=0,0,(C125*Q125*16+D125*R125*16+E125*S125*16+F125*SUM(Q125:S125)*8)/(SUM(Q125:S125)*24))</f>
        <v>0</v>
      </c>
      <c r="I125" s="78" t="n">
        <f aca="false">IF(A125=0,0,VLOOKUP($A125,PeakVols,I$4+12,FALSE()))</f>
        <v>0</v>
      </c>
      <c r="J125" s="79" t="n">
        <f aca="false">IF(A125=0,0,VLOOKUP($A125,OffVols,J$4+16,FALSE()))</f>
        <v>0</v>
      </c>
      <c r="K125" s="80" t="n">
        <f aca="false">IF(A125=0,0,(I125*Q125*16+J125*SUM(R125:S125)*16+J125*SUM(Q125:S125)*8)/(SUM(Q125:S125)*24))</f>
        <v>0</v>
      </c>
      <c r="L125" s="81" t="n">
        <f aca="false">IF(A125=0,0,VLOOKUP($A125,PeakIntraVols,L$4,FALSE()))</f>
        <v>0</v>
      </c>
      <c r="M125" s="82" t="n">
        <f aca="false">IF(A125=0,0,VLOOKUP($A125,OffIntraVols,M$4+4,FALSE()))</f>
        <v>0</v>
      </c>
      <c r="N125" s="82" t="n">
        <f aca="false">IF(A125=0,0,(L125*Q125*16+M125*SUM(R125:S125)*16+M125*SUM(Q125:S125)*8)/(SUM(Q125:S125)*24))</f>
        <v>0</v>
      </c>
      <c r="O125" s="83" t="n">
        <f aca="false">IF(A125=0,0,VLOOKUP(A125,'Pwr CrvFtch'!$A$4:$B$363,2))</f>
        <v>0</v>
      </c>
      <c r="P125" s="84" t="n">
        <f aca="false">IF(A125=0,0,(1+O125/2)^(-2*((EOMONTH(A125,0)+20)-$C$12)/365.25))</f>
        <v>0</v>
      </c>
      <c r="Q125" s="85" t="n">
        <f aca="false">IF(A125=0,0,VLOOKUP($A125,$AC$4:$AF$446,2))</f>
        <v>0</v>
      </c>
      <c r="R125" s="85" t="n">
        <f aca="false">IF(A125=0,0,VLOOKUP($A125,$AC$4:$AF$446,3))</f>
        <v>0</v>
      </c>
      <c r="S125" s="85" t="n">
        <f aca="false">IF(A125=0,0,VLOOKUP($A125,$AC$4:$AF$446,4))</f>
        <v>0</v>
      </c>
      <c r="AC125" s="11" t="n">
        <v>40238</v>
      </c>
      <c r="AD125" s="8" t="n">
        <v>23</v>
      </c>
      <c r="AE125" s="8" t="n">
        <v>4</v>
      </c>
      <c r="AF125" s="8" t="n">
        <v>4</v>
      </c>
      <c r="AG125" s="8" t="n">
        <v>0</v>
      </c>
      <c r="AH125" s="8" t="n">
        <v>31</v>
      </c>
    </row>
    <row r="126" customFormat="false" ht="12.75" hidden="false" customHeight="false" outlineLevel="0" collapsed="false">
      <c r="A126" s="74" t="n">
        <f aca="false">IF(EOMONTH(A125,0)+1&gt;$C$17,0,IF(A125=0,0,EOMONTH(A125,0)+1))</f>
        <v>0</v>
      </c>
      <c r="B126" s="75" t="n">
        <f aca="false">IF(A126=0,0,YEAR(A126))</f>
        <v>0</v>
      </c>
      <c r="C126" s="76" t="n">
        <f aca="false">IF(A126=0,0,VLOOKUP($A126,PeakPrices,C$4,FALSE()))</f>
        <v>0</v>
      </c>
      <c r="D126" s="30" t="n">
        <f aca="false">IF(A126=0,0,VLOOKUP($A126,SatPrices,D$4,FALSE()))</f>
        <v>0</v>
      </c>
      <c r="E126" s="30" t="n">
        <f aca="false">IF(A126=0,0,VLOOKUP($A126,SunPrices,E$4+4,FALSE()))</f>
        <v>0</v>
      </c>
      <c r="F126" s="30" t="n">
        <f aca="false">IF(A126=0,0,VLOOKUP($A126,OffPrices,F$4+4,FALSE()))</f>
        <v>0</v>
      </c>
      <c r="G126" s="30" t="n">
        <f aca="false">+IF(A126=0,0,(D126*R126*16+E126*S126*16+F126*SUM(Q126:S126)*8)/(R126*16+S126*16+SUM(Q126:S126)*8))</f>
        <v>0</v>
      </c>
      <c r="H126" s="77" t="n">
        <f aca="false">IF(A126=0,0,(C126*Q126*16+D126*R126*16+E126*S126*16+F126*SUM(Q126:S126)*8)/(SUM(Q126:S126)*24))</f>
        <v>0</v>
      </c>
      <c r="I126" s="78" t="n">
        <f aca="false">IF(A126=0,0,VLOOKUP($A126,PeakVols,I$4+12,FALSE()))</f>
        <v>0</v>
      </c>
      <c r="J126" s="79" t="n">
        <f aca="false">IF(A126=0,0,VLOOKUP($A126,OffVols,J$4+16,FALSE()))</f>
        <v>0</v>
      </c>
      <c r="K126" s="80" t="n">
        <f aca="false">IF(A126=0,0,(I126*Q126*16+J126*SUM(R126:S126)*16+J126*SUM(Q126:S126)*8)/(SUM(Q126:S126)*24))</f>
        <v>0</v>
      </c>
      <c r="L126" s="81" t="n">
        <f aca="false">IF(A126=0,0,VLOOKUP($A126,PeakIntraVols,L$4,FALSE()))</f>
        <v>0</v>
      </c>
      <c r="M126" s="82" t="n">
        <f aca="false">IF(A126=0,0,VLOOKUP($A126,OffIntraVols,M$4+4,FALSE()))</f>
        <v>0</v>
      </c>
      <c r="N126" s="82" t="n">
        <f aca="false">IF(A126=0,0,(L126*Q126*16+M126*SUM(R126:S126)*16+M126*SUM(Q126:S126)*8)/(SUM(Q126:S126)*24))</f>
        <v>0</v>
      </c>
      <c r="O126" s="83" t="n">
        <f aca="false">IF(A126=0,0,VLOOKUP(A126,'Pwr CrvFtch'!$A$4:$B$363,2))</f>
        <v>0</v>
      </c>
      <c r="P126" s="84" t="n">
        <f aca="false">IF(A126=0,0,(1+O126/2)^(-2*((EOMONTH(A126,0)+20)-$C$12)/365.25))</f>
        <v>0</v>
      </c>
      <c r="Q126" s="85" t="n">
        <f aca="false">IF(A126=0,0,VLOOKUP($A126,$AC$4:$AF$446,2))</f>
        <v>0</v>
      </c>
      <c r="R126" s="85" t="n">
        <f aca="false">IF(A126=0,0,VLOOKUP($A126,$AC$4:$AF$446,3))</f>
        <v>0</v>
      </c>
      <c r="S126" s="85" t="n">
        <f aca="false">IF(A126=0,0,VLOOKUP($A126,$AC$4:$AF$446,4))</f>
        <v>0</v>
      </c>
      <c r="AC126" s="11" t="n">
        <v>40269</v>
      </c>
      <c r="AD126" s="8" t="n">
        <v>22</v>
      </c>
      <c r="AE126" s="8" t="n">
        <v>4</v>
      </c>
      <c r="AF126" s="8" t="n">
        <v>4</v>
      </c>
      <c r="AG126" s="8" t="n">
        <v>0</v>
      </c>
      <c r="AH126" s="8" t="n">
        <v>30</v>
      </c>
    </row>
    <row r="127" customFormat="false" ht="12.75" hidden="false" customHeight="false" outlineLevel="0" collapsed="false">
      <c r="A127" s="74" t="n">
        <f aca="false">IF(EOMONTH(A126,0)+1&gt;$C$17,0,IF(A126=0,0,EOMONTH(A126,0)+1))</f>
        <v>0</v>
      </c>
      <c r="B127" s="75" t="n">
        <f aca="false">IF(A127=0,0,YEAR(A127))</f>
        <v>0</v>
      </c>
      <c r="C127" s="76" t="n">
        <f aca="false">IF(A127=0,0,VLOOKUP($A127,PeakPrices,C$4,FALSE()))</f>
        <v>0</v>
      </c>
      <c r="D127" s="30" t="n">
        <f aca="false">IF(A127=0,0,VLOOKUP($A127,SatPrices,D$4,FALSE()))</f>
        <v>0</v>
      </c>
      <c r="E127" s="30" t="n">
        <f aca="false">IF(A127=0,0,VLOOKUP($A127,SunPrices,E$4+4,FALSE()))</f>
        <v>0</v>
      </c>
      <c r="F127" s="30" t="n">
        <f aca="false">IF(A127=0,0,VLOOKUP($A127,OffPrices,F$4+4,FALSE()))</f>
        <v>0</v>
      </c>
      <c r="G127" s="30" t="n">
        <f aca="false">+IF(A127=0,0,(D127*R127*16+E127*S127*16+F127*SUM(Q127:S127)*8)/(R127*16+S127*16+SUM(Q127:S127)*8))</f>
        <v>0</v>
      </c>
      <c r="H127" s="77" t="n">
        <f aca="false">IF(A127=0,0,(C127*Q127*16+D127*R127*16+E127*S127*16+F127*SUM(Q127:S127)*8)/(SUM(Q127:S127)*24))</f>
        <v>0</v>
      </c>
      <c r="I127" s="78" t="n">
        <f aca="false">IF(A127=0,0,VLOOKUP($A127,PeakVols,I$4+12,FALSE()))</f>
        <v>0</v>
      </c>
      <c r="J127" s="79" t="n">
        <f aca="false">IF(A127=0,0,VLOOKUP($A127,OffVols,J$4+16,FALSE()))</f>
        <v>0</v>
      </c>
      <c r="K127" s="80" t="n">
        <f aca="false">IF(A127=0,0,(I127*Q127*16+J127*SUM(R127:S127)*16+J127*SUM(Q127:S127)*8)/(SUM(Q127:S127)*24))</f>
        <v>0</v>
      </c>
      <c r="L127" s="81" t="n">
        <f aca="false">IF(A127=0,0,VLOOKUP($A127,PeakIntraVols,L$4,FALSE()))</f>
        <v>0</v>
      </c>
      <c r="M127" s="82" t="n">
        <f aca="false">IF(A127=0,0,VLOOKUP($A127,OffIntraVols,M$4+4,FALSE()))</f>
        <v>0</v>
      </c>
      <c r="N127" s="82" t="n">
        <f aca="false">IF(A127=0,0,(L127*Q127*16+M127*SUM(R127:S127)*16+M127*SUM(Q127:S127)*8)/(SUM(Q127:S127)*24))</f>
        <v>0</v>
      </c>
      <c r="O127" s="83" t="n">
        <f aca="false">IF(A127=0,0,VLOOKUP(A127,'Pwr CrvFtch'!$A$4:$B$363,2))</f>
        <v>0</v>
      </c>
      <c r="P127" s="84" t="n">
        <f aca="false">IF(A127=0,0,(1+O127/2)^(-2*((EOMONTH(A127,0)+20)-$C$12)/365.25))</f>
        <v>0</v>
      </c>
      <c r="Q127" s="85" t="n">
        <f aca="false">IF(A127=0,0,VLOOKUP($A127,$AC$4:$AF$446,2))</f>
        <v>0</v>
      </c>
      <c r="R127" s="85" t="n">
        <f aca="false">IF(A127=0,0,VLOOKUP($A127,$AC$4:$AF$446,3))</f>
        <v>0</v>
      </c>
      <c r="S127" s="85" t="n">
        <f aca="false">IF(A127=0,0,VLOOKUP($A127,$AC$4:$AF$446,4))</f>
        <v>0</v>
      </c>
      <c r="AC127" s="11" t="n">
        <v>40299</v>
      </c>
      <c r="AD127" s="8" t="n">
        <v>20</v>
      </c>
      <c r="AE127" s="8" t="n">
        <v>5</v>
      </c>
      <c r="AF127" s="8" t="n">
        <v>6</v>
      </c>
      <c r="AG127" s="8" t="n">
        <v>1</v>
      </c>
      <c r="AH127" s="8" t="n">
        <v>31</v>
      </c>
    </row>
    <row r="128" customFormat="false" ht="12.75" hidden="false" customHeight="false" outlineLevel="0" collapsed="false">
      <c r="A128" s="74" t="n">
        <f aca="false">IF(EOMONTH(A127,0)+1&gt;$C$17,0,IF(A127=0,0,EOMONTH(A127,0)+1))</f>
        <v>0</v>
      </c>
      <c r="B128" s="75" t="n">
        <f aca="false">IF(A128=0,0,YEAR(A128))</f>
        <v>0</v>
      </c>
      <c r="C128" s="76" t="n">
        <f aca="false">IF(A128=0,0,VLOOKUP($A128,PeakPrices,C$4,FALSE()))</f>
        <v>0</v>
      </c>
      <c r="D128" s="30" t="n">
        <f aca="false">IF(A128=0,0,VLOOKUP($A128,SatPrices,D$4,FALSE()))</f>
        <v>0</v>
      </c>
      <c r="E128" s="30" t="n">
        <f aca="false">IF(A128=0,0,VLOOKUP($A128,SunPrices,E$4+4,FALSE()))</f>
        <v>0</v>
      </c>
      <c r="F128" s="30" t="n">
        <f aca="false">IF(A128=0,0,VLOOKUP($A128,OffPrices,F$4+4,FALSE()))</f>
        <v>0</v>
      </c>
      <c r="G128" s="30" t="n">
        <f aca="false">+IF(A128=0,0,(D128*R128*16+E128*S128*16+F128*SUM(Q128:S128)*8)/(R128*16+S128*16+SUM(Q128:S128)*8))</f>
        <v>0</v>
      </c>
      <c r="H128" s="77" t="n">
        <f aca="false">IF(A128=0,0,(C128*Q128*16+D128*R128*16+E128*S128*16+F128*SUM(Q128:S128)*8)/(SUM(Q128:S128)*24))</f>
        <v>0</v>
      </c>
      <c r="I128" s="78" t="n">
        <f aca="false">IF(A128=0,0,VLOOKUP($A128,PeakVols,I$4+12,FALSE()))</f>
        <v>0</v>
      </c>
      <c r="J128" s="79" t="n">
        <f aca="false">IF(A128=0,0,VLOOKUP($A128,OffVols,J$4+16,FALSE()))</f>
        <v>0</v>
      </c>
      <c r="K128" s="80" t="n">
        <f aca="false">IF(A128=0,0,(I128*Q128*16+J128*SUM(R128:S128)*16+J128*SUM(Q128:S128)*8)/(SUM(Q128:S128)*24))</f>
        <v>0</v>
      </c>
      <c r="L128" s="81" t="n">
        <f aca="false">IF(A128=0,0,VLOOKUP($A128,PeakIntraVols,L$4,FALSE()))</f>
        <v>0</v>
      </c>
      <c r="M128" s="82" t="n">
        <f aca="false">IF(A128=0,0,VLOOKUP($A128,OffIntraVols,M$4+4,FALSE()))</f>
        <v>0</v>
      </c>
      <c r="N128" s="82" t="n">
        <f aca="false">IF(A128=0,0,(L128*Q128*16+M128*SUM(R128:S128)*16+M128*SUM(Q128:S128)*8)/(SUM(Q128:S128)*24))</f>
        <v>0</v>
      </c>
      <c r="O128" s="83" t="n">
        <f aca="false">IF(A128=0,0,VLOOKUP(A128,'Pwr CrvFtch'!$A$4:$B$363,2))</f>
        <v>0</v>
      </c>
      <c r="P128" s="84" t="n">
        <f aca="false">IF(A128=0,0,(1+O128/2)^(-2*((EOMONTH(A128,0)+20)-$C$12)/365.25))</f>
        <v>0</v>
      </c>
      <c r="Q128" s="85" t="n">
        <f aca="false">IF(A128=0,0,VLOOKUP($A128,$AC$4:$AF$446,2))</f>
        <v>0</v>
      </c>
      <c r="R128" s="85" t="n">
        <f aca="false">IF(A128=0,0,VLOOKUP($A128,$AC$4:$AF$446,3))</f>
        <v>0</v>
      </c>
      <c r="S128" s="85" t="n">
        <f aca="false">IF(A128=0,0,VLOOKUP($A128,$AC$4:$AF$446,4))</f>
        <v>0</v>
      </c>
      <c r="AC128" s="11" t="n">
        <v>40330</v>
      </c>
      <c r="AD128" s="8" t="n">
        <v>22</v>
      </c>
      <c r="AE128" s="8" t="n">
        <v>4</v>
      </c>
      <c r="AF128" s="8" t="n">
        <v>4</v>
      </c>
      <c r="AG128" s="8" t="n">
        <v>0</v>
      </c>
      <c r="AH128" s="8" t="n">
        <v>30</v>
      </c>
    </row>
    <row r="129" customFormat="false" ht="12.75" hidden="false" customHeight="false" outlineLevel="0" collapsed="false">
      <c r="A129" s="74" t="n">
        <f aca="false">IF(EOMONTH(A128,0)+1&gt;$C$17,0,IF(A128=0,0,EOMONTH(A128,0)+1))</f>
        <v>0</v>
      </c>
      <c r="B129" s="75" t="n">
        <f aca="false">IF(A129=0,0,YEAR(A129))</f>
        <v>0</v>
      </c>
      <c r="C129" s="76" t="n">
        <f aca="false">IF(A129=0,0,VLOOKUP($A129,PeakPrices,C$4,FALSE()))</f>
        <v>0</v>
      </c>
      <c r="D129" s="30" t="n">
        <f aca="false">IF(A129=0,0,VLOOKUP($A129,SatPrices,D$4,FALSE()))</f>
        <v>0</v>
      </c>
      <c r="E129" s="30" t="n">
        <f aca="false">IF(A129=0,0,VLOOKUP($A129,SunPrices,E$4+4,FALSE()))</f>
        <v>0</v>
      </c>
      <c r="F129" s="30" t="n">
        <f aca="false">IF(A129=0,0,VLOOKUP($A129,OffPrices,F$4+4,FALSE()))</f>
        <v>0</v>
      </c>
      <c r="G129" s="30" t="n">
        <f aca="false">+IF(A129=0,0,(D129*R129*16+E129*S129*16+F129*SUM(Q129:S129)*8)/(R129*16+S129*16+SUM(Q129:S129)*8))</f>
        <v>0</v>
      </c>
      <c r="H129" s="77" t="n">
        <f aca="false">IF(A129=0,0,(C129*Q129*16+D129*R129*16+E129*S129*16+F129*SUM(Q129:S129)*8)/(SUM(Q129:S129)*24))</f>
        <v>0</v>
      </c>
      <c r="I129" s="78" t="n">
        <f aca="false">IF(A129=0,0,VLOOKUP($A129,PeakVols,I$4+12,FALSE()))</f>
        <v>0</v>
      </c>
      <c r="J129" s="79" t="n">
        <f aca="false">IF(A129=0,0,VLOOKUP($A129,OffVols,J$4+16,FALSE()))</f>
        <v>0</v>
      </c>
      <c r="K129" s="80" t="n">
        <f aca="false">IF(A129=0,0,(I129*Q129*16+J129*SUM(R129:S129)*16+J129*SUM(Q129:S129)*8)/(SUM(Q129:S129)*24))</f>
        <v>0</v>
      </c>
      <c r="L129" s="81" t="n">
        <f aca="false">IF(A129=0,0,VLOOKUP($A129,PeakIntraVols,L$4,FALSE()))</f>
        <v>0</v>
      </c>
      <c r="M129" s="82" t="n">
        <f aca="false">IF(A129=0,0,VLOOKUP($A129,OffIntraVols,M$4+4,FALSE()))</f>
        <v>0</v>
      </c>
      <c r="N129" s="82" t="n">
        <f aca="false">IF(A129=0,0,(L129*Q129*16+M129*SUM(R129:S129)*16+M129*SUM(Q129:S129)*8)/(SUM(Q129:S129)*24))</f>
        <v>0</v>
      </c>
      <c r="O129" s="83" t="n">
        <f aca="false">IF(A129=0,0,VLOOKUP(A129,'Pwr CrvFtch'!$A$4:$B$363,2))</f>
        <v>0</v>
      </c>
      <c r="P129" s="84" t="n">
        <f aca="false">IF(A129=0,0,(1+O129/2)^(-2*((EOMONTH(A129,0)+20)-$C$12)/365.25))</f>
        <v>0</v>
      </c>
      <c r="Q129" s="85" t="n">
        <f aca="false">IF(A129=0,0,VLOOKUP($A129,$AC$4:$AF$446,2))</f>
        <v>0</v>
      </c>
      <c r="R129" s="85" t="n">
        <f aca="false">IF(A129=0,0,VLOOKUP($A129,$AC$4:$AF$446,3))</f>
        <v>0</v>
      </c>
      <c r="S129" s="85" t="n">
        <f aca="false">IF(A129=0,0,VLOOKUP($A129,$AC$4:$AF$446,4))</f>
        <v>0</v>
      </c>
      <c r="AC129" s="11" t="n">
        <v>40360</v>
      </c>
      <c r="AD129" s="8" t="n">
        <v>21</v>
      </c>
      <c r="AE129" s="8" t="n">
        <v>5</v>
      </c>
      <c r="AF129" s="8" t="n">
        <v>5</v>
      </c>
      <c r="AG129" s="8" t="n">
        <v>1</v>
      </c>
      <c r="AH129" s="8" t="n">
        <v>31</v>
      </c>
    </row>
    <row r="130" customFormat="false" ht="12.75" hidden="false" customHeight="false" outlineLevel="0" collapsed="false">
      <c r="A130" s="74" t="n">
        <f aca="false">IF(EOMONTH(A129,0)+1&gt;$C$17,0,IF(A129=0,0,EOMONTH(A129,0)+1))</f>
        <v>0</v>
      </c>
      <c r="B130" s="75" t="n">
        <f aca="false">IF(A130=0,0,YEAR(A130))</f>
        <v>0</v>
      </c>
      <c r="C130" s="76" t="n">
        <f aca="false">IF(A130=0,0,VLOOKUP($A130,PeakPrices,C$4,FALSE()))</f>
        <v>0</v>
      </c>
      <c r="D130" s="30" t="n">
        <f aca="false">IF(A130=0,0,VLOOKUP($A130,SatPrices,D$4,FALSE()))</f>
        <v>0</v>
      </c>
      <c r="E130" s="30" t="n">
        <f aca="false">IF(A130=0,0,VLOOKUP($A130,SunPrices,E$4+4,FALSE()))</f>
        <v>0</v>
      </c>
      <c r="F130" s="30" t="n">
        <f aca="false">IF(A130=0,0,VLOOKUP($A130,OffPrices,F$4+4,FALSE()))</f>
        <v>0</v>
      </c>
      <c r="G130" s="30" t="n">
        <f aca="false">+IF(A130=0,0,(D130*R130*16+E130*S130*16+F130*SUM(Q130:S130)*8)/(R130*16+S130*16+SUM(Q130:S130)*8))</f>
        <v>0</v>
      </c>
      <c r="H130" s="77" t="n">
        <f aca="false">IF(A130=0,0,(C130*Q130*16+D130*R130*16+E130*S130*16+F130*SUM(Q130:S130)*8)/(SUM(Q130:S130)*24))</f>
        <v>0</v>
      </c>
      <c r="I130" s="78" t="n">
        <f aca="false">IF(A130=0,0,VLOOKUP($A130,PeakVols,I$4+12,FALSE()))</f>
        <v>0</v>
      </c>
      <c r="J130" s="79" t="n">
        <f aca="false">IF(A130=0,0,VLOOKUP($A130,OffVols,J$4+16,FALSE()))</f>
        <v>0</v>
      </c>
      <c r="K130" s="80" t="n">
        <f aca="false">IF(A130=0,0,(I130*Q130*16+J130*SUM(R130:S130)*16+J130*SUM(Q130:S130)*8)/(SUM(Q130:S130)*24))</f>
        <v>0</v>
      </c>
      <c r="L130" s="81" t="n">
        <f aca="false">IF(A130=0,0,VLOOKUP($A130,PeakIntraVols,L$4,FALSE()))</f>
        <v>0</v>
      </c>
      <c r="M130" s="82" t="n">
        <f aca="false">IF(A130=0,0,VLOOKUP($A130,OffIntraVols,M$4+4,FALSE()))</f>
        <v>0</v>
      </c>
      <c r="N130" s="82" t="n">
        <f aca="false">IF(A130=0,0,(L130*Q130*16+M130*SUM(R130:S130)*16+M130*SUM(Q130:S130)*8)/(SUM(Q130:S130)*24))</f>
        <v>0</v>
      </c>
      <c r="O130" s="83" t="n">
        <f aca="false">IF(A130=0,0,VLOOKUP(A130,'Pwr CrvFtch'!$A$4:$B$363,2))</f>
        <v>0</v>
      </c>
      <c r="P130" s="84" t="n">
        <f aca="false">IF(A130=0,0,(1+O130/2)^(-2*((EOMONTH(A130,0)+20)-$C$12)/365.25))</f>
        <v>0</v>
      </c>
      <c r="Q130" s="85" t="n">
        <f aca="false">IF(A130=0,0,VLOOKUP($A130,$AC$4:$AF$446,2))</f>
        <v>0</v>
      </c>
      <c r="R130" s="85" t="n">
        <f aca="false">IF(A130=0,0,VLOOKUP($A130,$AC$4:$AF$446,3))</f>
        <v>0</v>
      </c>
      <c r="S130" s="85" t="n">
        <f aca="false">IF(A130=0,0,VLOOKUP($A130,$AC$4:$AF$446,4))</f>
        <v>0</v>
      </c>
      <c r="AC130" s="11" t="n">
        <v>40391</v>
      </c>
      <c r="AD130" s="8" t="n">
        <v>22</v>
      </c>
      <c r="AE130" s="8" t="n">
        <v>4</v>
      </c>
      <c r="AF130" s="8" t="n">
        <v>5</v>
      </c>
      <c r="AG130" s="8" t="n">
        <v>0</v>
      </c>
      <c r="AH130" s="8" t="n">
        <v>31</v>
      </c>
    </row>
    <row r="131" customFormat="false" ht="12.75" hidden="false" customHeight="false" outlineLevel="0" collapsed="false">
      <c r="A131" s="74" t="n">
        <f aca="false">IF(EOMONTH(A130,0)+1&gt;$C$17,0,IF(A130=0,0,EOMONTH(A130,0)+1))</f>
        <v>0</v>
      </c>
      <c r="B131" s="75" t="n">
        <f aca="false">IF(A131=0,0,YEAR(A131))</f>
        <v>0</v>
      </c>
      <c r="C131" s="76" t="n">
        <f aca="false">IF(A131=0,0,VLOOKUP($A131,PeakPrices,C$4,FALSE()))</f>
        <v>0</v>
      </c>
      <c r="D131" s="30" t="n">
        <f aca="false">IF(A131=0,0,VLOOKUP($A131,SatPrices,D$4,FALSE()))</f>
        <v>0</v>
      </c>
      <c r="E131" s="30" t="n">
        <f aca="false">IF(A131=0,0,VLOOKUP($A131,SunPrices,E$4+4,FALSE()))</f>
        <v>0</v>
      </c>
      <c r="F131" s="30" t="n">
        <f aca="false">IF(A131=0,0,VLOOKUP($A131,OffPrices,F$4+4,FALSE()))</f>
        <v>0</v>
      </c>
      <c r="G131" s="30" t="n">
        <f aca="false">+IF(A131=0,0,(D131*R131*16+E131*S131*16+F131*SUM(Q131:S131)*8)/(R131*16+S131*16+SUM(Q131:S131)*8))</f>
        <v>0</v>
      </c>
      <c r="H131" s="77" t="n">
        <f aca="false">IF(A131=0,0,(C131*Q131*16+D131*R131*16+E131*S131*16+F131*SUM(Q131:S131)*8)/(SUM(Q131:S131)*24))</f>
        <v>0</v>
      </c>
      <c r="I131" s="78" t="n">
        <f aca="false">IF(A131=0,0,VLOOKUP($A131,PeakVols,I$4+12,FALSE()))</f>
        <v>0</v>
      </c>
      <c r="J131" s="79" t="n">
        <f aca="false">IF(A131=0,0,VLOOKUP($A131,OffVols,J$4+16,FALSE()))</f>
        <v>0</v>
      </c>
      <c r="K131" s="80" t="n">
        <f aca="false">IF(A131=0,0,(I131*Q131*16+J131*SUM(R131:S131)*16+J131*SUM(Q131:S131)*8)/(SUM(Q131:S131)*24))</f>
        <v>0</v>
      </c>
      <c r="L131" s="81" t="n">
        <f aca="false">IF(A131=0,0,VLOOKUP($A131,PeakIntraVols,L$4,FALSE()))</f>
        <v>0</v>
      </c>
      <c r="M131" s="82" t="n">
        <f aca="false">IF(A131=0,0,VLOOKUP($A131,OffIntraVols,M$4+4,FALSE()))</f>
        <v>0</v>
      </c>
      <c r="N131" s="82" t="n">
        <f aca="false">IF(A131=0,0,(L131*Q131*16+M131*SUM(R131:S131)*16+M131*SUM(Q131:S131)*8)/(SUM(Q131:S131)*24))</f>
        <v>0</v>
      </c>
      <c r="O131" s="83" t="n">
        <f aca="false">IF(A131=0,0,VLOOKUP(A131,'Pwr CrvFtch'!$A$4:$B$363,2))</f>
        <v>0</v>
      </c>
      <c r="P131" s="84" t="n">
        <f aca="false">IF(A131=0,0,(1+O131/2)^(-2*((EOMONTH(A131,0)+20)-$C$12)/365.25))</f>
        <v>0</v>
      </c>
      <c r="Q131" s="85" t="n">
        <f aca="false">IF(A131=0,0,VLOOKUP($A131,$AC$4:$AF$446,2))</f>
        <v>0</v>
      </c>
      <c r="R131" s="85" t="n">
        <f aca="false">IF(A131=0,0,VLOOKUP($A131,$AC$4:$AF$446,3))</f>
        <v>0</v>
      </c>
      <c r="S131" s="85" t="n">
        <f aca="false">IF(A131=0,0,VLOOKUP($A131,$AC$4:$AF$446,4))</f>
        <v>0</v>
      </c>
      <c r="AC131" s="11" t="n">
        <v>40422</v>
      </c>
      <c r="AD131" s="8" t="n">
        <v>21</v>
      </c>
      <c r="AE131" s="8" t="n">
        <v>4</v>
      </c>
      <c r="AF131" s="8" t="n">
        <v>5</v>
      </c>
      <c r="AG131" s="8" t="n">
        <v>1</v>
      </c>
      <c r="AH131" s="8" t="n">
        <v>30</v>
      </c>
    </row>
    <row r="132" customFormat="false" ht="12.75" hidden="false" customHeight="false" outlineLevel="0" collapsed="false">
      <c r="A132" s="74" t="n">
        <f aca="false">IF(EOMONTH(A131,0)+1&gt;$C$17,0,IF(A131=0,0,EOMONTH(A131,0)+1))</f>
        <v>0</v>
      </c>
      <c r="B132" s="75" t="n">
        <f aca="false">IF(A132=0,0,YEAR(A132))</f>
        <v>0</v>
      </c>
      <c r="C132" s="76" t="n">
        <f aca="false">IF(A132=0,0,VLOOKUP($A132,PeakPrices,C$4,FALSE()))</f>
        <v>0</v>
      </c>
      <c r="D132" s="30" t="n">
        <f aca="false">IF(A132=0,0,VLOOKUP($A132,SatPrices,D$4,FALSE()))</f>
        <v>0</v>
      </c>
      <c r="E132" s="30" t="n">
        <f aca="false">IF(A132=0,0,VLOOKUP($A132,SunPrices,E$4+4,FALSE()))</f>
        <v>0</v>
      </c>
      <c r="F132" s="30" t="n">
        <f aca="false">IF(A132=0,0,VLOOKUP($A132,OffPrices,F$4+4,FALSE()))</f>
        <v>0</v>
      </c>
      <c r="G132" s="30" t="n">
        <f aca="false">+IF(A132=0,0,(D132*R132*16+E132*S132*16+F132*SUM(Q132:S132)*8)/(R132*16+S132*16+SUM(Q132:S132)*8))</f>
        <v>0</v>
      </c>
      <c r="H132" s="77" t="n">
        <f aca="false">IF(A132=0,0,(C132*Q132*16+D132*R132*16+E132*S132*16+F132*SUM(Q132:S132)*8)/(SUM(Q132:S132)*24))</f>
        <v>0</v>
      </c>
      <c r="I132" s="78" t="n">
        <f aca="false">IF(A132=0,0,VLOOKUP($A132,PeakVols,I$4+12,FALSE()))</f>
        <v>0</v>
      </c>
      <c r="J132" s="79" t="n">
        <f aca="false">IF(A132=0,0,VLOOKUP($A132,OffVols,J$4+16,FALSE()))</f>
        <v>0</v>
      </c>
      <c r="K132" s="80" t="n">
        <f aca="false">IF(A132=0,0,(I132*Q132*16+J132*SUM(R132:S132)*16+J132*SUM(Q132:S132)*8)/(SUM(Q132:S132)*24))</f>
        <v>0</v>
      </c>
      <c r="L132" s="81" t="n">
        <f aca="false">IF(A132=0,0,VLOOKUP($A132,PeakIntraVols,L$4,FALSE()))</f>
        <v>0</v>
      </c>
      <c r="M132" s="82" t="n">
        <f aca="false">IF(A132=0,0,VLOOKUP($A132,OffIntraVols,M$4+4,FALSE()))</f>
        <v>0</v>
      </c>
      <c r="N132" s="82" t="n">
        <f aca="false">IF(A132=0,0,(L132*Q132*16+M132*SUM(R132:S132)*16+M132*SUM(Q132:S132)*8)/(SUM(Q132:S132)*24))</f>
        <v>0</v>
      </c>
      <c r="O132" s="83" t="n">
        <f aca="false">IF(A132=0,0,VLOOKUP(A132,'Pwr CrvFtch'!$A$4:$B$363,2))</f>
        <v>0</v>
      </c>
      <c r="P132" s="84" t="n">
        <f aca="false">IF(A132=0,0,(1+O132/2)^(-2*((EOMONTH(A132,0)+20)-$C$12)/365.25))</f>
        <v>0</v>
      </c>
      <c r="Q132" s="85" t="n">
        <f aca="false">IF(A132=0,0,VLOOKUP($A132,$AC$4:$AF$446,2))</f>
        <v>0</v>
      </c>
      <c r="R132" s="85" t="n">
        <f aca="false">IF(A132=0,0,VLOOKUP($A132,$AC$4:$AF$446,3))</f>
        <v>0</v>
      </c>
      <c r="S132" s="85" t="n">
        <f aca="false">IF(A132=0,0,VLOOKUP($A132,$AC$4:$AF$446,4))</f>
        <v>0</v>
      </c>
      <c r="AC132" s="11" t="n">
        <v>40452</v>
      </c>
      <c r="AD132" s="8" t="n">
        <v>21</v>
      </c>
      <c r="AE132" s="8" t="n">
        <v>5</v>
      </c>
      <c r="AF132" s="8" t="n">
        <v>5</v>
      </c>
      <c r="AG132" s="8" t="n">
        <v>0</v>
      </c>
      <c r="AH132" s="8" t="n">
        <v>31</v>
      </c>
    </row>
    <row r="133" customFormat="false" ht="12.75" hidden="false" customHeight="false" outlineLevel="0" collapsed="false">
      <c r="A133" s="74" t="n">
        <f aca="false">IF(EOMONTH(A132,0)+1&gt;$C$17,0,IF(A132=0,0,EOMONTH(A132,0)+1))</f>
        <v>0</v>
      </c>
      <c r="B133" s="75" t="n">
        <f aca="false">IF(A133=0,0,YEAR(A133))</f>
        <v>0</v>
      </c>
      <c r="C133" s="76" t="n">
        <f aca="false">IF(A133=0,0,VLOOKUP($A133,PeakPrices,C$4,FALSE()))</f>
        <v>0</v>
      </c>
      <c r="D133" s="30" t="n">
        <f aca="false">IF(A133=0,0,VLOOKUP($A133,SatPrices,D$4,FALSE()))</f>
        <v>0</v>
      </c>
      <c r="E133" s="30" t="n">
        <f aca="false">IF(A133=0,0,VLOOKUP($A133,SunPrices,E$4+4,FALSE()))</f>
        <v>0</v>
      </c>
      <c r="F133" s="30" t="n">
        <f aca="false">IF(A133=0,0,VLOOKUP($A133,OffPrices,F$4+4,FALSE()))</f>
        <v>0</v>
      </c>
      <c r="G133" s="30" t="n">
        <f aca="false">+IF(A133=0,0,(D133*R133*16+E133*S133*16+F133*SUM(Q133:S133)*8)/(R133*16+S133*16+SUM(Q133:S133)*8))</f>
        <v>0</v>
      </c>
      <c r="H133" s="77" t="n">
        <f aca="false">IF(A133=0,0,(C133*Q133*16+D133*R133*16+E133*S133*16+F133*SUM(Q133:S133)*8)/(SUM(Q133:S133)*24))</f>
        <v>0</v>
      </c>
      <c r="I133" s="78" t="n">
        <f aca="false">IF(A133=0,0,VLOOKUP($A133,PeakVols,I$4+12,FALSE()))</f>
        <v>0</v>
      </c>
      <c r="J133" s="79" t="n">
        <f aca="false">IF(A133=0,0,VLOOKUP($A133,OffVols,J$4+16,FALSE()))</f>
        <v>0</v>
      </c>
      <c r="K133" s="80" t="n">
        <f aca="false">IF(A133=0,0,(I133*Q133*16+J133*SUM(R133:S133)*16+J133*SUM(Q133:S133)*8)/(SUM(Q133:S133)*24))</f>
        <v>0</v>
      </c>
      <c r="L133" s="81" t="n">
        <f aca="false">IF(A133=0,0,VLOOKUP($A133,PeakIntraVols,L$4,FALSE()))</f>
        <v>0</v>
      </c>
      <c r="M133" s="82" t="n">
        <f aca="false">IF(A133=0,0,VLOOKUP($A133,OffIntraVols,M$4+4,FALSE()))</f>
        <v>0</v>
      </c>
      <c r="N133" s="82" t="n">
        <f aca="false">IF(A133=0,0,(L133*Q133*16+M133*SUM(R133:S133)*16+M133*SUM(Q133:S133)*8)/(SUM(Q133:S133)*24))</f>
        <v>0</v>
      </c>
      <c r="O133" s="83" t="n">
        <f aca="false">IF(A133=0,0,VLOOKUP(A133,'Pwr CrvFtch'!$A$4:$B$363,2))</f>
        <v>0</v>
      </c>
      <c r="P133" s="84" t="n">
        <f aca="false">IF(A133=0,0,(1+O133/2)^(-2*((EOMONTH(A133,0)+20)-$C$12)/365.25))</f>
        <v>0</v>
      </c>
      <c r="Q133" s="85" t="n">
        <f aca="false">IF(A133=0,0,VLOOKUP($A133,$AC$4:$AF$446,2))</f>
        <v>0</v>
      </c>
      <c r="R133" s="85" t="n">
        <f aca="false">IF(A133=0,0,VLOOKUP($A133,$AC$4:$AF$446,3))</f>
        <v>0</v>
      </c>
      <c r="S133" s="85" t="n">
        <f aca="false">IF(A133=0,0,VLOOKUP($A133,$AC$4:$AF$446,4))</f>
        <v>0</v>
      </c>
      <c r="AC133" s="11" t="n">
        <v>40483</v>
      </c>
      <c r="AD133" s="8" t="n">
        <v>21</v>
      </c>
      <c r="AE133" s="8" t="n">
        <v>4</v>
      </c>
      <c r="AF133" s="8" t="n">
        <v>5</v>
      </c>
      <c r="AG133" s="8" t="n">
        <v>1</v>
      </c>
      <c r="AH133" s="8" t="n">
        <v>30</v>
      </c>
    </row>
    <row r="134" customFormat="false" ht="12.75" hidden="false" customHeight="false" outlineLevel="0" collapsed="false">
      <c r="A134" s="74" t="n">
        <f aca="false">IF(EOMONTH(A133,0)+1&gt;$C$17,0,IF(A133=0,0,EOMONTH(A133,0)+1))</f>
        <v>0</v>
      </c>
      <c r="B134" s="75" t="n">
        <f aca="false">IF(A134=0,0,YEAR(A134))</f>
        <v>0</v>
      </c>
      <c r="C134" s="76" t="n">
        <f aca="false">IF(A134=0,0,VLOOKUP($A134,PeakPrices,C$4,FALSE()))</f>
        <v>0</v>
      </c>
      <c r="D134" s="30" t="n">
        <f aca="false">IF(A134=0,0,VLOOKUP($A134,SatPrices,D$4,FALSE()))</f>
        <v>0</v>
      </c>
      <c r="E134" s="30" t="n">
        <f aca="false">IF(A134=0,0,VLOOKUP($A134,SunPrices,E$4+4,FALSE()))</f>
        <v>0</v>
      </c>
      <c r="F134" s="30" t="n">
        <f aca="false">IF(A134=0,0,VLOOKUP($A134,OffPrices,F$4+4,FALSE()))</f>
        <v>0</v>
      </c>
      <c r="G134" s="30" t="n">
        <f aca="false">+IF(A134=0,0,(D134*R134*16+E134*S134*16+F134*SUM(Q134:S134)*8)/(R134*16+S134*16+SUM(Q134:S134)*8))</f>
        <v>0</v>
      </c>
      <c r="H134" s="77" t="n">
        <f aca="false">IF(A134=0,0,(C134*Q134*16+D134*R134*16+E134*S134*16+F134*SUM(Q134:S134)*8)/(SUM(Q134:S134)*24))</f>
        <v>0</v>
      </c>
      <c r="I134" s="78" t="n">
        <f aca="false">IF(A134=0,0,VLOOKUP($A134,PeakVols,I$4+12,FALSE()))</f>
        <v>0</v>
      </c>
      <c r="J134" s="79" t="n">
        <f aca="false">IF(A134=0,0,VLOOKUP($A134,OffVols,J$4+16,FALSE()))</f>
        <v>0</v>
      </c>
      <c r="K134" s="80" t="n">
        <f aca="false">IF(A134=0,0,(I134*Q134*16+J134*SUM(R134:S134)*16+J134*SUM(Q134:S134)*8)/(SUM(Q134:S134)*24))</f>
        <v>0</v>
      </c>
      <c r="L134" s="81" t="n">
        <f aca="false">IF(A134=0,0,VLOOKUP($A134,PeakIntraVols,L$4,FALSE()))</f>
        <v>0</v>
      </c>
      <c r="M134" s="82" t="n">
        <f aca="false">IF(A134=0,0,VLOOKUP($A134,OffIntraVols,M$4+4,FALSE()))</f>
        <v>0</v>
      </c>
      <c r="N134" s="82" t="n">
        <f aca="false">IF(A134=0,0,(L134*Q134*16+M134*SUM(R134:S134)*16+M134*SUM(Q134:S134)*8)/(SUM(Q134:S134)*24))</f>
        <v>0</v>
      </c>
      <c r="O134" s="83" t="n">
        <f aca="false">IF(A134=0,0,VLOOKUP(A134,'Pwr CrvFtch'!$A$4:$B$363,2))</f>
        <v>0</v>
      </c>
      <c r="P134" s="84" t="n">
        <f aca="false">IF(A134=0,0,(1+O134/2)^(-2*((EOMONTH(A134,0)+20)-$C$12)/365.25))</f>
        <v>0</v>
      </c>
      <c r="Q134" s="85" t="n">
        <f aca="false">IF(A134=0,0,VLOOKUP($A134,$AC$4:$AF$446,2))</f>
        <v>0</v>
      </c>
      <c r="R134" s="85" t="n">
        <f aca="false">IF(A134=0,0,VLOOKUP($A134,$AC$4:$AF$446,3))</f>
        <v>0</v>
      </c>
      <c r="S134" s="85" t="n">
        <f aca="false">IF(A134=0,0,VLOOKUP($A134,$AC$4:$AF$446,4))</f>
        <v>0</v>
      </c>
      <c r="AC134" s="11" t="n">
        <v>40513</v>
      </c>
      <c r="AD134" s="8" t="n">
        <v>23</v>
      </c>
      <c r="AE134" s="8" t="n">
        <v>3</v>
      </c>
      <c r="AF134" s="8" t="n">
        <v>5</v>
      </c>
      <c r="AG134" s="8" t="n">
        <v>1</v>
      </c>
      <c r="AH134" s="8" t="n">
        <v>31</v>
      </c>
    </row>
    <row r="135" customFormat="false" ht="12.75" hidden="false" customHeight="false" outlineLevel="0" collapsed="false">
      <c r="A135" s="74" t="n">
        <f aca="false">IF(EOMONTH(A134,0)+1&gt;$C$17,0,IF(A134=0,0,EOMONTH(A134,0)+1))</f>
        <v>0</v>
      </c>
      <c r="B135" s="75" t="n">
        <f aca="false">IF(A135=0,0,YEAR(A135))</f>
        <v>0</v>
      </c>
      <c r="C135" s="76" t="n">
        <f aca="false">IF(A135=0,0,VLOOKUP($A135,PeakPrices,C$4,FALSE()))</f>
        <v>0</v>
      </c>
      <c r="D135" s="30" t="n">
        <f aca="false">IF(A135=0,0,VLOOKUP($A135,SatPrices,D$4,FALSE()))</f>
        <v>0</v>
      </c>
      <c r="E135" s="30" t="n">
        <f aca="false">IF(A135=0,0,VLOOKUP($A135,SunPrices,E$4+4,FALSE()))</f>
        <v>0</v>
      </c>
      <c r="F135" s="30" t="n">
        <f aca="false">IF(A135=0,0,VLOOKUP($A135,OffPrices,F$4+4,FALSE()))</f>
        <v>0</v>
      </c>
      <c r="G135" s="30" t="n">
        <f aca="false">+IF(A135=0,0,(D135*R135*16+E135*S135*16+F135*SUM(Q135:S135)*8)/(R135*16+S135*16+SUM(Q135:S135)*8))</f>
        <v>0</v>
      </c>
      <c r="H135" s="77" t="n">
        <f aca="false">IF(A135=0,0,(C135*Q135*16+D135*R135*16+E135*S135*16+F135*SUM(Q135:S135)*8)/(SUM(Q135:S135)*24))</f>
        <v>0</v>
      </c>
      <c r="I135" s="78" t="n">
        <f aca="false">IF(A135=0,0,VLOOKUP($A135,PeakVols,I$4+12,FALSE()))</f>
        <v>0</v>
      </c>
      <c r="J135" s="79" t="n">
        <f aca="false">IF(A135=0,0,VLOOKUP($A135,OffVols,J$4+16,FALSE()))</f>
        <v>0</v>
      </c>
      <c r="K135" s="80" t="n">
        <f aca="false">IF(A135=0,0,(I135*Q135*16+J135*SUM(R135:S135)*16+J135*SUM(Q135:S135)*8)/(SUM(Q135:S135)*24))</f>
        <v>0</v>
      </c>
      <c r="L135" s="81" t="n">
        <f aca="false">IF(A135=0,0,VLOOKUP($A135,PeakIntraVols,L$4,FALSE()))</f>
        <v>0</v>
      </c>
      <c r="M135" s="82" t="n">
        <f aca="false">IF(A135=0,0,VLOOKUP($A135,OffIntraVols,M$4+4,FALSE()))</f>
        <v>0</v>
      </c>
      <c r="N135" s="82" t="n">
        <f aca="false">IF(A135=0,0,(L135*Q135*16+M135*SUM(R135:S135)*16+M135*SUM(Q135:S135)*8)/(SUM(Q135:S135)*24))</f>
        <v>0</v>
      </c>
      <c r="O135" s="83" t="n">
        <f aca="false">IF(A135=0,0,VLOOKUP(A135,'Pwr CrvFtch'!$A$4:$B$363,2))</f>
        <v>0</v>
      </c>
      <c r="P135" s="84" t="n">
        <f aca="false">IF(A135=0,0,(1+O135/2)^(-2*((EOMONTH(A135,0)+20)-$C$12)/365.25))</f>
        <v>0</v>
      </c>
      <c r="Q135" s="85" t="n">
        <f aca="false">IF(A135=0,0,VLOOKUP($A135,$AC$4:$AF$446,2))</f>
        <v>0</v>
      </c>
      <c r="R135" s="85" t="n">
        <f aca="false">IF(A135=0,0,VLOOKUP($A135,$AC$4:$AF$446,3))</f>
        <v>0</v>
      </c>
      <c r="S135" s="85" t="n">
        <f aca="false">IF(A135=0,0,VLOOKUP($A135,$AC$4:$AF$446,4))</f>
        <v>0</v>
      </c>
      <c r="AC135" s="11" t="n">
        <v>40544</v>
      </c>
      <c r="AD135" s="8" t="n">
        <v>21</v>
      </c>
      <c r="AE135" s="8" t="n">
        <v>4</v>
      </c>
      <c r="AF135" s="8" t="n">
        <v>6</v>
      </c>
      <c r="AG135" s="8" t="n">
        <v>1</v>
      </c>
      <c r="AH135" s="8" t="n">
        <v>31</v>
      </c>
    </row>
    <row r="136" customFormat="false" ht="12.75" hidden="false" customHeight="false" outlineLevel="0" collapsed="false">
      <c r="A136" s="74" t="n">
        <f aca="false">IF(EOMONTH(A135,0)+1&gt;$C$17,0,IF(A135=0,0,EOMONTH(A135,0)+1))</f>
        <v>0</v>
      </c>
      <c r="B136" s="75" t="n">
        <f aca="false">IF(A136=0,0,YEAR(A136))</f>
        <v>0</v>
      </c>
      <c r="C136" s="76" t="n">
        <f aca="false">IF(A136=0,0,VLOOKUP($A136,PeakPrices,C$4,FALSE()))</f>
        <v>0</v>
      </c>
      <c r="D136" s="30" t="n">
        <f aca="false">IF(A136=0,0,VLOOKUP($A136,SatPrices,D$4,FALSE()))</f>
        <v>0</v>
      </c>
      <c r="E136" s="30" t="n">
        <f aca="false">IF(A136=0,0,VLOOKUP($A136,SunPrices,E$4+4,FALSE()))</f>
        <v>0</v>
      </c>
      <c r="F136" s="30" t="n">
        <f aca="false">IF(A136=0,0,VLOOKUP($A136,OffPrices,F$4+4,FALSE()))</f>
        <v>0</v>
      </c>
      <c r="G136" s="30" t="n">
        <f aca="false">+IF(A136=0,0,(D136*R136*16+E136*S136*16+F136*SUM(Q136:S136)*8)/(R136*16+S136*16+SUM(Q136:S136)*8))</f>
        <v>0</v>
      </c>
      <c r="H136" s="77" t="n">
        <f aca="false">IF(A136=0,0,(C136*Q136*16+D136*R136*16+E136*S136*16+F136*SUM(Q136:S136)*8)/(SUM(Q136:S136)*24))</f>
        <v>0</v>
      </c>
      <c r="I136" s="78" t="n">
        <f aca="false">IF(A136=0,0,VLOOKUP($A136,PeakVols,I$4+12,FALSE()))</f>
        <v>0</v>
      </c>
      <c r="J136" s="79" t="n">
        <f aca="false">IF(A136=0,0,VLOOKUP($A136,OffVols,J$4+16,FALSE()))</f>
        <v>0</v>
      </c>
      <c r="K136" s="80" t="n">
        <f aca="false">IF(A136=0,0,(I136*Q136*16+J136*SUM(R136:S136)*16+J136*SUM(Q136:S136)*8)/(SUM(Q136:S136)*24))</f>
        <v>0</v>
      </c>
      <c r="L136" s="81" t="n">
        <f aca="false">IF(A136=0,0,VLOOKUP($A136,PeakIntraVols,L$4,FALSE()))</f>
        <v>0</v>
      </c>
      <c r="M136" s="82" t="n">
        <f aca="false">IF(A136=0,0,VLOOKUP($A136,OffIntraVols,M$4+4,FALSE()))</f>
        <v>0</v>
      </c>
      <c r="N136" s="82" t="n">
        <f aca="false">IF(A136=0,0,(L136*Q136*16+M136*SUM(R136:S136)*16+M136*SUM(Q136:S136)*8)/(SUM(Q136:S136)*24))</f>
        <v>0</v>
      </c>
      <c r="O136" s="83" t="n">
        <f aca="false">IF(A136=0,0,VLOOKUP(A136,'Pwr CrvFtch'!$A$4:$B$363,2))</f>
        <v>0</v>
      </c>
      <c r="P136" s="84" t="n">
        <f aca="false">IF(A136=0,0,(1+O136/2)^(-2*((EOMONTH(A136,0)+20)-$C$12)/365.25))</f>
        <v>0</v>
      </c>
      <c r="Q136" s="85" t="n">
        <f aca="false">IF(A136=0,0,VLOOKUP($A136,$AC$4:$AF$446,2))</f>
        <v>0</v>
      </c>
      <c r="R136" s="85" t="n">
        <f aca="false">IF(A136=0,0,VLOOKUP($A136,$AC$4:$AF$446,3))</f>
        <v>0</v>
      </c>
      <c r="S136" s="85" t="n">
        <f aca="false">IF(A136=0,0,VLOOKUP($A136,$AC$4:$AF$446,4))</f>
        <v>0</v>
      </c>
      <c r="AC136" s="11" t="n">
        <v>40575</v>
      </c>
      <c r="AD136" s="8" t="n">
        <v>20</v>
      </c>
      <c r="AE136" s="8" t="n">
        <v>4</v>
      </c>
      <c r="AF136" s="8" t="n">
        <v>4</v>
      </c>
      <c r="AG136" s="8" t="n">
        <v>0</v>
      </c>
      <c r="AH136" s="8" t="n">
        <v>28</v>
      </c>
    </row>
    <row r="137" customFormat="false" ht="12.75" hidden="false" customHeight="false" outlineLevel="0" collapsed="false">
      <c r="A137" s="74" t="n">
        <f aca="false">IF(EOMONTH(A136,0)+1&gt;$C$17,0,IF(A136=0,0,EOMONTH(A136,0)+1))</f>
        <v>0</v>
      </c>
      <c r="B137" s="75" t="n">
        <f aca="false">IF(A137=0,0,YEAR(A137))</f>
        <v>0</v>
      </c>
      <c r="C137" s="76" t="n">
        <f aca="false">IF(A137=0,0,VLOOKUP($A137,PeakPrices,C$4,FALSE()))</f>
        <v>0</v>
      </c>
      <c r="D137" s="30" t="n">
        <f aca="false">IF(A137=0,0,VLOOKUP($A137,SatPrices,D$4,FALSE()))</f>
        <v>0</v>
      </c>
      <c r="E137" s="30" t="n">
        <f aca="false">IF(A137=0,0,VLOOKUP($A137,SunPrices,E$4+4,FALSE()))</f>
        <v>0</v>
      </c>
      <c r="F137" s="30" t="n">
        <f aca="false">IF(A137=0,0,VLOOKUP($A137,OffPrices,F$4+4,FALSE()))</f>
        <v>0</v>
      </c>
      <c r="G137" s="30" t="n">
        <f aca="false">+IF(A137=0,0,(D137*R137*16+E137*S137*16+F137*SUM(Q137:S137)*8)/(R137*16+S137*16+SUM(Q137:S137)*8))</f>
        <v>0</v>
      </c>
      <c r="H137" s="77" t="n">
        <f aca="false">IF(A137=0,0,(C137*Q137*16+D137*R137*16+E137*S137*16+F137*SUM(Q137:S137)*8)/(SUM(Q137:S137)*24))</f>
        <v>0</v>
      </c>
      <c r="I137" s="78" t="n">
        <f aca="false">IF(A137=0,0,VLOOKUP($A137,PeakVols,I$4+12,FALSE()))</f>
        <v>0</v>
      </c>
      <c r="J137" s="79" t="n">
        <f aca="false">IF(A137=0,0,VLOOKUP($A137,OffVols,J$4+16,FALSE()))</f>
        <v>0</v>
      </c>
      <c r="K137" s="80" t="n">
        <f aca="false">IF(A137=0,0,(I137*Q137*16+J137*SUM(R137:S137)*16+J137*SUM(Q137:S137)*8)/(SUM(Q137:S137)*24))</f>
        <v>0</v>
      </c>
      <c r="L137" s="81" t="n">
        <f aca="false">IF(A137=0,0,VLOOKUP($A137,PeakIntraVols,L$4,FALSE()))</f>
        <v>0</v>
      </c>
      <c r="M137" s="82" t="n">
        <f aca="false">IF(A137=0,0,VLOOKUP($A137,OffIntraVols,M$4+4,FALSE()))</f>
        <v>0</v>
      </c>
      <c r="N137" s="82" t="n">
        <f aca="false">IF(A137=0,0,(L137*Q137*16+M137*SUM(R137:S137)*16+M137*SUM(Q137:S137)*8)/(SUM(Q137:S137)*24))</f>
        <v>0</v>
      </c>
      <c r="O137" s="83" t="n">
        <f aca="false">IF(A137=0,0,VLOOKUP(A137,'Pwr CrvFtch'!$A$4:$B$363,2))</f>
        <v>0</v>
      </c>
      <c r="P137" s="84" t="n">
        <f aca="false">IF(A137=0,0,(1+O137/2)^(-2*((EOMONTH(A137,0)+20)-$C$12)/365.25))</f>
        <v>0</v>
      </c>
      <c r="Q137" s="85" t="n">
        <f aca="false">IF(A137=0,0,VLOOKUP($A137,$AC$4:$AF$446,2))</f>
        <v>0</v>
      </c>
      <c r="R137" s="85" t="n">
        <f aca="false">IF(A137=0,0,VLOOKUP($A137,$AC$4:$AF$446,3))</f>
        <v>0</v>
      </c>
      <c r="S137" s="85" t="n">
        <f aca="false">IF(A137=0,0,VLOOKUP($A137,$AC$4:$AF$446,4))</f>
        <v>0</v>
      </c>
      <c r="AC137" s="11" t="n">
        <v>40603</v>
      </c>
      <c r="AD137" s="8" t="n">
        <v>23</v>
      </c>
      <c r="AE137" s="8" t="n">
        <v>4</v>
      </c>
      <c r="AF137" s="8" t="n">
        <v>4</v>
      </c>
      <c r="AG137" s="8" t="n">
        <v>0</v>
      </c>
      <c r="AH137" s="8" t="n">
        <v>31</v>
      </c>
    </row>
    <row r="138" customFormat="false" ht="12.75" hidden="false" customHeight="false" outlineLevel="0" collapsed="false">
      <c r="A138" s="74" t="n">
        <f aca="false">IF(EOMONTH(A137,0)+1&gt;$C$17,0,IF(A137=0,0,EOMONTH(A137,0)+1))</f>
        <v>0</v>
      </c>
      <c r="B138" s="75" t="n">
        <f aca="false">IF(A138=0,0,YEAR(A138))</f>
        <v>0</v>
      </c>
      <c r="C138" s="76" t="n">
        <f aca="false">IF(A138=0,0,VLOOKUP($A138,PeakPrices,C$4,FALSE()))</f>
        <v>0</v>
      </c>
      <c r="D138" s="30" t="n">
        <f aca="false">IF(A138=0,0,VLOOKUP($A138,SatPrices,D$4,FALSE()))</f>
        <v>0</v>
      </c>
      <c r="E138" s="30" t="n">
        <f aca="false">IF(A138=0,0,VLOOKUP($A138,SunPrices,E$4+4,FALSE()))</f>
        <v>0</v>
      </c>
      <c r="F138" s="30" t="n">
        <f aca="false">IF(A138=0,0,VLOOKUP($A138,OffPrices,F$4+4,FALSE()))</f>
        <v>0</v>
      </c>
      <c r="G138" s="30" t="n">
        <f aca="false">+IF(A138=0,0,(D138*R138*16+E138*S138*16+F138*SUM(Q138:S138)*8)/(R138*16+S138*16+SUM(Q138:S138)*8))</f>
        <v>0</v>
      </c>
      <c r="H138" s="77" t="n">
        <f aca="false">IF(A138=0,0,(C138*Q138*16+D138*R138*16+E138*S138*16+F138*SUM(Q138:S138)*8)/(SUM(Q138:S138)*24))</f>
        <v>0</v>
      </c>
      <c r="I138" s="78" t="n">
        <f aca="false">IF(A138=0,0,VLOOKUP($A138,PeakVols,I$4+12,FALSE()))</f>
        <v>0</v>
      </c>
      <c r="J138" s="79" t="n">
        <f aca="false">IF(A138=0,0,VLOOKUP($A138,OffVols,J$4+16,FALSE()))</f>
        <v>0</v>
      </c>
      <c r="K138" s="80" t="n">
        <f aca="false">IF(A138=0,0,(I138*Q138*16+J138*SUM(R138:S138)*16+J138*SUM(Q138:S138)*8)/(SUM(Q138:S138)*24))</f>
        <v>0</v>
      </c>
      <c r="L138" s="81" t="n">
        <f aca="false">IF(A138=0,0,VLOOKUP($A138,PeakIntraVols,L$4,FALSE()))</f>
        <v>0</v>
      </c>
      <c r="M138" s="82" t="n">
        <f aca="false">IF(A138=0,0,VLOOKUP($A138,OffIntraVols,M$4+4,FALSE()))</f>
        <v>0</v>
      </c>
      <c r="N138" s="82" t="n">
        <f aca="false">IF(A138=0,0,(L138*Q138*16+M138*SUM(R138:S138)*16+M138*SUM(Q138:S138)*8)/(SUM(Q138:S138)*24))</f>
        <v>0</v>
      </c>
      <c r="O138" s="83" t="n">
        <f aca="false">IF(A138=0,0,VLOOKUP(A138,'Pwr CrvFtch'!$A$4:$B$363,2))</f>
        <v>0</v>
      </c>
      <c r="P138" s="84" t="n">
        <f aca="false">IF(A138=0,0,(1+O138/2)^(-2*((EOMONTH(A138,0)+20)-$C$12)/365.25))</f>
        <v>0</v>
      </c>
      <c r="Q138" s="85" t="n">
        <f aca="false">IF(A138=0,0,VLOOKUP($A138,$AC$4:$AF$446,2))</f>
        <v>0</v>
      </c>
      <c r="R138" s="85" t="n">
        <f aca="false">IF(A138=0,0,VLOOKUP($A138,$AC$4:$AF$446,3))</f>
        <v>0</v>
      </c>
      <c r="S138" s="85" t="n">
        <f aca="false">IF(A138=0,0,VLOOKUP($A138,$AC$4:$AF$446,4))</f>
        <v>0</v>
      </c>
      <c r="AC138" s="11" t="n">
        <v>40634</v>
      </c>
      <c r="AD138" s="8" t="n">
        <v>21</v>
      </c>
      <c r="AE138" s="8" t="n">
        <v>5</v>
      </c>
      <c r="AF138" s="8" t="n">
        <v>4</v>
      </c>
      <c r="AG138" s="8" t="n">
        <v>0</v>
      </c>
      <c r="AH138" s="8" t="n">
        <v>30</v>
      </c>
    </row>
    <row r="139" customFormat="false" ht="12.75" hidden="false" customHeight="false" outlineLevel="0" collapsed="false">
      <c r="A139" s="74" t="n">
        <f aca="false">IF(EOMONTH(A138,0)+1&gt;$C$17,0,IF(A138=0,0,EOMONTH(A138,0)+1))</f>
        <v>0</v>
      </c>
      <c r="B139" s="75" t="n">
        <f aca="false">IF(A139=0,0,YEAR(A139))</f>
        <v>0</v>
      </c>
      <c r="C139" s="76" t="n">
        <f aca="false">IF(A139=0,0,VLOOKUP($A139,PeakPrices,C$4,FALSE()))</f>
        <v>0</v>
      </c>
      <c r="D139" s="30" t="n">
        <f aca="false">IF(A139=0,0,VLOOKUP($A139,SatPrices,D$4,FALSE()))</f>
        <v>0</v>
      </c>
      <c r="E139" s="30" t="n">
        <f aca="false">IF(A139=0,0,VLOOKUP($A139,SunPrices,E$4+4,FALSE()))</f>
        <v>0</v>
      </c>
      <c r="F139" s="30" t="n">
        <f aca="false">IF(A139=0,0,VLOOKUP($A139,OffPrices,F$4+4,FALSE()))</f>
        <v>0</v>
      </c>
      <c r="G139" s="30" t="n">
        <f aca="false">+IF(A139=0,0,(D139*R139*16+E139*S139*16+F139*SUM(Q139:S139)*8)/(R139*16+S139*16+SUM(Q139:S139)*8))</f>
        <v>0</v>
      </c>
      <c r="H139" s="77" t="n">
        <f aca="false">IF(A139=0,0,(C139*Q139*16+D139*R139*16+E139*S139*16+F139*SUM(Q139:S139)*8)/(SUM(Q139:S139)*24))</f>
        <v>0</v>
      </c>
      <c r="I139" s="78" t="n">
        <f aca="false">IF(A139=0,0,VLOOKUP($A139,PeakVols,I$4+12,FALSE()))</f>
        <v>0</v>
      </c>
      <c r="J139" s="79" t="n">
        <f aca="false">IF(A139=0,0,VLOOKUP($A139,OffVols,J$4+16,FALSE()))</f>
        <v>0</v>
      </c>
      <c r="K139" s="80" t="n">
        <f aca="false">IF(A139=0,0,(I139*Q139*16+J139*SUM(R139:S139)*16+J139*SUM(Q139:S139)*8)/(SUM(Q139:S139)*24))</f>
        <v>0</v>
      </c>
      <c r="L139" s="81" t="n">
        <f aca="false">IF(A139=0,0,VLOOKUP($A139,PeakIntraVols,L$4,FALSE()))</f>
        <v>0</v>
      </c>
      <c r="M139" s="82" t="n">
        <f aca="false">IF(A139=0,0,VLOOKUP($A139,OffIntraVols,M$4+4,FALSE()))</f>
        <v>0</v>
      </c>
      <c r="N139" s="82" t="n">
        <f aca="false">IF(A139=0,0,(L139*Q139*16+M139*SUM(R139:S139)*16+M139*SUM(Q139:S139)*8)/(SUM(Q139:S139)*24))</f>
        <v>0</v>
      </c>
      <c r="O139" s="83" t="n">
        <f aca="false">IF(A139=0,0,VLOOKUP(A139,'Pwr CrvFtch'!$A$4:$B$363,2))</f>
        <v>0</v>
      </c>
      <c r="P139" s="84" t="n">
        <f aca="false">IF(A139=0,0,(1+O139/2)^(-2*((EOMONTH(A139,0)+20)-$C$12)/365.25))</f>
        <v>0</v>
      </c>
      <c r="Q139" s="85" t="n">
        <f aca="false">IF(A139=0,0,VLOOKUP($A139,$AC$4:$AF$446,2))</f>
        <v>0</v>
      </c>
      <c r="R139" s="85" t="n">
        <f aca="false">IF(A139=0,0,VLOOKUP($A139,$AC$4:$AF$446,3))</f>
        <v>0</v>
      </c>
      <c r="S139" s="85" t="n">
        <f aca="false">IF(A139=0,0,VLOOKUP($A139,$AC$4:$AF$446,4))</f>
        <v>0</v>
      </c>
      <c r="AC139" s="11" t="n">
        <v>40664</v>
      </c>
      <c r="AD139" s="8" t="n">
        <v>21</v>
      </c>
      <c r="AE139" s="8" t="n">
        <v>4</v>
      </c>
      <c r="AF139" s="8" t="n">
        <v>6</v>
      </c>
      <c r="AG139" s="8" t="n">
        <v>1</v>
      </c>
      <c r="AH139" s="8" t="n">
        <v>31</v>
      </c>
    </row>
    <row r="140" customFormat="false" ht="12.75" hidden="false" customHeight="false" outlineLevel="0" collapsed="false">
      <c r="A140" s="74" t="n">
        <f aca="false">IF(EOMONTH(A139,0)+1&gt;$C$17,0,IF(A139=0,0,EOMONTH(A139,0)+1))</f>
        <v>0</v>
      </c>
      <c r="B140" s="75" t="n">
        <f aca="false">IF(A140=0,0,YEAR(A140))</f>
        <v>0</v>
      </c>
      <c r="C140" s="76" t="n">
        <f aca="false">IF(A140=0,0,VLOOKUP($A140,PeakPrices,C$4,FALSE()))</f>
        <v>0</v>
      </c>
      <c r="D140" s="30" t="n">
        <f aca="false">IF(A140=0,0,VLOOKUP($A140,SatPrices,D$4,FALSE()))</f>
        <v>0</v>
      </c>
      <c r="E140" s="30" t="n">
        <f aca="false">IF(A140=0,0,VLOOKUP($A140,SunPrices,E$4+4,FALSE()))</f>
        <v>0</v>
      </c>
      <c r="F140" s="30" t="n">
        <f aca="false">IF(A140=0,0,VLOOKUP($A140,OffPrices,F$4+4,FALSE()))</f>
        <v>0</v>
      </c>
      <c r="G140" s="30" t="n">
        <f aca="false">+IF(A140=0,0,(D140*R140*16+E140*S140*16+F140*SUM(Q140:S140)*8)/(R140*16+S140*16+SUM(Q140:S140)*8))</f>
        <v>0</v>
      </c>
      <c r="H140" s="77" t="n">
        <f aca="false">IF(A140=0,0,(C140*Q140*16+D140*R140*16+E140*S140*16+F140*SUM(Q140:S140)*8)/(SUM(Q140:S140)*24))</f>
        <v>0</v>
      </c>
      <c r="I140" s="78" t="n">
        <f aca="false">IF(A140=0,0,VLOOKUP($A140,PeakVols,I$4+12,FALSE()))</f>
        <v>0</v>
      </c>
      <c r="J140" s="79" t="n">
        <f aca="false">IF(A140=0,0,VLOOKUP($A140,OffVols,J$4+16,FALSE()))</f>
        <v>0</v>
      </c>
      <c r="K140" s="80" t="n">
        <f aca="false">IF(A140=0,0,(I140*Q140*16+J140*SUM(R140:S140)*16+J140*SUM(Q140:S140)*8)/(SUM(Q140:S140)*24))</f>
        <v>0</v>
      </c>
      <c r="L140" s="81" t="n">
        <f aca="false">IF(A140=0,0,VLOOKUP($A140,PeakIntraVols,L$4,FALSE()))</f>
        <v>0</v>
      </c>
      <c r="M140" s="82" t="n">
        <f aca="false">IF(A140=0,0,VLOOKUP($A140,OffIntraVols,M$4+4,FALSE()))</f>
        <v>0</v>
      </c>
      <c r="N140" s="82" t="n">
        <f aca="false">IF(A140=0,0,(L140*Q140*16+M140*SUM(R140:S140)*16+M140*SUM(Q140:S140)*8)/(SUM(Q140:S140)*24))</f>
        <v>0</v>
      </c>
      <c r="O140" s="83" t="n">
        <f aca="false">IF(A140=0,0,VLOOKUP(A140,'Pwr CrvFtch'!$A$4:$B$363,2))</f>
        <v>0</v>
      </c>
      <c r="P140" s="84" t="n">
        <f aca="false">IF(A140=0,0,(1+O140/2)^(-2*((EOMONTH(A140,0)+20)-$C$12)/365.25))</f>
        <v>0</v>
      </c>
      <c r="Q140" s="85" t="n">
        <f aca="false">IF(A140=0,0,VLOOKUP($A140,$AC$4:$AF$446,2))</f>
        <v>0</v>
      </c>
      <c r="R140" s="85" t="n">
        <f aca="false">IF(A140=0,0,VLOOKUP($A140,$AC$4:$AF$446,3))</f>
        <v>0</v>
      </c>
      <c r="S140" s="85" t="n">
        <f aca="false">IF(A140=0,0,VLOOKUP($A140,$AC$4:$AF$446,4))</f>
        <v>0</v>
      </c>
      <c r="AC140" s="11" t="n">
        <v>40695</v>
      </c>
      <c r="AD140" s="8" t="n">
        <v>22</v>
      </c>
      <c r="AE140" s="8" t="n">
        <v>4</v>
      </c>
      <c r="AF140" s="8" t="n">
        <v>4</v>
      </c>
      <c r="AG140" s="8" t="n">
        <v>0</v>
      </c>
      <c r="AH140" s="8" t="n">
        <v>30</v>
      </c>
    </row>
    <row r="141" customFormat="false" ht="12.75" hidden="false" customHeight="false" outlineLevel="0" collapsed="false">
      <c r="A141" s="74" t="n">
        <f aca="false">IF(EOMONTH(A140,0)+1&gt;$C$17,0,IF(A140=0,0,EOMONTH(A140,0)+1))</f>
        <v>0</v>
      </c>
      <c r="B141" s="75" t="n">
        <f aca="false">IF(A141=0,0,YEAR(A141))</f>
        <v>0</v>
      </c>
      <c r="C141" s="76" t="n">
        <f aca="false">IF(A141=0,0,VLOOKUP($A141,PeakPrices,C$4,FALSE()))</f>
        <v>0</v>
      </c>
      <c r="D141" s="30" t="n">
        <f aca="false">IF(A141=0,0,VLOOKUP($A141,SatPrices,D$4,FALSE()))</f>
        <v>0</v>
      </c>
      <c r="E141" s="30" t="n">
        <f aca="false">IF(A141=0,0,VLOOKUP($A141,SunPrices,E$4+4,FALSE()))</f>
        <v>0</v>
      </c>
      <c r="F141" s="30" t="n">
        <f aca="false">IF(A141=0,0,VLOOKUP($A141,OffPrices,F$4+4,FALSE()))</f>
        <v>0</v>
      </c>
      <c r="G141" s="30" t="n">
        <f aca="false">+IF(A141=0,0,(D141*R141*16+E141*S141*16+F141*SUM(Q141:S141)*8)/(R141*16+S141*16+SUM(Q141:S141)*8))</f>
        <v>0</v>
      </c>
      <c r="H141" s="77" t="n">
        <f aca="false">IF(A141=0,0,(C141*Q141*16+D141*R141*16+E141*S141*16+F141*SUM(Q141:S141)*8)/(SUM(Q141:S141)*24))</f>
        <v>0</v>
      </c>
      <c r="I141" s="78" t="n">
        <f aca="false">IF(A141=0,0,VLOOKUP($A141,PeakVols,I$4+12,FALSE()))</f>
        <v>0</v>
      </c>
      <c r="J141" s="79" t="n">
        <f aca="false">IF(A141=0,0,VLOOKUP($A141,OffVols,J$4+16,FALSE()))</f>
        <v>0</v>
      </c>
      <c r="K141" s="80" t="n">
        <f aca="false">IF(A141=0,0,(I141*Q141*16+J141*SUM(R141:S141)*16+J141*SUM(Q141:S141)*8)/(SUM(Q141:S141)*24))</f>
        <v>0</v>
      </c>
      <c r="L141" s="81" t="n">
        <f aca="false">IF(A141=0,0,VLOOKUP($A141,PeakIntraVols,L$4,FALSE()))</f>
        <v>0</v>
      </c>
      <c r="M141" s="82" t="n">
        <f aca="false">IF(A141=0,0,VLOOKUP($A141,OffIntraVols,M$4+4,FALSE()))</f>
        <v>0</v>
      </c>
      <c r="N141" s="82" t="n">
        <f aca="false">IF(A141=0,0,(L141*Q141*16+M141*SUM(R141:S141)*16+M141*SUM(Q141:S141)*8)/(SUM(Q141:S141)*24))</f>
        <v>0</v>
      </c>
      <c r="O141" s="83" t="n">
        <f aca="false">IF(A141=0,0,VLOOKUP(A141,'Pwr CrvFtch'!$A$4:$B$363,2))</f>
        <v>0</v>
      </c>
      <c r="P141" s="84" t="n">
        <f aca="false">IF(A141=0,0,(1+O141/2)^(-2*((EOMONTH(A141,0)+20)-$C$12)/365.25))</f>
        <v>0</v>
      </c>
      <c r="Q141" s="85" t="n">
        <f aca="false">IF(A141=0,0,VLOOKUP($A141,$AC$4:$AF$446,2))</f>
        <v>0</v>
      </c>
      <c r="R141" s="85" t="n">
        <f aca="false">IF(A141=0,0,VLOOKUP($A141,$AC$4:$AF$446,3))</f>
        <v>0</v>
      </c>
      <c r="S141" s="85" t="n">
        <f aca="false">IF(A141=0,0,VLOOKUP($A141,$AC$4:$AF$446,4))</f>
        <v>0</v>
      </c>
      <c r="AC141" s="11" t="n">
        <v>40725</v>
      </c>
      <c r="AD141" s="8" t="n">
        <v>20</v>
      </c>
      <c r="AE141" s="8" t="n">
        <v>5</v>
      </c>
      <c r="AF141" s="8" t="n">
        <v>6</v>
      </c>
      <c r="AG141" s="8" t="n">
        <v>1</v>
      </c>
      <c r="AH141" s="8" t="n">
        <v>31</v>
      </c>
    </row>
    <row r="142" customFormat="false" ht="12.75" hidden="false" customHeight="false" outlineLevel="0" collapsed="false">
      <c r="A142" s="74" t="n">
        <f aca="false">IF(EOMONTH(A141,0)+1&gt;$C$17,0,IF(A141=0,0,EOMONTH(A141,0)+1))</f>
        <v>0</v>
      </c>
      <c r="B142" s="75" t="n">
        <f aca="false">IF(A142=0,0,YEAR(A142))</f>
        <v>0</v>
      </c>
      <c r="C142" s="76" t="n">
        <f aca="false">IF(A142=0,0,VLOOKUP($A142,PeakPrices,C$4,FALSE()))</f>
        <v>0</v>
      </c>
      <c r="D142" s="30" t="n">
        <f aca="false">IF(A142=0,0,VLOOKUP($A142,SatPrices,D$4,FALSE()))</f>
        <v>0</v>
      </c>
      <c r="E142" s="30" t="n">
        <f aca="false">IF(A142=0,0,VLOOKUP($A142,SunPrices,E$4+4,FALSE()))</f>
        <v>0</v>
      </c>
      <c r="F142" s="30" t="n">
        <f aca="false">IF(A142=0,0,VLOOKUP($A142,OffPrices,F$4+4,FALSE()))</f>
        <v>0</v>
      </c>
      <c r="G142" s="30" t="n">
        <f aca="false">+IF(A142=0,0,(D142*R142*16+E142*S142*16+F142*SUM(Q142:S142)*8)/(R142*16+S142*16+SUM(Q142:S142)*8))</f>
        <v>0</v>
      </c>
      <c r="H142" s="77" t="n">
        <f aca="false">IF(A142=0,0,(C142*Q142*16+D142*R142*16+E142*S142*16+F142*SUM(Q142:S142)*8)/(SUM(Q142:S142)*24))</f>
        <v>0</v>
      </c>
      <c r="I142" s="78" t="n">
        <f aca="false">IF(A142=0,0,VLOOKUP($A142,PeakVols,I$4+12,FALSE()))</f>
        <v>0</v>
      </c>
      <c r="J142" s="79" t="n">
        <f aca="false">IF(A142=0,0,VLOOKUP($A142,OffVols,J$4+16,FALSE()))</f>
        <v>0</v>
      </c>
      <c r="K142" s="80" t="n">
        <f aca="false">IF(A142=0,0,(I142*Q142*16+J142*SUM(R142:S142)*16+J142*SUM(Q142:S142)*8)/(SUM(Q142:S142)*24))</f>
        <v>0</v>
      </c>
      <c r="L142" s="81" t="n">
        <f aca="false">IF(A142=0,0,VLOOKUP($A142,PeakIntraVols,L$4,FALSE()))</f>
        <v>0</v>
      </c>
      <c r="M142" s="82" t="n">
        <f aca="false">IF(A142=0,0,VLOOKUP($A142,OffIntraVols,M$4+4,FALSE()))</f>
        <v>0</v>
      </c>
      <c r="N142" s="82" t="n">
        <f aca="false">IF(A142=0,0,(L142*Q142*16+M142*SUM(R142:S142)*16+M142*SUM(Q142:S142)*8)/(SUM(Q142:S142)*24))</f>
        <v>0</v>
      </c>
      <c r="O142" s="83" t="n">
        <f aca="false">IF(A142=0,0,VLOOKUP(A142,'Pwr CrvFtch'!$A$4:$B$363,2))</f>
        <v>0</v>
      </c>
      <c r="P142" s="84" t="n">
        <f aca="false">IF(A142=0,0,(1+O142/2)^(-2*((EOMONTH(A142,0)+20)-$C$12)/365.25))</f>
        <v>0</v>
      </c>
      <c r="Q142" s="85" t="n">
        <f aca="false">IF(A142=0,0,VLOOKUP($A142,$AC$4:$AF$446,2))</f>
        <v>0</v>
      </c>
      <c r="R142" s="85" t="n">
        <f aca="false">IF(A142=0,0,VLOOKUP($A142,$AC$4:$AF$446,3))</f>
        <v>0</v>
      </c>
      <c r="S142" s="85" t="n">
        <f aca="false">IF(A142=0,0,VLOOKUP($A142,$AC$4:$AF$446,4))</f>
        <v>0</v>
      </c>
      <c r="AC142" s="11" t="n">
        <v>40756</v>
      </c>
      <c r="AD142" s="8" t="n">
        <v>23</v>
      </c>
      <c r="AE142" s="8" t="n">
        <v>4</v>
      </c>
      <c r="AF142" s="8" t="n">
        <v>4</v>
      </c>
      <c r="AG142" s="8" t="n">
        <v>0</v>
      </c>
      <c r="AH142" s="8" t="n">
        <v>31</v>
      </c>
    </row>
    <row r="143" customFormat="false" ht="12.75" hidden="false" customHeight="false" outlineLevel="0" collapsed="false">
      <c r="A143" s="74" t="n">
        <f aca="false">IF(EOMONTH(A142,0)+1&gt;$C$17,0,IF(A142=0,0,EOMONTH(A142,0)+1))</f>
        <v>0</v>
      </c>
      <c r="B143" s="75" t="n">
        <f aca="false">IF(A143=0,0,YEAR(A143))</f>
        <v>0</v>
      </c>
      <c r="C143" s="76" t="n">
        <f aca="false">IF(A143=0,0,VLOOKUP($A143,PeakPrices,C$4,FALSE()))</f>
        <v>0</v>
      </c>
      <c r="D143" s="30" t="n">
        <f aca="false">IF(A143=0,0,VLOOKUP($A143,SatPrices,D$4,FALSE()))</f>
        <v>0</v>
      </c>
      <c r="E143" s="30" t="n">
        <f aca="false">IF(A143=0,0,VLOOKUP($A143,SunPrices,E$4+4,FALSE()))</f>
        <v>0</v>
      </c>
      <c r="F143" s="30" t="n">
        <f aca="false">IF(A143=0,0,VLOOKUP($A143,OffPrices,F$4+4,FALSE()))</f>
        <v>0</v>
      </c>
      <c r="G143" s="30" t="n">
        <f aca="false">+IF(A143=0,0,(D143*R143*16+E143*S143*16+F143*SUM(Q143:S143)*8)/(R143*16+S143*16+SUM(Q143:S143)*8))</f>
        <v>0</v>
      </c>
      <c r="H143" s="77" t="n">
        <f aca="false">IF(A143=0,0,(C143*Q143*16+D143*R143*16+E143*S143*16+F143*SUM(Q143:S143)*8)/(SUM(Q143:S143)*24))</f>
        <v>0</v>
      </c>
      <c r="I143" s="78" t="n">
        <f aca="false">IF(A143=0,0,VLOOKUP($A143,PeakVols,I$4+12,FALSE()))</f>
        <v>0</v>
      </c>
      <c r="J143" s="79" t="n">
        <f aca="false">IF(A143=0,0,VLOOKUP($A143,OffVols,J$4+16,FALSE()))</f>
        <v>0</v>
      </c>
      <c r="K143" s="80" t="n">
        <f aca="false">IF(A143=0,0,(I143*Q143*16+J143*SUM(R143:S143)*16+J143*SUM(Q143:S143)*8)/(SUM(Q143:S143)*24))</f>
        <v>0</v>
      </c>
      <c r="L143" s="81" t="n">
        <f aca="false">IF(A143=0,0,VLOOKUP($A143,PeakIntraVols,L$4,FALSE()))</f>
        <v>0</v>
      </c>
      <c r="M143" s="82" t="n">
        <f aca="false">IF(A143=0,0,VLOOKUP($A143,OffIntraVols,M$4+4,FALSE()))</f>
        <v>0</v>
      </c>
      <c r="N143" s="82" t="n">
        <f aca="false">IF(A143=0,0,(L143*Q143*16+M143*SUM(R143:S143)*16+M143*SUM(Q143:S143)*8)/(SUM(Q143:S143)*24))</f>
        <v>0</v>
      </c>
      <c r="O143" s="83" t="n">
        <f aca="false">IF(A143=0,0,VLOOKUP(A143,'Pwr CrvFtch'!$A$4:$B$363,2))</f>
        <v>0</v>
      </c>
      <c r="P143" s="84" t="n">
        <f aca="false">IF(A143=0,0,(1+O143/2)^(-2*((EOMONTH(A143,0)+20)-$C$12)/365.25))</f>
        <v>0</v>
      </c>
      <c r="Q143" s="85" t="n">
        <f aca="false">IF(A143=0,0,VLOOKUP($A143,$AC$4:$AF$446,2))</f>
        <v>0</v>
      </c>
      <c r="R143" s="85" t="n">
        <f aca="false">IF(A143=0,0,VLOOKUP($A143,$AC$4:$AF$446,3))</f>
        <v>0</v>
      </c>
      <c r="S143" s="85" t="n">
        <f aca="false">IF(A143=0,0,VLOOKUP($A143,$AC$4:$AF$446,4))</f>
        <v>0</v>
      </c>
      <c r="AC143" s="11" t="n">
        <v>40787</v>
      </c>
      <c r="AD143" s="8" t="n">
        <v>21</v>
      </c>
      <c r="AE143" s="8" t="n">
        <v>4</v>
      </c>
      <c r="AF143" s="8" t="n">
        <v>5</v>
      </c>
      <c r="AG143" s="8" t="n">
        <v>1</v>
      </c>
      <c r="AH143" s="8" t="n">
        <v>30</v>
      </c>
    </row>
    <row r="144" customFormat="false" ht="12.75" hidden="false" customHeight="false" outlineLevel="0" collapsed="false">
      <c r="A144" s="74" t="n">
        <f aca="false">IF(EOMONTH(A143,0)+1&gt;$C$17,0,IF(A143=0,0,EOMONTH(A143,0)+1))</f>
        <v>0</v>
      </c>
      <c r="B144" s="75" t="n">
        <f aca="false">IF(A144=0,0,YEAR(A144))</f>
        <v>0</v>
      </c>
      <c r="C144" s="76" t="n">
        <f aca="false">IF(A144=0,0,VLOOKUP($A144,PeakPrices,C$4,FALSE()))</f>
        <v>0</v>
      </c>
      <c r="D144" s="30" t="n">
        <f aca="false">IF(A144=0,0,VLOOKUP($A144,SatPrices,D$4,FALSE()))</f>
        <v>0</v>
      </c>
      <c r="E144" s="30" t="n">
        <f aca="false">IF(A144=0,0,VLOOKUP($A144,SunPrices,E$4+4,FALSE()))</f>
        <v>0</v>
      </c>
      <c r="F144" s="30" t="n">
        <f aca="false">IF(A144=0,0,VLOOKUP($A144,OffPrices,F$4+4,FALSE()))</f>
        <v>0</v>
      </c>
      <c r="G144" s="30" t="n">
        <f aca="false">+IF(A144=0,0,(D144*R144*16+E144*S144*16+F144*SUM(Q144:S144)*8)/(R144*16+S144*16+SUM(Q144:S144)*8))</f>
        <v>0</v>
      </c>
      <c r="H144" s="77" t="n">
        <f aca="false">IF(A144=0,0,(C144*Q144*16+D144*R144*16+E144*S144*16+F144*SUM(Q144:S144)*8)/(SUM(Q144:S144)*24))</f>
        <v>0</v>
      </c>
      <c r="I144" s="78" t="n">
        <f aca="false">IF(A144=0,0,VLOOKUP($A144,PeakVols,I$4+12,FALSE()))</f>
        <v>0</v>
      </c>
      <c r="J144" s="79" t="n">
        <f aca="false">IF(A144=0,0,VLOOKUP($A144,OffVols,J$4+16,FALSE()))</f>
        <v>0</v>
      </c>
      <c r="K144" s="80" t="n">
        <f aca="false">IF(A144=0,0,(I144*Q144*16+J144*SUM(R144:S144)*16+J144*SUM(Q144:S144)*8)/(SUM(Q144:S144)*24))</f>
        <v>0</v>
      </c>
      <c r="L144" s="81" t="n">
        <f aca="false">IF(A144=0,0,VLOOKUP($A144,PeakIntraVols,L$4,FALSE()))</f>
        <v>0</v>
      </c>
      <c r="M144" s="82" t="n">
        <f aca="false">IF(A144=0,0,VLOOKUP($A144,OffIntraVols,M$4+4,FALSE()))</f>
        <v>0</v>
      </c>
      <c r="N144" s="82" t="n">
        <f aca="false">IF(A144=0,0,(L144*Q144*16+M144*SUM(R144:S144)*16+M144*SUM(Q144:S144)*8)/(SUM(Q144:S144)*24))</f>
        <v>0</v>
      </c>
      <c r="O144" s="83" t="n">
        <f aca="false">IF(A144=0,0,VLOOKUP(A144,'Pwr CrvFtch'!$A$4:$B$363,2))</f>
        <v>0</v>
      </c>
      <c r="P144" s="84" t="n">
        <f aca="false">IF(A144=0,0,(1+O144/2)^(-2*((EOMONTH(A144,0)+20)-$C$12)/365.25))</f>
        <v>0</v>
      </c>
      <c r="Q144" s="85" t="n">
        <f aca="false">IF(A144=0,0,VLOOKUP($A144,$AC$4:$AF$446,2))</f>
        <v>0</v>
      </c>
      <c r="R144" s="85" t="n">
        <f aca="false">IF(A144=0,0,VLOOKUP($A144,$AC$4:$AF$446,3))</f>
        <v>0</v>
      </c>
      <c r="S144" s="85" t="n">
        <f aca="false">IF(A144=0,0,VLOOKUP($A144,$AC$4:$AF$446,4))</f>
        <v>0</v>
      </c>
      <c r="AC144" s="11" t="n">
        <v>40817</v>
      </c>
      <c r="AD144" s="8" t="n">
        <v>21</v>
      </c>
      <c r="AE144" s="8" t="n">
        <v>5</v>
      </c>
      <c r="AF144" s="8" t="n">
        <v>5</v>
      </c>
      <c r="AG144" s="8" t="n">
        <v>0</v>
      </c>
      <c r="AH144" s="8" t="n">
        <v>31</v>
      </c>
    </row>
    <row r="145" customFormat="false" ht="12.75" hidden="false" customHeight="false" outlineLevel="0" collapsed="false">
      <c r="A145" s="74" t="n">
        <f aca="false">IF(EOMONTH(A144,0)+1&gt;$C$17,0,IF(A144=0,0,EOMONTH(A144,0)+1))</f>
        <v>0</v>
      </c>
      <c r="B145" s="75" t="n">
        <f aca="false">IF(A145=0,0,YEAR(A145))</f>
        <v>0</v>
      </c>
      <c r="C145" s="76" t="n">
        <f aca="false">IF(A145=0,0,VLOOKUP($A145,PeakPrices,C$4,FALSE()))</f>
        <v>0</v>
      </c>
      <c r="D145" s="30" t="n">
        <f aca="false">IF(A145=0,0,VLOOKUP($A145,SatPrices,D$4,FALSE()))</f>
        <v>0</v>
      </c>
      <c r="E145" s="30" t="n">
        <f aca="false">IF(A145=0,0,VLOOKUP($A145,SunPrices,E$4+4,FALSE()))</f>
        <v>0</v>
      </c>
      <c r="F145" s="30" t="n">
        <f aca="false">IF(A145=0,0,VLOOKUP($A145,OffPrices,F$4+4,FALSE()))</f>
        <v>0</v>
      </c>
      <c r="G145" s="30" t="n">
        <f aca="false">+IF(A145=0,0,(D145*R145*16+E145*S145*16+F145*SUM(Q145:S145)*8)/(R145*16+S145*16+SUM(Q145:S145)*8))</f>
        <v>0</v>
      </c>
      <c r="H145" s="77" t="n">
        <f aca="false">IF(A145=0,0,(C145*Q145*16+D145*R145*16+E145*S145*16+F145*SUM(Q145:S145)*8)/(SUM(Q145:S145)*24))</f>
        <v>0</v>
      </c>
      <c r="I145" s="78" t="n">
        <f aca="false">IF(A145=0,0,VLOOKUP($A145,PeakVols,I$4+12,FALSE()))</f>
        <v>0</v>
      </c>
      <c r="J145" s="79" t="n">
        <f aca="false">IF(A145=0,0,VLOOKUP($A145,OffVols,J$4+16,FALSE()))</f>
        <v>0</v>
      </c>
      <c r="K145" s="80" t="n">
        <f aca="false">IF(A145=0,0,(I145*Q145*16+J145*SUM(R145:S145)*16+J145*SUM(Q145:S145)*8)/(SUM(Q145:S145)*24))</f>
        <v>0</v>
      </c>
      <c r="L145" s="81" t="n">
        <f aca="false">IF(A145=0,0,VLOOKUP($A145,PeakIntraVols,L$4,FALSE()))</f>
        <v>0</v>
      </c>
      <c r="M145" s="82" t="n">
        <f aca="false">IF(A145=0,0,VLOOKUP($A145,OffIntraVols,M$4+4,FALSE()))</f>
        <v>0</v>
      </c>
      <c r="N145" s="82" t="n">
        <f aca="false">IF(A145=0,0,(L145*Q145*16+M145*SUM(R145:S145)*16+M145*SUM(Q145:S145)*8)/(SUM(Q145:S145)*24))</f>
        <v>0</v>
      </c>
      <c r="O145" s="83" t="n">
        <f aca="false">IF(A145=0,0,VLOOKUP(A145,'Pwr CrvFtch'!$A$4:$B$363,2))</f>
        <v>0</v>
      </c>
      <c r="P145" s="84" t="n">
        <f aca="false">IF(A145=0,0,(1+O145/2)^(-2*((EOMONTH(A145,0)+20)-$C$12)/365.25))</f>
        <v>0</v>
      </c>
      <c r="Q145" s="85" t="n">
        <f aca="false">IF(A145=0,0,VLOOKUP($A145,$AC$4:$AF$446,2))</f>
        <v>0</v>
      </c>
      <c r="R145" s="85" t="n">
        <f aca="false">IF(A145=0,0,VLOOKUP($A145,$AC$4:$AF$446,3))</f>
        <v>0</v>
      </c>
      <c r="S145" s="85" t="n">
        <f aca="false">IF(A145=0,0,VLOOKUP($A145,$AC$4:$AF$446,4))</f>
        <v>0</v>
      </c>
      <c r="AC145" s="11" t="n">
        <v>40848</v>
      </c>
      <c r="AD145" s="8" t="n">
        <v>21</v>
      </c>
      <c r="AE145" s="8" t="n">
        <v>4</v>
      </c>
      <c r="AF145" s="8" t="n">
        <v>5</v>
      </c>
      <c r="AG145" s="8" t="n">
        <v>1</v>
      </c>
      <c r="AH145" s="8" t="n">
        <v>30</v>
      </c>
    </row>
    <row r="146" customFormat="false" ht="12.75" hidden="false" customHeight="false" outlineLevel="0" collapsed="false">
      <c r="A146" s="74" t="n">
        <f aca="false">IF(EOMONTH(A145,0)+1&gt;$C$17,0,IF(A145=0,0,EOMONTH(A145,0)+1))</f>
        <v>0</v>
      </c>
      <c r="B146" s="75" t="n">
        <f aca="false">IF(A146=0,0,YEAR(A146))</f>
        <v>0</v>
      </c>
      <c r="C146" s="76" t="n">
        <f aca="false">IF(A146=0,0,VLOOKUP($A146,PeakPrices,C$4,FALSE()))</f>
        <v>0</v>
      </c>
      <c r="D146" s="30" t="n">
        <f aca="false">IF(A146=0,0,VLOOKUP($A146,SatPrices,D$4,FALSE()))</f>
        <v>0</v>
      </c>
      <c r="E146" s="30" t="n">
        <f aca="false">IF(A146=0,0,VLOOKUP($A146,SunPrices,E$4+4,FALSE()))</f>
        <v>0</v>
      </c>
      <c r="F146" s="30" t="n">
        <f aca="false">IF(A146=0,0,VLOOKUP($A146,OffPrices,F$4+4,FALSE()))</f>
        <v>0</v>
      </c>
      <c r="G146" s="30" t="n">
        <f aca="false">+IF(A146=0,0,(D146*R146*16+E146*S146*16+F146*SUM(Q146:S146)*8)/(R146*16+S146*16+SUM(Q146:S146)*8))</f>
        <v>0</v>
      </c>
      <c r="H146" s="77" t="n">
        <f aca="false">IF(A146=0,0,(C146*Q146*16+D146*R146*16+E146*S146*16+F146*SUM(Q146:S146)*8)/(SUM(Q146:S146)*24))</f>
        <v>0</v>
      </c>
      <c r="I146" s="78" t="n">
        <f aca="false">IF(A146=0,0,VLOOKUP($A146,PeakVols,I$4+12,FALSE()))</f>
        <v>0</v>
      </c>
      <c r="J146" s="79" t="n">
        <f aca="false">IF(A146=0,0,VLOOKUP($A146,OffVols,J$4+16,FALSE()))</f>
        <v>0</v>
      </c>
      <c r="K146" s="80" t="n">
        <f aca="false">IF(A146=0,0,(I146*Q146*16+J146*SUM(R146:S146)*16+J146*SUM(Q146:S146)*8)/(SUM(Q146:S146)*24))</f>
        <v>0</v>
      </c>
      <c r="L146" s="81" t="n">
        <f aca="false">IF(A146=0,0,VLOOKUP($A146,PeakIntraVols,L$4,FALSE()))</f>
        <v>0</v>
      </c>
      <c r="M146" s="82" t="n">
        <f aca="false">IF(A146=0,0,VLOOKUP($A146,OffIntraVols,M$4+4,FALSE()))</f>
        <v>0</v>
      </c>
      <c r="N146" s="82" t="n">
        <f aca="false">IF(A146=0,0,(L146*Q146*16+M146*SUM(R146:S146)*16+M146*SUM(Q146:S146)*8)/(SUM(Q146:S146)*24))</f>
        <v>0</v>
      </c>
      <c r="O146" s="83" t="n">
        <f aca="false">IF(A146=0,0,VLOOKUP(A146,'Pwr CrvFtch'!$A$4:$B$363,2))</f>
        <v>0</v>
      </c>
      <c r="P146" s="84" t="n">
        <f aca="false">IF(A146=0,0,(1+O146/2)^(-2*((EOMONTH(A146,0)+20)-$C$12)/365.25))</f>
        <v>0</v>
      </c>
      <c r="Q146" s="85" t="n">
        <f aca="false">IF(A146=0,0,VLOOKUP($A146,$AC$4:$AF$446,2))</f>
        <v>0</v>
      </c>
      <c r="R146" s="85" t="n">
        <f aca="false">IF(A146=0,0,VLOOKUP($A146,$AC$4:$AF$446,3))</f>
        <v>0</v>
      </c>
      <c r="S146" s="85" t="n">
        <f aca="false">IF(A146=0,0,VLOOKUP($A146,$AC$4:$AF$446,4))</f>
        <v>0</v>
      </c>
      <c r="AC146" s="11" t="n">
        <v>40878</v>
      </c>
      <c r="AD146" s="8" t="n">
        <v>21</v>
      </c>
      <c r="AE146" s="8" t="n">
        <v>5</v>
      </c>
      <c r="AF146" s="8" t="n">
        <v>5</v>
      </c>
      <c r="AG146" s="8" t="n">
        <v>1</v>
      </c>
      <c r="AH146" s="8" t="n">
        <v>31</v>
      </c>
    </row>
    <row r="147" customFormat="false" ht="12.75" hidden="false" customHeight="false" outlineLevel="0" collapsed="false">
      <c r="A147" s="74" t="n">
        <f aca="false">IF(EOMONTH(A146,0)+1&gt;$C$17,0,IF(A146=0,0,EOMONTH(A146,0)+1))</f>
        <v>0</v>
      </c>
      <c r="B147" s="75" t="n">
        <f aca="false">IF(A147=0,0,YEAR(A147))</f>
        <v>0</v>
      </c>
      <c r="C147" s="76" t="n">
        <f aca="false">IF(A147=0,0,VLOOKUP($A147,PeakPrices,C$4,FALSE()))</f>
        <v>0</v>
      </c>
      <c r="D147" s="30" t="n">
        <f aca="false">IF(A147=0,0,VLOOKUP($A147,SatPrices,D$4,FALSE()))</f>
        <v>0</v>
      </c>
      <c r="E147" s="30" t="n">
        <f aca="false">IF(A147=0,0,VLOOKUP($A147,SunPrices,E$4+4,FALSE()))</f>
        <v>0</v>
      </c>
      <c r="F147" s="30" t="n">
        <f aca="false">IF(A147=0,0,VLOOKUP($A147,OffPrices,F$4+4,FALSE()))</f>
        <v>0</v>
      </c>
      <c r="G147" s="30" t="n">
        <f aca="false">+IF(A147=0,0,(D147*R147*16+E147*S147*16+F147*SUM(Q147:S147)*8)/(R147*16+S147*16+SUM(Q147:S147)*8))</f>
        <v>0</v>
      </c>
      <c r="H147" s="77" t="n">
        <f aca="false">IF(A147=0,0,(C147*Q147*16+D147*R147*16+E147*S147*16+F147*SUM(Q147:S147)*8)/(SUM(Q147:S147)*24))</f>
        <v>0</v>
      </c>
      <c r="I147" s="78" t="n">
        <f aca="false">IF(A147=0,0,VLOOKUP($A147,PeakVols,I$4+12,FALSE()))</f>
        <v>0</v>
      </c>
      <c r="J147" s="79" t="n">
        <f aca="false">IF(A147=0,0,VLOOKUP($A147,OffVols,J$4+16,FALSE()))</f>
        <v>0</v>
      </c>
      <c r="K147" s="80" t="n">
        <f aca="false">IF(A147=0,0,(I147*Q147*16+J147*SUM(R147:S147)*16+J147*SUM(Q147:S147)*8)/(SUM(Q147:S147)*24))</f>
        <v>0</v>
      </c>
      <c r="L147" s="81" t="n">
        <f aca="false">IF(A147=0,0,VLOOKUP($A147,PeakIntraVols,L$4,FALSE()))</f>
        <v>0</v>
      </c>
      <c r="M147" s="82" t="n">
        <f aca="false">IF(A147=0,0,VLOOKUP($A147,OffIntraVols,M$4+4,FALSE()))</f>
        <v>0</v>
      </c>
      <c r="N147" s="82" t="n">
        <f aca="false">IF(A147=0,0,(L147*Q147*16+M147*SUM(R147:S147)*16+M147*SUM(Q147:S147)*8)/(SUM(Q147:S147)*24))</f>
        <v>0</v>
      </c>
      <c r="O147" s="83" t="n">
        <f aca="false">IF(A147=0,0,VLOOKUP(A147,'Pwr CrvFtch'!$A$4:$B$363,2))</f>
        <v>0</v>
      </c>
      <c r="P147" s="84" t="n">
        <f aca="false">IF(A147=0,0,(1+O147/2)^(-2*((EOMONTH(A147,0)+20)-$C$12)/365.25))</f>
        <v>0</v>
      </c>
      <c r="Q147" s="85" t="n">
        <f aca="false">IF(A147=0,0,VLOOKUP($A147,$AC$4:$AF$446,2))</f>
        <v>0</v>
      </c>
      <c r="R147" s="85" t="n">
        <f aca="false">IF(A147=0,0,VLOOKUP($A147,$AC$4:$AF$446,3))</f>
        <v>0</v>
      </c>
      <c r="S147" s="85" t="n">
        <f aca="false">IF(A147=0,0,VLOOKUP($A147,$AC$4:$AF$446,4))</f>
        <v>0</v>
      </c>
      <c r="AC147" s="11" t="n">
        <v>40909</v>
      </c>
      <c r="AD147" s="8" t="n">
        <v>21</v>
      </c>
      <c r="AE147" s="8" t="n">
        <v>4</v>
      </c>
      <c r="AF147" s="8" t="n">
        <v>6</v>
      </c>
      <c r="AG147" s="8" t="n">
        <v>1</v>
      </c>
      <c r="AH147" s="8" t="n">
        <v>31</v>
      </c>
    </row>
    <row r="148" customFormat="false" ht="12.75" hidden="false" customHeight="false" outlineLevel="0" collapsed="false">
      <c r="A148" s="74" t="n">
        <f aca="false">IF(EOMONTH(A147,0)+1&gt;$C$17,0,IF(A147=0,0,EOMONTH(A147,0)+1))</f>
        <v>0</v>
      </c>
      <c r="B148" s="75" t="n">
        <f aca="false">IF(A148=0,0,YEAR(A148))</f>
        <v>0</v>
      </c>
      <c r="C148" s="76" t="n">
        <f aca="false">IF(A148=0,0,VLOOKUP($A148,PeakPrices,C$4,FALSE()))</f>
        <v>0</v>
      </c>
      <c r="D148" s="30" t="n">
        <f aca="false">IF(A148=0,0,VLOOKUP($A148,SatPrices,D$4,FALSE()))</f>
        <v>0</v>
      </c>
      <c r="E148" s="30" t="n">
        <f aca="false">IF(A148=0,0,VLOOKUP($A148,SunPrices,E$4+4,FALSE()))</f>
        <v>0</v>
      </c>
      <c r="F148" s="30" t="n">
        <f aca="false">IF(A148=0,0,VLOOKUP($A148,OffPrices,F$4+4,FALSE()))</f>
        <v>0</v>
      </c>
      <c r="G148" s="30" t="n">
        <f aca="false">+IF(A148=0,0,(D148*R148*16+E148*S148*16+F148*SUM(Q148:S148)*8)/(R148*16+S148*16+SUM(Q148:S148)*8))</f>
        <v>0</v>
      </c>
      <c r="H148" s="77" t="n">
        <f aca="false">IF(A148=0,0,(C148*Q148*16+D148*R148*16+E148*S148*16+F148*SUM(Q148:S148)*8)/(SUM(Q148:S148)*24))</f>
        <v>0</v>
      </c>
      <c r="I148" s="78" t="n">
        <f aca="false">IF(A148=0,0,VLOOKUP($A148,PeakVols,I$4+12,FALSE()))</f>
        <v>0</v>
      </c>
      <c r="J148" s="79" t="n">
        <f aca="false">IF(A148=0,0,VLOOKUP($A148,OffVols,J$4+16,FALSE()))</f>
        <v>0</v>
      </c>
      <c r="K148" s="80" t="n">
        <f aca="false">IF(A148=0,0,(I148*Q148*16+J148*SUM(R148:S148)*16+J148*SUM(Q148:S148)*8)/(SUM(Q148:S148)*24))</f>
        <v>0</v>
      </c>
      <c r="L148" s="81" t="n">
        <f aca="false">IF(A148=0,0,VLOOKUP($A148,PeakIntraVols,L$4,FALSE()))</f>
        <v>0</v>
      </c>
      <c r="M148" s="82" t="n">
        <f aca="false">IF(A148=0,0,VLOOKUP($A148,OffIntraVols,M$4+4,FALSE()))</f>
        <v>0</v>
      </c>
      <c r="N148" s="82" t="n">
        <f aca="false">IF(A148=0,0,(L148*Q148*16+M148*SUM(R148:S148)*16+M148*SUM(Q148:S148)*8)/(SUM(Q148:S148)*24))</f>
        <v>0</v>
      </c>
      <c r="O148" s="83" t="n">
        <f aca="false">IF(A148=0,0,VLOOKUP(A148,'Pwr CrvFtch'!$A$4:$B$363,2))</f>
        <v>0</v>
      </c>
      <c r="P148" s="84" t="n">
        <f aca="false">IF(A148=0,0,(1+O148/2)^(-2*((EOMONTH(A148,0)+20)-$C$12)/365.25))</f>
        <v>0</v>
      </c>
      <c r="Q148" s="85" t="n">
        <f aca="false">IF(A148=0,0,VLOOKUP($A148,$AC$4:$AF$446,2))</f>
        <v>0</v>
      </c>
      <c r="R148" s="85" t="n">
        <f aca="false">IF(A148=0,0,VLOOKUP($A148,$AC$4:$AF$446,3))</f>
        <v>0</v>
      </c>
      <c r="S148" s="85" t="n">
        <f aca="false">IF(A148=0,0,VLOOKUP($A148,$AC$4:$AF$446,4))</f>
        <v>0</v>
      </c>
      <c r="AC148" s="11" t="n">
        <v>40940</v>
      </c>
      <c r="AD148" s="8" t="n">
        <v>21</v>
      </c>
      <c r="AE148" s="8" t="n">
        <v>4</v>
      </c>
      <c r="AF148" s="8" t="n">
        <v>4</v>
      </c>
      <c r="AG148" s="8" t="n">
        <v>0</v>
      </c>
      <c r="AH148" s="8" t="n">
        <v>29</v>
      </c>
    </row>
    <row r="149" customFormat="false" ht="12.75" hidden="false" customHeight="false" outlineLevel="0" collapsed="false">
      <c r="A149" s="74" t="n">
        <f aca="false">IF(EOMONTH(A148,0)+1&gt;$C$17,0,IF(A148=0,0,EOMONTH(A148,0)+1))</f>
        <v>0</v>
      </c>
      <c r="B149" s="75" t="n">
        <f aca="false">IF(A149=0,0,YEAR(A149))</f>
        <v>0</v>
      </c>
      <c r="C149" s="76" t="n">
        <f aca="false">IF(A149=0,0,VLOOKUP($A149,PeakPrices,C$4,FALSE()))</f>
        <v>0</v>
      </c>
      <c r="D149" s="30" t="n">
        <f aca="false">IF(A149=0,0,VLOOKUP($A149,SatPrices,D$4,FALSE()))</f>
        <v>0</v>
      </c>
      <c r="E149" s="30" t="n">
        <f aca="false">IF(A149=0,0,VLOOKUP($A149,SunPrices,E$4+4,FALSE()))</f>
        <v>0</v>
      </c>
      <c r="F149" s="30" t="n">
        <f aca="false">IF(A149=0,0,VLOOKUP($A149,OffPrices,F$4+4,FALSE()))</f>
        <v>0</v>
      </c>
      <c r="G149" s="30" t="n">
        <f aca="false">+IF(A149=0,0,(D149*R149*16+E149*S149*16+F149*SUM(Q149:S149)*8)/(R149*16+S149*16+SUM(Q149:S149)*8))</f>
        <v>0</v>
      </c>
      <c r="H149" s="77" t="n">
        <f aca="false">IF(A149=0,0,(C149*Q149*16+D149*R149*16+E149*S149*16+F149*SUM(Q149:S149)*8)/(SUM(Q149:S149)*24))</f>
        <v>0</v>
      </c>
      <c r="I149" s="78" t="n">
        <f aca="false">IF(A149=0,0,VLOOKUP($A149,PeakVols,I$4+12,FALSE()))</f>
        <v>0</v>
      </c>
      <c r="J149" s="79" t="n">
        <f aca="false">IF(A149=0,0,VLOOKUP($A149,OffVols,J$4+16,FALSE()))</f>
        <v>0</v>
      </c>
      <c r="K149" s="80" t="n">
        <f aca="false">IF(A149=0,0,(I149*Q149*16+J149*SUM(R149:S149)*16+J149*SUM(Q149:S149)*8)/(SUM(Q149:S149)*24))</f>
        <v>0</v>
      </c>
      <c r="L149" s="81" t="n">
        <f aca="false">IF(A149=0,0,VLOOKUP($A149,PeakIntraVols,L$4,FALSE()))</f>
        <v>0</v>
      </c>
      <c r="M149" s="82" t="n">
        <f aca="false">IF(A149=0,0,VLOOKUP($A149,OffIntraVols,M$4+4,FALSE()))</f>
        <v>0</v>
      </c>
      <c r="N149" s="82" t="n">
        <f aca="false">IF(A149=0,0,(L149*Q149*16+M149*SUM(R149:S149)*16+M149*SUM(Q149:S149)*8)/(SUM(Q149:S149)*24))</f>
        <v>0</v>
      </c>
      <c r="O149" s="83" t="n">
        <f aca="false">IF(A149=0,0,VLOOKUP(A149,'Pwr CrvFtch'!$A$4:$B$363,2))</f>
        <v>0</v>
      </c>
      <c r="P149" s="84" t="n">
        <f aca="false">IF(A149=0,0,(1+O149/2)^(-2*((EOMONTH(A149,0)+20)-$C$12)/365.25))</f>
        <v>0</v>
      </c>
      <c r="Q149" s="85" t="n">
        <f aca="false">IF(A149=0,0,VLOOKUP($A149,$AC$4:$AF$446,2))</f>
        <v>0</v>
      </c>
      <c r="R149" s="85" t="n">
        <f aca="false">IF(A149=0,0,VLOOKUP($A149,$AC$4:$AF$446,3))</f>
        <v>0</v>
      </c>
      <c r="S149" s="85" t="n">
        <f aca="false">IF(A149=0,0,VLOOKUP($A149,$AC$4:$AF$446,4))</f>
        <v>0</v>
      </c>
      <c r="AC149" s="11" t="n">
        <v>40969</v>
      </c>
      <c r="AD149" s="8" t="n">
        <v>22</v>
      </c>
      <c r="AE149" s="8" t="n">
        <v>5</v>
      </c>
      <c r="AF149" s="8" t="n">
        <v>4</v>
      </c>
      <c r="AG149" s="8" t="n">
        <v>0</v>
      </c>
      <c r="AH149" s="8" t="n">
        <v>31</v>
      </c>
    </row>
    <row r="150" customFormat="false" ht="12.75" hidden="false" customHeight="false" outlineLevel="0" collapsed="false">
      <c r="A150" s="74" t="n">
        <f aca="false">IF(EOMONTH(A149,0)+1&gt;$C$17,0,IF(A149=0,0,EOMONTH(A149,0)+1))</f>
        <v>0</v>
      </c>
      <c r="B150" s="75" t="n">
        <f aca="false">IF(A150=0,0,YEAR(A150))</f>
        <v>0</v>
      </c>
      <c r="C150" s="76" t="n">
        <f aca="false">IF(A150=0,0,VLOOKUP($A150,PeakPrices,C$4,FALSE()))</f>
        <v>0</v>
      </c>
      <c r="D150" s="30" t="n">
        <f aca="false">IF(A150=0,0,VLOOKUP($A150,SatPrices,D$4,FALSE()))</f>
        <v>0</v>
      </c>
      <c r="E150" s="30" t="n">
        <f aca="false">IF(A150=0,0,VLOOKUP($A150,SunPrices,E$4+4,FALSE()))</f>
        <v>0</v>
      </c>
      <c r="F150" s="30" t="n">
        <f aca="false">IF(A150=0,0,VLOOKUP($A150,OffPrices,F$4+4,FALSE()))</f>
        <v>0</v>
      </c>
      <c r="G150" s="30" t="n">
        <f aca="false">+IF(A150=0,0,(D150*R150*16+E150*S150*16+F150*SUM(Q150:S150)*8)/(R150*16+S150*16+SUM(Q150:S150)*8))</f>
        <v>0</v>
      </c>
      <c r="H150" s="77" t="n">
        <f aca="false">IF(A150=0,0,(C150*Q150*16+D150*R150*16+E150*S150*16+F150*SUM(Q150:S150)*8)/(SUM(Q150:S150)*24))</f>
        <v>0</v>
      </c>
      <c r="I150" s="78" t="n">
        <f aca="false">IF(A150=0,0,VLOOKUP($A150,PeakVols,I$4+12,FALSE()))</f>
        <v>0</v>
      </c>
      <c r="J150" s="79" t="n">
        <f aca="false">IF(A150=0,0,VLOOKUP($A150,OffVols,J$4+16,FALSE()))</f>
        <v>0</v>
      </c>
      <c r="K150" s="80" t="n">
        <f aca="false">IF(A150=0,0,(I150*Q150*16+J150*SUM(R150:S150)*16+J150*SUM(Q150:S150)*8)/(SUM(Q150:S150)*24))</f>
        <v>0</v>
      </c>
      <c r="L150" s="81" t="n">
        <f aca="false">IF(A150=0,0,VLOOKUP($A150,PeakIntraVols,L$4,FALSE()))</f>
        <v>0</v>
      </c>
      <c r="M150" s="82" t="n">
        <f aca="false">IF(A150=0,0,VLOOKUP($A150,OffIntraVols,M$4+4,FALSE()))</f>
        <v>0</v>
      </c>
      <c r="N150" s="82" t="n">
        <f aca="false">IF(A150=0,0,(L150*Q150*16+M150*SUM(R150:S150)*16+M150*SUM(Q150:S150)*8)/(SUM(Q150:S150)*24))</f>
        <v>0</v>
      </c>
      <c r="O150" s="83" t="n">
        <f aca="false">IF(A150=0,0,VLOOKUP(A150,'Pwr CrvFtch'!$A$4:$B$363,2))</f>
        <v>0</v>
      </c>
      <c r="P150" s="84" t="n">
        <f aca="false">IF(A150=0,0,(1+O150/2)^(-2*((EOMONTH(A150,0)+20)-$C$12)/365.25))</f>
        <v>0</v>
      </c>
      <c r="Q150" s="85" t="n">
        <f aca="false">IF(A150=0,0,VLOOKUP($A150,$AC$4:$AF$446,2))</f>
        <v>0</v>
      </c>
      <c r="R150" s="85" t="n">
        <f aca="false">IF(A150=0,0,VLOOKUP($A150,$AC$4:$AF$446,3))</f>
        <v>0</v>
      </c>
      <c r="S150" s="85" t="n">
        <f aca="false">IF(A150=0,0,VLOOKUP($A150,$AC$4:$AF$446,4))</f>
        <v>0</v>
      </c>
      <c r="AC150" s="11" t="n">
        <v>41000</v>
      </c>
      <c r="AD150" s="8" t="n">
        <v>21</v>
      </c>
      <c r="AE150" s="8" t="n">
        <v>4</v>
      </c>
      <c r="AF150" s="8" t="n">
        <v>5</v>
      </c>
      <c r="AG150" s="8" t="n">
        <v>0</v>
      </c>
      <c r="AH150" s="8" t="n">
        <v>30</v>
      </c>
    </row>
    <row r="151" customFormat="false" ht="12.75" hidden="false" customHeight="false" outlineLevel="0" collapsed="false">
      <c r="A151" s="74" t="n">
        <f aca="false">IF(EOMONTH(A150,0)+1&gt;$C$17,0,IF(A150=0,0,EOMONTH(A150,0)+1))</f>
        <v>0</v>
      </c>
      <c r="B151" s="75" t="n">
        <f aca="false">IF(A151=0,0,YEAR(A151))</f>
        <v>0</v>
      </c>
      <c r="C151" s="76" t="n">
        <f aca="false">IF(A151=0,0,VLOOKUP($A151,PeakPrices,C$4,FALSE()))</f>
        <v>0</v>
      </c>
      <c r="D151" s="30" t="n">
        <f aca="false">IF(A151=0,0,VLOOKUP($A151,SatPrices,D$4,FALSE()))</f>
        <v>0</v>
      </c>
      <c r="E151" s="30" t="n">
        <f aca="false">IF(A151=0,0,VLOOKUP($A151,SunPrices,E$4+4,FALSE()))</f>
        <v>0</v>
      </c>
      <c r="F151" s="30" t="n">
        <f aca="false">IF(A151=0,0,VLOOKUP($A151,OffPrices,F$4+4,FALSE()))</f>
        <v>0</v>
      </c>
      <c r="G151" s="30" t="n">
        <f aca="false">+IF(A151=0,0,(D151*R151*16+E151*S151*16+F151*SUM(Q151:S151)*8)/(R151*16+S151*16+SUM(Q151:S151)*8))</f>
        <v>0</v>
      </c>
      <c r="H151" s="77" t="n">
        <f aca="false">IF(A151=0,0,(C151*Q151*16+D151*R151*16+E151*S151*16+F151*SUM(Q151:S151)*8)/(SUM(Q151:S151)*24))</f>
        <v>0</v>
      </c>
      <c r="I151" s="78" t="n">
        <f aca="false">IF(A151=0,0,VLOOKUP($A151,PeakVols,I$4+12,FALSE()))</f>
        <v>0</v>
      </c>
      <c r="J151" s="79" t="n">
        <f aca="false">IF(A151=0,0,VLOOKUP($A151,OffVols,J$4+16,FALSE()))</f>
        <v>0</v>
      </c>
      <c r="K151" s="80" t="n">
        <f aca="false">IF(A151=0,0,(I151*Q151*16+J151*SUM(R151:S151)*16+J151*SUM(Q151:S151)*8)/(SUM(Q151:S151)*24))</f>
        <v>0</v>
      </c>
      <c r="L151" s="81" t="n">
        <f aca="false">IF(A151=0,0,VLOOKUP($A151,PeakIntraVols,L$4,FALSE()))</f>
        <v>0</v>
      </c>
      <c r="M151" s="82" t="n">
        <f aca="false">IF(A151=0,0,VLOOKUP($A151,OffIntraVols,M$4+4,FALSE()))</f>
        <v>0</v>
      </c>
      <c r="N151" s="82" t="n">
        <f aca="false">IF(A151=0,0,(L151*Q151*16+M151*SUM(R151:S151)*16+M151*SUM(Q151:S151)*8)/(SUM(Q151:S151)*24))</f>
        <v>0</v>
      </c>
      <c r="O151" s="83" t="n">
        <f aca="false">IF(A151=0,0,VLOOKUP(A151,'Pwr CrvFtch'!$A$4:$B$363,2))</f>
        <v>0</v>
      </c>
      <c r="P151" s="84" t="n">
        <f aca="false">IF(A151=0,0,(1+O151/2)^(-2*((EOMONTH(A151,0)+20)-$C$12)/365.25))</f>
        <v>0</v>
      </c>
      <c r="Q151" s="85" t="n">
        <f aca="false">IF(A151=0,0,VLOOKUP($A151,$AC$4:$AF$446,2))</f>
        <v>0</v>
      </c>
      <c r="R151" s="85" t="n">
        <f aca="false">IF(A151=0,0,VLOOKUP($A151,$AC$4:$AF$446,3))</f>
        <v>0</v>
      </c>
      <c r="S151" s="85" t="n">
        <f aca="false">IF(A151=0,0,VLOOKUP($A151,$AC$4:$AF$446,4))</f>
        <v>0</v>
      </c>
      <c r="AC151" s="11" t="n">
        <v>41030</v>
      </c>
      <c r="AD151" s="8" t="n">
        <v>22</v>
      </c>
      <c r="AE151" s="8" t="n">
        <v>4</v>
      </c>
      <c r="AF151" s="8" t="n">
        <v>5</v>
      </c>
      <c r="AG151" s="8" t="n">
        <v>1</v>
      </c>
      <c r="AH151" s="8" t="n">
        <v>31</v>
      </c>
    </row>
    <row r="152" customFormat="false" ht="12.75" hidden="false" customHeight="false" outlineLevel="0" collapsed="false">
      <c r="A152" s="74" t="n">
        <f aca="false">IF(EOMONTH(A151,0)+1&gt;$C$17,0,IF(A151=0,0,EOMONTH(A151,0)+1))</f>
        <v>0</v>
      </c>
      <c r="B152" s="75" t="n">
        <f aca="false">IF(A152=0,0,YEAR(A152))</f>
        <v>0</v>
      </c>
      <c r="C152" s="76" t="n">
        <f aca="false">IF(A152=0,0,VLOOKUP($A152,PeakPrices,C$4,FALSE()))</f>
        <v>0</v>
      </c>
      <c r="D152" s="30" t="n">
        <f aca="false">IF(A152=0,0,VLOOKUP($A152,SatPrices,D$4,FALSE()))</f>
        <v>0</v>
      </c>
      <c r="E152" s="30" t="n">
        <f aca="false">IF(A152=0,0,VLOOKUP($A152,SunPrices,E$4+4,FALSE()))</f>
        <v>0</v>
      </c>
      <c r="F152" s="30" t="n">
        <f aca="false">IF(A152=0,0,VLOOKUP($A152,OffPrices,F$4+4,FALSE()))</f>
        <v>0</v>
      </c>
      <c r="G152" s="30" t="n">
        <f aca="false">+IF(A152=0,0,(D152*R152*16+E152*S152*16+F152*SUM(Q152:S152)*8)/(R152*16+S152*16+SUM(Q152:S152)*8))</f>
        <v>0</v>
      </c>
      <c r="H152" s="77" t="n">
        <f aca="false">IF(A152=0,0,(C152*Q152*16+D152*R152*16+E152*S152*16+F152*SUM(Q152:S152)*8)/(SUM(Q152:S152)*24))</f>
        <v>0</v>
      </c>
      <c r="I152" s="78" t="n">
        <f aca="false">IF(A152=0,0,VLOOKUP($A152,PeakVols,I$4+12,FALSE()))</f>
        <v>0</v>
      </c>
      <c r="J152" s="79" t="n">
        <f aca="false">IF(A152=0,0,VLOOKUP($A152,OffVols,J$4+16,FALSE()))</f>
        <v>0</v>
      </c>
      <c r="K152" s="80" t="n">
        <f aca="false">IF(A152=0,0,(I152*Q152*16+J152*SUM(R152:S152)*16+J152*SUM(Q152:S152)*8)/(SUM(Q152:S152)*24))</f>
        <v>0</v>
      </c>
      <c r="L152" s="81" t="n">
        <f aca="false">IF(A152=0,0,VLOOKUP($A152,PeakIntraVols,L$4,FALSE()))</f>
        <v>0</v>
      </c>
      <c r="M152" s="82" t="n">
        <f aca="false">IF(A152=0,0,VLOOKUP($A152,OffIntraVols,M$4+4,FALSE()))</f>
        <v>0</v>
      </c>
      <c r="N152" s="82" t="n">
        <f aca="false">IF(A152=0,0,(L152*Q152*16+M152*SUM(R152:S152)*16+M152*SUM(Q152:S152)*8)/(SUM(Q152:S152)*24))</f>
        <v>0</v>
      </c>
      <c r="O152" s="83" t="n">
        <f aca="false">IF(A152=0,0,VLOOKUP(A152,'Pwr CrvFtch'!$A$4:$B$363,2))</f>
        <v>0</v>
      </c>
      <c r="P152" s="84" t="n">
        <f aca="false">IF(A152=0,0,(1+O152/2)^(-2*((EOMONTH(A152,0)+20)-$C$12)/365.25))</f>
        <v>0</v>
      </c>
      <c r="Q152" s="85" t="n">
        <f aca="false">IF(A152=0,0,VLOOKUP($A152,$AC$4:$AF$446,2))</f>
        <v>0</v>
      </c>
      <c r="R152" s="85" t="n">
        <f aca="false">IF(A152=0,0,VLOOKUP($A152,$AC$4:$AF$446,3))</f>
        <v>0</v>
      </c>
      <c r="S152" s="85" t="n">
        <f aca="false">IF(A152=0,0,VLOOKUP($A152,$AC$4:$AF$446,4))</f>
        <v>0</v>
      </c>
      <c r="AC152" s="11" t="n">
        <v>41061</v>
      </c>
      <c r="AD152" s="8" t="n">
        <v>21</v>
      </c>
      <c r="AE152" s="8" t="n">
        <v>5</v>
      </c>
      <c r="AF152" s="8" t="n">
        <v>4</v>
      </c>
      <c r="AG152" s="8" t="n">
        <v>0</v>
      </c>
      <c r="AH152" s="8" t="n">
        <v>30</v>
      </c>
    </row>
    <row r="153" customFormat="false" ht="12.75" hidden="false" customHeight="false" outlineLevel="0" collapsed="false">
      <c r="A153" s="74" t="n">
        <f aca="false">IF(EOMONTH(A152,0)+1&gt;$C$17,0,IF(A152=0,0,EOMONTH(A152,0)+1))</f>
        <v>0</v>
      </c>
      <c r="B153" s="75" t="n">
        <f aca="false">IF(A153=0,0,YEAR(A153))</f>
        <v>0</v>
      </c>
      <c r="C153" s="76" t="n">
        <f aca="false">IF(A153=0,0,VLOOKUP($A153,PeakPrices,C$4,FALSE()))</f>
        <v>0</v>
      </c>
      <c r="D153" s="30" t="n">
        <f aca="false">IF(A153=0,0,VLOOKUP($A153,SatPrices,D$4,FALSE()))</f>
        <v>0</v>
      </c>
      <c r="E153" s="30" t="n">
        <f aca="false">IF(A153=0,0,VLOOKUP($A153,SunPrices,E$4+4,FALSE()))</f>
        <v>0</v>
      </c>
      <c r="F153" s="30" t="n">
        <f aca="false">IF(A153=0,0,VLOOKUP($A153,OffPrices,F$4+4,FALSE()))</f>
        <v>0</v>
      </c>
      <c r="G153" s="30" t="n">
        <f aca="false">+IF(A153=0,0,(D153*R153*16+E153*S153*16+F153*SUM(Q153:S153)*8)/(R153*16+S153*16+SUM(Q153:S153)*8))</f>
        <v>0</v>
      </c>
      <c r="H153" s="77" t="n">
        <f aca="false">IF(A153=0,0,(C153*Q153*16+D153*R153*16+E153*S153*16+F153*SUM(Q153:S153)*8)/(SUM(Q153:S153)*24))</f>
        <v>0</v>
      </c>
      <c r="I153" s="78" t="n">
        <f aca="false">IF(A153=0,0,VLOOKUP($A153,PeakVols,I$4+12,FALSE()))</f>
        <v>0</v>
      </c>
      <c r="J153" s="79" t="n">
        <f aca="false">IF(A153=0,0,VLOOKUP($A153,OffVols,J$4+16,FALSE()))</f>
        <v>0</v>
      </c>
      <c r="K153" s="80" t="n">
        <f aca="false">IF(A153=0,0,(I153*Q153*16+J153*SUM(R153:S153)*16+J153*SUM(Q153:S153)*8)/(SUM(Q153:S153)*24))</f>
        <v>0</v>
      </c>
      <c r="L153" s="81" t="n">
        <f aca="false">IF(A153=0,0,VLOOKUP($A153,PeakIntraVols,L$4,FALSE()))</f>
        <v>0</v>
      </c>
      <c r="M153" s="82" t="n">
        <f aca="false">IF(A153=0,0,VLOOKUP($A153,OffIntraVols,M$4+4,FALSE()))</f>
        <v>0</v>
      </c>
      <c r="N153" s="82" t="n">
        <f aca="false">IF(A153=0,0,(L153*Q153*16+M153*SUM(R153:S153)*16+M153*SUM(Q153:S153)*8)/(SUM(Q153:S153)*24))</f>
        <v>0</v>
      </c>
      <c r="O153" s="83" t="n">
        <f aca="false">IF(A153=0,0,VLOOKUP(A153,'Pwr CrvFtch'!$A$4:$B$363,2))</f>
        <v>0</v>
      </c>
      <c r="P153" s="84" t="n">
        <f aca="false">IF(A153=0,0,(1+O153/2)^(-2*((EOMONTH(A153,0)+20)-$C$12)/365.25))</f>
        <v>0</v>
      </c>
      <c r="Q153" s="85" t="n">
        <f aca="false">IF(A153=0,0,VLOOKUP($A153,$AC$4:$AF$446,2))</f>
        <v>0</v>
      </c>
      <c r="R153" s="85" t="n">
        <f aca="false">IF(A153=0,0,VLOOKUP($A153,$AC$4:$AF$446,3))</f>
        <v>0</v>
      </c>
      <c r="S153" s="85" t="n">
        <f aca="false">IF(A153=0,0,VLOOKUP($A153,$AC$4:$AF$446,4))</f>
        <v>0</v>
      </c>
      <c r="AC153" s="11" t="n">
        <v>41091</v>
      </c>
      <c r="AD153" s="8" t="n">
        <v>21</v>
      </c>
      <c r="AE153" s="8" t="n">
        <v>4</v>
      </c>
      <c r="AF153" s="8" t="n">
        <v>6</v>
      </c>
      <c r="AG153" s="8" t="n">
        <v>1</v>
      </c>
      <c r="AH153" s="8" t="n">
        <v>31</v>
      </c>
    </row>
    <row r="154" customFormat="false" ht="12.75" hidden="false" customHeight="false" outlineLevel="0" collapsed="false">
      <c r="A154" s="74" t="n">
        <f aca="false">IF(EOMONTH(A153,0)+1&gt;$C$17,0,IF(A153=0,0,EOMONTH(A153,0)+1))</f>
        <v>0</v>
      </c>
      <c r="B154" s="75" t="n">
        <f aca="false">IF(A154=0,0,YEAR(A154))</f>
        <v>0</v>
      </c>
      <c r="C154" s="76" t="n">
        <f aca="false">IF(A154=0,0,VLOOKUP($A154,PeakPrices,C$4,FALSE()))</f>
        <v>0</v>
      </c>
      <c r="D154" s="30" t="n">
        <f aca="false">IF(A154=0,0,VLOOKUP($A154,SatPrices,D$4,FALSE()))</f>
        <v>0</v>
      </c>
      <c r="E154" s="30" t="n">
        <f aca="false">IF(A154=0,0,VLOOKUP($A154,SunPrices,E$4+4,FALSE()))</f>
        <v>0</v>
      </c>
      <c r="F154" s="30" t="n">
        <f aca="false">IF(A154=0,0,VLOOKUP($A154,OffPrices,F$4+4,FALSE()))</f>
        <v>0</v>
      </c>
      <c r="G154" s="30" t="n">
        <f aca="false">+IF(A154=0,0,(D154*R154*16+E154*S154*16+F154*SUM(Q154:S154)*8)/(R154*16+S154*16+SUM(Q154:S154)*8))</f>
        <v>0</v>
      </c>
      <c r="H154" s="77" t="n">
        <f aca="false">IF(A154=0,0,(C154*Q154*16+D154*R154*16+E154*S154*16+F154*SUM(Q154:S154)*8)/(SUM(Q154:S154)*24))</f>
        <v>0</v>
      </c>
      <c r="I154" s="78" t="n">
        <f aca="false">IF(A154=0,0,VLOOKUP($A154,PeakVols,I$4+12,FALSE()))</f>
        <v>0</v>
      </c>
      <c r="J154" s="79" t="n">
        <f aca="false">IF(A154=0,0,VLOOKUP($A154,OffVols,J$4+16,FALSE()))</f>
        <v>0</v>
      </c>
      <c r="K154" s="80" t="n">
        <f aca="false">IF(A154=0,0,(I154*Q154*16+J154*SUM(R154:S154)*16+J154*SUM(Q154:S154)*8)/(SUM(Q154:S154)*24))</f>
        <v>0</v>
      </c>
      <c r="L154" s="81" t="n">
        <f aca="false">IF(A154=0,0,VLOOKUP($A154,PeakIntraVols,L$4,FALSE()))</f>
        <v>0</v>
      </c>
      <c r="M154" s="82" t="n">
        <f aca="false">IF(A154=0,0,VLOOKUP($A154,OffIntraVols,M$4+4,FALSE()))</f>
        <v>0</v>
      </c>
      <c r="N154" s="82" t="n">
        <f aca="false">IF(A154=0,0,(L154*Q154*16+M154*SUM(R154:S154)*16+M154*SUM(Q154:S154)*8)/(SUM(Q154:S154)*24))</f>
        <v>0</v>
      </c>
      <c r="O154" s="83" t="n">
        <f aca="false">IF(A154=0,0,VLOOKUP(A154,'Pwr CrvFtch'!$A$4:$B$363,2))</f>
        <v>0</v>
      </c>
      <c r="P154" s="84" t="n">
        <f aca="false">IF(A154=0,0,(1+O154/2)^(-2*((EOMONTH(A154,0)+20)-$C$12)/365.25))</f>
        <v>0</v>
      </c>
      <c r="Q154" s="85" t="n">
        <f aca="false">IF(A154=0,0,VLOOKUP($A154,$AC$4:$AF$446,2))</f>
        <v>0</v>
      </c>
      <c r="R154" s="85" t="n">
        <f aca="false">IF(A154=0,0,VLOOKUP($A154,$AC$4:$AF$446,3))</f>
        <v>0</v>
      </c>
      <c r="S154" s="85" t="n">
        <f aca="false">IF(A154=0,0,VLOOKUP($A154,$AC$4:$AF$446,4))</f>
        <v>0</v>
      </c>
      <c r="AC154" s="11" t="n">
        <v>41122</v>
      </c>
      <c r="AD154" s="8" t="n">
        <v>23</v>
      </c>
      <c r="AE154" s="8" t="n">
        <v>4</v>
      </c>
      <c r="AF154" s="8" t="n">
        <v>4</v>
      </c>
      <c r="AG154" s="8" t="n">
        <v>0</v>
      </c>
      <c r="AH154" s="8" t="n">
        <v>31</v>
      </c>
    </row>
    <row r="155" customFormat="false" ht="12.75" hidden="false" customHeight="false" outlineLevel="0" collapsed="false">
      <c r="A155" s="74" t="n">
        <f aca="false">IF(EOMONTH(A154,0)+1&gt;$C$17,0,IF(A154=0,0,EOMONTH(A154,0)+1))</f>
        <v>0</v>
      </c>
      <c r="B155" s="75" t="n">
        <f aca="false">IF(A155=0,0,YEAR(A155))</f>
        <v>0</v>
      </c>
      <c r="C155" s="76" t="n">
        <f aca="false">IF(A155=0,0,VLOOKUP($A155,PeakPrices,C$4,FALSE()))</f>
        <v>0</v>
      </c>
      <c r="D155" s="30" t="n">
        <f aca="false">IF(A155=0,0,VLOOKUP($A155,SatPrices,D$4,FALSE()))</f>
        <v>0</v>
      </c>
      <c r="E155" s="30" t="n">
        <f aca="false">IF(A155=0,0,VLOOKUP($A155,SunPrices,E$4+4,FALSE()))</f>
        <v>0</v>
      </c>
      <c r="F155" s="30" t="n">
        <f aca="false">IF(A155=0,0,VLOOKUP($A155,OffPrices,F$4+4,FALSE()))</f>
        <v>0</v>
      </c>
      <c r="G155" s="30" t="n">
        <f aca="false">+IF(A155=0,0,(D155*R155*16+E155*S155*16+F155*SUM(Q155:S155)*8)/(R155*16+S155*16+SUM(Q155:S155)*8))</f>
        <v>0</v>
      </c>
      <c r="H155" s="77" t="n">
        <f aca="false">IF(A155=0,0,(C155*Q155*16+D155*R155*16+E155*S155*16+F155*SUM(Q155:S155)*8)/(SUM(Q155:S155)*24))</f>
        <v>0</v>
      </c>
      <c r="I155" s="78" t="n">
        <f aca="false">IF(A155=0,0,VLOOKUP($A155,PeakVols,I$4+12,FALSE()))</f>
        <v>0</v>
      </c>
      <c r="J155" s="79" t="n">
        <f aca="false">IF(A155=0,0,VLOOKUP($A155,OffVols,J$4+16,FALSE()))</f>
        <v>0</v>
      </c>
      <c r="K155" s="80" t="n">
        <f aca="false">IF(A155=0,0,(I155*Q155*16+J155*SUM(R155:S155)*16+J155*SUM(Q155:S155)*8)/(SUM(Q155:S155)*24))</f>
        <v>0</v>
      </c>
      <c r="L155" s="81" t="n">
        <f aca="false">IF(A155=0,0,VLOOKUP($A155,PeakIntraVols,L$4,FALSE()))</f>
        <v>0</v>
      </c>
      <c r="M155" s="82" t="n">
        <f aca="false">IF(A155=0,0,VLOOKUP($A155,OffIntraVols,M$4+4,FALSE()))</f>
        <v>0</v>
      </c>
      <c r="N155" s="82" t="n">
        <f aca="false">IF(A155=0,0,(L155*Q155*16+M155*SUM(R155:S155)*16+M155*SUM(Q155:S155)*8)/(SUM(Q155:S155)*24))</f>
        <v>0</v>
      </c>
      <c r="O155" s="83" t="n">
        <f aca="false">IF(A155=0,0,VLOOKUP(A155,'Pwr CrvFtch'!$A$4:$B$363,2))</f>
        <v>0</v>
      </c>
      <c r="P155" s="84" t="n">
        <f aca="false">IF(A155=0,0,(1+O155/2)^(-2*((EOMONTH(A155,0)+20)-$C$12)/365.25))</f>
        <v>0</v>
      </c>
      <c r="Q155" s="85" t="n">
        <f aca="false">IF(A155=0,0,VLOOKUP($A155,$AC$4:$AF$446,2))</f>
        <v>0</v>
      </c>
      <c r="R155" s="85" t="n">
        <f aca="false">IF(A155=0,0,VLOOKUP($A155,$AC$4:$AF$446,3))</f>
        <v>0</v>
      </c>
      <c r="S155" s="85" t="n">
        <f aca="false">IF(A155=0,0,VLOOKUP($A155,$AC$4:$AF$446,4))</f>
        <v>0</v>
      </c>
      <c r="AC155" s="11" t="n">
        <v>41153</v>
      </c>
      <c r="AD155" s="8" t="n">
        <v>19</v>
      </c>
      <c r="AE155" s="8" t="n">
        <v>5</v>
      </c>
      <c r="AF155" s="8" t="n">
        <v>6</v>
      </c>
      <c r="AG155" s="8" t="n">
        <v>1</v>
      </c>
      <c r="AH155" s="8" t="n">
        <v>30</v>
      </c>
    </row>
    <row r="156" customFormat="false" ht="12.75" hidden="false" customHeight="false" outlineLevel="0" collapsed="false">
      <c r="A156" s="74" t="n">
        <f aca="false">IF(EOMONTH(A155,0)+1&gt;$C$17,0,IF(A155=0,0,EOMONTH(A155,0)+1))</f>
        <v>0</v>
      </c>
      <c r="B156" s="75" t="n">
        <f aca="false">IF(A156=0,0,YEAR(A156))</f>
        <v>0</v>
      </c>
      <c r="C156" s="76" t="n">
        <f aca="false">IF(A156=0,0,VLOOKUP($A156,PeakPrices,C$4,FALSE()))</f>
        <v>0</v>
      </c>
      <c r="D156" s="30" t="n">
        <f aca="false">IF(A156=0,0,VLOOKUP($A156,SatPrices,D$4,FALSE()))</f>
        <v>0</v>
      </c>
      <c r="E156" s="30" t="n">
        <f aca="false">IF(A156=0,0,VLOOKUP($A156,SunPrices,E$4+4,FALSE()))</f>
        <v>0</v>
      </c>
      <c r="F156" s="30" t="n">
        <f aca="false">IF(A156=0,0,VLOOKUP($A156,OffPrices,F$4+4,FALSE()))</f>
        <v>0</v>
      </c>
      <c r="G156" s="30" t="n">
        <f aca="false">+IF(A156=0,0,(D156*R156*16+E156*S156*16+F156*SUM(Q156:S156)*8)/(R156*16+S156*16+SUM(Q156:S156)*8))</f>
        <v>0</v>
      </c>
      <c r="H156" s="77" t="n">
        <f aca="false">IF(A156=0,0,(C156*Q156*16+D156*R156*16+E156*S156*16+F156*SUM(Q156:S156)*8)/(SUM(Q156:S156)*24))</f>
        <v>0</v>
      </c>
      <c r="I156" s="78" t="n">
        <f aca="false">IF(A156=0,0,VLOOKUP($A156,PeakVols,I$4+12,FALSE()))</f>
        <v>0</v>
      </c>
      <c r="J156" s="79" t="n">
        <f aca="false">IF(A156=0,0,VLOOKUP($A156,OffVols,J$4+16,FALSE()))</f>
        <v>0</v>
      </c>
      <c r="K156" s="80" t="n">
        <f aca="false">IF(A156=0,0,(I156*Q156*16+J156*SUM(R156:S156)*16+J156*SUM(Q156:S156)*8)/(SUM(Q156:S156)*24))</f>
        <v>0</v>
      </c>
      <c r="L156" s="81" t="n">
        <f aca="false">IF(A156=0,0,VLOOKUP($A156,PeakIntraVols,L$4,FALSE()))</f>
        <v>0</v>
      </c>
      <c r="M156" s="82" t="n">
        <f aca="false">IF(A156=0,0,VLOOKUP($A156,OffIntraVols,M$4+4,FALSE()))</f>
        <v>0</v>
      </c>
      <c r="N156" s="82" t="n">
        <f aca="false">IF(A156=0,0,(L156*Q156*16+M156*SUM(R156:S156)*16+M156*SUM(Q156:S156)*8)/(SUM(Q156:S156)*24))</f>
        <v>0</v>
      </c>
      <c r="O156" s="83" t="n">
        <f aca="false">IF(A156=0,0,VLOOKUP(A156,'Pwr CrvFtch'!$A$4:$B$363,2))</f>
        <v>0</v>
      </c>
      <c r="P156" s="84" t="n">
        <f aca="false">IF(A156=0,0,(1+O156/2)^(-2*((EOMONTH(A156,0)+20)-$C$12)/365.25))</f>
        <v>0</v>
      </c>
      <c r="Q156" s="85" t="n">
        <f aca="false">IF(A156=0,0,VLOOKUP($A156,$AC$4:$AF$446,2))</f>
        <v>0</v>
      </c>
      <c r="R156" s="85" t="n">
        <f aca="false">IF(A156=0,0,VLOOKUP($A156,$AC$4:$AF$446,3))</f>
        <v>0</v>
      </c>
      <c r="S156" s="85" t="n">
        <f aca="false">IF(A156=0,0,VLOOKUP($A156,$AC$4:$AF$446,4))</f>
        <v>0</v>
      </c>
      <c r="AC156" s="11" t="n">
        <v>41183</v>
      </c>
      <c r="AD156" s="8" t="n">
        <v>23</v>
      </c>
      <c r="AE156" s="8" t="n">
        <v>4</v>
      </c>
      <c r="AF156" s="8" t="n">
        <v>4</v>
      </c>
      <c r="AG156" s="8" t="n">
        <v>0</v>
      </c>
      <c r="AH156" s="8" t="n">
        <v>31</v>
      </c>
    </row>
    <row r="157" customFormat="false" ht="12.75" hidden="false" customHeight="false" outlineLevel="0" collapsed="false">
      <c r="A157" s="74" t="n">
        <f aca="false">IF(EOMONTH(A156,0)+1&gt;$C$17,0,IF(A156=0,0,EOMONTH(A156,0)+1))</f>
        <v>0</v>
      </c>
      <c r="B157" s="75" t="n">
        <f aca="false">IF(A157=0,0,YEAR(A157))</f>
        <v>0</v>
      </c>
      <c r="C157" s="76" t="n">
        <f aca="false">IF(A157=0,0,VLOOKUP($A157,PeakPrices,C$4,FALSE()))</f>
        <v>0</v>
      </c>
      <c r="D157" s="30" t="n">
        <f aca="false">IF(A157=0,0,VLOOKUP($A157,SatPrices,D$4,FALSE()))</f>
        <v>0</v>
      </c>
      <c r="E157" s="30" t="n">
        <f aca="false">IF(A157=0,0,VLOOKUP($A157,SunPrices,E$4+4,FALSE()))</f>
        <v>0</v>
      </c>
      <c r="F157" s="30" t="n">
        <f aca="false">IF(A157=0,0,VLOOKUP($A157,OffPrices,F$4+4,FALSE()))</f>
        <v>0</v>
      </c>
      <c r="G157" s="30" t="n">
        <f aca="false">+IF(A157=0,0,(D157*R157*16+E157*S157*16+F157*SUM(Q157:S157)*8)/(R157*16+S157*16+SUM(Q157:S157)*8))</f>
        <v>0</v>
      </c>
      <c r="H157" s="77" t="n">
        <f aca="false">IF(A157=0,0,(C157*Q157*16+D157*R157*16+E157*S157*16+F157*SUM(Q157:S157)*8)/(SUM(Q157:S157)*24))</f>
        <v>0</v>
      </c>
      <c r="I157" s="78" t="n">
        <f aca="false">IF(A157=0,0,VLOOKUP($A157,PeakVols,I$4+12,FALSE()))</f>
        <v>0</v>
      </c>
      <c r="J157" s="79" t="n">
        <f aca="false">IF(A157=0,0,VLOOKUP($A157,OffVols,J$4+16,FALSE()))</f>
        <v>0</v>
      </c>
      <c r="K157" s="80" t="n">
        <f aca="false">IF(A157=0,0,(I157*Q157*16+J157*SUM(R157:S157)*16+J157*SUM(Q157:S157)*8)/(SUM(Q157:S157)*24))</f>
        <v>0</v>
      </c>
      <c r="L157" s="81" t="n">
        <f aca="false">IF(A157=0,0,VLOOKUP($A157,PeakIntraVols,L$4,FALSE()))</f>
        <v>0</v>
      </c>
      <c r="M157" s="82" t="n">
        <f aca="false">IF(A157=0,0,VLOOKUP($A157,OffIntraVols,M$4+4,FALSE()))</f>
        <v>0</v>
      </c>
      <c r="N157" s="82" t="n">
        <f aca="false">IF(A157=0,0,(L157*Q157*16+M157*SUM(R157:S157)*16+M157*SUM(Q157:S157)*8)/(SUM(Q157:S157)*24))</f>
        <v>0</v>
      </c>
      <c r="O157" s="83" t="n">
        <f aca="false">IF(A157=0,0,VLOOKUP(A157,'Pwr CrvFtch'!$A$4:$B$363,2))</f>
        <v>0</v>
      </c>
      <c r="P157" s="84" t="n">
        <f aca="false">IF(A157=0,0,(1+O157/2)^(-2*((EOMONTH(A157,0)+20)-$C$12)/365.25))</f>
        <v>0</v>
      </c>
      <c r="Q157" s="85" t="n">
        <f aca="false">IF(A157=0,0,VLOOKUP($A157,$AC$4:$AF$446,2))</f>
        <v>0</v>
      </c>
      <c r="R157" s="85" t="n">
        <f aca="false">IF(A157=0,0,VLOOKUP($A157,$AC$4:$AF$446,3))</f>
        <v>0</v>
      </c>
      <c r="S157" s="85" t="n">
        <f aca="false">IF(A157=0,0,VLOOKUP($A157,$AC$4:$AF$446,4))</f>
        <v>0</v>
      </c>
      <c r="AC157" s="11" t="n">
        <v>41214</v>
      </c>
      <c r="AD157" s="8" t="n">
        <v>21</v>
      </c>
      <c r="AE157" s="8" t="n">
        <v>4</v>
      </c>
      <c r="AF157" s="8" t="n">
        <v>5</v>
      </c>
      <c r="AG157" s="8" t="n">
        <v>1</v>
      </c>
      <c r="AH157" s="8" t="n">
        <v>30</v>
      </c>
    </row>
    <row r="158" customFormat="false" ht="12.75" hidden="false" customHeight="false" outlineLevel="0" collapsed="false">
      <c r="A158" s="74" t="n">
        <f aca="false">IF(EOMONTH(A157,0)+1&gt;$C$17,0,IF(A157=0,0,EOMONTH(A157,0)+1))</f>
        <v>0</v>
      </c>
      <c r="B158" s="75" t="n">
        <f aca="false">IF(A158=0,0,YEAR(A158))</f>
        <v>0</v>
      </c>
      <c r="C158" s="76" t="n">
        <f aca="false">IF(A158=0,0,VLOOKUP($A158,PeakPrices,C$4,FALSE()))</f>
        <v>0</v>
      </c>
      <c r="D158" s="30" t="n">
        <f aca="false">IF(A158=0,0,VLOOKUP($A158,SatPrices,D$4,FALSE()))</f>
        <v>0</v>
      </c>
      <c r="E158" s="30" t="n">
        <f aca="false">IF(A158=0,0,VLOOKUP($A158,SunPrices,E$4+4,FALSE()))</f>
        <v>0</v>
      </c>
      <c r="F158" s="30" t="n">
        <f aca="false">IF(A158=0,0,VLOOKUP($A158,OffPrices,F$4+4,FALSE()))</f>
        <v>0</v>
      </c>
      <c r="G158" s="30" t="n">
        <f aca="false">+IF(A158=0,0,(D158*R158*16+E158*S158*16+F158*SUM(Q158:S158)*8)/(R158*16+S158*16+SUM(Q158:S158)*8))</f>
        <v>0</v>
      </c>
      <c r="H158" s="77" t="n">
        <f aca="false">IF(A158=0,0,(C158*Q158*16+D158*R158*16+E158*S158*16+F158*SUM(Q158:S158)*8)/(SUM(Q158:S158)*24))</f>
        <v>0</v>
      </c>
      <c r="I158" s="78" t="n">
        <f aca="false">IF(A158=0,0,VLOOKUP($A158,PeakVols,I$4+12,FALSE()))</f>
        <v>0</v>
      </c>
      <c r="J158" s="79" t="n">
        <f aca="false">IF(A158=0,0,VLOOKUP($A158,OffVols,J$4+16,FALSE()))</f>
        <v>0</v>
      </c>
      <c r="K158" s="80" t="n">
        <f aca="false">IF(A158=0,0,(I158*Q158*16+J158*SUM(R158:S158)*16+J158*SUM(Q158:S158)*8)/(SUM(Q158:S158)*24))</f>
        <v>0</v>
      </c>
      <c r="L158" s="81" t="n">
        <f aca="false">IF(A158=0,0,VLOOKUP($A158,PeakIntraVols,L$4,FALSE()))</f>
        <v>0</v>
      </c>
      <c r="M158" s="82" t="n">
        <f aca="false">IF(A158=0,0,VLOOKUP($A158,OffIntraVols,M$4+4,FALSE()))</f>
        <v>0</v>
      </c>
      <c r="N158" s="82" t="n">
        <f aca="false">IF(A158=0,0,(L158*Q158*16+M158*SUM(R158:S158)*16+M158*SUM(Q158:S158)*8)/(SUM(Q158:S158)*24))</f>
        <v>0</v>
      </c>
      <c r="O158" s="83" t="n">
        <f aca="false">IF(A158=0,0,VLOOKUP(A158,'Pwr CrvFtch'!$A$4:$B$363,2))</f>
        <v>0</v>
      </c>
      <c r="P158" s="84" t="n">
        <f aca="false">IF(A158=0,0,(1+O158/2)^(-2*((EOMONTH(A158,0)+20)-$C$12)/365.25))</f>
        <v>0</v>
      </c>
      <c r="Q158" s="85" t="n">
        <f aca="false">IF(A158=0,0,VLOOKUP($A158,$AC$4:$AF$446,2))</f>
        <v>0</v>
      </c>
      <c r="R158" s="85" t="n">
        <f aca="false">IF(A158=0,0,VLOOKUP($A158,$AC$4:$AF$446,3))</f>
        <v>0</v>
      </c>
      <c r="S158" s="85" t="n">
        <f aca="false">IF(A158=0,0,VLOOKUP($A158,$AC$4:$AF$446,4))</f>
        <v>0</v>
      </c>
      <c r="AC158" s="11" t="n">
        <v>41244</v>
      </c>
      <c r="AD158" s="8" t="n">
        <v>20</v>
      </c>
      <c r="AE158" s="8" t="n">
        <v>5</v>
      </c>
      <c r="AF158" s="8" t="n">
        <v>6</v>
      </c>
      <c r="AG158" s="8" t="n">
        <v>1</v>
      </c>
      <c r="AH158" s="8" t="n">
        <v>31</v>
      </c>
    </row>
    <row r="159" customFormat="false" ht="12.75" hidden="false" customHeight="false" outlineLevel="0" collapsed="false">
      <c r="A159" s="74" t="n">
        <f aca="false">IF(EOMONTH(A158,0)+1&gt;$C$17,0,IF(A158=0,0,EOMONTH(A158,0)+1))</f>
        <v>0</v>
      </c>
      <c r="B159" s="75" t="n">
        <f aca="false">IF(A159=0,0,YEAR(A159))</f>
        <v>0</v>
      </c>
      <c r="C159" s="76" t="n">
        <f aca="false">IF(A159=0,0,VLOOKUP($A159,PeakPrices,C$4,FALSE()))</f>
        <v>0</v>
      </c>
      <c r="D159" s="30" t="n">
        <f aca="false">IF(A159=0,0,VLOOKUP($A159,SatPrices,D$4,FALSE()))</f>
        <v>0</v>
      </c>
      <c r="E159" s="30" t="n">
        <f aca="false">IF(A159=0,0,VLOOKUP($A159,SunPrices,E$4+4,FALSE()))</f>
        <v>0</v>
      </c>
      <c r="F159" s="30" t="n">
        <f aca="false">IF(A159=0,0,VLOOKUP($A159,OffPrices,F$4+4,FALSE()))</f>
        <v>0</v>
      </c>
      <c r="G159" s="30" t="n">
        <f aca="false">+IF(A159=0,0,(D159*R159*16+E159*S159*16+F159*SUM(Q159:S159)*8)/(R159*16+S159*16+SUM(Q159:S159)*8))</f>
        <v>0</v>
      </c>
      <c r="H159" s="77" t="n">
        <f aca="false">IF(A159=0,0,(C159*Q159*16+D159*R159*16+E159*S159*16+F159*SUM(Q159:S159)*8)/(SUM(Q159:S159)*24))</f>
        <v>0</v>
      </c>
      <c r="I159" s="78" t="n">
        <f aca="false">IF(A159=0,0,VLOOKUP($A159,PeakVols,I$4+12,FALSE()))</f>
        <v>0</v>
      </c>
      <c r="J159" s="79" t="n">
        <f aca="false">IF(A159=0,0,VLOOKUP($A159,OffVols,J$4+16,FALSE()))</f>
        <v>0</v>
      </c>
      <c r="K159" s="80" t="n">
        <f aca="false">IF(A159=0,0,(I159*Q159*16+J159*SUM(R159:S159)*16+J159*SUM(Q159:S159)*8)/(SUM(Q159:S159)*24))</f>
        <v>0</v>
      </c>
      <c r="L159" s="81" t="n">
        <f aca="false">IF(A159=0,0,VLOOKUP($A159,PeakIntraVols,L$4,FALSE()))</f>
        <v>0</v>
      </c>
      <c r="M159" s="82" t="n">
        <f aca="false">IF(A159=0,0,VLOOKUP($A159,OffIntraVols,M$4+4,FALSE()))</f>
        <v>0</v>
      </c>
      <c r="N159" s="82" t="n">
        <f aca="false">IF(A159=0,0,(L159*Q159*16+M159*SUM(R159:S159)*16+M159*SUM(Q159:S159)*8)/(SUM(Q159:S159)*24))</f>
        <v>0</v>
      </c>
      <c r="O159" s="83" t="n">
        <f aca="false">IF(A159=0,0,VLOOKUP(A159,'Pwr CrvFtch'!$A$4:$B$363,2))</f>
        <v>0</v>
      </c>
      <c r="P159" s="84" t="n">
        <f aca="false">IF(A159=0,0,(1+O159/2)^(-2*((EOMONTH(A159,0)+20)-$C$12)/365.25))</f>
        <v>0</v>
      </c>
      <c r="Q159" s="85" t="n">
        <f aca="false">IF(A159=0,0,VLOOKUP($A159,$AC$4:$AF$446,2))</f>
        <v>0</v>
      </c>
      <c r="R159" s="85" t="n">
        <f aca="false">IF(A159=0,0,VLOOKUP($A159,$AC$4:$AF$446,3))</f>
        <v>0</v>
      </c>
      <c r="S159" s="85" t="n">
        <f aca="false">IF(A159=0,0,VLOOKUP($A159,$AC$4:$AF$446,4))</f>
        <v>0</v>
      </c>
      <c r="AC159" s="11" t="n">
        <v>41275</v>
      </c>
      <c r="AD159" s="8" t="n">
        <v>22</v>
      </c>
      <c r="AE159" s="8" t="n">
        <v>4</v>
      </c>
      <c r="AF159" s="8" t="n">
        <v>5</v>
      </c>
      <c r="AG159" s="8" t="n">
        <v>1</v>
      </c>
      <c r="AH159" s="8" t="n">
        <v>31</v>
      </c>
    </row>
    <row r="160" customFormat="false" ht="12.75" hidden="false" customHeight="false" outlineLevel="0" collapsed="false">
      <c r="A160" s="74" t="n">
        <f aca="false">IF(EOMONTH(A159,0)+1&gt;$C$17,0,IF(A159=0,0,EOMONTH(A159,0)+1))</f>
        <v>0</v>
      </c>
      <c r="B160" s="75" t="n">
        <f aca="false">IF(A160=0,0,YEAR(A160))</f>
        <v>0</v>
      </c>
      <c r="C160" s="76" t="n">
        <f aca="false">IF(A160=0,0,VLOOKUP($A160,PeakPrices,C$4,FALSE()))</f>
        <v>0</v>
      </c>
      <c r="D160" s="30" t="n">
        <f aca="false">IF(A160=0,0,VLOOKUP($A160,SatPrices,D$4,FALSE()))</f>
        <v>0</v>
      </c>
      <c r="E160" s="30" t="n">
        <f aca="false">IF(A160=0,0,VLOOKUP($A160,SunPrices,E$4+4,FALSE()))</f>
        <v>0</v>
      </c>
      <c r="F160" s="30" t="n">
        <f aca="false">IF(A160=0,0,VLOOKUP($A160,OffPrices,F$4+4,FALSE()))</f>
        <v>0</v>
      </c>
      <c r="G160" s="30" t="n">
        <f aca="false">+IF(A160=0,0,(D160*R160*16+E160*S160*16+F160*SUM(Q160:S160)*8)/(R160*16+S160*16+SUM(Q160:S160)*8))</f>
        <v>0</v>
      </c>
      <c r="H160" s="77" t="n">
        <f aca="false">IF(A160=0,0,(C160*Q160*16+D160*R160*16+E160*S160*16+F160*SUM(Q160:S160)*8)/(SUM(Q160:S160)*24))</f>
        <v>0</v>
      </c>
      <c r="I160" s="78" t="n">
        <f aca="false">IF(A160=0,0,VLOOKUP($A160,PeakVols,I$4+12,FALSE()))</f>
        <v>0</v>
      </c>
      <c r="J160" s="79" t="n">
        <f aca="false">IF(A160=0,0,VLOOKUP($A160,OffVols,J$4+16,FALSE()))</f>
        <v>0</v>
      </c>
      <c r="K160" s="80" t="n">
        <f aca="false">IF(A160=0,0,(I160*Q160*16+J160*SUM(R160:S160)*16+J160*SUM(Q160:S160)*8)/(SUM(Q160:S160)*24))</f>
        <v>0</v>
      </c>
      <c r="L160" s="81" t="n">
        <f aca="false">IF(A160=0,0,VLOOKUP($A160,PeakIntraVols,L$4,FALSE()))</f>
        <v>0</v>
      </c>
      <c r="M160" s="82" t="n">
        <f aca="false">IF(A160=0,0,VLOOKUP($A160,OffIntraVols,M$4+4,FALSE()))</f>
        <v>0</v>
      </c>
      <c r="N160" s="82" t="n">
        <f aca="false">IF(A160=0,0,(L160*Q160*16+M160*SUM(R160:S160)*16+M160*SUM(Q160:S160)*8)/(SUM(Q160:S160)*24))</f>
        <v>0</v>
      </c>
      <c r="O160" s="83" t="n">
        <f aca="false">IF(A160=0,0,VLOOKUP(A160,'Pwr CrvFtch'!$A$4:$B$363,2))</f>
        <v>0</v>
      </c>
      <c r="P160" s="84" t="n">
        <f aca="false">IF(A160=0,0,(1+O160/2)^(-2*((EOMONTH(A160,0)+20)-$C$12)/365.25))</f>
        <v>0</v>
      </c>
      <c r="Q160" s="85" t="n">
        <f aca="false">IF(A160=0,0,VLOOKUP($A160,$AC$4:$AF$446,2))</f>
        <v>0</v>
      </c>
      <c r="R160" s="85" t="n">
        <f aca="false">IF(A160=0,0,VLOOKUP($A160,$AC$4:$AF$446,3))</f>
        <v>0</v>
      </c>
      <c r="S160" s="85" t="n">
        <f aca="false">IF(A160=0,0,VLOOKUP($A160,$AC$4:$AF$446,4))</f>
        <v>0</v>
      </c>
      <c r="AC160" s="11" t="n">
        <v>41306</v>
      </c>
      <c r="AD160" s="8" t="n">
        <v>20</v>
      </c>
      <c r="AE160" s="8" t="n">
        <v>4</v>
      </c>
      <c r="AF160" s="8" t="n">
        <v>4</v>
      </c>
      <c r="AG160" s="8" t="n">
        <v>0</v>
      </c>
      <c r="AH160" s="8" t="n">
        <v>28</v>
      </c>
    </row>
    <row r="161" customFormat="false" ht="12.75" hidden="false" customHeight="false" outlineLevel="0" collapsed="false">
      <c r="A161" s="74" t="n">
        <f aca="false">IF(EOMONTH(A160,0)+1&gt;$C$17,0,IF(A160=0,0,EOMONTH(A160,0)+1))</f>
        <v>0</v>
      </c>
      <c r="B161" s="75" t="n">
        <f aca="false">IF(A161=0,0,YEAR(A161))</f>
        <v>0</v>
      </c>
      <c r="C161" s="76" t="n">
        <f aca="false">IF(A161=0,0,VLOOKUP($A161,PeakPrices,C$4,FALSE()))</f>
        <v>0</v>
      </c>
      <c r="D161" s="30" t="n">
        <f aca="false">IF(A161=0,0,VLOOKUP($A161,SatPrices,D$4,FALSE()))</f>
        <v>0</v>
      </c>
      <c r="E161" s="30" t="n">
        <f aca="false">IF(A161=0,0,VLOOKUP($A161,SunPrices,E$4+4,FALSE()))</f>
        <v>0</v>
      </c>
      <c r="F161" s="30" t="n">
        <f aca="false">IF(A161=0,0,VLOOKUP($A161,OffPrices,F$4+4,FALSE()))</f>
        <v>0</v>
      </c>
      <c r="G161" s="30" t="n">
        <f aca="false">+IF(A161=0,0,(D161*R161*16+E161*S161*16+F161*SUM(Q161:S161)*8)/(R161*16+S161*16+SUM(Q161:S161)*8))</f>
        <v>0</v>
      </c>
      <c r="H161" s="77" t="n">
        <f aca="false">IF(A161=0,0,(C161*Q161*16+D161*R161*16+E161*S161*16+F161*SUM(Q161:S161)*8)/(SUM(Q161:S161)*24))</f>
        <v>0</v>
      </c>
      <c r="I161" s="78" t="n">
        <f aca="false">IF(A161=0,0,VLOOKUP($A161,PeakVols,I$4+12,FALSE()))</f>
        <v>0</v>
      </c>
      <c r="J161" s="79" t="n">
        <f aca="false">IF(A161=0,0,VLOOKUP($A161,OffVols,J$4+16,FALSE()))</f>
        <v>0</v>
      </c>
      <c r="K161" s="80" t="n">
        <f aca="false">IF(A161=0,0,(I161*Q161*16+J161*SUM(R161:S161)*16+J161*SUM(Q161:S161)*8)/(SUM(Q161:S161)*24))</f>
        <v>0</v>
      </c>
      <c r="L161" s="81" t="n">
        <f aca="false">IF(A161=0,0,VLOOKUP($A161,PeakIntraVols,L$4,FALSE()))</f>
        <v>0</v>
      </c>
      <c r="M161" s="82" t="n">
        <f aca="false">IF(A161=0,0,VLOOKUP($A161,OffIntraVols,M$4+4,FALSE()))</f>
        <v>0</v>
      </c>
      <c r="N161" s="82" t="n">
        <f aca="false">IF(A161=0,0,(L161*Q161*16+M161*SUM(R161:S161)*16+M161*SUM(Q161:S161)*8)/(SUM(Q161:S161)*24))</f>
        <v>0</v>
      </c>
      <c r="O161" s="83" t="n">
        <f aca="false">IF(A161=0,0,VLOOKUP(A161,'Pwr CrvFtch'!$A$4:$B$363,2))</f>
        <v>0</v>
      </c>
      <c r="P161" s="84" t="n">
        <f aca="false">IF(A161=0,0,(1+O161/2)^(-2*((EOMONTH(A161,0)+20)-$C$12)/365.25))</f>
        <v>0</v>
      </c>
      <c r="Q161" s="85" t="n">
        <f aca="false">IF(A161=0,0,VLOOKUP($A161,$AC$4:$AF$446,2))</f>
        <v>0</v>
      </c>
      <c r="R161" s="85" t="n">
        <f aca="false">IF(A161=0,0,VLOOKUP($A161,$AC$4:$AF$446,3))</f>
        <v>0</v>
      </c>
      <c r="S161" s="85" t="n">
        <f aca="false">IF(A161=0,0,VLOOKUP($A161,$AC$4:$AF$446,4))</f>
        <v>0</v>
      </c>
      <c r="AC161" s="11" t="n">
        <v>41334</v>
      </c>
      <c r="AD161" s="8" t="n">
        <v>21</v>
      </c>
      <c r="AE161" s="8" t="n">
        <v>5</v>
      </c>
      <c r="AF161" s="8" t="n">
        <v>5</v>
      </c>
      <c r="AG161" s="8" t="n">
        <v>0</v>
      </c>
      <c r="AH161" s="8" t="n">
        <v>31</v>
      </c>
    </row>
    <row r="162" customFormat="false" ht="12.75" hidden="false" customHeight="false" outlineLevel="0" collapsed="false">
      <c r="A162" s="74" t="n">
        <f aca="false">IF(EOMONTH(A161,0)+1&gt;$C$17,0,IF(A161=0,0,EOMONTH(A161,0)+1))</f>
        <v>0</v>
      </c>
      <c r="B162" s="75" t="n">
        <f aca="false">IF(A162=0,0,YEAR(A162))</f>
        <v>0</v>
      </c>
      <c r="C162" s="76" t="n">
        <f aca="false">IF(A162=0,0,VLOOKUP($A162,PeakPrices,C$4,FALSE()))</f>
        <v>0</v>
      </c>
      <c r="D162" s="30" t="n">
        <f aca="false">IF(A162=0,0,VLOOKUP($A162,SatPrices,D$4,FALSE()))</f>
        <v>0</v>
      </c>
      <c r="E162" s="30" t="n">
        <f aca="false">IF(A162=0,0,VLOOKUP($A162,SunPrices,E$4+4,FALSE()))</f>
        <v>0</v>
      </c>
      <c r="F162" s="30" t="n">
        <f aca="false">IF(A162=0,0,VLOOKUP($A162,OffPrices,F$4+4,FALSE()))</f>
        <v>0</v>
      </c>
      <c r="G162" s="30" t="n">
        <f aca="false">+IF(A162=0,0,(D162*R162*16+E162*S162*16+F162*SUM(Q162:S162)*8)/(R162*16+S162*16+SUM(Q162:S162)*8))</f>
        <v>0</v>
      </c>
      <c r="H162" s="77" t="n">
        <f aca="false">IF(A162=0,0,(C162*Q162*16+D162*R162*16+E162*S162*16+F162*SUM(Q162:S162)*8)/(SUM(Q162:S162)*24))</f>
        <v>0</v>
      </c>
      <c r="I162" s="78" t="n">
        <f aca="false">IF(A162=0,0,VLOOKUP($A162,PeakVols,I$4+12,FALSE()))</f>
        <v>0</v>
      </c>
      <c r="J162" s="79" t="n">
        <f aca="false">IF(A162=0,0,VLOOKUP($A162,OffVols,J$4+16,FALSE()))</f>
        <v>0</v>
      </c>
      <c r="K162" s="80" t="n">
        <f aca="false">IF(A162=0,0,(I162*Q162*16+J162*SUM(R162:S162)*16+J162*SUM(Q162:S162)*8)/(SUM(Q162:S162)*24))</f>
        <v>0</v>
      </c>
      <c r="L162" s="81" t="n">
        <f aca="false">IF(A162=0,0,VLOOKUP($A162,PeakIntraVols,L$4,FALSE()))</f>
        <v>0</v>
      </c>
      <c r="M162" s="82" t="n">
        <f aca="false">IF(A162=0,0,VLOOKUP($A162,OffIntraVols,M$4+4,FALSE()))</f>
        <v>0</v>
      </c>
      <c r="N162" s="82" t="n">
        <f aca="false">IF(A162=0,0,(L162*Q162*16+M162*SUM(R162:S162)*16+M162*SUM(Q162:S162)*8)/(SUM(Q162:S162)*24))</f>
        <v>0</v>
      </c>
      <c r="O162" s="83" t="n">
        <f aca="false">IF(A162=0,0,VLOOKUP(A162,'Pwr CrvFtch'!$A$4:$B$363,2))</f>
        <v>0</v>
      </c>
      <c r="P162" s="84" t="n">
        <f aca="false">IF(A162=0,0,(1+O162/2)^(-2*((EOMONTH(A162,0)+20)-$C$12)/365.25))</f>
        <v>0</v>
      </c>
      <c r="Q162" s="85" t="n">
        <f aca="false">IF(A162=0,0,VLOOKUP($A162,$AC$4:$AF$446,2))</f>
        <v>0</v>
      </c>
      <c r="R162" s="85" t="n">
        <f aca="false">IF(A162=0,0,VLOOKUP($A162,$AC$4:$AF$446,3))</f>
        <v>0</v>
      </c>
      <c r="S162" s="85" t="n">
        <f aca="false">IF(A162=0,0,VLOOKUP($A162,$AC$4:$AF$446,4))</f>
        <v>0</v>
      </c>
      <c r="AC162" s="11" t="n">
        <v>41365</v>
      </c>
      <c r="AD162" s="8" t="n">
        <v>22</v>
      </c>
      <c r="AE162" s="8" t="n">
        <v>4</v>
      </c>
      <c r="AF162" s="8" t="n">
        <v>4</v>
      </c>
      <c r="AG162" s="8" t="n">
        <v>0</v>
      </c>
      <c r="AH162" s="8" t="n">
        <v>30</v>
      </c>
    </row>
    <row r="163" customFormat="false" ht="12.75" hidden="false" customHeight="false" outlineLevel="0" collapsed="false">
      <c r="A163" s="74" t="n">
        <f aca="false">IF(EOMONTH(A162,0)+1&gt;$C$17,0,IF(A162=0,0,EOMONTH(A162,0)+1))</f>
        <v>0</v>
      </c>
      <c r="B163" s="75" t="n">
        <f aca="false">IF(A163=0,0,YEAR(A163))</f>
        <v>0</v>
      </c>
      <c r="C163" s="76" t="n">
        <f aca="false">IF(A163=0,0,VLOOKUP($A163,PeakPrices,C$4,FALSE()))</f>
        <v>0</v>
      </c>
      <c r="D163" s="30" t="n">
        <f aca="false">IF(A163=0,0,VLOOKUP($A163,SatPrices,D$4,FALSE()))</f>
        <v>0</v>
      </c>
      <c r="E163" s="30" t="n">
        <f aca="false">IF(A163=0,0,VLOOKUP($A163,SunPrices,E$4+4,FALSE()))</f>
        <v>0</v>
      </c>
      <c r="F163" s="30" t="n">
        <f aca="false">IF(A163=0,0,VLOOKUP($A163,OffPrices,F$4+4,FALSE()))</f>
        <v>0</v>
      </c>
      <c r="G163" s="30" t="n">
        <f aca="false">+IF(A163=0,0,(D163*R163*16+E163*S163*16+F163*SUM(Q163:S163)*8)/(R163*16+S163*16+SUM(Q163:S163)*8))</f>
        <v>0</v>
      </c>
      <c r="H163" s="77" t="n">
        <f aca="false">IF(A163=0,0,(C163*Q163*16+D163*R163*16+E163*S163*16+F163*SUM(Q163:S163)*8)/(SUM(Q163:S163)*24))</f>
        <v>0</v>
      </c>
      <c r="I163" s="78" t="n">
        <f aca="false">IF(A163=0,0,VLOOKUP($A163,PeakVols,I$4+12,FALSE()))</f>
        <v>0</v>
      </c>
      <c r="J163" s="79" t="n">
        <f aca="false">IF(A163=0,0,VLOOKUP($A163,OffVols,J$4+16,FALSE()))</f>
        <v>0</v>
      </c>
      <c r="K163" s="80" t="n">
        <f aca="false">IF(A163=0,0,(I163*Q163*16+J163*SUM(R163:S163)*16+J163*SUM(Q163:S163)*8)/(SUM(Q163:S163)*24))</f>
        <v>0</v>
      </c>
      <c r="L163" s="81" t="n">
        <f aca="false">IF(A163=0,0,VLOOKUP($A163,PeakIntraVols,L$4,FALSE()))</f>
        <v>0</v>
      </c>
      <c r="M163" s="82" t="n">
        <f aca="false">IF(A163=0,0,VLOOKUP($A163,OffIntraVols,M$4+4,FALSE()))</f>
        <v>0</v>
      </c>
      <c r="N163" s="82" t="n">
        <f aca="false">IF(A163=0,0,(L163*Q163*16+M163*SUM(R163:S163)*16+M163*SUM(Q163:S163)*8)/(SUM(Q163:S163)*24))</f>
        <v>0</v>
      </c>
      <c r="O163" s="83" t="n">
        <f aca="false">IF(A163=0,0,VLOOKUP(A163,'Pwr CrvFtch'!$A$4:$B$363,2))</f>
        <v>0</v>
      </c>
      <c r="P163" s="84" t="n">
        <f aca="false">IF(A163=0,0,(1+O163/2)^(-2*((EOMONTH(A163,0)+20)-$C$12)/365.25))</f>
        <v>0</v>
      </c>
      <c r="Q163" s="85" t="n">
        <f aca="false">IF(A163=0,0,VLOOKUP($A163,$AC$4:$AF$446,2))</f>
        <v>0</v>
      </c>
      <c r="R163" s="85" t="n">
        <f aca="false">IF(A163=0,0,VLOOKUP($A163,$AC$4:$AF$446,3))</f>
        <v>0</v>
      </c>
      <c r="S163" s="85" t="n">
        <f aca="false">IF(A163=0,0,VLOOKUP($A163,$AC$4:$AF$446,4))</f>
        <v>0</v>
      </c>
      <c r="AC163" s="11" t="n">
        <v>41395</v>
      </c>
      <c r="AD163" s="8" t="n">
        <v>22</v>
      </c>
      <c r="AE163" s="8" t="n">
        <v>4</v>
      </c>
      <c r="AF163" s="8" t="n">
        <v>5</v>
      </c>
      <c r="AG163" s="8" t="n">
        <v>1</v>
      </c>
      <c r="AH163" s="8" t="n">
        <v>31</v>
      </c>
    </row>
    <row r="164" customFormat="false" ht="12.75" hidden="false" customHeight="false" outlineLevel="0" collapsed="false">
      <c r="A164" s="74" t="n">
        <f aca="false">IF(EOMONTH(A163,0)+1&gt;$C$17,0,IF(A163=0,0,EOMONTH(A163,0)+1))</f>
        <v>0</v>
      </c>
      <c r="B164" s="75" t="n">
        <f aca="false">IF(A164=0,0,YEAR(A164))</f>
        <v>0</v>
      </c>
      <c r="C164" s="76" t="n">
        <f aca="false">IF(A164=0,0,VLOOKUP($A164,PeakPrices,C$4,FALSE()))</f>
        <v>0</v>
      </c>
      <c r="D164" s="30" t="n">
        <f aca="false">IF(A164=0,0,VLOOKUP($A164,SatPrices,D$4,FALSE()))</f>
        <v>0</v>
      </c>
      <c r="E164" s="30" t="n">
        <f aca="false">IF(A164=0,0,VLOOKUP($A164,SunPrices,E$4+4,FALSE()))</f>
        <v>0</v>
      </c>
      <c r="F164" s="30" t="n">
        <f aca="false">IF(A164=0,0,VLOOKUP($A164,OffPrices,F$4+4,FALSE()))</f>
        <v>0</v>
      </c>
      <c r="G164" s="30" t="n">
        <f aca="false">+IF(A164=0,0,(D164*R164*16+E164*S164*16+F164*SUM(Q164:S164)*8)/(R164*16+S164*16+SUM(Q164:S164)*8))</f>
        <v>0</v>
      </c>
      <c r="H164" s="77" t="n">
        <f aca="false">IF(A164=0,0,(C164*Q164*16+D164*R164*16+E164*S164*16+F164*SUM(Q164:S164)*8)/(SUM(Q164:S164)*24))</f>
        <v>0</v>
      </c>
      <c r="I164" s="78" t="n">
        <f aca="false">IF(A164=0,0,VLOOKUP($A164,PeakVols,I$4+12,FALSE()))</f>
        <v>0</v>
      </c>
      <c r="J164" s="79" t="n">
        <f aca="false">IF(A164=0,0,VLOOKUP($A164,OffVols,J$4+16,FALSE()))</f>
        <v>0</v>
      </c>
      <c r="K164" s="80" t="n">
        <f aca="false">IF(A164=0,0,(I164*Q164*16+J164*SUM(R164:S164)*16+J164*SUM(Q164:S164)*8)/(SUM(Q164:S164)*24))</f>
        <v>0</v>
      </c>
      <c r="L164" s="81" t="n">
        <f aca="false">IF(A164=0,0,VLOOKUP($A164,PeakIntraVols,L$4,FALSE()))</f>
        <v>0</v>
      </c>
      <c r="M164" s="82" t="n">
        <f aca="false">IF(A164=0,0,VLOOKUP($A164,OffIntraVols,M$4+4,FALSE()))</f>
        <v>0</v>
      </c>
      <c r="N164" s="82" t="n">
        <f aca="false">IF(A164=0,0,(L164*Q164*16+M164*SUM(R164:S164)*16+M164*SUM(Q164:S164)*8)/(SUM(Q164:S164)*24))</f>
        <v>0</v>
      </c>
      <c r="O164" s="83" t="n">
        <f aca="false">IF(A164=0,0,VLOOKUP(A164,'Pwr CrvFtch'!$A$4:$B$363,2))</f>
        <v>0</v>
      </c>
      <c r="P164" s="84" t="n">
        <f aca="false">IF(A164=0,0,(1+O164/2)^(-2*((EOMONTH(A164,0)+20)-$C$12)/365.25))</f>
        <v>0</v>
      </c>
      <c r="Q164" s="85" t="n">
        <f aca="false">IF(A164=0,0,VLOOKUP($A164,$AC$4:$AF$446,2))</f>
        <v>0</v>
      </c>
      <c r="R164" s="85" t="n">
        <f aca="false">IF(A164=0,0,VLOOKUP($A164,$AC$4:$AF$446,3))</f>
        <v>0</v>
      </c>
      <c r="S164" s="85" t="n">
        <f aca="false">IF(A164=0,0,VLOOKUP($A164,$AC$4:$AF$446,4))</f>
        <v>0</v>
      </c>
      <c r="AC164" s="11" t="n">
        <v>41426</v>
      </c>
      <c r="AD164" s="8" t="n">
        <v>20</v>
      </c>
      <c r="AE164" s="8" t="n">
        <v>5</v>
      </c>
      <c r="AF164" s="8" t="n">
        <v>5</v>
      </c>
      <c r="AG164" s="8" t="n">
        <v>0</v>
      </c>
      <c r="AH164" s="8" t="n">
        <v>30</v>
      </c>
    </row>
    <row r="165" customFormat="false" ht="12.75" hidden="false" customHeight="false" outlineLevel="0" collapsed="false">
      <c r="A165" s="74" t="n">
        <f aca="false">IF(EOMONTH(A164,0)+1&gt;$C$17,0,IF(A164=0,0,EOMONTH(A164,0)+1))</f>
        <v>0</v>
      </c>
      <c r="B165" s="75" t="n">
        <f aca="false">IF(A165=0,0,YEAR(A165))</f>
        <v>0</v>
      </c>
      <c r="C165" s="76" t="n">
        <f aca="false">IF(A165=0,0,VLOOKUP($A165,PeakPrices,C$4,FALSE()))</f>
        <v>0</v>
      </c>
      <c r="D165" s="30" t="n">
        <f aca="false">IF(A165=0,0,VLOOKUP($A165,SatPrices,D$4,FALSE()))</f>
        <v>0</v>
      </c>
      <c r="E165" s="30" t="n">
        <f aca="false">IF(A165=0,0,VLOOKUP($A165,SunPrices,E$4+4,FALSE()))</f>
        <v>0</v>
      </c>
      <c r="F165" s="30" t="n">
        <f aca="false">IF(A165=0,0,VLOOKUP($A165,OffPrices,F$4+4,FALSE()))</f>
        <v>0</v>
      </c>
      <c r="G165" s="30" t="n">
        <f aca="false">+IF(A165=0,0,(D165*R165*16+E165*S165*16+F165*SUM(Q165:S165)*8)/(R165*16+S165*16+SUM(Q165:S165)*8))</f>
        <v>0</v>
      </c>
      <c r="H165" s="77" t="n">
        <f aca="false">IF(A165=0,0,(C165*Q165*16+D165*R165*16+E165*S165*16+F165*SUM(Q165:S165)*8)/(SUM(Q165:S165)*24))</f>
        <v>0</v>
      </c>
      <c r="I165" s="78" t="n">
        <f aca="false">IF(A165=0,0,VLOOKUP($A165,PeakVols,I$4+12,FALSE()))</f>
        <v>0</v>
      </c>
      <c r="J165" s="79" t="n">
        <f aca="false">IF(A165=0,0,VLOOKUP($A165,OffVols,J$4+16,FALSE()))</f>
        <v>0</v>
      </c>
      <c r="K165" s="80" t="n">
        <f aca="false">IF(A165=0,0,(I165*Q165*16+J165*SUM(R165:S165)*16+J165*SUM(Q165:S165)*8)/(SUM(Q165:S165)*24))</f>
        <v>0</v>
      </c>
      <c r="L165" s="81" t="n">
        <f aca="false">IF(A165=0,0,VLOOKUP($A165,PeakIntraVols,L$4,FALSE()))</f>
        <v>0</v>
      </c>
      <c r="M165" s="82" t="n">
        <f aca="false">IF(A165=0,0,VLOOKUP($A165,OffIntraVols,M$4+4,FALSE()))</f>
        <v>0</v>
      </c>
      <c r="N165" s="82" t="n">
        <f aca="false">IF(A165=0,0,(L165*Q165*16+M165*SUM(R165:S165)*16+M165*SUM(Q165:S165)*8)/(SUM(Q165:S165)*24))</f>
        <v>0</v>
      </c>
      <c r="O165" s="83" t="n">
        <f aca="false">IF(A165=0,0,VLOOKUP(A165,'Pwr CrvFtch'!$A$4:$B$363,2))</f>
        <v>0</v>
      </c>
      <c r="P165" s="84" t="n">
        <f aca="false">IF(A165=0,0,(1+O165/2)^(-2*((EOMONTH(A165,0)+20)-$C$12)/365.25))</f>
        <v>0</v>
      </c>
      <c r="Q165" s="85" t="n">
        <f aca="false">IF(A165=0,0,VLOOKUP($A165,$AC$4:$AF$446,2))</f>
        <v>0</v>
      </c>
      <c r="R165" s="85" t="n">
        <f aca="false">IF(A165=0,0,VLOOKUP($A165,$AC$4:$AF$446,3))</f>
        <v>0</v>
      </c>
      <c r="S165" s="85" t="n">
        <f aca="false">IF(A165=0,0,VLOOKUP($A165,$AC$4:$AF$446,4))</f>
        <v>0</v>
      </c>
      <c r="AC165" s="11" t="n">
        <v>41456</v>
      </c>
      <c r="AD165" s="8" t="n">
        <v>22</v>
      </c>
      <c r="AE165" s="8" t="n">
        <v>4</v>
      </c>
      <c r="AF165" s="8" t="n">
        <v>5</v>
      </c>
      <c r="AG165" s="8" t="n">
        <v>1</v>
      </c>
      <c r="AH165" s="8" t="n">
        <v>31</v>
      </c>
    </row>
    <row r="166" customFormat="false" ht="12.75" hidden="false" customHeight="false" outlineLevel="0" collapsed="false">
      <c r="A166" s="74" t="n">
        <f aca="false">IF(EOMONTH(A165,0)+1&gt;$C$17,0,IF(A165=0,0,EOMONTH(A165,0)+1))</f>
        <v>0</v>
      </c>
      <c r="B166" s="75" t="n">
        <f aca="false">IF(A166=0,0,YEAR(A166))</f>
        <v>0</v>
      </c>
      <c r="C166" s="76" t="n">
        <f aca="false">IF(A166=0,0,VLOOKUP($A166,PeakPrices,C$4,FALSE()))</f>
        <v>0</v>
      </c>
      <c r="D166" s="30" t="n">
        <f aca="false">IF(A166=0,0,VLOOKUP($A166,SatPrices,D$4,FALSE()))</f>
        <v>0</v>
      </c>
      <c r="E166" s="30" t="n">
        <f aca="false">IF(A166=0,0,VLOOKUP($A166,SunPrices,E$4+4,FALSE()))</f>
        <v>0</v>
      </c>
      <c r="F166" s="30" t="n">
        <f aca="false">IF(A166=0,0,VLOOKUP($A166,OffPrices,F$4+4,FALSE()))</f>
        <v>0</v>
      </c>
      <c r="G166" s="30" t="n">
        <f aca="false">+IF(A166=0,0,(D166*R166*16+E166*S166*16+F166*SUM(Q166:S166)*8)/(R166*16+S166*16+SUM(Q166:S166)*8))</f>
        <v>0</v>
      </c>
      <c r="H166" s="77" t="n">
        <f aca="false">IF(A166=0,0,(C166*Q166*16+D166*R166*16+E166*S166*16+F166*SUM(Q166:S166)*8)/(SUM(Q166:S166)*24))</f>
        <v>0</v>
      </c>
      <c r="I166" s="78" t="n">
        <f aca="false">IF(A166=0,0,VLOOKUP($A166,PeakVols,I$4+12,FALSE()))</f>
        <v>0</v>
      </c>
      <c r="J166" s="79" t="n">
        <f aca="false">IF(A166=0,0,VLOOKUP($A166,OffVols,J$4+16,FALSE()))</f>
        <v>0</v>
      </c>
      <c r="K166" s="80" t="n">
        <f aca="false">IF(A166=0,0,(I166*Q166*16+J166*SUM(R166:S166)*16+J166*SUM(Q166:S166)*8)/(SUM(Q166:S166)*24))</f>
        <v>0</v>
      </c>
      <c r="L166" s="81" t="n">
        <f aca="false">IF(A166=0,0,VLOOKUP($A166,PeakIntraVols,L$4,FALSE()))</f>
        <v>0</v>
      </c>
      <c r="M166" s="82" t="n">
        <f aca="false">IF(A166=0,0,VLOOKUP($A166,OffIntraVols,M$4+4,FALSE()))</f>
        <v>0</v>
      </c>
      <c r="N166" s="82" t="n">
        <f aca="false">IF(A166=0,0,(L166*Q166*16+M166*SUM(R166:S166)*16+M166*SUM(Q166:S166)*8)/(SUM(Q166:S166)*24))</f>
        <v>0</v>
      </c>
      <c r="O166" s="83" t="n">
        <f aca="false">IF(A166=0,0,VLOOKUP(A166,'Pwr CrvFtch'!$A$4:$B$363,2))</f>
        <v>0</v>
      </c>
      <c r="P166" s="84" t="n">
        <f aca="false">IF(A166=0,0,(1+O166/2)^(-2*((EOMONTH(A166,0)+20)-$C$12)/365.25))</f>
        <v>0</v>
      </c>
      <c r="Q166" s="85" t="n">
        <f aca="false">IF(A166=0,0,VLOOKUP($A166,$AC$4:$AF$446,2))</f>
        <v>0</v>
      </c>
      <c r="R166" s="85" t="n">
        <f aca="false">IF(A166=0,0,VLOOKUP($A166,$AC$4:$AF$446,3))</f>
        <v>0</v>
      </c>
      <c r="S166" s="85" t="n">
        <f aca="false">IF(A166=0,0,VLOOKUP($A166,$AC$4:$AF$446,4))</f>
        <v>0</v>
      </c>
      <c r="AC166" s="11" t="n">
        <v>41487</v>
      </c>
      <c r="AD166" s="8" t="n">
        <v>22</v>
      </c>
      <c r="AE166" s="8" t="n">
        <v>5</v>
      </c>
      <c r="AF166" s="8" t="n">
        <v>4</v>
      </c>
      <c r="AG166" s="8" t="n">
        <v>0</v>
      </c>
      <c r="AH166" s="8" t="n">
        <v>31</v>
      </c>
    </row>
    <row r="167" customFormat="false" ht="12.75" hidden="false" customHeight="false" outlineLevel="0" collapsed="false">
      <c r="A167" s="74" t="n">
        <f aca="false">IF(EOMONTH(A166,0)+1&gt;$C$17,0,IF(A166=0,0,EOMONTH(A166,0)+1))</f>
        <v>0</v>
      </c>
      <c r="B167" s="75" t="n">
        <f aca="false">IF(A167=0,0,YEAR(A167))</f>
        <v>0</v>
      </c>
      <c r="C167" s="76" t="n">
        <f aca="false">IF(A167=0,0,VLOOKUP($A167,PeakPrices,C$4,FALSE()))</f>
        <v>0</v>
      </c>
      <c r="D167" s="30" t="n">
        <f aca="false">IF(A167=0,0,VLOOKUP($A167,SatPrices,D$4,FALSE()))</f>
        <v>0</v>
      </c>
      <c r="E167" s="30" t="n">
        <f aca="false">IF(A167=0,0,VLOOKUP($A167,SunPrices,E$4+4,FALSE()))</f>
        <v>0</v>
      </c>
      <c r="F167" s="30" t="n">
        <f aca="false">IF(A167=0,0,VLOOKUP($A167,OffPrices,F$4+4,FALSE()))</f>
        <v>0</v>
      </c>
      <c r="G167" s="30" t="n">
        <f aca="false">+IF(A167=0,0,(D167*R167*16+E167*S167*16+F167*SUM(Q167:S167)*8)/(R167*16+S167*16+SUM(Q167:S167)*8))</f>
        <v>0</v>
      </c>
      <c r="H167" s="77" t="n">
        <f aca="false">IF(A167=0,0,(C167*Q167*16+D167*R167*16+E167*S167*16+F167*SUM(Q167:S167)*8)/(SUM(Q167:S167)*24))</f>
        <v>0</v>
      </c>
      <c r="I167" s="78" t="n">
        <f aca="false">IF(A167=0,0,VLOOKUP($A167,PeakVols,I$4+12,FALSE()))</f>
        <v>0</v>
      </c>
      <c r="J167" s="79" t="n">
        <f aca="false">IF(A167=0,0,VLOOKUP($A167,OffVols,J$4+16,FALSE()))</f>
        <v>0</v>
      </c>
      <c r="K167" s="80" t="n">
        <f aca="false">IF(A167=0,0,(I167*Q167*16+J167*SUM(R167:S167)*16+J167*SUM(Q167:S167)*8)/(SUM(Q167:S167)*24))</f>
        <v>0</v>
      </c>
      <c r="L167" s="81" t="n">
        <f aca="false">IF(A167=0,0,VLOOKUP($A167,PeakIntraVols,L$4,FALSE()))</f>
        <v>0</v>
      </c>
      <c r="M167" s="82" t="n">
        <f aca="false">IF(A167=0,0,VLOOKUP($A167,OffIntraVols,M$4+4,FALSE()))</f>
        <v>0</v>
      </c>
      <c r="N167" s="82" t="n">
        <f aca="false">IF(A167=0,0,(L167*Q167*16+M167*SUM(R167:S167)*16+M167*SUM(Q167:S167)*8)/(SUM(Q167:S167)*24))</f>
        <v>0</v>
      </c>
      <c r="O167" s="83" t="n">
        <f aca="false">IF(A167=0,0,VLOOKUP(A167,'Pwr CrvFtch'!$A$4:$B$363,2))</f>
        <v>0</v>
      </c>
      <c r="P167" s="84" t="n">
        <f aca="false">IF(A167=0,0,(1+O167/2)^(-2*((EOMONTH(A167,0)+20)-$C$12)/365.25))</f>
        <v>0</v>
      </c>
      <c r="Q167" s="85" t="n">
        <f aca="false">IF(A167=0,0,VLOOKUP($A167,$AC$4:$AF$446,2))</f>
        <v>0</v>
      </c>
      <c r="R167" s="85" t="n">
        <f aca="false">IF(A167=0,0,VLOOKUP($A167,$AC$4:$AF$446,3))</f>
        <v>0</v>
      </c>
      <c r="S167" s="85" t="n">
        <f aca="false">IF(A167=0,0,VLOOKUP($A167,$AC$4:$AF$446,4))</f>
        <v>0</v>
      </c>
      <c r="AC167" s="11" t="n">
        <v>41518</v>
      </c>
      <c r="AD167" s="8" t="n">
        <v>20</v>
      </c>
      <c r="AE167" s="8" t="n">
        <v>4</v>
      </c>
      <c r="AF167" s="8" t="n">
        <v>6</v>
      </c>
      <c r="AG167" s="8" t="n">
        <v>1</v>
      </c>
      <c r="AH167" s="8" t="n">
        <v>30</v>
      </c>
    </row>
    <row r="168" customFormat="false" ht="12.75" hidden="false" customHeight="false" outlineLevel="0" collapsed="false">
      <c r="A168" s="74" t="n">
        <f aca="false">IF(EOMONTH(A167,0)+1&gt;$C$17,0,IF(A167=0,0,EOMONTH(A167,0)+1))</f>
        <v>0</v>
      </c>
      <c r="B168" s="75" t="n">
        <f aca="false">IF(A168=0,0,YEAR(A168))</f>
        <v>0</v>
      </c>
      <c r="C168" s="76" t="n">
        <f aca="false">IF(A168=0,0,VLOOKUP($A168,PeakPrices,C$4,FALSE()))</f>
        <v>0</v>
      </c>
      <c r="D168" s="30" t="n">
        <f aca="false">IF(A168=0,0,VLOOKUP($A168,SatPrices,D$4,FALSE()))</f>
        <v>0</v>
      </c>
      <c r="E168" s="30" t="n">
        <f aca="false">IF(A168=0,0,VLOOKUP($A168,SunPrices,E$4+4,FALSE()))</f>
        <v>0</v>
      </c>
      <c r="F168" s="30" t="n">
        <f aca="false">IF(A168=0,0,VLOOKUP($A168,OffPrices,F$4+4,FALSE()))</f>
        <v>0</v>
      </c>
      <c r="G168" s="30" t="n">
        <f aca="false">+IF(A168=0,0,(D168*R168*16+E168*S168*16+F168*SUM(Q168:S168)*8)/(R168*16+S168*16+SUM(Q168:S168)*8))</f>
        <v>0</v>
      </c>
      <c r="H168" s="77" t="n">
        <f aca="false">IF(A168=0,0,(C168*Q168*16+D168*R168*16+E168*S168*16+F168*SUM(Q168:S168)*8)/(SUM(Q168:S168)*24))</f>
        <v>0</v>
      </c>
      <c r="I168" s="78" t="n">
        <f aca="false">IF(A168=0,0,VLOOKUP($A168,PeakVols,I$4+12,FALSE()))</f>
        <v>0</v>
      </c>
      <c r="J168" s="79" t="n">
        <f aca="false">IF(A168=0,0,VLOOKUP($A168,OffVols,J$4+16,FALSE()))</f>
        <v>0</v>
      </c>
      <c r="K168" s="80" t="n">
        <f aca="false">IF(A168=0,0,(I168*Q168*16+J168*SUM(R168:S168)*16+J168*SUM(Q168:S168)*8)/(SUM(Q168:S168)*24))</f>
        <v>0</v>
      </c>
      <c r="L168" s="81" t="n">
        <f aca="false">IF(A168=0,0,VLOOKUP($A168,PeakIntraVols,L$4,FALSE()))</f>
        <v>0</v>
      </c>
      <c r="M168" s="82" t="n">
        <f aca="false">IF(A168=0,0,VLOOKUP($A168,OffIntraVols,M$4+4,FALSE()))</f>
        <v>0</v>
      </c>
      <c r="N168" s="82" t="n">
        <f aca="false">IF(A168=0,0,(L168*Q168*16+M168*SUM(R168:S168)*16+M168*SUM(Q168:S168)*8)/(SUM(Q168:S168)*24))</f>
        <v>0</v>
      </c>
      <c r="O168" s="83" t="n">
        <f aca="false">IF(A168=0,0,VLOOKUP(A168,'Pwr CrvFtch'!$A$4:$B$363,2))</f>
        <v>0</v>
      </c>
      <c r="P168" s="84" t="n">
        <f aca="false">IF(A168=0,0,(1+O168/2)^(-2*((EOMONTH(A168,0)+20)-$C$12)/365.25))</f>
        <v>0</v>
      </c>
      <c r="Q168" s="85" t="n">
        <f aca="false">IF(A168=0,0,VLOOKUP($A168,$AC$4:$AF$446,2))</f>
        <v>0</v>
      </c>
      <c r="R168" s="85" t="n">
        <f aca="false">IF(A168=0,0,VLOOKUP($A168,$AC$4:$AF$446,3))</f>
        <v>0</v>
      </c>
      <c r="S168" s="85" t="n">
        <f aca="false">IF(A168=0,0,VLOOKUP($A168,$AC$4:$AF$446,4))</f>
        <v>0</v>
      </c>
      <c r="AC168" s="11" t="n">
        <v>41548</v>
      </c>
      <c r="AD168" s="8" t="n">
        <v>23</v>
      </c>
      <c r="AE168" s="8" t="n">
        <v>4</v>
      </c>
      <c r="AF168" s="8" t="n">
        <v>4</v>
      </c>
      <c r="AG168" s="8" t="n">
        <v>0</v>
      </c>
      <c r="AH168" s="8" t="n">
        <v>31</v>
      </c>
    </row>
    <row r="169" customFormat="false" ht="12.75" hidden="false" customHeight="false" outlineLevel="0" collapsed="false">
      <c r="A169" s="74" t="n">
        <f aca="false">IF(EOMONTH(A168,0)+1&gt;$C$17,0,IF(A168=0,0,EOMONTH(A168,0)+1))</f>
        <v>0</v>
      </c>
      <c r="B169" s="75" t="n">
        <f aca="false">IF(A169=0,0,YEAR(A169))</f>
        <v>0</v>
      </c>
      <c r="C169" s="76" t="n">
        <f aca="false">IF(A169=0,0,VLOOKUP($A169,PeakPrices,C$4,FALSE()))</f>
        <v>0</v>
      </c>
      <c r="D169" s="30" t="n">
        <f aca="false">IF(A169=0,0,VLOOKUP($A169,SatPrices,D$4,FALSE()))</f>
        <v>0</v>
      </c>
      <c r="E169" s="30" t="n">
        <f aca="false">IF(A169=0,0,VLOOKUP($A169,SunPrices,E$4+4,FALSE()))</f>
        <v>0</v>
      </c>
      <c r="F169" s="30" t="n">
        <f aca="false">IF(A169=0,0,VLOOKUP($A169,OffPrices,F$4+4,FALSE()))</f>
        <v>0</v>
      </c>
      <c r="G169" s="30" t="n">
        <f aca="false">+IF(A169=0,0,(D169*R169*16+E169*S169*16+F169*SUM(Q169:S169)*8)/(R169*16+S169*16+SUM(Q169:S169)*8))</f>
        <v>0</v>
      </c>
      <c r="H169" s="77" t="n">
        <f aca="false">IF(A169=0,0,(C169*Q169*16+D169*R169*16+E169*S169*16+F169*SUM(Q169:S169)*8)/(SUM(Q169:S169)*24))</f>
        <v>0</v>
      </c>
      <c r="I169" s="78" t="n">
        <f aca="false">IF(A169=0,0,VLOOKUP($A169,PeakVols,I$4+12,FALSE()))</f>
        <v>0</v>
      </c>
      <c r="J169" s="79" t="n">
        <f aca="false">IF(A169=0,0,VLOOKUP($A169,OffVols,J$4+16,FALSE()))</f>
        <v>0</v>
      </c>
      <c r="K169" s="80" t="n">
        <f aca="false">IF(A169=0,0,(I169*Q169*16+J169*SUM(R169:S169)*16+J169*SUM(Q169:S169)*8)/(SUM(Q169:S169)*24))</f>
        <v>0</v>
      </c>
      <c r="L169" s="81" t="n">
        <f aca="false">IF(A169=0,0,VLOOKUP($A169,PeakIntraVols,L$4,FALSE()))</f>
        <v>0</v>
      </c>
      <c r="M169" s="82" t="n">
        <f aca="false">IF(A169=0,0,VLOOKUP($A169,OffIntraVols,M$4+4,FALSE()))</f>
        <v>0</v>
      </c>
      <c r="N169" s="82" t="n">
        <f aca="false">IF(A169=0,0,(L169*Q169*16+M169*SUM(R169:S169)*16+M169*SUM(Q169:S169)*8)/(SUM(Q169:S169)*24))</f>
        <v>0</v>
      </c>
      <c r="O169" s="83" t="n">
        <f aca="false">IF(A169=0,0,VLOOKUP(A169,'Pwr CrvFtch'!$A$4:$B$363,2))</f>
        <v>0</v>
      </c>
      <c r="P169" s="84" t="n">
        <f aca="false">IF(A169=0,0,(1+O169/2)^(-2*((EOMONTH(A169,0)+20)-$C$12)/365.25))</f>
        <v>0</v>
      </c>
      <c r="Q169" s="85" t="n">
        <f aca="false">IF(A169=0,0,VLOOKUP($A169,$AC$4:$AF$446,2))</f>
        <v>0</v>
      </c>
      <c r="R169" s="85" t="n">
        <f aca="false">IF(A169=0,0,VLOOKUP($A169,$AC$4:$AF$446,3))</f>
        <v>0</v>
      </c>
      <c r="S169" s="85" t="n">
        <f aca="false">IF(A169=0,0,VLOOKUP($A169,$AC$4:$AF$446,4))</f>
        <v>0</v>
      </c>
      <c r="AC169" s="11" t="n">
        <v>41579</v>
      </c>
      <c r="AD169" s="8" t="n">
        <v>20</v>
      </c>
      <c r="AE169" s="8" t="n">
        <v>5</v>
      </c>
      <c r="AF169" s="8" t="n">
        <v>5</v>
      </c>
      <c r="AG169" s="8" t="n">
        <v>1</v>
      </c>
      <c r="AH169" s="8" t="n">
        <v>30</v>
      </c>
    </row>
    <row r="170" customFormat="false" ht="12.75" hidden="false" customHeight="false" outlineLevel="0" collapsed="false">
      <c r="A170" s="74" t="n">
        <f aca="false">IF(EOMONTH(A169,0)+1&gt;$C$17,0,IF(A169=0,0,EOMONTH(A169,0)+1))</f>
        <v>0</v>
      </c>
      <c r="B170" s="75" t="n">
        <f aca="false">IF(A170=0,0,YEAR(A170))</f>
        <v>0</v>
      </c>
      <c r="C170" s="76" t="n">
        <f aca="false">IF(A170=0,0,VLOOKUP($A170,PeakPrices,C$4,FALSE()))</f>
        <v>0</v>
      </c>
      <c r="D170" s="30" t="n">
        <f aca="false">IF(A170=0,0,VLOOKUP($A170,SatPrices,D$4,FALSE()))</f>
        <v>0</v>
      </c>
      <c r="E170" s="30" t="n">
        <f aca="false">IF(A170=0,0,VLOOKUP($A170,SunPrices,E$4+4,FALSE()))</f>
        <v>0</v>
      </c>
      <c r="F170" s="30" t="n">
        <f aca="false">IF(A170=0,0,VLOOKUP($A170,OffPrices,F$4+4,FALSE()))</f>
        <v>0</v>
      </c>
      <c r="G170" s="30" t="n">
        <f aca="false">+IF(A170=0,0,(D170*R170*16+E170*S170*16+F170*SUM(Q170:S170)*8)/(R170*16+S170*16+SUM(Q170:S170)*8))</f>
        <v>0</v>
      </c>
      <c r="H170" s="77" t="n">
        <f aca="false">IF(A170=0,0,(C170*Q170*16+D170*R170*16+E170*S170*16+F170*SUM(Q170:S170)*8)/(SUM(Q170:S170)*24))</f>
        <v>0</v>
      </c>
      <c r="I170" s="78" t="n">
        <f aca="false">IF(A170=0,0,VLOOKUP($A170,PeakVols,I$4+12,FALSE()))</f>
        <v>0</v>
      </c>
      <c r="J170" s="79" t="n">
        <f aca="false">IF(A170=0,0,VLOOKUP($A170,OffVols,J$4+16,FALSE()))</f>
        <v>0</v>
      </c>
      <c r="K170" s="80" t="n">
        <f aca="false">IF(A170=0,0,(I170*Q170*16+J170*SUM(R170:S170)*16+J170*SUM(Q170:S170)*8)/(SUM(Q170:S170)*24))</f>
        <v>0</v>
      </c>
      <c r="L170" s="81" t="n">
        <f aca="false">IF(A170=0,0,VLOOKUP($A170,PeakIntraVols,L$4,FALSE()))</f>
        <v>0</v>
      </c>
      <c r="M170" s="82" t="n">
        <f aca="false">IF(A170=0,0,VLOOKUP($A170,OffIntraVols,M$4+4,FALSE()))</f>
        <v>0</v>
      </c>
      <c r="N170" s="82" t="n">
        <f aca="false">IF(A170=0,0,(L170*Q170*16+M170*SUM(R170:S170)*16+M170*SUM(Q170:S170)*8)/(SUM(Q170:S170)*24))</f>
        <v>0</v>
      </c>
      <c r="O170" s="83" t="n">
        <f aca="false">IF(A170=0,0,VLOOKUP(A170,'Pwr CrvFtch'!$A$4:$B$363,2))</f>
        <v>0</v>
      </c>
      <c r="P170" s="84" t="n">
        <f aca="false">IF(A170=0,0,(1+O170/2)^(-2*((EOMONTH(A170,0)+20)-$C$12)/365.25))</f>
        <v>0</v>
      </c>
      <c r="Q170" s="85" t="n">
        <f aca="false">IF(A170=0,0,VLOOKUP($A170,$AC$4:$AF$446,2))</f>
        <v>0</v>
      </c>
      <c r="R170" s="85" t="n">
        <f aca="false">IF(A170=0,0,VLOOKUP($A170,$AC$4:$AF$446,3))</f>
        <v>0</v>
      </c>
      <c r="S170" s="85" t="n">
        <f aca="false">IF(A170=0,0,VLOOKUP($A170,$AC$4:$AF$446,4))</f>
        <v>0</v>
      </c>
      <c r="AC170" s="11" t="n">
        <v>41609</v>
      </c>
      <c r="AD170" s="8" t="n">
        <v>21</v>
      </c>
      <c r="AE170" s="8" t="n">
        <v>4</v>
      </c>
      <c r="AF170" s="8" t="n">
        <v>6</v>
      </c>
      <c r="AG170" s="8" t="n">
        <v>1</v>
      </c>
      <c r="AH170" s="8" t="n">
        <v>31</v>
      </c>
    </row>
    <row r="171" customFormat="false" ht="12.75" hidden="false" customHeight="false" outlineLevel="0" collapsed="false">
      <c r="A171" s="74" t="n">
        <f aca="false">IF(EOMONTH(A170,0)+1&gt;$C$17,0,IF(A170=0,0,EOMONTH(A170,0)+1))</f>
        <v>0</v>
      </c>
      <c r="B171" s="75" t="n">
        <f aca="false">IF(A171=0,0,YEAR(A171))</f>
        <v>0</v>
      </c>
      <c r="C171" s="76" t="n">
        <f aca="false">IF(A171=0,0,VLOOKUP($A171,PeakPrices,C$4,FALSE()))</f>
        <v>0</v>
      </c>
      <c r="D171" s="30" t="n">
        <f aca="false">IF(A171=0,0,VLOOKUP($A171,SatPrices,D$4,FALSE()))</f>
        <v>0</v>
      </c>
      <c r="E171" s="30" t="n">
        <f aca="false">IF(A171=0,0,VLOOKUP($A171,SunPrices,E$4+4,FALSE()))</f>
        <v>0</v>
      </c>
      <c r="F171" s="30" t="n">
        <f aca="false">IF(A171=0,0,VLOOKUP($A171,OffPrices,F$4+4,FALSE()))</f>
        <v>0</v>
      </c>
      <c r="G171" s="30" t="n">
        <f aca="false">+IF(A171=0,0,(D171*R171*16+E171*S171*16+F171*SUM(Q171:S171)*8)/(R171*16+S171*16+SUM(Q171:S171)*8))</f>
        <v>0</v>
      </c>
      <c r="H171" s="77" t="n">
        <f aca="false">IF(A171=0,0,(C171*Q171*16+D171*R171*16+E171*S171*16+F171*SUM(Q171:S171)*8)/(SUM(Q171:S171)*24))</f>
        <v>0</v>
      </c>
      <c r="I171" s="78" t="n">
        <f aca="false">IF(A171=0,0,VLOOKUP($A171,PeakVols,I$4+12,FALSE()))</f>
        <v>0</v>
      </c>
      <c r="J171" s="79" t="n">
        <f aca="false">IF(A171=0,0,VLOOKUP($A171,OffVols,J$4+16,FALSE()))</f>
        <v>0</v>
      </c>
      <c r="K171" s="80" t="n">
        <f aca="false">IF(A171=0,0,(I171*Q171*16+J171*SUM(R171:S171)*16+J171*SUM(Q171:S171)*8)/(SUM(Q171:S171)*24))</f>
        <v>0</v>
      </c>
      <c r="L171" s="81" t="n">
        <f aca="false">IF(A171=0,0,VLOOKUP($A171,PeakIntraVols,L$4,FALSE()))</f>
        <v>0</v>
      </c>
      <c r="M171" s="82" t="n">
        <f aca="false">IF(A171=0,0,VLOOKUP($A171,OffIntraVols,M$4+4,FALSE()))</f>
        <v>0</v>
      </c>
      <c r="N171" s="82" t="n">
        <f aca="false">IF(A171=0,0,(L171*Q171*16+M171*SUM(R171:S171)*16+M171*SUM(Q171:S171)*8)/(SUM(Q171:S171)*24))</f>
        <v>0</v>
      </c>
      <c r="O171" s="83" t="n">
        <f aca="false">IF(A171=0,0,VLOOKUP(A171,'Pwr CrvFtch'!$A$4:$B$363,2))</f>
        <v>0</v>
      </c>
      <c r="P171" s="84" t="n">
        <f aca="false">IF(A171=0,0,(1+O171/2)^(-2*((EOMONTH(A171,0)+20)-$C$12)/365.25))</f>
        <v>0</v>
      </c>
      <c r="Q171" s="85" t="n">
        <f aca="false">IF(A171=0,0,VLOOKUP($A171,$AC$4:$AF$446,2))</f>
        <v>0</v>
      </c>
      <c r="R171" s="85" t="n">
        <f aca="false">IF(A171=0,0,VLOOKUP($A171,$AC$4:$AF$446,3))</f>
        <v>0</v>
      </c>
      <c r="S171" s="85" t="n">
        <f aca="false">IF(A171=0,0,VLOOKUP($A171,$AC$4:$AF$446,4))</f>
        <v>0</v>
      </c>
      <c r="AC171" s="11" t="n">
        <v>41640</v>
      </c>
      <c r="AD171" s="8" t="n">
        <v>22</v>
      </c>
      <c r="AE171" s="8" t="n">
        <v>4</v>
      </c>
      <c r="AF171" s="8" t="n">
        <v>5</v>
      </c>
      <c r="AG171" s="8" t="n">
        <v>1</v>
      </c>
      <c r="AH171" s="8" t="n">
        <v>31</v>
      </c>
    </row>
    <row r="172" customFormat="false" ht="12.75" hidden="false" customHeight="false" outlineLevel="0" collapsed="false">
      <c r="A172" s="74" t="n">
        <f aca="false">IF(EOMONTH(A171,0)+1&gt;$C$17,0,IF(A171=0,0,EOMONTH(A171,0)+1))</f>
        <v>0</v>
      </c>
      <c r="B172" s="75" t="n">
        <f aca="false">IF(A172=0,0,YEAR(A172))</f>
        <v>0</v>
      </c>
      <c r="C172" s="76" t="n">
        <f aca="false">IF(A172=0,0,VLOOKUP($A172,PeakPrices,C$4,FALSE()))</f>
        <v>0</v>
      </c>
      <c r="D172" s="30" t="n">
        <f aca="false">IF(A172=0,0,VLOOKUP($A172,SatPrices,D$4,FALSE()))</f>
        <v>0</v>
      </c>
      <c r="E172" s="30" t="n">
        <f aca="false">IF(A172=0,0,VLOOKUP($A172,SunPrices,E$4+4,FALSE()))</f>
        <v>0</v>
      </c>
      <c r="F172" s="30" t="n">
        <f aca="false">IF(A172=0,0,VLOOKUP($A172,OffPrices,F$4+4,FALSE()))</f>
        <v>0</v>
      </c>
      <c r="G172" s="30" t="n">
        <f aca="false">+IF(A172=0,0,(D172*R172*16+E172*S172*16+F172*SUM(Q172:S172)*8)/(R172*16+S172*16+SUM(Q172:S172)*8))</f>
        <v>0</v>
      </c>
      <c r="H172" s="77" t="n">
        <f aca="false">IF(A172=0,0,(C172*Q172*16+D172*R172*16+E172*S172*16+F172*SUM(Q172:S172)*8)/(SUM(Q172:S172)*24))</f>
        <v>0</v>
      </c>
      <c r="I172" s="78" t="n">
        <f aca="false">IF(A172=0,0,VLOOKUP($A172,PeakVols,I$4+12,FALSE()))</f>
        <v>0</v>
      </c>
      <c r="J172" s="79" t="n">
        <f aca="false">IF(A172=0,0,VLOOKUP($A172,OffVols,J$4+16,FALSE()))</f>
        <v>0</v>
      </c>
      <c r="K172" s="80" t="n">
        <f aca="false">IF(A172=0,0,(I172*Q172*16+J172*SUM(R172:S172)*16+J172*SUM(Q172:S172)*8)/(SUM(Q172:S172)*24))</f>
        <v>0</v>
      </c>
      <c r="L172" s="81" t="n">
        <f aca="false">IF(A172=0,0,VLOOKUP($A172,PeakIntraVols,L$4,FALSE()))</f>
        <v>0</v>
      </c>
      <c r="M172" s="82" t="n">
        <f aca="false">IF(A172=0,0,VLOOKUP($A172,OffIntraVols,M$4+4,FALSE()))</f>
        <v>0</v>
      </c>
      <c r="N172" s="82" t="n">
        <f aca="false">IF(A172=0,0,(L172*Q172*16+M172*SUM(R172:S172)*16+M172*SUM(Q172:S172)*8)/(SUM(Q172:S172)*24))</f>
        <v>0</v>
      </c>
      <c r="O172" s="83" t="n">
        <f aca="false">IF(A172=0,0,VLOOKUP(A172,'Pwr CrvFtch'!$A$4:$B$363,2))</f>
        <v>0</v>
      </c>
      <c r="P172" s="84" t="n">
        <f aca="false">IF(A172=0,0,(1+O172/2)^(-2*((EOMONTH(A172,0)+20)-$C$12)/365.25))</f>
        <v>0</v>
      </c>
      <c r="Q172" s="85" t="n">
        <f aca="false">IF(A172=0,0,VLOOKUP($A172,$AC$4:$AF$446,2))</f>
        <v>0</v>
      </c>
      <c r="R172" s="85" t="n">
        <f aca="false">IF(A172=0,0,VLOOKUP($A172,$AC$4:$AF$446,3))</f>
        <v>0</v>
      </c>
      <c r="S172" s="85" t="n">
        <f aca="false">IF(A172=0,0,VLOOKUP($A172,$AC$4:$AF$446,4))</f>
        <v>0</v>
      </c>
      <c r="AC172" s="11" t="n">
        <v>41671</v>
      </c>
      <c r="AD172" s="8" t="n">
        <v>20</v>
      </c>
      <c r="AE172" s="8" t="n">
        <v>4</v>
      </c>
      <c r="AF172" s="8" t="n">
        <v>4</v>
      </c>
      <c r="AG172" s="8" t="n">
        <v>0</v>
      </c>
      <c r="AH172" s="8" t="n">
        <v>28</v>
      </c>
    </row>
    <row r="173" customFormat="false" ht="12.75" hidden="false" customHeight="false" outlineLevel="0" collapsed="false">
      <c r="A173" s="74" t="n">
        <f aca="false">IF(EOMONTH(A172,0)+1&gt;$C$17,0,IF(A172=0,0,EOMONTH(A172,0)+1))</f>
        <v>0</v>
      </c>
      <c r="B173" s="75" t="n">
        <f aca="false">IF(A173=0,0,YEAR(A173))</f>
        <v>0</v>
      </c>
      <c r="C173" s="76" t="n">
        <f aca="false">IF(A173=0,0,VLOOKUP($A173,PeakPrices,C$4,FALSE()))</f>
        <v>0</v>
      </c>
      <c r="D173" s="30" t="n">
        <f aca="false">IF(A173=0,0,VLOOKUP($A173,SatPrices,D$4,FALSE()))</f>
        <v>0</v>
      </c>
      <c r="E173" s="30" t="n">
        <f aca="false">IF(A173=0,0,VLOOKUP($A173,SunPrices,E$4+4,FALSE()))</f>
        <v>0</v>
      </c>
      <c r="F173" s="30" t="n">
        <f aca="false">IF(A173=0,0,VLOOKUP($A173,OffPrices,F$4+4,FALSE()))</f>
        <v>0</v>
      </c>
      <c r="G173" s="30" t="n">
        <f aca="false">+IF(A173=0,0,(D173*R173*16+E173*S173*16+F173*SUM(Q173:S173)*8)/(R173*16+S173*16+SUM(Q173:S173)*8))</f>
        <v>0</v>
      </c>
      <c r="H173" s="77" t="n">
        <f aca="false">IF(A173=0,0,(C173*Q173*16+D173*R173*16+E173*S173*16+F173*SUM(Q173:S173)*8)/(SUM(Q173:S173)*24))</f>
        <v>0</v>
      </c>
      <c r="I173" s="78" t="n">
        <f aca="false">IF(A173=0,0,VLOOKUP($A173,PeakVols,I$4+12,FALSE()))</f>
        <v>0</v>
      </c>
      <c r="J173" s="79" t="n">
        <f aca="false">IF(A173=0,0,VLOOKUP($A173,OffVols,J$4+16,FALSE()))</f>
        <v>0</v>
      </c>
      <c r="K173" s="80" t="n">
        <f aca="false">IF(A173=0,0,(I173*Q173*16+J173*SUM(R173:S173)*16+J173*SUM(Q173:S173)*8)/(SUM(Q173:S173)*24))</f>
        <v>0</v>
      </c>
      <c r="L173" s="81" t="n">
        <f aca="false">IF(A173=0,0,VLOOKUP($A173,PeakIntraVols,L$4,FALSE()))</f>
        <v>0</v>
      </c>
      <c r="M173" s="82" t="n">
        <f aca="false">IF(A173=0,0,VLOOKUP($A173,OffIntraVols,M$4+4,FALSE()))</f>
        <v>0</v>
      </c>
      <c r="N173" s="82" t="n">
        <f aca="false">IF(A173=0,0,(L173*Q173*16+M173*SUM(R173:S173)*16+M173*SUM(Q173:S173)*8)/(SUM(Q173:S173)*24))</f>
        <v>0</v>
      </c>
      <c r="O173" s="83" t="n">
        <f aca="false">IF(A173=0,0,VLOOKUP(A173,'Pwr CrvFtch'!$A$4:$B$363,2))</f>
        <v>0</v>
      </c>
      <c r="P173" s="84" t="n">
        <f aca="false">IF(A173=0,0,(1+O173/2)^(-2*((EOMONTH(A173,0)+20)-$C$12)/365.25))</f>
        <v>0</v>
      </c>
      <c r="Q173" s="85" t="n">
        <f aca="false">IF(A173=0,0,VLOOKUP($A173,$AC$4:$AF$446,2))</f>
        <v>0</v>
      </c>
      <c r="R173" s="85" t="n">
        <f aca="false">IF(A173=0,0,VLOOKUP($A173,$AC$4:$AF$446,3))</f>
        <v>0</v>
      </c>
      <c r="S173" s="85" t="n">
        <f aca="false">IF(A173=0,0,VLOOKUP($A173,$AC$4:$AF$446,4))</f>
        <v>0</v>
      </c>
      <c r="AC173" s="11" t="n">
        <v>41699</v>
      </c>
      <c r="AD173" s="8" t="n">
        <v>21</v>
      </c>
      <c r="AE173" s="8" t="n">
        <v>5</v>
      </c>
      <c r="AF173" s="8" t="n">
        <v>5</v>
      </c>
      <c r="AG173" s="8" t="n">
        <v>0</v>
      </c>
      <c r="AH173" s="8" t="n">
        <v>31</v>
      </c>
    </row>
    <row r="174" customFormat="false" ht="12.75" hidden="false" customHeight="false" outlineLevel="0" collapsed="false">
      <c r="A174" s="74" t="n">
        <f aca="false">IF(EOMONTH(A173,0)+1&gt;$C$17,0,IF(A173=0,0,EOMONTH(A173,0)+1))</f>
        <v>0</v>
      </c>
      <c r="B174" s="75" t="n">
        <f aca="false">IF(A174=0,0,YEAR(A174))</f>
        <v>0</v>
      </c>
      <c r="C174" s="76" t="n">
        <f aca="false">IF(A174=0,0,VLOOKUP($A174,PeakPrices,C$4,FALSE()))</f>
        <v>0</v>
      </c>
      <c r="D174" s="30" t="n">
        <f aca="false">IF(A174=0,0,VLOOKUP($A174,SatPrices,D$4,FALSE()))</f>
        <v>0</v>
      </c>
      <c r="E174" s="30" t="n">
        <f aca="false">IF(A174=0,0,VLOOKUP($A174,SunPrices,E$4+4,FALSE()))</f>
        <v>0</v>
      </c>
      <c r="F174" s="30" t="n">
        <f aca="false">IF(A174=0,0,VLOOKUP($A174,OffPrices,F$4+4,FALSE()))</f>
        <v>0</v>
      </c>
      <c r="G174" s="30" t="n">
        <f aca="false">+IF(A174=0,0,(D174*R174*16+E174*S174*16+F174*SUM(Q174:S174)*8)/(R174*16+S174*16+SUM(Q174:S174)*8))</f>
        <v>0</v>
      </c>
      <c r="H174" s="77" t="n">
        <f aca="false">IF(A174=0,0,(C174*Q174*16+D174*R174*16+E174*S174*16+F174*SUM(Q174:S174)*8)/(SUM(Q174:S174)*24))</f>
        <v>0</v>
      </c>
      <c r="I174" s="78" t="n">
        <f aca="false">IF(A174=0,0,VLOOKUP($A174,PeakVols,I$4+12,FALSE()))</f>
        <v>0</v>
      </c>
      <c r="J174" s="79" t="n">
        <f aca="false">IF(A174=0,0,VLOOKUP($A174,OffVols,J$4+16,FALSE()))</f>
        <v>0</v>
      </c>
      <c r="K174" s="80" t="n">
        <f aca="false">IF(A174=0,0,(I174*Q174*16+J174*SUM(R174:S174)*16+J174*SUM(Q174:S174)*8)/(SUM(Q174:S174)*24))</f>
        <v>0</v>
      </c>
      <c r="L174" s="81" t="n">
        <f aca="false">IF(A174=0,0,VLOOKUP($A174,PeakIntraVols,L$4,FALSE()))</f>
        <v>0</v>
      </c>
      <c r="M174" s="82" t="n">
        <f aca="false">IF(A174=0,0,VLOOKUP($A174,OffIntraVols,M$4+4,FALSE()))</f>
        <v>0</v>
      </c>
      <c r="N174" s="82" t="n">
        <f aca="false">IF(A174=0,0,(L174*Q174*16+M174*SUM(R174:S174)*16+M174*SUM(Q174:S174)*8)/(SUM(Q174:S174)*24))</f>
        <v>0</v>
      </c>
      <c r="O174" s="83" t="n">
        <f aca="false">IF(A174=0,0,VLOOKUP(A174,'Pwr CrvFtch'!$A$4:$B$363,2))</f>
        <v>0</v>
      </c>
      <c r="P174" s="84" t="n">
        <f aca="false">IF(A174=0,0,(1+O174/2)^(-2*((EOMONTH(A174,0)+20)-$C$12)/365.25))</f>
        <v>0</v>
      </c>
      <c r="Q174" s="85" t="n">
        <f aca="false">IF(A174=0,0,VLOOKUP($A174,$AC$4:$AF$446,2))</f>
        <v>0</v>
      </c>
      <c r="R174" s="85" t="n">
        <f aca="false">IF(A174=0,0,VLOOKUP($A174,$AC$4:$AF$446,3))</f>
        <v>0</v>
      </c>
      <c r="S174" s="85" t="n">
        <f aca="false">IF(A174=0,0,VLOOKUP($A174,$AC$4:$AF$446,4))</f>
        <v>0</v>
      </c>
      <c r="AC174" s="11" t="n">
        <v>41730</v>
      </c>
      <c r="AD174" s="8" t="n">
        <v>22</v>
      </c>
      <c r="AE174" s="8" t="n">
        <v>4</v>
      </c>
      <c r="AF174" s="8" t="n">
        <v>4</v>
      </c>
      <c r="AG174" s="8" t="n">
        <v>0</v>
      </c>
      <c r="AH174" s="8" t="n">
        <v>30</v>
      </c>
    </row>
    <row r="175" customFormat="false" ht="12.75" hidden="false" customHeight="false" outlineLevel="0" collapsed="false">
      <c r="A175" s="74" t="n">
        <f aca="false">IF(EOMONTH(A174,0)+1&gt;$C$17,0,IF(A174=0,0,EOMONTH(A174,0)+1))</f>
        <v>0</v>
      </c>
      <c r="B175" s="75" t="n">
        <f aca="false">IF(A175=0,0,YEAR(A175))</f>
        <v>0</v>
      </c>
      <c r="C175" s="76" t="n">
        <f aca="false">IF(A175=0,0,VLOOKUP($A175,PeakPrices,C$4,FALSE()))</f>
        <v>0</v>
      </c>
      <c r="D175" s="30" t="n">
        <f aca="false">IF(A175=0,0,VLOOKUP($A175,SatPrices,D$4,FALSE()))</f>
        <v>0</v>
      </c>
      <c r="E175" s="30" t="n">
        <f aca="false">IF(A175=0,0,VLOOKUP($A175,SunPrices,E$4+4,FALSE()))</f>
        <v>0</v>
      </c>
      <c r="F175" s="30" t="n">
        <f aca="false">IF(A175=0,0,VLOOKUP($A175,OffPrices,F$4+4,FALSE()))</f>
        <v>0</v>
      </c>
      <c r="G175" s="30" t="n">
        <f aca="false">+IF(A175=0,0,(D175*R175*16+E175*S175*16+F175*SUM(Q175:S175)*8)/(R175*16+S175*16+SUM(Q175:S175)*8))</f>
        <v>0</v>
      </c>
      <c r="H175" s="77" t="n">
        <f aca="false">IF(A175=0,0,(C175*Q175*16+D175*R175*16+E175*S175*16+F175*SUM(Q175:S175)*8)/(SUM(Q175:S175)*24))</f>
        <v>0</v>
      </c>
      <c r="I175" s="78" t="n">
        <f aca="false">IF(A175=0,0,VLOOKUP($A175,PeakVols,I$4+12,FALSE()))</f>
        <v>0</v>
      </c>
      <c r="J175" s="79" t="n">
        <f aca="false">IF(A175=0,0,VLOOKUP($A175,OffVols,J$4+16,FALSE()))</f>
        <v>0</v>
      </c>
      <c r="K175" s="80" t="n">
        <f aca="false">IF(A175=0,0,(I175*Q175*16+J175*SUM(R175:S175)*16+J175*SUM(Q175:S175)*8)/(SUM(Q175:S175)*24))</f>
        <v>0</v>
      </c>
      <c r="L175" s="81" t="n">
        <f aca="false">IF(A175=0,0,VLOOKUP($A175,PeakIntraVols,L$4,FALSE()))</f>
        <v>0</v>
      </c>
      <c r="M175" s="82" t="n">
        <f aca="false">IF(A175=0,0,VLOOKUP($A175,OffIntraVols,M$4+4,FALSE()))</f>
        <v>0</v>
      </c>
      <c r="N175" s="82" t="n">
        <f aca="false">IF(A175=0,0,(L175*Q175*16+M175*SUM(R175:S175)*16+M175*SUM(Q175:S175)*8)/(SUM(Q175:S175)*24))</f>
        <v>0</v>
      </c>
      <c r="O175" s="83" t="n">
        <f aca="false">IF(A175=0,0,VLOOKUP(A175,'Pwr CrvFtch'!$A$4:$B$363,2))</f>
        <v>0</v>
      </c>
      <c r="P175" s="84" t="n">
        <f aca="false">IF(A175=0,0,(1+O175/2)^(-2*((EOMONTH(A175,0)+20)-$C$12)/365.25))</f>
        <v>0</v>
      </c>
      <c r="Q175" s="85" t="n">
        <f aca="false">IF(A175=0,0,VLOOKUP($A175,$AC$4:$AF$446,2))</f>
        <v>0</v>
      </c>
      <c r="R175" s="85" t="n">
        <f aca="false">IF(A175=0,0,VLOOKUP($A175,$AC$4:$AF$446,3))</f>
        <v>0</v>
      </c>
      <c r="S175" s="85" t="n">
        <f aca="false">IF(A175=0,0,VLOOKUP($A175,$AC$4:$AF$446,4))</f>
        <v>0</v>
      </c>
      <c r="AC175" s="11" t="n">
        <v>41760</v>
      </c>
      <c r="AD175" s="8" t="n">
        <v>21</v>
      </c>
      <c r="AE175" s="8" t="n">
        <v>5</v>
      </c>
      <c r="AF175" s="8" t="n">
        <v>5</v>
      </c>
      <c r="AG175" s="8" t="n">
        <v>1</v>
      </c>
      <c r="AH175" s="8" t="n">
        <v>31</v>
      </c>
    </row>
    <row r="176" customFormat="false" ht="12.75" hidden="false" customHeight="false" outlineLevel="0" collapsed="false">
      <c r="A176" s="74" t="n">
        <f aca="false">IF(EOMONTH(A175,0)+1&gt;$C$17,0,IF(A175=0,0,EOMONTH(A175,0)+1))</f>
        <v>0</v>
      </c>
      <c r="B176" s="75" t="n">
        <f aca="false">IF(A176=0,0,YEAR(A176))</f>
        <v>0</v>
      </c>
      <c r="C176" s="76" t="n">
        <f aca="false">IF(A176=0,0,VLOOKUP($A176,PeakPrices,C$4,FALSE()))</f>
        <v>0</v>
      </c>
      <c r="D176" s="30" t="n">
        <f aca="false">IF(A176=0,0,VLOOKUP($A176,SatPrices,D$4,FALSE()))</f>
        <v>0</v>
      </c>
      <c r="E176" s="30" t="n">
        <f aca="false">IF(A176=0,0,VLOOKUP($A176,SunPrices,E$4+4,FALSE()))</f>
        <v>0</v>
      </c>
      <c r="F176" s="30" t="n">
        <f aca="false">IF(A176=0,0,VLOOKUP($A176,OffPrices,F$4+4,FALSE()))</f>
        <v>0</v>
      </c>
      <c r="G176" s="30" t="n">
        <f aca="false">+IF(A176=0,0,(D176*R176*16+E176*S176*16+F176*SUM(Q176:S176)*8)/(R176*16+S176*16+SUM(Q176:S176)*8))</f>
        <v>0</v>
      </c>
      <c r="H176" s="77" t="n">
        <f aca="false">IF(A176=0,0,(C176*Q176*16+D176*R176*16+E176*S176*16+F176*SUM(Q176:S176)*8)/(SUM(Q176:S176)*24))</f>
        <v>0</v>
      </c>
      <c r="I176" s="78" t="n">
        <f aca="false">IF(A176=0,0,VLOOKUP($A176,PeakVols,I$4+12,FALSE()))</f>
        <v>0</v>
      </c>
      <c r="J176" s="79" t="n">
        <f aca="false">IF(A176=0,0,VLOOKUP($A176,OffVols,J$4+16,FALSE()))</f>
        <v>0</v>
      </c>
      <c r="K176" s="80" t="n">
        <f aca="false">IF(A176=0,0,(I176*Q176*16+J176*SUM(R176:S176)*16+J176*SUM(Q176:S176)*8)/(SUM(Q176:S176)*24))</f>
        <v>0</v>
      </c>
      <c r="L176" s="81" t="n">
        <f aca="false">IF(A176=0,0,VLOOKUP($A176,PeakIntraVols,L$4,FALSE()))</f>
        <v>0</v>
      </c>
      <c r="M176" s="82" t="n">
        <f aca="false">IF(A176=0,0,VLOOKUP($A176,OffIntraVols,M$4+4,FALSE()))</f>
        <v>0</v>
      </c>
      <c r="N176" s="82" t="n">
        <f aca="false">IF(A176=0,0,(L176*Q176*16+M176*SUM(R176:S176)*16+M176*SUM(Q176:S176)*8)/(SUM(Q176:S176)*24))</f>
        <v>0</v>
      </c>
      <c r="O176" s="83" t="n">
        <f aca="false">IF(A176=0,0,VLOOKUP(A176,'Pwr CrvFtch'!$A$4:$B$363,2))</f>
        <v>0</v>
      </c>
      <c r="P176" s="84" t="n">
        <f aca="false">IF(A176=0,0,(1+O176/2)^(-2*((EOMONTH(A176,0)+20)-$C$12)/365.25))</f>
        <v>0</v>
      </c>
      <c r="Q176" s="85" t="n">
        <f aca="false">IF(A176=0,0,VLOOKUP($A176,$AC$4:$AF$446,2))</f>
        <v>0</v>
      </c>
      <c r="R176" s="85" t="n">
        <f aca="false">IF(A176=0,0,VLOOKUP($A176,$AC$4:$AF$446,3))</f>
        <v>0</v>
      </c>
      <c r="S176" s="85" t="n">
        <f aca="false">IF(A176=0,0,VLOOKUP($A176,$AC$4:$AF$446,4))</f>
        <v>0</v>
      </c>
      <c r="AC176" s="11" t="n">
        <v>41791</v>
      </c>
      <c r="AD176" s="8" t="n">
        <v>21</v>
      </c>
      <c r="AE176" s="8" t="n">
        <v>4</v>
      </c>
      <c r="AF176" s="8" t="n">
        <v>5</v>
      </c>
      <c r="AG176" s="8" t="n">
        <v>0</v>
      </c>
      <c r="AH176" s="8" t="n">
        <v>30</v>
      </c>
    </row>
    <row r="177" customFormat="false" ht="12.75" hidden="false" customHeight="false" outlineLevel="0" collapsed="false">
      <c r="A177" s="74" t="n">
        <f aca="false">IF(EOMONTH(A176,0)+1&gt;$C$17,0,IF(A176=0,0,EOMONTH(A176,0)+1))</f>
        <v>0</v>
      </c>
      <c r="B177" s="75" t="n">
        <f aca="false">IF(A177=0,0,YEAR(A177))</f>
        <v>0</v>
      </c>
      <c r="C177" s="76" t="n">
        <f aca="false">IF(A177=0,0,VLOOKUP($A177,PeakPrices,C$4,FALSE()))</f>
        <v>0</v>
      </c>
      <c r="D177" s="30" t="n">
        <f aca="false">IF(A177=0,0,VLOOKUP($A177,SatPrices,D$4,FALSE()))</f>
        <v>0</v>
      </c>
      <c r="E177" s="30" t="n">
        <f aca="false">IF(A177=0,0,VLOOKUP($A177,SunPrices,E$4+4,FALSE()))</f>
        <v>0</v>
      </c>
      <c r="F177" s="30" t="n">
        <f aca="false">IF(A177=0,0,VLOOKUP($A177,OffPrices,F$4+4,FALSE()))</f>
        <v>0</v>
      </c>
      <c r="G177" s="30" t="n">
        <f aca="false">+IF(A177=0,0,(D177*R177*16+E177*S177*16+F177*SUM(Q177:S177)*8)/(R177*16+S177*16+SUM(Q177:S177)*8))</f>
        <v>0</v>
      </c>
      <c r="H177" s="77" t="n">
        <f aca="false">IF(A177=0,0,(C177*Q177*16+D177*R177*16+E177*S177*16+F177*SUM(Q177:S177)*8)/(SUM(Q177:S177)*24))</f>
        <v>0</v>
      </c>
      <c r="I177" s="78" t="n">
        <f aca="false">IF(A177=0,0,VLOOKUP($A177,PeakVols,I$4+12,FALSE()))</f>
        <v>0</v>
      </c>
      <c r="J177" s="79" t="n">
        <f aca="false">IF(A177=0,0,VLOOKUP($A177,OffVols,J$4+16,FALSE()))</f>
        <v>0</v>
      </c>
      <c r="K177" s="80" t="n">
        <f aca="false">IF(A177=0,0,(I177*Q177*16+J177*SUM(R177:S177)*16+J177*SUM(Q177:S177)*8)/(SUM(Q177:S177)*24))</f>
        <v>0</v>
      </c>
      <c r="L177" s="81" t="n">
        <f aca="false">IF(A177=0,0,VLOOKUP($A177,PeakIntraVols,L$4,FALSE()))</f>
        <v>0</v>
      </c>
      <c r="M177" s="82" t="n">
        <f aca="false">IF(A177=0,0,VLOOKUP($A177,OffIntraVols,M$4+4,FALSE()))</f>
        <v>0</v>
      </c>
      <c r="N177" s="82" t="n">
        <f aca="false">IF(A177=0,0,(L177*Q177*16+M177*SUM(R177:S177)*16+M177*SUM(Q177:S177)*8)/(SUM(Q177:S177)*24))</f>
        <v>0</v>
      </c>
      <c r="O177" s="83" t="n">
        <f aca="false">IF(A177=0,0,VLOOKUP(A177,'Pwr CrvFtch'!$A$4:$B$363,2))</f>
        <v>0</v>
      </c>
      <c r="P177" s="84" t="n">
        <f aca="false">IF(A177=0,0,(1+O177/2)^(-2*((EOMONTH(A177,0)+20)-$C$12)/365.25))</f>
        <v>0</v>
      </c>
      <c r="Q177" s="85" t="n">
        <f aca="false">IF(A177=0,0,VLOOKUP($A177,$AC$4:$AF$446,2))</f>
        <v>0</v>
      </c>
      <c r="R177" s="85" t="n">
        <f aca="false">IF(A177=0,0,VLOOKUP($A177,$AC$4:$AF$446,3))</f>
        <v>0</v>
      </c>
      <c r="S177" s="85" t="n">
        <f aca="false">IF(A177=0,0,VLOOKUP($A177,$AC$4:$AF$446,4))</f>
        <v>0</v>
      </c>
      <c r="AC177" s="11" t="n">
        <v>41821</v>
      </c>
      <c r="AD177" s="8" t="n">
        <v>22</v>
      </c>
      <c r="AE177" s="8" t="n">
        <v>4</v>
      </c>
      <c r="AF177" s="8" t="n">
        <v>5</v>
      </c>
      <c r="AG177" s="8" t="n">
        <v>1</v>
      </c>
      <c r="AH177" s="8" t="n">
        <v>31</v>
      </c>
    </row>
    <row r="178" customFormat="false" ht="12.75" hidden="false" customHeight="false" outlineLevel="0" collapsed="false">
      <c r="A178" s="74" t="n">
        <f aca="false">IF(EOMONTH(A177,0)+1&gt;$C$17,0,IF(A177=0,0,EOMONTH(A177,0)+1))</f>
        <v>0</v>
      </c>
      <c r="B178" s="75" t="n">
        <f aca="false">IF(A178=0,0,YEAR(A178))</f>
        <v>0</v>
      </c>
      <c r="C178" s="76" t="n">
        <f aca="false">IF(A178=0,0,VLOOKUP($A178,PeakPrices,C$4,FALSE()))</f>
        <v>0</v>
      </c>
      <c r="D178" s="30" t="n">
        <f aca="false">IF(A178=0,0,VLOOKUP($A178,SatPrices,D$4,FALSE()))</f>
        <v>0</v>
      </c>
      <c r="E178" s="30" t="n">
        <f aca="false">IF(A178=0,0,VLOOKUP($A178,SunPrices,E$4+4,FALSE()))</f>
        <v>0</v>
      </c>
      <c r="F178" s="30" t="n">
        <f aca="false">IF(A178=0,0,VLOOKUP($A178,OffPrices,F$4+4,FALSE()))</f>
        <v>0</v>
      </c>
      <c r="G178" s="30" t="n">
        <f aca="false">+IF(A178=0,0,(D178*R178*16+E178*S178*16+F178*SUM(Q178:S178)*8)/(R178*16+S178*16+SUM(Q178:S178)*8))</f>
        <v>0</v>
      </c>
      <c r="H178" s="77" t="n">
        <f aca="false">IF(A178=0,0,(C178*Q178*16+D178*R178*16+E178*S178*16+F178*SUM(Q178:S178)*8)/(SUM(Q178:S178)*24))</f>
        <v>0</v>
      </c>
      <c r="I178" s="78" t="n">
        <f aca="false">IF(A178=0,0,VLOOKUP($A178,PeakVols,I$4+12,FALSE()))</f>
        <v>0</v>
      </c>
      <c r="J178" s="79" t="n">
        <f aca="false">IF(A178=0,0,VLOOKUP($A178,OffVols,J$4+16,FALSE()))</f>
        <v>0</v>
      </c>
      <c r="K178" s="80" t="n">
        <f aca="false">IF(A178=0,0,(I178*Q178*16+J178*SUM(R178:S178)*16+J178*SUM(Q178:S178)*8)/(SUM(Q178:S178)*24))</f>
        <v>0</v>
      </c>
      <c r="L178" s="81" t="n">
        <f aca="false">IF(A178=0,0,VLOOKUP($A178,PeakIntraVols,L$4,FALSE()))</f>
        <v>0</v>
      </c>
      <c r="M178" s="82" t="n">
        <f aca="false">IF(A178=0,0,VLOOKUP($A178,OffIntraVols,M$4+4,FALSE()))</f>
        <v>0</v>
      </c>
      <c r="N178" s="82" t="n">
        <f aca="false">IF(A178=0,0,(L178*Q178*16+M178*SUM(R178:S178)*16+M178*SUM(Q178:S178)*8)/(SUM(Q178:S178)*24))</f>
        <v>0</v>
      </c>
      <c r="O178" s="83" t="n">
        <f aca="false">IF(A178=0,0,VLOOKUP(A178,'Pwr CrvFtch'!$A$4:$B$363,2))</f>
        <v>0</v>
      </c>
      <c r="P178" s="84" t="n">
        <f aca="false">IF(A178=0,0,(1+O178/2)^(-2*((EOMONTH(A178,0)+20)-$C$12)/365.25))</f>
        <v>0</v>
      </c>
      <c r="Q178" s="85" t="n">
        <f aca="false">IF(A178=0,0,VLOOKUP($A178,$AC$4:$AF$446,2))</f>
        <v>0</v>
      </c>
      <c r="R178" s="85" t="n">
        <f aca="false">IF(A178=0,0,VLOOKUP($A178,$AC$4:$AF$446,3))</f>
        <v>0</v>
      </c>
      <c r="S178" s="85" t="n">
        <f aca="false">IF(A178=0,0,VLOOKUP($A178,$AC$4:$AF$446,4))</f>
        <v>0</v>
      </c>
      <c r="AC178" s="11" t="n">
        <v>41852</v>
      </c>
      <c r="AD178" s="8" t="n">
        <v>21</v>
      </c>
      <c r="AE178" s="8" t="n">
        <v>5</v>
      </c>
      <c r="AF178" s="8" t="n">
        <v>5</v>
      </c>
      <c r="AG178" s="8" t="n">
        <v>0</v>
      </c>
      <c r="AH178" s="8" t="n">
        <v>31</v>
      </c>
    </row>
    <row r="179" customFormat="false" ht="12.75" hidden="false" customHeight="false" outlineLevel="0" collapsed="false">
      <c r="A179" s="74" t="n">
        <f aca="false">IF(EOMONTH(A178,0)+1&gt;$C$17,0,IF(A178=0,0,EOMONTH(A178,0)+1))</f>
        <v>0</v>
      </c>
      <c r="B179" s="75" t="n">
        <f aca="false">IF(A179=0,0,YEAR(A179))</f>
        <v>0</v>
      </c>
      <c r="C179" s="76" t="n">
        <f aca="false">IF(A179=0,0,VLOOKUP($A179,PeakPrices,C$4,FALSE()))</f>
        <v>0</v>
      </c>
      <c r="D179" s="30" t="n">
        <f aca="false">IF(A179=0,0,VLOOKUP($A179,SatPrices,D$4,FALSE()))</f>
        <v>0</v>
      </c>
      <c r="E179" s="30" t="n">
        <f aca="false">IF(A179=0,0,VLOOKUP($A179,SunPrices,E$4+4,FALSE()))</f>
        <v>0</v>
      </c>
      <c r="F179" s="30" t="n">
        <f aca="false">IF(A179=0,0,VLOOKUP($A179,OffPrices,F$4+4,FALSE()))</f>
        <v>0</v>
      </c>
      <c r="G179" s="30" t="n">
        <f aca="false">+IF(A179=0,0,(D179*R179*16+E179*S179*16+F179*SUM(Q179:S179)*8)/(R179*16+S179*16+SUM(Q179:S179)*8))</f>
        <v>0</v>
      </c>
      <c r="H179" s="77" t="n">
        <f aca="false">IF(A179=0,0,(C179*Q179*16+D179*R179*16+E179*S179*16+F179*SUM(Q179:S179)*8)/(SUM(Q179:S179)*24))</f>
        <v>0</v>
      </c>
      <c r="I179" s="78" t="n">
        <f aca="false">IF(A179=0,0,VLOOKUP($A179,PeakVols,I$4+12,FALSE()))</f>
        <v>0</v>
      </c>
      <c r="J179" s="79" t="n">
        <f aca="false">IF(A179=0,0,VLOOKUP($A179,OffVols,J$4+16,FALSE()))</f>
        <v>0</v>
      </c>
      <c r="K179" s="80" t="n">
        <f aca="false">IF(A179=0,0,(I179*Q179*16+J179*SUM(R179:S179)*16+J179*SUM(Q179:S179)*8)/(SUM(Q179:S179)*24))</f>
        <v>0</v>
      </c>
      <c r="L179" s="81" t="n">
        <f aca="false">IF(A179=0,0,VLOOKUP($A179,PeakIntraVols,L$4,FALSE()))</f>
        <v>0</v>
      </c>
      <c r="M179" s="82" t="n">
        <f aca="false">IF(A179=0,0,VLOOKUP($A179,OffIntraVols,M$4+4,FALSE()))</f>
        <v>0</v>
      </c>
      <c r="N179" s="82" t="n">
        <f aca="false">IF(A179=0,0,(L179*Q179*16+M179*SUM(R179:S179)*16+M179*SUM(Q179:S179)*8)/(SUM(Q179:S179)*24))</f>
        <v>0</v>
      </c>
      <c r="O179" s="83" t="n">
        <f aca="false">IF(A179=0,0,VLOOKUP(A179,'Pwr CrvFtch'!$A$4:$B$363,2))</f>
        <v>0</v>
      </c>
      <c r="P179" s="84" t="n">
        <f aca="false">IF(A179=0,0,(1+O179/2)^(-2*((EOMONTH(A179,0)+20)-$C$12)/365.25))</f>
        <v>0</v>
      </c>
      <c r="Q179" s="85" t="n">
        <f aca="false">IF(A179=0,0,VLOOKUP($A179,$AC$4:$AF$446,2))</f>
        <v>0</v>
      </c>
      <c r="R179" s="85" t="n">
        <f aca="false">IF(A179=0,0,VLOOKUP($A179,$AC$4:$AF$446,3))</f>
        <v>0</v>
      </c>
      <c r="S179" s="85" t="n">
        <f aca="false">IF(A179=0,0,VLOOKUP($A179,$AC$4:$AF$446,4))</f>
        <v>0</v>
      </c>
      <c r="AC179" s="11" t="n">
        <v>41883</v>
      </c>
      <c r="AD179" s="8" t="n">
        <v>21</v>
      </c>
      <c r="AE179" s="8" t="n">
        <v>4</v>
      </c>
      <c r="AF179" s="8" t="n">
        <v>5</v>
      </c>
      <c r="AG179" s="8" t="n">
        <v>1</v>
      </c>
      <c r="AH179" s="8" t="n">
        <v>30</v>
      </c>
    </row>
    <row r="180" customFormat="false" ht="12.75" hidden="false" customHeight="false" outlineLevel="0" collapsed="false">
      <c r="A180" s="74" t="n">
        <f aca="false">IF(EOMONTH(A179,0)+1&gt;$C$17,0,IF(A179=0,0,EOMONTH(A179,0)+1))</f>
        <v>0</v>
      </c>
      <c r="B180" s="75" t="n">
        <f aca="false">IF(A180=0,0,YEAR(A180))</f>
        <v>0</v>
      </c>
      <c r="C180" s="76" t="n">
        <f aca="false">IF(A180=0,0,VLOOKUP($A180,PeakPrices,C$4,FALSE()))</f>
        <v>0</v>
      </c>
      <c r="D180" s="30" t="n">
        <f aca="false">IF(A180=0,0,VLOOKUP($A180,SatPrices,D$4,FALSE()))</f>
        <v>0</v>
      </c>
      <c r="E180" s="30" t="n">
        <f aca="false">IF(A180=0,0,VLOOKUP($A180,SunPrices,E$4+4,FALSE()))</f>
        <v>0</v>
      </c>
      <c r="F180" s="30" t="n">
        <f aca="false">IF(A180=0,0,VLOOKUP($A180,OffPrices,F$4+4,FALSE()))</f>
        <v>0</v>
      </c>
      <c r="G180" s="30" t="n">
        <f aca="false">+IF(A180=0,0,(D180*R180*16+E180*S180*16+F180*SUM(Q180:S180)*8)/(R180*16+S180*16+SUM(Q180:S180)*8))</f>
        <v>0</v>
      </c>
      <c r="H180" s="77" t="n">
        <f aca="false">IF(A180=0,0,(C180*Q180*16+D180*R180*16+E180*S180*16+F180*SUM(Q180:S180)*8)/(SUM(Q180:S180)*24))</f>
        <v>0</v>
      </c>
      <c r="I180" s="78" t="n">
        <f aca="false">IF(A180=0,0,VLOOKUP($A180,PeakVols,I$4+12,FALSE()))</f>
        <v>0</v>
      </c>
      <c r="J180" s="79" t="n">
        <f aca="false">IF(A180=0,0,VLOOKUP($A180,OffVols,J$4+16,FALSE()))</f>
        <v>0</v>
      </c>
      <c r="K180" s="80" t="n">
        <f aca="false">IF(A180=0,0,(I180*Q180*16+J180*SUM(R180:S180)*16+J180*SUM(Q180:S180)*8)/(SUM(Q180:S180)*24))</f>
        <v>0</v>
      </c>
      <c r="L180" s="81" t="n">
        <f aca="false">IF(A180=0,0,VLOOKUP($A180,PeakIntraVols,L$4,FALSE()))</f>
        <v>0</v>
      </c>
      <c r="M180" s="82" t="n">
        <f aca="false">IF(A180=0,0,VLOOKUP($A180,OffIntraVols,M$4+4,FALSE()))</f>
        <v>0</v>
      </c>
      <c r="N180" s="82" t="n">
        <f aca="false">IF(A180=0,0,(L180*Q180*16+M180*SUM(R180:S180)*16+M180*SUM(Q180:S180)*8)/(SUM(Q180:S180)*24))</f>
        <v>0</v>
      </c>
      <c r="O180" s="83" t="n">
        <f aca="false">IF(A180=0,0,VLOOKUP(A180,'Pwr CrvFtch'!$A$4:$B$363,2))</f>
        <v>0</v>
      </c>
      <c r="P180" s="84" t="n">
        <f aca="false">IF(A180=0,0,(1+O180/2)^(-2*((EOMONTH(A180,0)+20)-$C$12)/365.25))</f>
        <v>0</v>
      </c>
      <c r="Q180" s="85" t="n">
        <f aca="false">IF(A180=0,0,VLOOKUP($A180,$AC$4:$AF$446,2))</f>
        <v>0</v>
      </c>
      <c r="R180" s="85" t="n">
        <f aca="false">IF(A180=0,0,VLOOKUP($A180,$AC$4:$AF$446,3))</f>
        <v>0</v>
      </c>
      <c r="S180" s="85" t="n">
        <f aca="false">IF(A180=0,0,VLOOKUP($A180,$AC$4:$AF$446,4))</f>
        <v>0</v>
      </c>
      <c r="AC180" s="11" t="n">
        <v>41913</v>
      </c>
      <c r="AD180" s="8" t="n">
        <v>23</v>
      </c>
      <c r="AE180" s="8" t="n">
        <v>4</v>
      </c>
      <c r="AF180" s="8" t="n">
        <v>4</v>
      </c>
      <c r="AG180" s="8" t="n">
        <v>0</v>
      </c>
      <c r="AH180" s="8" t="n">
        <v>31</v>
      </c>
    </row>
    <row r="181" customFormat="false" ht="12.75" hidden="false" customHeight="false" outlineLevel="0" collapsed="false">
      <c r="A181" s="74" t="n">
        <f aca="false">IF(EOMONTH(A180,0)+1&gt;$C$17,0,IF(A180=0,0,EOMONTH(A180,0)+1))</f>
        <v>0</v>
      </c>
      <c r="B181" s="75" t="n">
        <f aca="false">IF(A181=0,0,YEAR(A181))</f>
        <v>0</v>
      </c>
      <c r="C181" s="76" t="n">
        <f aca="false">IF(A181=0,0,VLOOKUP($A181,PeakPrices,C$4,FALSE()))</f>
        <v>0</v>
      </c>
      <c r="D181" s="30" t="n">
        <f aca="false">IF(A181=0,0,VLOOKUP($A181,SatPrices,D$4,FALSE()))</f>
        <v>0</v>
      </c>
      <c r="E181" s="30" t="n">
        <f aca="false">IF(A181=0,0,VLOOKUP($A181,SunPrices,E$4+4,FALSE()))</f>
        <v>0</v>
      </c>
      <c r="F181" s="30" t="n">
        <f aca="false">IF(A181=0,0,VLOOKUP($A181,OffPrices,F$4+4,FALSE()))</f>
        <v>0</v>
      </c>
      <c r="G181" s="30" t="n">
        <f aca="false">+IF(A181=0,0,(D181*R181*16+E181*S181*16+F181*SUM(Q181:S181)*8)/(R181*16+S181*16+SUM(Q181:S181)*8))</f>
        <v>0</v>
      </c>
      <c r="H181" s="77" t="n">
        <f aca="false">IF(A181=0,0,(C181*Q181*16+D181*R181*16+E181*S181*16+F181*SUM(Q181:S181)*8)/(SUM(Q181:S181)*24))</f>
        <v>0</v>
      </c>
      <c r="I181" s="78" t="n">
        <f aca="false">IF(A181=0,0,VLOOKUP($A181,PeakVols,I$4+12,FALSE()))</f>
        <v>0</v>
      </c>
      <c r="J181" s="79" t="n">
        <f aca="false">IF(A181=0,0,VLOOKUP($A181,OffVols,J$4+16,FALSE()))</f>
        <v>0</v>
      </c>
      <c r="K181" s="80" t="n">
        <f aca="false">IF(A181=0,0,(I181*Q181*16+J181*SUM(R181:S181)*16+J181*SUM(Q181:S181)*8)/(SUM(Q181:S181)*24))</f>
        <v>0</v>
      </c>
      <c r="L181" s="81" t="n">
        <f aca="false">IF(A181=0,0,VLOOKUP($A181,PeakIntraVols,L$4,FALSE()))</f>
        <v>0</v>
      </c>
      <c r="M181" s="82" t="n">
        <f aca="false">IF(A181=0,0,VLOOKUP($A181,OffIntraVols,M$4+4,FALSE()))</f>
        <v>0</v>
      </c>
      <c r="N181" s="82" t="n">
        <f aca="false">IF(A181=0,0,(L181*Q181*16+M181*SUM(R181:S181)*16+M181*SUM(Q181:S181)*8)/(SUM(Q181:S181)*24))</f>
        <v>0</v>
      </c>
      <c r="O181" s="83" t="n">
        <f aca="false">IF(A181=0,0,VLOOKUP(A181,'Pwr CrvFtch'!$A$4:$B$363,2))</f>
        <v>0</v>
      </c>
      <c r="P181" s="84" t="n">
        <f aca="false">IF(A181=0,0,(1+O181/2)^(-2*((EOMONTH(A181,0)+20)-$C$12)/365.25))</f>
        <v>0</v>
      </c>
      <c r="Q181" s="85" t="n">
        <f aca="false">IF(A181=0,0,VLOOKUP($A181,$AC$4:$AF$446,2))</f>
        <v>0</v>
      </c>
      <c r="R181" s="85" t="n">
        <f aca="false">IF(A181=0,0,VLOOKUP($A181,$AC$4:$AF$446,3))</f>
        <v>0</v>
      </c>
      <c r="S181" s="85" t="n">
        <f aca="false">IF(A181=0,0,VLOOKUP($A181,$AC$4:$AF$446,4))</f>
        <v>0</v>
      </c>
      <c r="AC181" s="11" t="n">
        <v>41944</v>
      </c>
      <c r="AD181" s="8" t="n">
        <v>19</v>
      </c>
      <c r="AE181" s="8" t="n">
        <v>5</v>
      </c>
      <c r="AF181" s="8" t="n">
        <v>6</v>
      </c>
      <c r="AG181" s="8" t="n">
        <v>1</v>
      </c>
      <c r="AH181" s="8" t="n">
        <v>30</v>
      </c>
    </row>
    <row r="182" customFormat="false" ht="12.75" hidden="false" customHeight="false" outlineLevel="0" collapsed="false">
      <c r="A182" s="74" t="n">
        <f aca="false">IF(EOMONTH(A181,0)+1&gt;$C$17,0,IF(A181=0,0,EOMONTH(A181,0)+1))</f>
        <v>0</v>
      </c>
      <c r="B182" s="75" t="n">
        <f aca="false">IF(A182=0,0,YEAR(A182))</f>
        <v>0</v>
      </c>
      <c r="C182" s="76" t="n">
        <f aca="false">IF(A182=0,0,VLOOKUP($A182,PeakPrices,C$4,FALSE()))</f>
        <v>0</v>
      </c>
      <c r="D182" s="30" t="n">
        <f aca="false">IF(A182=0,0,VLOOKUP($A182,SatPrices,D$4,FALSE()))</f>
        <v>0</v>
      </c>
      <c r="E182" s="30" t="n">
        <f aca="false">IF(A182=0,0,VLOOKUP($A182,SunPrices,E$4+4,FALSE()))</f>
        <v>0</v>
      </c>
      <c r="F182" s="30" t="n">
        <f aca="false">IF(A182=0,0,VLOOKUP($A182,OffPrices,F$4+4,FALSE()))</f>
        <v>0</v>
      </c>
      <c r="G182" s="30" t="n">
        <f aca="false">+IF(A182=0,0,(D182*R182*16+E182*S182*16+F182*SUM(Q182:S182)*8)/(R182*16+S182*16+SUM(Q182:S182)*8))</f>
        <v>0</v>
      </c>
      <c r="H182" s="77" t="n">
        <f aca="false">IF(A182=0,0,(C182*Q182*16+D182*R182*16+E182*S182*16+F182*SUM(Q182:S182)*8)/(SUM(Q182:S182)*24))</f>
        <v>0</v>
      </c>
      <c r="I182" s="78" t="n">
        <f aca="false">IF(A182=0,0,VLOOKUP($A182,PeakVols,I$4+12,FALSE()))</f>
        <v>0</v>
      </c>
      <c r="J182" s="79" t="n">
        <f aca="false">IF(A182=0,0,VLOOKUP($A182,OffVols,J$4+16,FALSE()))</f>
        <v>0</v>
      </c>
      <c r="K182" s="80" t="n">
        <f aca="false">IF(A182=0,0,(I182*Q182*16+J182*SUM(R182:S182)*16+J182*SUM(Q182:S182)*8)/(SUM(Q182:S182)*24))</f>
        <v>0</v>
      </c>
      <c r="L182" s="81" t="n">
        <f aca="false">IF(A182=0,0,VLOOKUP($A182,PeakIntraVols,L$4,FALSE()))</f>
        <v>0</v>
      </c>
      <c r="M182" s="82" t="n">
        <f aca="false">IF(A182=0,0,VLOOKUP($A182,OffIntraVols,M$4+4,FALSE()))</f>
        <v>0</v>
      </c>
      <c r="N182" s="82" t="n">
        <f aca="false">IF(A182=0,0,(L182*Q182*16+M182*SUM(R182:S182)*16+M182*SUM(Q182:S182)*8)/(SUM(Q182:S182)*24))</f>
        <v>0</v>
      </c>
      <c r="O182" s="83" t="n">
        <f aca="false">IF(A182=0,0,VLOOKUP(A182,'Pwr CrvFtch'!$A$4:$B$363,2))</f>
        <v>0</v>
      </c>
      <c r="P182" s="84" t="n">
        <f aca="false">IF(A182=0,0,(1+O182/2)^(-2*((EOMONTH(A182,0)+20)-$C$12)/365.25))</f>
        <v>0</v>
      </c>
      <c r="Q182" s="85" t="n">
        <f aca="false">IF(A182=0,0,VLOOKUP($A182,$AC$4:$AF$446,2))</f>
        <v>0</v>
      </c>
      <c r="R182" s="85" t="n">
        <f aca="false">IF(A182=0,0,VLOOKUP($A182,$AC$4:$AF$446,3))</f>
        <v>0</v>
      </c>
      <c r="S182" s="85" t="n">
        <f aca="false">IF(A182=0,0,VLOOKUP($A182,$AC$4:$AF$446,4))</f>
        <v>0</v>
      </c>
      <c r="AC182" s="11" t="n">
        <v>41974</v>
      </c>
      <c r="AD182" s="8" t="n">
        <v>22</v>
      </c>
      <c r="AE182" s="8" t="n">
        <v>4</v>
      </c>
      <c r="AF182" s="8" t="n">
        <v>5</v>
      </c>
      <c r="AG182" s="8" t="n">
        <v>1</v>
      </c>
      <c r="AH182" s="8" t="n">
        <v>31</v>
      </c>
    </row>
    <row r="183" customFormat="false" ht="12.75" hidden="false" customHeight="false" outlineLevel="0" collapsed="false">
      <c r="A183" s="74" t="n">
        <f aca="false">IF(EOMONTH(A182,0)+1&gt;$C$17,0,IF(A182=0,0,EOMONTH(A182,0)+1))</f>
        <v>0</v>
      </c>
      <c r="B183" s="75" t="n">
        <f aca="false">IF(A183=0,0,YEAR(A183))</f>
        <v>0</v>
      </c>
      <c r="C183" s="76" t="n">
        <f aca="false">IF(A183=0,0,VLOOKUP($A183,PeakPrices,C$4,FALSE()))</f>
        <v>0</v>
      </c>
      <c r="D183" s="30" t="n">
        <f aca="false">IF(A183=0,0,VLOOKUP($A183,SatPrices,D$4,FALSE()))</f>
        <v>0</v>
      </c>
      <c r="E183" s="30" t="n">
        <f aca="false">IF(A183=0,0,VLOOKUP($A183,SunPrices,E$4+4,FALSE()))</f>
        <v>0</v>
      </c>
      <c r="F183" s="30" t="n">
        <f aca="false">IF(A183=0,0,VLOOKUP($A183,OffPrices,F$4+4,FALSE()))</f>
        <v>0</v>
      </c>
      <c r="G183" s="30" t="n">
        <f aca="false">+IF(A183=0,0,(D183*R183*16+E183*S183*16+F183*SUM(Q183:S183)*8)/(R183*16+S183*16+SUM(Q183:S183)*8))</f>
        <v>0</v>
      </c>
      <c r="H183" s="77" t="n">
        <f aca="false">IF(A183=0,0,(C183*Q183*16+D183*R183*16+E183*S183*16+F183*SUM(Q183:S183)*8)/(SUM(Q183:S183)*24))</f>
        <v>0</v>
      </c>
      <c r="I183" s="78" t="n">
        <f aca="false">IF(A183=0,0,VLOOKUP($A183,PeakVols,I$4+12,FALSE()))</f>
        <v>0</v>
      </c>
      <c r="J183" s="79" t="n">
        <f aca="false">IF(A183=0,0,VLOOKUP($A183,OffVols,J$4+16,FALSE()))</f>
        <v>0</v>
      </c>
      <c r="K183" s="80" t="n">
        <f aca="false">IF(A183=0,0,(I183*Q183*16+J183*SUM(R183:S183)*16+J183*SUM(Q183:S183)*8)/(SUM(Q183:S183)*24))</f>
        <v>0</v>
      </c>
      <c r="L183" s="81" t="n">
        <f aca="false">IF(A183=0,0,VLOOKUP($A183,PeakIntraVols,L$4,FALSE()))</f>
        <v>0</v>
      </c>
      <c r="M183" s="82" t="n">
        <f aca="false">IF(A183=0,0,VLOOKUP($A183,OffIntraVols,M$4+4,FALSE()))</f>
        <v>0</v>
      </c>
      <c r="N183" s="82" t="n">
        <f aca="false">IF(A183=0,0,(L183*Q183*16+M183*SUM(R183:S183)*16+M183*SUM(Q183:S183)*8)/(SUM(Q183:S183)*24))</f>
        <v>0</v>
      </c>
      <c r="O183" s="83" t="n">
        <f aca="false">IF(A183=0,0,VLOOKUP(A183,'Pwr CrvFtch'!$A$4:$B$363,2))</f>
        <v>0</v>
      </c>
      <c r="P183" s="84" t="n">
        <f aca="false">IF(A183=0,0,(1+O183/2)^(-2*((EOMONTH(A183,0)+20)-$C$12)/365.25))</f>
        <v>0</v>
      </c>
      <c r="Q183" s="85" t="n">
        <f aca="false">IF(A183=0,0,VLOOKUP($A183,$AC$4:$AF$446,2))</f>
        <v>0</v>
      </c>
      <c r="R183" s="85" t="n">
        <f aca="false">IF(A183=0,0,VLOOKUP($A183,$AC$4:$AF$446,3))</f>
        <v>0</v>
      </c>
      <c r="S183" s="85" t="n">
        <f aca="false">IF(A183=0,0,VLOOKUP($A183,$AC$4:$AF$446,4))</f>
        <v>0</v>
      </c>
      <c r="AC183" s="11" t="n">
        <v>42005</v>
      </c>
      <c r="AD183" s="8" t="n">
        <v>21</v>
      </c>
      <c r="AE183" s="8" t="n">
        <v>5</v>
      </c>
      <c r="AF183" s="8" t="n">
        <v>5</v>
      </c>
      <c r="AG183" s="8" t="n">
        <v>1</v>
      </c>
      <c r="AH183" s="8" t="n">
        <v>31</v>
      </c>
    </row>
    <row r="184" customFormat="false" ht="12.75" hidden="false" customHeight="false" outlineLevel="0" collapsed="false">
      <c r="A184" s="74" t="n">
        <f aca="false">IF(EOMONTH(A183,0)+1&gt;$C$17,0,IF(A183=0,0,EOMONTH(A183,0)+1))</f>
        <v>0</v>
      </c>
      <c r="B184" s="75" t="n">
        <f aca="false">IF(A184=0,0,YEAR(A184))</f>
        <v>0</v>
      </c>
      <c r="C184" s="76" t="n">
        <f aca="false">IF(A184=0,0,VLOOKUP($A184,PeakPrices,C$4,FALSE()))</f>
        <v>0</v>
      </c>
      <c r="D184" s="30" t="n">
        <f aca="false">IF(A184=0,0,VLOOKUP($A184,SatPrices,D$4,FALSE()))</f>
        <v>0</v>
      </c>
      <c r="E184" s="30" t="n">
        <f aca="false">IF(A184=0,0,VLOOKUP($A184,SunPrices,E$4+4,FALSE()))</f>
        <v>0</v>
      </c>
      <c r="F184" s="30" t="n">
        <f aca="false">IF(A184=0,0,VLOOKUP($A184,OffPrices,F$4+4,FALSE()))</f>
        <v>0</v>
      </c>
      <c r="G184" s="30" t="n">
        <f aca="false">+IF(A184=0,0,(D184*R184*16+E184*S184*16+F184*SUM(Q184:S184)*8)/(R184*16+S184*16+SUM(Q184:S184)*8))</f>
        <v>0</v>
      </c>
      <c r="H184" s="77" t="n">
        <f aca="false">IF(A184=0,0,(C184*Q184*16+D184*R184*16+E184*S184*16+F184*SUM(Q184:S184)*8)/(SUM(Q184:S184)*24))</f>
        <v>0</v>
      </c>
      <c r="I184" s="78" t="n">
        <f aca="false">IF(A184=0,0,VLOOKUP($A184,PeakVols,I$4+12,FALSE()))</f>
        <v>0</v>
      </c>
      <c r="J184" s="79" t="n">
        <f aca="false">IF(A184=0,0,VLOOKUP($A184,OffVols,J$4+16,FALSE()))</f>
        <v>0</v>
      </c>
      <c r="K184" s="80" t="n">
        <f aca="false">IF(A184=0,0,(I184*Q184*16+J184*SUM(R184:S184)*16+J184*SUM(Q184:S184)*8)/(SUM(Q184:S184)*24))</f>
        <v>0</v>
      </c>
      <c r="L184" s="81" t="n">
        <f aca="false">IF(A184=0,0,VLOOKUP($A184,PeakIntraVols,L$4,FALSE()))</f>
        <v>0</v>
      </c>
      <c r="M184" s="82" t="n">
        <f aca="false">IF(A184=0,0,VLOOKUP($A184,OffIntraVols,M$4+4,FALSE()))</f>
        <v>0</v>
      </c>
      <c r="N184" s="82" t="n">
        <f aca="false">IF(A184=0,0,(L184*Q184*16+M184*SUM(R184:S184)*16+M184*SUM(Q184:S184)*8)/(SUM(Q184:S184)*24))</f>
        <v>0</v>
      </c>
      <c r="O184" s="83" t="n">
        <f aca="false">IF(A184=0,0,VLOOKUP(A184,'Pwr CrvFtch'!$A$4:$B$363,2))</f>
        <v>0</v>
      </c>
      <c r="P184" s="84" t="n">
        <f aca="false">IF(A184=0,0,(1+O184/2)^(-2*((EOMONTH(A184,0)+20)-$C$12)/365.25))</f>
        <v>0</v>
      </c>
      <c r="Q184" s="85" t="n">
        <f aca="false">IF(A184=0,0,VLOOKUP($A184,$AC$4:$AF$446,2))</f>
        <v>0</v>
      </c>
      <c r="R184" s="85" t="n">
        <f aca="false">IF(A184=0,0,VLOOKUP($A184,$AC$4:$AF$446,3))</f>
        <v>0</v>
      </c>
      <c r="S184" s="85" t="n">
        <f aca="false">IF(A184=0,0,VLOOKUP($A184,$AC$4:$AF$446,4))</f>
        <v>0</v>
      </c>
      <c r="AC184" s="11" t="n">
        <v>42036</v>
      </c>
      <c r="AD184" s="8" t="n">
        <v>20</v>
      </c>
      <c r="AE184" s="8" t="n">
        <v>4</v>
      </c>
      <c r="AF184" s="8" t="n">
        <v>4</v>
      </c>
      <c r="AG184" s="8" t="n">
        <v>0</v>
      </c>
      <c r="AH184" s="8" t="n">
        <v>28</v>
      </c>
    </row>
    <row r="185" customFormat="false" ht="12.75" hidden="false" customHeight="false" outlineLevel="0" collapsed="false">
      <c r="A185" s="74" t="n">
        <f aca="false">IF(EOMONTH(A184,0)+1&gt;$C$17,0,IF(A184=0,0,EOMONTH(A184,0)+1))</f>
        <v>0</v>
      </c>
      <c r="B185" s="75" t="n">
        <f aca="false">IF(A185=0,0,YEAR(A185))</f>
        <v>0</v>
      </c>
      <c r="C185" s="76" t="n">
        <f aca="false">IF(A185=0,0,VLOOKUP($A185,PeakPrices,C$4,FALSE()))</f>
        <v>0</v>
      </c>
      <c r="D185" s="30" t="n">
        <f aca="false">IF(A185=0,0,VLOOKUP($A185,SatPrices,D$4,FALSE()))</f>
        <v>0</v>
      </c>
      <c r="E185" s="30" t="n">
        <f aca="false">IF(A185=0,0,VLOOKUP($A185,SunPrices,E$4+4,FALSE()))</f>
        <v>0</v>
      </c>
      <c r="F185" s="30" t="n">
        <f aca="false">IF(A185=0,0,VLOOKUP($A185,OffPrices,F$4+4,FALSE()))</f>
        <v>0</v>
      </c>
      <c r="G185" s="30" t="n">
        <f aca="false">+IF(A185=0,0,(D185*R185*16+E185*S185*16+F185*SUM(Q185:S185)*8)/(R185*16+S185*16+SUM(Q185:S185)*8))</f>
        <v>0</v>
      </c>
      <c r="H185" s="77" t="n">
        <f aca="false">IF(A185=0,0,(C185*Q185*16+D185*R185*16+E185*S185*16+F185*SUM(Q185:S185)*8)/(SUM(Q185:S185)*24))</f>
        <v>0</v>
      </c>
      <c r="I185" s="78" t="n">
        <f aca="false">IF(A185=0,0,VLOOKUP($A185,PeakVols,I$4+12,FALSE()))</f>
        <v>0</v>
      </c>
      <c r="J185" s="79" t="n">
        <f aca="false">IF(A185=0,0,VLOOKUP($A185,OffVols,J$4+16,FALSE()))</f>
        <v>0</v>
      </c>
      <c r="K185" s="80" t="n">
        <f aca="false">IF(A185=0,0,(I185*Q185*16+J185*SUM(R185:S185)*16+J185*SUM(Q185:S185)*8)/(SUM(Q185:S185)*24))</f>
        <v>0</v>
      </c>
      <c r="L185" s="81" t="n">
        <f aca="false">IF(A185=0,0,VLOOKUP($A185,PeakIntraVols,L$4,FALSE()))</f>
        <v>0</v>
      </c>
      <c r="M185" s="82" t="n">
        <f aca="false">IF(A185=0,0,VLOOKUP($A185,OffIntraVols,M$4+4,FALSE()))</f>
        <v>0</v>
      </c>
      <c r="N185" s="82" t="n">
        <f aca="false">IF(A185=0,0,(L185*Q185*16+M185*SUM(R185:S185)*16+M185*SUM(Q185:S185)*8)/(SUM(Q185:S185)*24))</f>
        <v>0</v>
      </c>
      <c r="O185" s="83" t="n">
        <f aca="false">IF(A185=0,0,VLOOKUP(A185,'Pwr CrvFtch'!$A$4:$B$363,2))</f>
        <v>0</v>
      </c>
      <c r="P185" s="84" t="n">
        <f aca="false">IF(A185=0,0,(1+O185/2)^(-2*((EOMONTH(A185,0)+20)-$C$12)/365.25))</f>
        <v>0</v>
      </c>
      <c r="Q185" s="85" t="n">
        <f aca="false">IF(A185=0,0,VLOOKUP($A185,$AC$4:$AF$446,2))</f>
        <v>0</v>
      </c>
      <c r="R185" s="85" t="n">
        <f aca="false">IF(A185=0,0,VLOOKUP($A185,$AC$4:$AF$446,3))</f>
        <v>0</v>
      </c>
      <c r="S185" s="85" t="n">
        <f aca="false">IF(A185=0,0,VLOOKUP($A185,$AC$4:$AF$446,4))</f>
        <v>0</v>
      </c>
      <c r="AC185" s="11" t="n">
        <v>42064</v>
      </c>
      <c r="AD185" s="8" t="n">
        <v>22</v>
      </c>
      <c r="AE185" s="8" t="n">
        <v>4</v>
      </c>
      <c r="AF185" s="8" t="n">
        <v>5</v>
      </c>
      <c r="AG185" s="8" t="n">
        <v>0</v>
      </c>
      <c r="AH185" s="8" t="n">
        <v>31</v>
      </c>
    </row>
    <row r="186" customFormat="false" ht="12.75" hidden="false" customHeight="false" outlineLevel="0" collapsed="false">
      <c r="A186" s="74" t="n">
        <f aca="false">IF(EOMONTH(A185,0)+1&gt;$C$17,0,IF(A185=0,0,EOMONTH(A185,0)+1))</f>
        <v>0</v>
      </c>
      <c r="B186" s="75" t="n">
        <f aca="false">IF(A186=0,0,YEAR(A186))</f>
        <v>0</v>
      </c>
      <c r="C186" s="76" t="n">
        <f aca="false">IF(A186=0,0,VLOOKUP($A186,PeakPrices,C$4,FALSE()))</f>
        <v>0</v>
      </c>
      <c r="D186" s="30" t="n">
        <f aca="false">IF(A186=0,0,VLOOKUP($A186,SatPrices,D$4,FALSE()))</f>
        <v>0</v>
      </c>
      <c r="E186" s="30" t="n">
        <f aca="false">IF(A186=0,0,VLOOKUP($A186,SunPrices,E$4+4,FALSE()))</f>
        <v>0</v>
      </c>
      <c r="F186" s="30" t="n">
        <f aca="false">IF(A186=0,0,VLOOKUP($A186,OffPrices,F$4+4,FALSE()))</f>
        <v>0</v>
      </c>
      <c r="G186" s="30" t="n">
        <f aca="false">+IF(A186=0,0,(D186*R186*16+E186*S186*16+F186*SUM(Q186:S186)*8)/(R186*16+S186*16+SUM(Q186:S186)*8))</f>
        <v>0</v>
      </c>
      <c r="H186" s="77" t="n">
        <f aca="false">IF(A186=0,0,(C186*Q186*16+D186*R186*16+E186*S186*16+F186*SUM(Q186:S186)*8)/(SUM(Q186:S186)*24))</f>
        <v>0</v>
      </c>
      <c r="I186" s="78" t="n">
        <f aca="false">IF(A186=0,0,VLOOKUP($A186,PeakVols,I$4+12,FALSE()))</f>
        <v>0</v>
      </c>
      <c r="J186" s="79" t="n">
        <f aca="false">IF(A186=0,0,VLOOKUP($A186,OffVols,J$4+16,FALSE()))</f>
        <v>0</v>
      </c>
      <c r="K186" s="80" t="n">
        <f aca="false">IF(A186=0,0,(I186*Q186*16+J186*SUM(R186:S186)*16+J186*SUM(Q186:S186)*8)/(SUM(Q186:S186)*24))</f>
        <v>0</v>
      </c>
      <c r="L186" s="81" t="n">
        <f aca="false">IF(A186=0,0,VLOOKUP($A186,PeakIntraVols,L$4,FALSE()))</f>
        <v>0</v>
      </c>
      <c r="M186" s="82" t="n">
        <f aca="false">IF(A186=0,0,VLOOKUP($A186,OffIntraVols,M$4+4,FALSE()))</f>
        <v>0</v>
      </c>
      <c r="N186" s="82" t="n">
        <f aca="false">IF(A186=0,0,(L186*Q186*16+M186*SUM(R186:S186)*16+M186*SUM(Q186:S186)*8)/(SUM(Q186:S186)*24))</f>
        <v>0</v>
      </c>
      <c r="O186" s="83" t="n">
        <f aca="false">IF(A186=0,0,VLOOKUP(A186,'Pwr CrvFtch'!$A$4:$B$363,2))</f>
        <v>0</v>
      </c>
      <c r="P186" s="84" t="n">
        <f aca="false">IF(A186=0,0,(1+O186/2)^(-2*((EOMONTH(A186,0)+20)-$C$12)/365.25))</f>
        <v>0</v>
      </c>
      <c r="Q186" s="85" t="n">
        <f aca="false">IF(A186=0,0,VLOOKUP($A186,$AC$4:$AF$446,2))</f>
        <v>0</v>
      </c>
      <c r="R186" s="85" t="n">
        <f aca="false">IF(A186=0,0,VLOOKUP($A186,$AC$4:$AF$446,3))</f>
        <v>0</v>
      </c>
      <c r="S186" s="85" t="n">
        <f aca="false">IF(A186=0,0,VLOOKUP($A186,$AC$4:$AF$446,4))</f>
        <v>0</v>
      </c>
      <c r="AC186" s="11" t="n">
        <v>42095</v>
      </c>
      <c r="AD186" s="8" t="n">
        <v>22</v>
      </c>
      <c r="AE186" s="8" t="n">
        <v>4</v>
      </c>
      <c r="AF186" s="8" t="n">
        <v>4</v>
      </c>
      <c r="AG186" s="8" t="n">
        <v>0</v>
      </c>
      <c r="AH186" s="8" t="n">
        <v>30</v>
      </c>
    </row>
    <row r="187" customFormat="false" ht="12.75" hidden="false" customHeight="false" outlineLevel="0" collapsed="false">
      <c r="A187" s="74" t="n">
        <f aca="false">IF(EOMONTH(A186,0)+1&gt;$C$17,0,IF(A186=0,0,EOMONTH(A186,0)+1))</f>
        <v>0</v>
      </c>
      <c r="B187" s="75" t="n">
        <f aca="false">IF(A187=0,0,YEAR(A187))</f>
        <v>0</v>
      </c>
      <c r="C187" s="76" t="n">
        <f aca="false">IF(A187=0,0,VLOOKUP($A187,PeakPrices,C$4,FALSE()))</f>
        <v>0</v>
      </c>
      <c r="D187" s="30" t="n">
        <f aca="false">IF(A187=0,0,VLOOKUP($A187,SatPrices,D$4,FALSE()))</f>
        <v>0</v>
      </c>
      <c r="E187" s="30" t="n">
        <f aca="false">IF(A187=0,0,VLOOKUP($A187,SunPrices,E$4+4,FALSE()))</f>
        <v>0</v>
      </c>
      <c r="F187" s="30" t="n">
        <f aca="false">IF(A187=0,0,VLOOKUP($A187,OffPrices,F$4+4,FALSE()))</f>
        <v>0</v>
      </c>
      <c r="G187" s="30" t="n">
        <f aca="false">+IF(A187=0,0,(D187*R187*16+E187*S187*16+F187*SUM(Q187:S187)*8)/(R187*16+S187*16+SUM(Q187:S187)*8))</f>
        <v>0</v>
      </c>
      <c r="H187" s="77" t="n">
        <f aca="false">IF(A187=0,0,(C187*Q187*16+D187*R187*16+E187*S187*16+F187*SUM(Q187:S187)*8)/(SUM(Q187:S187)*24))</f>
        <v>0</v>
      </c>
      <c r="I187" s="78" t="n">
        <f aca="false">IF(A187=0,0,VLOOKUP($A187,PeakVols,I$4+12,FALSE()))</f>
        <v>0</v>
      </c>
      <c r="J187" s="79" t="n">
        <f aca="false">IF(A187=0,0,VLOOKUP($A187,OffVols,J$4+16,FALSE()))</f>
        <v>0</v>
      </c>
      <c r="K187" s="80" t="n">
        <f aca="false">IF(A187=0,0,(I187*Q187*16+J187*SUM(R187:S187)*16+J187*SUM(Q187:S187)*8)/(SUM(Q187:S187)*24))</f>
        <v>0</v>
      </c>
      <c r="L187" s="81" t="n">
        <f aca="false">IF(A187=0,0,VLOOKUP($A187,PeakIntraVols,L$4,FALSE()))</f>
        <v>0</v>
      </c>
      <c r="M187" s="82" t="n">
        <f aca="false">IF(A187=0,0,VLOOKUP($A187,OffIntraVols,M$4+4,FALSE()))</f>
        <v>0</v>
      </c>
      <c r="N187" s="82" t="n">
        <f aca="false">IF(A187=0,0,(L187*Q187*16+M187*SUM(R187:S187)*16+M187*SUM(Q187:S187)*8)/(SUM(Q187:S187)*24))</f>
        <v>0</v>
      </c>
      <c r="O187" s="83" t="n">
        <f aca="false">IF(A187=0,0,VLOOKUP(A187,'Pwr CrvFtch'!$A$4:$B$363,2))</f>
        <v>0</v>
      </c>
      <c r="P187" s="84" t="n">
        <f aca="false">IF(A187=0,0,(1+O187/2)^(-2*((EOMONTH(A187,0)+20)-$C$12)/365.25))</f>
        <v>0</v>
      </c>
      <c r="Q187" s="85" t="n">
        <f aca="false">IF(A187=0,0,VLOOKUP($A187,$AC$4:$AF$446,2))</f>
        <v>0</v>
      </c>
      <c r="R187" s="85" t="n">
        <f aca="false">IF(A187=0,0,VLOOKUP($A187,$AC$4:$AF$446,3))</f>
        <v>0</v>
      </c>
      <c r="S187" s="85" t="n">
        <f aca="false">IF(A187=0,0,VLOOKUP($A187,$AC$4:$AF$446,4))</f>
        <v>0</v>
      </c>
      <c r="AC187" s="11" t="n">
        <v>42125</v>
      </c>
      <c r="AD187" s="8" t="n">
        <v>20</v>
      </c>
      <c r="AE187" s="8" t="n">
        <v>5</v>
      </c>
      <c r="AF187" s="8" t="n">
        <v>6</v>
      </c>
      <c r="AG187" s="8" t="n">
        <v>1</v>
      </c>
      <c r="AH187" s="8" t="n">
        <v>31</v>
      </c>
    </row>
    <row r="188" customFormat="false" ht="12.75" hidden="false" customHeight="false" outlineLevel="0" collapsed="false">
      <c r="A188" s="74" t="n">
        <f aca="false">IF(EOMONTH(A187,0)+1&gt;$C$17,0,IF(A187=0,0,EOMONTH(A187,0)+1))</f>
        <v>0</v>
      </c>
      <c r="B188" s="75" t="n">
        <f aca="false">IF(A188=0,0,YEAR(A188))</f>
        <v>0</v>
      </c>
      <c r="C188" s="76" t="n">
        <f aca="false">IF(A188=0,0,VLOOKUP($A188,PeakPrices,C$4,FALSE()))</f>
        <v>0</v>
      </c>
      <c r="D188" s="30" t="n">
        <f aca="false">IF(A188=0,0,VLOOKUP($A188,SatPrices,D$4,FALSE()))</f>
        <v>0</v>
      </c>
      <c r="E188" s="30" t="n">
        <f aca="false">IF(A188=0,0,VLOOKUP($A188,SunPrices,E$4+4,FALSE()))</f>
        <v>0</v>
      </c>
      <c r="F188" s="30" t="n">
        <f aca="false">IF(A188=0,0,VLOOKUP($A188,OffPrices,F$4+4,FALSE()))</f>
        <v>0</v>
      </c>
      <c r="G188" s="30" t="n">
        <f aca="false">+IF(A188=0,0,(D188*R188*16+E188*S188*16+F188*SUM(Q188:S188)*8)/(R188*16+S188*16+SUM(Q188:S188)*8))</f>
        <v>0</v>
      </c>
      <c r="H188" s="77" t="n">
        <f aca="false">IF(A188=0,0,(C188*Q188*16+D188*R188*16+E188*S188*16+F188*SUM(Q188:S188)*8)/(SUM(Q188:S188)*24))</f>
        <v>0</v>
      </c>
      <c r="I188" s="78" t="n">
        <f aca="false">IF(A188=0,0,VLOOKUP($A188,PeakVols,I$4+12,FALSE()))</f>
        <v>0</v>
      </c>
      <c r="J188" s="79" t="n">
        <f aca="false">IF(A188=0,0,VLOOKUP($A188,OffVols,J$4+16,FALSE()))</f>
        <v>0</v>
      </c>
      <c r="K188" s="80" t="n">
        <f aca="false">IF(A188=0,0,(I188*Q188*16+J188*SUM(R188:S188)*16+J188*SUM(Q188:S188)*8)/(SUM(Q188:S188)*24))</f>
        <v>0</v>
      </c>
      <c r="L188" s="81" t="n">
        <f aca="false">IF(A188=0,0,VLOOKUP($A188,PeakIntraVols,L$4,FALSE()))</f>
        <v>0</v>
      </c>
      <c r="M188" s="82" t="n">
        <f aca="false">IF(A188=0,0,VLOOKUP($A188,OffIntraVols,M$4+4,FALSE()))</f>
        <v>0</v>
      </c>
      <c r="N188" s="82" t="n">
        <f aca="false">IF(A188=0,0,(L188*Q188*16+M188*SUM(R188:S188)*16+M188*SUM(Q188:S188)*8)/(SUM(Q188:S188)*24))</f>
        <v>0</v>
      </c>
      <c r="O188" s="83" t="n">
        <f aca="false">IF(A188=0,0,VLOOKUP(A188,'Pwr CrvFtch'!$A$4:$B$363,2))</f>
        <v>0</v>
      </c>
      <c r="P188" s="84" t="n">
        <f aca="false">IF(A188=0,0,(1+O188/2)^(-2*((EOMONTH(A188,0)+20)-$C$12)/365.25))</f>
        <v>0</v>
      </c>
      <c r="Q188" s="85" t="n">
        <f aca="false">IF(A188=0,0,VLOOKUP($A188,$AC$4:$AF$446,2))</f>
        <v>0</v>
      </c>
      <c r="R188" s="85" t="n">
        <f aca="false">IF(A188=0,0,VLOOKUP($A188,$AC$4:$AF$446,3))</f>
        <v>0</v>
      </c>
      <c r="S188" s="85" t="n">
        <f aca="false">IF(A188=0,0,VLOOKUP($A188,$AC$4:$AF$446,4))</f>
        <v>0</v>
      </c>
      <c r="AC188" s="11" t="n">
        <v>42156</v>
      </c>
      <c r="AD188" s="8" t="n">
        <v>22</v>
      </c>
      <c r="AE188" s="8" t="n">
        <v>4</v>
      </c>
      <c r="AF188" s="8" t="n">
        <v>4</v>
      </c>
      <c r="AG188" s="8" t="n">
        <v>0</v>
      </c>
      <c r="AH188" s="8" t="n">
        <v>30</v>
      </c>
    </row>
    <row r="189" customFormat="false" ht="12.75" hidden="false" customHeight="false" outlineLevel="0" collapsed="false">
      <c r="A189" s="74" t="n">
        <f aca="false">IF(EOMONTH(A188,0)+1&gt;$C$17,0,IF(A188=0,0,EOMONTH(A188,0)+1))</f>
        <v>0</v>
      </c>
      <c r="B189" s="75" t="n">
        <f aca="false">IF(A189=0,0,YEAR(A189))</f>
        <v>0</v>
      </c>
      <c r="C189" s="76" t="n">
        <f aca="false">IF(A189=0,0,VLOOKUP($A189,PeakPrices,C$4,FALSE()))</f>
        <v>0</v>
      </c>
      <c r="D189" s="30" t="n">
        <f aca="false">IF(A189=0,0,VLOOKUP($A189,SatPrices,D$4,FALSE()))</f>
        <v>0</v>
      </c>
      <c r="E189" s="30" t="n">
        <f aca="false">IF(A189=0,0,VLOOKUP($A189,SunPrices,E$4+4,FALSE()))</f>
        <v>0</v>
      </c>
      <c r="F189" s="30" t="n">
        <f aca="false">IF(A189=0,0,VLOOKUP($A189,OffPrices,F$4+4,FALSE()))</f>
        <v>0</v>
      </c>
      <c r="G189" s="30" t="n">
        <f aca="false">+IF(A189=0,0,(D189*R189*16+E189*S189*16+F189*SUM(Q189:S189)*8)/(R189*16+S189*16+SUM(Q189:S189)*8))</f>
        <v>0</v>
      </c>
      <c r="H189" s="77" t="n">
        <f aca="false">IF(A189=0,0,(C189*Q189*16+D189*R189*16+E189*S189*16+F189*SUM(Q189:S189)*8)/(SUM(Q189:S189)*24))</f>
        <v>0</v>
      </c>
      <c r="I189" s="78" t="n">
        <f aca="false">IF(A189=0,0,VLOOKUP($A189,PeakVols,I$4+12,FALSE()))</f>
        <v>0</v>
      </c>
      <c r="J189" s="79" t="n">
        <f aca="false">IF(A189=0,0,VLOOKUP($A189,OffVols,J$4+16,FALSE()))</f>
        <v>0</v>
      </c>
      <c r="K189" s="80" t="n">
        <f aca="false">IF(A189=0,0,(I189*Q189*16+J189*SUM(R189:S189)*16+J189*SUM(Q189:S189)*8)/(SUM(Q189:S189)*24))</f>
        <v>0</v>
      </c>
      <c r="L189" s="81" t="n">
        <f aca="false">IF(A189=0,0,VLOOKUP($A189,PeakIntraVols,L$4,FALSE()))</f>
        <v>0</v>
      </c>
      <c r="M189" s="82" t="n">
        <f aca="false">IF(A189=0,0,VLOOKUP($A189,OffIntraVols,M$4+4,FALSE()))</f>
        <v>0</v>
      </c>
      <c r="N189" s="82" t="n">
        <f aca="false">IF(A189=0,0,(L189*Q189*16+M189*SUM(R189:S189)*16+M189*SUM(Q189:S189)*8)/(SUM(Q189:S189)*24))</f>
        <v>0</v>
      </c>
      <c r="O189" s="83" t="n">
        <f aca="false">IF(A189=0,0,VLOOKUP(A189,'Pwr CrvFtch'!$A$4:$B$363,2))</f>
        <v>0</v>
      </c>
      <c r="P189" s="84" t="n">
        <f aca="false">IF(A189=0,0,(1+O189/2)^(-2*((EOMONTH(A189,0)+20)-$C$12)/365.25))</f>
        <v>0</v>
      </c>
      <c r="Q189" s="85" t="n">
        <f aca="false">IF(A189=0,0,VLOOKUP($A189,$AC$4:$AF$446,2))</f>
        <v>0</v>
      </c>
      <c r="R189" s="85" t="n">
        <f aca="false">IF(A189=0,0,VLOOKUP($A189,$AC$4:$AF$446,3))</f>
        <v>0</v>
      </c>
      <c r="S189" s="85" t="n">
        <f aca="false">IF(A189=0,0,VLOOKUP($A189,$AC$4:$AF$446,4))</f>
        <v>0</v>
      </c>
      <c r="AC189" s="11" t="n">
        <v>42186</v>
      </c>
      <c r="AD189" s="8" t="n">
        <v>23</v>
      </c>
      <c r="AE189" s="8" t="n">
        <v>3</v>
      </c>
      <c r="AF189" s="8" t="n">
        <v>5</v>
      </c>
      <c r="AG189" s="8" t="n">
        <v>1</v>
      </c>
      <c r="AH189" s="8" t="n">
        <v>31</v>
      </c>
    </row>
    <row r="190" customFormat="false" ht="12.75" hidden="false" customHeight="false" outlineLevel="0" collapsed="false">
      <c r="A190" s="74" t="n">
        <f aca="false">IF(EOMONTH(A189,0)+1&gt;$C$17,0,IF(A189=0,0,EOMONTH(A189,0)+1))</f>
        <v>0</v>
      </c>
      <c r="B190" s="75" t="n">
        <f aca="false">IF(A190=0,0,YEAR(A190))</f>
        <v>0</v>
      </c>
      <c r="C190" s="76" t="n">
        <f aca="false">IF(A190=0,0,VLOOKUP($A190,PeakPrices,C$4,FALSE()))</f>
        <v>0</v>
      </c>
      <c r="D190" s="30" t="n">
        <f aca="false">IF(A190=0,0,VLOOKUP($A190,SatPrices,D$4,FALSE()))</f>
        <v>0</v>
      </c>
      <c r="E190" s="30" t="n">
        <f aca="false">IF(A190=0,0,VLOOKUP($A190,SunPrices,E$4+4,FALSE()))</f>
        <v>0</v>
      </c>
      <c r="F190" s="30" t="n">
        <f aca="false">IF(A190=0,0,VLOOKUP($A190,OffPrices,F$4+4,FALSE()))</f>
        <v>0</v>
      </c>
      <c r="G190" s="30" t="n">
        <f aca="false">+IF(A190=0,0,(D190*R190*16+E190*S190*16+F190*SUM(Q190:S190)*8)/(R190*16+S190*16+SUM(Q190:S190)*8))</f>
        <v>0</v>
      </c>
      <c r="H190" s="77" t="n">
        <f aca="false">IF(A190=0,0,(C190*Q190*16+D190*R190*16+E190*S190*16+F190*SUM(Q190:S190)*8)/(SUM(Q190:S190)*24))</f>
        <v>0</v>
      </c>
      <c r="I190" s="78" t="n">
        <f aca="false">IF(A190=0,0,VLOOKUP($A190,PeakVols,I$4+12,FALSE()))</f>
        <v>0</v>
      </c>
      <c r="J190" s="79" t="n">
        <f aca="false">IF(A190=0,0,VLOOKUP($A190,OffVols,J$4+16,FALSE()))</f>
        <v>0</v>
      </c>
      <c r="K190" s="80" t="n">
        <f aca="false">IF(A190=0,0,(I190*Q190*16+J190*SUM(R190:S190)*16+J190*SUM(Q190:S190)*8)/(SUM(Q190:S190)*24))</f>
        <v>0</v>
      </c>
      <c r="L190" s="81" t="n">
        <f aca="false">IF(A190=0,0,VLOOKUP($A190,PeakIntraVols,L$4,FALSE()))</f>
        <v>0</v>
      </c>
      <c r="M190" s="82" t="n">
        <f aca="false">IF(A190=0,0,VLOOKUP($A190,OffIntraVols,M$4+4,FALSE()))</f>
        <v>0</v>
      </c>
      <c r="N190" s="82" t="n">
        <f aca="false">IF(A190=0,0,(L190*Q190*16+M190*SUM(R190:S190)*16+M190*SUM(Q190:S190)*8)/(SUM(Q190:S190)*24))</f>
        <v>0</v>
      </c>
      <c r="O190" s="83" t="n">
        <f aca="false">IF(A190=0,0,VLOOKUP(A190,'Pwr CrvFtch'!$A$4:$B$363,2))</f>
        <v>0</v>
      </c>
      <c r="P190" s="84" t="n">
        <f aca="false">IF(A190=0,0,(1+O190/2)^(-2*((EOMONTH(A190,0)+20)-$C$12)/365.25))</f>
        <v>0</v>
      </c>
      <c r="Q190" s="85" t="n">
        <f aca="false">IF(A190=0,0,VLOOKUP($A190,$AC$4:$AF$446,2))</f>
        <v>0</v>
      </c>
      <c r="R190" s="85" t="n">
        <f aca="false">IF(A190=0,0,VLOOKUP($A190,$AC$4:$AF$446,3))</f>
        <v>0</v>
      </c>
      <c r="S190" s="85" t="n">
        <f aca="false">IF(A190=0,0,VLOOKUP($A190,$AC$4:$AF$446,4))</f>
        <v>0</v>
      </c>
      <c r="AC190" s="11" t="n">
        <v>42217</v>
      </c>
      <c r="AD190" s="8" t="n">
        <v>21</v>
      </c>
      <c r="AE190" s="8" t="n">
        <v>5</v>
      </c>
      <c r="AF190" s="8" t="n">
        <v>5</v>
      </c>
      <c r="AG190" s="8" t="n">
        <v>0</v>
      </c>
      <c r="AH190" s="8" t="n">
        <v>31</v>
      </c>
    </row>
    <row r="191" customFormat="false" ht="12.75" hidden="false" customHeight="false" outlineLevel="0" collapsed="false">
      <c r="A191" s="74" t="n">
        <f aca="false">IF(EOMONTH(A190,0)+1&gt;$C$17,0,IF(A190=0,0,EOMONTH(A190,0)+1))</f>
        <v>0</v>
      </c>
      <c r="B191" s="75" t="n">
        <f aca="false">IF(A191=0,0,YEAR(A191))</f>
        <v>0</v>
      </c>
      <c r="C191" s="76" t="n">
        <f aca="false">IF(A191=0,0,VLOOKUP($A191,PeakPrices,C$4,FALSE()))</f>
        <v>0</v>
      </c>
      <c r="D191" s="30" t="n">
        <f aca="false">IF(A191=0,0,VLOOKUP($A191,SatPrices,D$4,FALSE()))</f>
        <v>0</v>
      </c>
      <c r="E191" s="30" t="n">
        <f aca="false">IF(A191=0,0,VLOOKUP($A191,SunPrices,E$4+4,FALSE()))</f>
        <v>0</v>
      </c>
      <c r="F191" s="30" t="n">
        <f aca="false">IF(A191=0,0,VLOOKUP($A191,OffPrices,F$4+4,FALSE()))</f>
        <v>0</v>
      </c>
      <c r="G191" s="30" t="n">
        <f aca="false">+IF(A191=0,0,(D191*R191*16+E191*S191*16+F191*SUM(Q191:S191)*8)/(R191*16+S191*16+SUM(Q191:S191)*8))</f>
        <v>0</v>
      </c>
      <c r="H191" s="77" t="n">
        <f aca="false">IF(A191=0,0,(C191*Q191*16+D191*R191*16+E191*S191*16+F191*SUM(Q191:S191)*8)/(SUM(Q191:S191)*24))</f>
        <v>0</v>
      </c>
      <c r="I191" s="78" t="n">
        <f aca="false">IF(A191=0,0,VLOOKUP($A191,PeakVols,I$4+12,FALSE()))</f>
        <v>0</v>
      </c>
      <c r="J191" s="79" t="n">
        <f aca="false">IF(A191=0,0,VLOOKUP($A191,OffVols,J$4+16,FALSE()))</f>
        <v>0</v>
      </c>
      <c r="K191" s="80" t="n">
        <f aca="false">IF(A191=0,0,(I191*Q191*16+J191*SUM(R191:S191)*16+J191*SUM(Q191:S191)*8)/(SUM(Q191:S191)*24))</f>
        <v>0</v>
      </c>
      <c r="L191" s="81" t="n">
        <f aca="false">IF(A191=0,0,VLOOKUP($A191,PeakIntraVols,L$4,FALSE()))</f>
        <v>0</v>
      </c>
      <c r="M191" s="82" t="n">
        <f aca="false">IF(A191=0,0,VLOOKUP($A191,OffIntraVols,M$4+4,FALSE()))</f>
        <v>0</v>
      </c>
      <c r="N191" s="82" t="n">
        <f aca="false">IF(A191=0,0,(L191*Q191*16+M191*SUM(R191:S191)*16+M191*SUM(Q191:S191)*8)/(SUM(Q191:S191)*24))</f>
        <v>0</v>
      </c>
      <c r="O191" s="83" t="n">
        <f aca="false">IF(A191=0,0,VLOOKUP(A191,'Pwr CrvFtch'!$A$4:$B$363,2))</f>
        <v>0</v>
      </c>
      <c r="P191" s="84" t="n">
        <f aca="false">IF(A191=0,0,(1+O191/2)^(-2*((EOMONTH(A191,0)+20)-$C$12)/365.25))</f>
        <v>0</v>
      </c>
      <c r="Q191" s="85" t="n">
        <f aca="false">IF(A191=0,0,VLOOKUP($A191,$AC$4:$AF$446,2))</f>
        <v>0</v>
      </c>
      <c r="R191" s="85" t="n">
        <f aca="false">IF(A191=0,0,VLOOKUP($A191,$AC$4:$AF$446,3))</f>
        <v>0</v>
      </c>
      <c r="S191" s="85" t="n">
        <f aca="false">IF(A191=0,0,VLOOKUP($A191,$AC$4:$AF$446,4))</f>
        <v>0</v>
      </c>
      <c r="AC191" s="11" t="n">
        <v>42248</v>
      </c>
      <c r="AD191" s="8" t="n">
        <v>21</v>
      </c>
      <c r="AE191" s="8" t="n">
        <v>4</v>
      </c>
      <c r="AF191" s="8" t="n">
        <v>5</v>
      </c>
      <c r="AG191" s="8" t="n">
        <v>1</v>
      </c>
      <c r="AH191" s="8" t="n">
        <v>30</v>
      </c>
    </row>
    <row r="192" customFormat="false" ht="12.75" hidden="false" customHeight="false" outlineLevel="0" collapsed="false">
      <c r="A192" s="74" t="n">
        <f aca="false">IF(EOMONTH(A191,0)+1&gt;$C$17,0,IF(A191=0,0,EOMONTH(A191,0)+1))</f>
        <v>0</v>
      </c>
      <c r="B192" s="75" t="n">
        <f aca="false">IF(A192=0,0,YEAR(A192))</f>
        <v>0</v>
      </c>
      <c r="C192" s="76" t="n">
        <f aca="false">IF(A192=0,0,VLOOKUP($A192,PeakPrices,C$4,FALSE()))</f>
        <v>0</v>
      </c>
      <c r="D192" s="30" t="n">
        <f aca="false">IF(A192=0,0,VLOOKUP($A192,SatPrices,D$4,FALSE()))</f>
        <v>0</v>
      </c>
      <c r="E192" s="30" t="n">
        <f aca="false">IF(A192=0,0,VLOOKUP($A192,SunPrices,E$4+4,FALSE()))</f>
        <v>0</v>
      </c>
      <c r="F192" s="30" t="n">
        <f aca="false">IF(A192=0,0,VLOOKUP($A192,OffPrices,F$4+4,FALSE()))</f>
        <v>0</v>
      </c>
      <c r="G192" s="30" t="n">
        <f aca="false">+IF(A192=0,0,(D192*R192*16+E192*S192*16+F192*SUM(Q192:S192)*8)/(R192*16+S192*16+SUM(Q192:S192)*8))</f>
        <v>0</v>
      </c>
      <c r="H192" s="77" t="n">
        <f aca="false">IF(A192=0,0,(C192*Q192*16+D192*R192*16+E192*S192*16+F192*SUM(Q192:S192)*8)/(SUM(Q192:S192)*24))</f>
        <v>0</v>
      </c>
      <c r="I192" s="78" t="n">
        <f aca="false">IF(A192=0,0,VLOOKUP($A192,PeakVols,I$4+12,FALSE()))</f>
        <v>0</v>
      </c>
      <c r="J192" s="79" t="n">
        <f aca="false">IF(A192=0,0,VLOOKUP($A192,OffVols,J$4+16,FALSE()))</f>
        <v>0</v>
      </c>
      <c r="K192" s="80" t="n">
        <f aca="false">IF(A192=0,0,(I192*Q192*16+J192*SUM(R192:S192)*16+J192*SUM(Q192:S192)*8)/(SUM(Q192:S192)*24))</f>
        <v>0</v>
      </c>
      <c r="L192" s="81" t="n">
        <f aca="false">IF(A192=0,0,VLOOKUP($A192,PeakIntraVols,L$4,FALSE()))</f>
        <v>0</v>
      </c>
      <c r="M192" s="82" t="n">
        <f aca="false">IF(A192=0,0,VLOOKUP($A192,OffIntraVols,M$4+4,FALSE()))</f>
        <v>0</v>
      </c>
      <c r="N192" s="82" t="n">
        <f aca="false">IF(A192=0,0,(L192*Q192*16+M192*SUM(R192:S192)*16+M192*SUM(Q192:S192)*8)/(SUM(Q192:S192)*24))</f>
        <v>0</v>
      </c>
      <c r="O192" s="83" t="n">
        <f aca="false">IF(A192=0,0,VLOOKUP(A192,'Pwr CrvFtch'!$A$4:$B$363,2))</f>
        <v>0</v>
      </c>
      <c r="P192" s="84" t="n">
        <f aca="false">IF(A192=0,0,(1+O192/2)^(-2*((EOMONTH(A192,0)+20)-$C$12)/365.25))</f>
        <v>0</v>
      </c>
      <c r="Q192" s="85" t="n">
        <f aca="false">IF(A192=0,0,VLOOKUP($A192,$AC$4:$AF$446,2))</f>
        <v>0</v>
      </c>
      <c r="R192" s="85" t="n">
        <f aca="false">IF(A192=0,0,VLOOKUP($A192,$AC$4:$AF$446,3))</f>
        <v>0</v>
      </c>
      <c r="S192" s="85" t="n">
        <f aca="false">IF(A192=0,0,VLOOKUP($A192,$AC$4:$AF$446,4))</f>
        <v>0</v>
      </c>
      <c r="AC192" s="11" t="n">
        <v>42278</v>
      </c>
      <c r="AD192" s="8" t="n">
        <v>22</v>
      </c>
      <c r="AE192" s="8" t="n">
        <v>5</v>
      </c>
      <c r="AF192" s="8" t="n">
        <v>4</v>
      </c>
      <c r="AG192" s="8" t="n">
        <v>0</v>
      </c>
      <c r="AH192" s="8" t="n">
        <v>31</v>
      </c>
    </row>
    <row r="193" customFormat="false" ht="12.75" hidden="false" customHeight="false" outlineLevel="0" collapsed="false">
      <c r="A193" s="74" t="n">
        <f aca="false">IF(EOMONTH(A192,0)+1&gt;$C$17,0,IF(A192=0,0,EOMONTH(A192,0)+1))</f>
        <v>0</v>
      </c>
      <c r="B193" s="75" t="n">
        <f aca="false">IF(A193=0,0,YEAR(A193))</f>
        <v>0</v>
      </c>
      <c r="C193" s="76" t="n">
        <f aca="false">IF(A193=0,0,VLOOKUP($A193,PeakPrices,C$4,FALSE()))</f>
        <v>0</v>
      </c>
      <c r="D193" s="30" t="n">
        <f aca="false">IF(A193=0,0,VLOOKUP($A193,SatPrices,D$4,FALSE()))</f>
        <v>0</v>
      </c>
      <c r="E193" s="30" t="n">
        <f aca="false">IF(A193=0,0,VLOOKUP($A193,SunPrices,E$4+4,FALSE()))</f>
        <v>0</v>
      </c>
      <c r="F193" s="30" t="n">
        <f aca="false">IF(A193=0,0,VLOOKUP($A193,OffPrices,F$4+4,FALSE()))</f>
        <v>0</v>
      </c>
      <c r="G193" s="30" t="n">
        <f aca="false">+IF(A193=0,0,(D193*R193*16+E193*S193*16+F193*SUM(Q193:S193)*8)/(R193*16+S193*16+SUM(Q193:S193)*8))</f>
        <v>0</v>
      </c>
      <c r="H193" s="77" t="n">
        <f aca="false">IF(A193=0,0,(C193*Q193*16+D193*R193*16+E193*S193*16+F193*SUM(Q193:S193)*8)/(SUM(Q193:S193)*24))</f>
        <v>0</v>
      </c>
      <c r="I193" s="78" t="n">
        <f aca="false">IF(A193=0,0,VLOOKUP($A193,PeakVols,I$4+12,FALSE()))</f>
        <v>0</v>
      </c>
      <c r="J193" s="79" t="n">
        <f aca="false">IF(A193=0,0,VLOOKUP($A193,OffVols,J$4+16,FALSE()))</f>
        <v>0</v>
      </c>
      <c r="K193" s="80" t="n">
        <f aca="false">IF(A193=0,0,(I193*Q193*16+J193*SUM(R193:S193)*16+J193*SUM(Q193:S193)*8)/(SUM(Q193:S193)*24))</f>
        <v>0</v>
      </c>
      <c r="L193" s="81" t="n">
        <f aca="false">IF(A193=0,0,VLOOKUP($A193,PeakIntraVols,L$4,FALSE()))</f>
        <v>0</v>
      </c>
      <c r="M193" s="82" t="n">
        <f aca="false">IF(A193=0,0,VLOOKUP($A193,OffIntraVols,M$4+4,FALSE()))</f>
        <v>0</v>
      </c>
      <c r="N193" s="82" t="n">
        <f aca="false">IF(A193=0,0,(L193*Q193*16+M193*SUM(R193:S193)*16+M193*SUM(Q193:S193)*8)/(SUM(Q193:S193)*24))</f>
        <v>0</v>
      </c>
      <c r="O193" s="83" t="n">
        <f aca="false">IF(A193=0,0,VLOOKUP(A193,'Pwr CrvFtch'!$A$4:$B$363,2))</f>
        <v>0</v>
      </c>
      <c r="P193" s="84" t="n">
        <f aca="false">IF(A193=0,0,(1+O193/2)^(-2*((EOMONTH(A193,0)+20)-$C$12)/365.25))</f>
        <v>0</v>
      </c>
      <c r="Q193" s="85" t="n">
        <f aca="false">IF(A193=0,0,VLOOKUP($A193,$AC$4:$AF$446,2))</f>
        <v>0</v>
      </c>
      <c r="R193" s="85" t="n">
        <f aca="false">IF(A193=0,0,VLOOKUP($A193,$AC$4:$AF$446,3))</f>
        <v>0</v>
      </c>
      <c r="S193" s="85" t="n">
        <f aca="false">IF(A193=0,0,VLOOKUP($A193,$AC$4:$AF$446,4))</f>
        <v>0</v>
      </c>
      <c r="AC193" s="11" t="n">
        <v>42309</v>
      </c>
      <c r="AD193" s="8" t="n">
        <v>20</v>
      </c>
      <c r="AE193" s="8" t="n">
        <v>4</v>
      </c>
      <c r="AF193" s="8" t="n">
        <v>6</v>
      </c>
      <c r="AG193" s="8" t="n">
        <v>1</v>
      </c>
      <c r="AH193" s="8" t="n">
        <v>30</v>
      </c>
    </row>
    <row r="194" customFormat="false" ht="12.75" hidden="false" customHeight="false" outlineLevel="0" collapsed="false">
      <c r="A194" s="74" t="n">
        <f aca="false">IF(EOMONTH(A193,0)+1&gt;$C$17,0,IF(A193=0,0,EOMONTH(A193,0)+1))</f>
        <v>0</v>
      </c>
      <c r="B194" s="75" t="n">
        <f aca="false">IF(A194=0,0,YEAR(A194))</f>
        <v>0</v>
      </c>
      <c r="C194" s="76" t="n">
        <f aca="false">IF(A194=0,0,VLOOKUP($A194,PeakPrices,C$4,FALSE()))</f>
        <v>0</v>
      </c>
      <c r="D194" s="30" t="n">
        <f aca="false">IF(A194=0,0,VLOOKUP($A194,SatPrices,D$4,FALSE()))</f>
        <v>0</v>
      </c>
      <c r="E194" s="30" t="n">
        <f aca="false">IF(A194=0,0,VLOOKUP($A194,SunPrices,E$4+4,FALSE()))</f>
        <v>0</v>
      </c>
      <c r="F194" s="30" t="n">
        <f aca="false">IF(A194=0,0,VLOOKUP($A194,OffPrices,F$4+4,FALSE()))</f>
        <v>0</v>
      </c>
      <c r="G194" s="30" t="n">
        <f aca="false">+IF(A194=0,0,(D194*R194*16+E194*S194*16+F194*SUM(Q194:S194)*8)/(R194*16+S194*16+SUM(Q194:S194)*8))</f>
        <v>0</v>
      </c>
      <c r="H194" s="77" t="n">
        <f aca="false">IF(A194=0,0,(C194*Q194*16+D194*R194*16+E194*S194*16+F194*SUM(Q194:S194)*8)/(SUM(Q194:S194)*24))</f>
        <v>0</v>
      </c>
      <c r="I194" s="78" t="n">
        <f aca="false">IF(A194=0,0,VLOOKUP($A194,PeakVols,I$4+12,FALSE()))</f>
        <v>0</v>
      </c>
      <c r="J194" s="79" t="n">
        <f aca="false">IF(A194=0,0,VLOOKUP($A194,OffVols,J$4+16,FALSE()))</f>
        <v>0</v>
      </c>
      <c r="K194" s="80" t="n">
        <f aca="false">IF(A194=0,0,(I194*Q194*16+J194*SUM(R194:S194)*16+J194*SUM(Q194:S194)*8)/(SUM(Q194:S194)*24))</f>
        <v>0</v>
      </c>
      <c r="L194" s="81" t="n">
        <f aca="false">IF(A194=0,0,VLOOKUP($A194,PeakIntraVols,L$4,FALSE()))</f>
        <v>0</v>
      </c>
      <c r="M194" s="82" t="n">
        <f aca="false">IF(A194=0,0,VLOOKUP($A194,OffIntraVols,M$4+4,FALSE()))</f>
        <v>0</v>
      </c>
      <c r="N194" s="82" t="n">
        <f aca="false">IF(A194=0,0,(L194*Q194*16+M194*SUM(R194:S194)*16+M194*SUM(Q194:S194)*8)/(SUM(Q194:S194)*24))</f>
        <v>0</v>
      </c>
      <c r="O194" s="83" t="n">
        <f aca="false">IF(A194=0,0,VLOOKUP(A194,'Pwr CrvFtch'!$A$4:$B$363,2))</f>
        <v>0</v>
      </c>
      <c r="P194" s="84" t="n">
        <f aca="false">IF(A194=0,0,(1+O194/2)^(-2*((EOMONTH(A194,0)+20)-$C$12)/365.25))</f>
        <v>0</v>
      </c>
      <c r="Q194" s="85" t="n">
        <f aca="false">IF(A194=0,0,VLOOKUP($A194,$AC$4:$AF$446,2))</f>
        <v>0</v>
      </c>
      <c r="R194" s="85" t="n">
        <f aca="false">IF(A194=0,0,VLOOKUP($A194,$AC$4:$AF$446,3))</f>
        <v>0</v>
      </c>
      <c r="S194" s="85" t="n">
        <f aca="false">IF(A194=0,0,VLOOKUP($A194,$AC$4:$AF$446,4))</f>
        <v>0</v>
      </c>
      <c r="AC194" s="11" t="n">
        <v>42339</v>
      </c>
      <c r="AD194" s="8" t="n">
        <v>22</v>
      </c>
      <c r="AE194" s="8" t="n">
        <v>4</v>
      </c>
      <c r="AF194" s="8" t="n">
        <v>5</v>
      </c>
      <c r="AG194" s="8" t="n">
        <v>1</v>
      </c>
      <c r="AH194" s="8" t="n">
        <v>31</v>
      </c>
    </row>
    <row r="195" customFormat="false" ht="12.75" hidden="false" customHeight="false" outlineLevel="0" collapsed="false">
      <c r="A195" s="74" t="n">
        <f aca="false">IF(EOMONTH(A194,0)+1&gt;$C$17,0,IF(A194=0,0,EOMONTH(A194,0)+1))</f>
        <v>0</v>
      </c>
      <c r="B195" s="75" t="n">
        <f aca="false">IF(A195=0,0,YEAR(A195))</f>
        <v>0</v>
      </c>
      <c r="C195" s="76" t="n">
        <f aca="false">IF(A195=0,0,VLOOKUP($A195,PeakPrices,C$4,FALSE()))</f>
        <v>0</v>
      </c>
      <c r="D195" s="30" t="n">
        <f aca="false">IF(A195=0,0,VLOOKUP($A195,SatPrices,D$4,FALSE()))</f>
        <v>0</v>
      </c>
      <c r="E195" s="30" t="n">
        <f aca="false">IF(A195=0,0,VLOOKUP($A195,SunPrices,E$4+4,FALSE()))</f>
        <v>0</v>
      </c>
      <c r="F195" s="30" t="n">
        <f aca="false">IF(A195=0,0,VLOOKUP($A195,OffPrices,F$4+4,FALSE()))</f>
        <v>0</v>
      </c>
      <c r="G195" s="30" t="n">
        <f aca="false">+IF(A195=0,0,(D195*R195*16+E195*S195*16+F195*SUM(Q195:S195)*8)/(R195*16+S195*16+SUM(Q195:S195)*8))</f>
        <v>0</v>
      </c>
      <c r="H195" s="77" t="n">
        <f aca="false">IF(A195=0,0,(C195*Q195*16+D195*R195*16+E195*S195*16+F195*SUM(Q195:S195)*8)/(SUM(Q195:S195)*24))</f>
        <v>0</v>
      </c>
      <c r="I195" s="78" t="n">
        <f aca="false">IF(A195=0,0,VLOOKUP($A195,PeakVols,I$4+12,FALSE()))</f>
        <v>0</v>
      </c>
      <c r="J195" s="79" t="n">
        <f aca="false">IF(A195=0,0,VLOOKUP($A195,OffVols,J$4+16,FALSE()))</f>
        <v>0</v>
      </c>
      <c r="K195" s="80" t="n">
        <f aca="false">IF(A195=0,0,(I195*Q195*16+J195*SUM(R195:S195)*16+J195*SUM(Q195:S195)*8)/(SUM(Q195:S195)*24))</f>
        <v>0</v>
      </c>
      <c r="L195" s="81" t="n">
        <f aca="false">IF(A195=0,0,VLOOKUP($A195,PeakIntraVols,L$4,FALSE()))</f>
        <v>0</v>
      </c>
      <c r="M195" s="82" t="n">
        <f aca="false">IF(A195=0,0,VLOOKUP($A195,OffIntraVols,M$4+4,FALSE()))</f>
        <v>0</v>
      </c>
      <c r="N195" s="82" t="n">
        <f aca="false">IF(A195=0,0,(L195*Q195*16+M195*SUM(R195:S195)*16+M195*SUM(Q195:S195)*8)/(SUM(Q195:S195)*24))</f>
        <v>0</v>
      </c>
      <c r="O195" s="83" t="n">
        <f aca="false">IF(A195=0,0,VLOOKUP(A195,'Pwr CrvFtch'!$A$4:$B$363,2))</f>
        <v>0</v>
      </c>
      <c r="P195" s="84" t="n">
        <f aca="false">IF(A195=0,0,(1+O195/2)^(-2*((EOMONTH(A195,0)+20)-$C$12)/365.25))</f>
        <v>0</v>
      </c>
      <c r="Q195" s="85" t="n">
        <f aca="false">IF(A195=0,0,VLOOKUP($A195,$AC$4:$AF$446,2))</f>
        <v>0</v>
      </c>
      <c r="R195" s="85" t="n">
        <f aca="false">IF(A195=0,0,VLOOKUP($A195,$AC$4:$AF$446,3))</f>
        <v>0</v>
      </c>
      <c r="S195" s="85" t="n">
        <f aca="false">IF(A195=0,0,VLOOKUP($A195,$AC$4:$AF$446,4))</f>
        <v>0</v>
      </c>
      <c r="AC195" s="11" t="n">
        <v>42370</v>
      </c>
      <c r="AD195" s="8" t="n">
        <v>20</v>
      </c>
      <c r="AE195" s="8" t="n">
        <v>5</v>
      </c>
      <c r="AF195" s="8" t="n">
        <v>6</v>
      </c>
      <c r="AG195" s="8" t="n">
        <v>1</v>
      </c>
      <c r="AH195" s="8" t="n">
        <v>31</v>
      </c>
    </row>
    <row r="196" customFormat="false" ht="12.75" hidden="false" customHeight="false" outlineLevel="0" collapsed="false">
      <c r="A196" s="74" t="n">
        <f aca="false">IF(EOMONTH(A195,0)+1&gt;$C$17,0,IF(A195=0,0,EOMONTH(A195,0)+1))</f>
        <v>0</v>
      </c>
      <c r="B196" s="75" t="n">
        <f aca="false">IF(A196=0,0,YEAR(A196))</f>
        <v>0</v>
      </c>
      <c r="C196" s="76" t="n">
        <f aca="false">IF(A196=0,0,VLOOKUP($A196,PeakPrices,C$4,FALSE()))</f>
        <v>0</v>
      </c>
      <c r="D196" s="30" t="n">
        <f aca="false">IF(A196=0,0,VLOOKUP($A196,SatPrices,D$4,FALSE()))</f>
        <v>0</v>
      </c>
      <c r="E196" s="30" t="n">
        <f aca="false">IF(A196=0,0,VLOOKUP($A196,SunPrices,E$4+4,FALSE()))</f>
        <v>0</v>
      </c>
      <c r="F196" s="30" t="n">
        <f aca="false">IF(A196=0,0,VLOOKUP($A196,OffPrices,F$4+4,FALSE()))</f>
        <v>0</v>
      </c>
      <c r="G196" s="30" t="n">
        <f aca="false">+IF(A196=0,0,(D196*R196*16+E196*S196*16+F196*SUM(Q196:S196)*8)/(R196*16+S196*16+SUM(Q196:S196)*8))</f>
        <v>0</v>
      </c>
      <c r="H196" s="77" t="n">
        <f aca="false">IF(A196=0,0,(C196*Q196*16+D196*R196*16+E196*S196*16+F196*SUM(Q196:S196)*8)/(SUM(Q196:S196)*24))</f>
        <v>0</v>
      </c>
      <c r="I196" s="78" t="n">
        <f aca="false">IF(A196=0,0,VLOOKUP($A196,PeakVols,I$4+12,FALSE()))</f>
        <v>0</v>
      </c>
      <c r="J196" s="79" t="n">
        <f aca="false">IF(A196=0,0,VLOOKUP($A196,OffVols,J$4+16,FALSE()))</f>
        <v>0</v>
      </c>
      <c r="K196" s="80" t="n">
        <f aca="false">IF(A196=0,0,(I196*Q196*16+J196*SUM(R196:S196)*16+J196*SUM(Q196:S196)*8)/(SUM(Q196:S196)*24))</f>
        <v>0</v>
      </c>
      <c r="L196" s="81" t="n">
        <f aca="false">IF(A196=0,0,VLOOKUP($A196,PeakIntraVols,L$4,FALSE()))</f>
        <v>0</v>
      </c>
      <c r="M196" s="82" t="n">
        <f aca="false">IF(A196=0,0,VLOOKUP($A196,OffIntraVols,M$4+4,FALSE()))</f>
        <v>0</v>
      </c>
      <c r="N196" s="82" t="n">
        <f aca="false">IF(A196=0,0,(L196*Q196*16+M196*SUM(R196:S196)*16+M196*SUM(Q196:S196)*8)/(SUM(Q196:S196)*24))</f>
        <v>0</v>
      </c>
      <c r="O196" s="83" t="n">
        <f aca="false">IF(A196=0,0,VLOOKUP(A196,'Pwr CrvFtch'!$A$4:$B$363,2))</f>
        <v>0</v>
      </c>
      <c r="P196" s="84" t="n">
        <f aca="false">IF(A196=0,0,(1+O196/2)^(-2*((EOMONTH(A196,0)+20)-$C$12)/365.25))</f>
        <v>0</v>
      </c>
      <c r="Q196" s="85" t="n">
        <f aca="false">IF(A196=0,0,VLOOKUP($A196,$AC$4:$AF$446,2))</f>
        <v>0</v>
      </c>
      <c r="R196" s="85" t="n">
        <f aca="false">IF(A196=0,0,VLOOKUP($A196,$AC$4:$AF$446,3))</f>
        <v>0</v>
      </c>
      <c r="S196" s="85" t="n">
        <f aca="false">IF(A196=0,0,VLOOKUP($A196,$AC$4:$AF$446,4))</f>
        <v>0</v>
      </c>
      <c r="AC196" s="11" t="n">
        <v>42401</v>
      </c>
      <c r="AD196" s="8" t="n">
        <v>21</v>
      </c>
      <c r="AE196" s="8" t="n">
        <v>4</v>
      </c>
      <c r="AF196" s="8" t="n">
        <v>4</v>
      </c>
      <c r="AG196" s="8" t="n">
        <v>0</v>
      </c>
      <c r="AH196" s="8" t="n">
        <v>29</v>
      </c>
    </row>
    <row r="197" customFormat="false" ht="12.75" hidden="false" customHeight="false" outlineLevel="0" collapsed="false">
      <c r="A197" s="74" t="n">
        <f aca="false">IF(EOMONTH(A196,0)+1&gt;$C$17,0,IF(A196=0,0,EOMONTH(A196,0)+1))</f>
        <v>0</v>
      </c>
      <c r="B197" s="75" t="n">
        <f aca="false">IF(A197=0,0,YEAR(A197))</f>
        <v>0</v>
      </c>
      <c r="C197" s="76" t="n">
        <f aca="false">IF(A197=0,0,VLOOKUP($A197,PeakPrices,C$4,FALSE()))</f>
        <v>0</v>
      </c>
      <c r="D197" s="30" t="n">
        <f aca="false">IF(A197=0,0,VLOOKUP($A197,SatPrices,D$4,FALSE()))</f>
        <v>0</v>
      </c>
      <c r="E197" s="30" t="n">
        <f aca="false">IF(A197=0,0,VLOOKUP($A197,SunPrices,E$4+4,FALSE()))</f>
        <v>0</v>
      </c>
      <c r="F197" s="30" t="n">
        <f aca="false">IF(A197=0,0,VLOOKUP($A197,OffPrices,F$4+4,FALSE()))</f>
        <v>0</v>
      </c>
      <c r="G197" s="30" t="n">
        <f aca="false">+IF(A197=0,0,(D197*R197*16+E197*S197*16+F197*SUM(Q197:S197)*8)/(R197*16+S197*16+SUM(Q197:S197)*8))</f>
        <v>0</v>
      </c>
      <c r="H197" s="77" t="n">
        <f aca="false">IF(A197=0,0,(C197*Q197*16+D197*R197*16+E197*S197*16+F197*SUM(Q197:S197)*8)/(SUM(Q197:S197)*24))</f>
        <v>0</v>
      </c>
      <c r="I197" s="78" t="n">
        <f aca="false">IF(A197=0,0,VLOOKUP($A197,PeakVols,I$4+12,FALSE()))</f>
        <v>0</v>
      </c>
      <c r="J197" s="79" t="n">
        <f aca="false">IF(A197=0,0,VLOOKUP($A197,OffVols,J$4+16,FALSE()))</f>
        <v>0</v>
      </c>
      <c r="K197" s="80" t="n">
        <f aca="false">IF(A197=0,0,(I197*Q197*16+J197*SUM(R197:S197)*16+J197*SUM(Q197:S197)*8)/(SUM(Q197:S197)*24))</f>
        <v>0</v>
      </c>
      <c r="L197" s="81" t="n">
        <f aca="false">IF(A197=0,0,VLOOKUP($A197,PeakIntraVols,L$4,FALSE()))</f>
        <v>0</v>
      </c>
      <c r="M197" s="82" t="n">
        <f aca="false">IF(A197=0,0,VLOOKUP($A197,OffIntraVols,M$4+4,FALSE()))</f>
        <v>0</v>
      </c>
      <c r="N197" s="82" t="n">
        <f aca="false">IF(A197=0,0,(L197*Q197*16+M197*SUM(R197:S197)*16+M197*SUM(Q197:S197)*8)/(SUM(Q197:S197)*24))</f>
        <v>0</v>
      </c>
      <c r="O197" s="83" t="n">
        <f aca="false">IF(A197=0,0,VLOOKUP(A197,'Pwr CrvFtch'!$A$4:$B$363,2))</f>
        <v>0</v>
      </c>
      <c r="P197" s="84" t="n">
        <f aca="false">IF(A197=0,0,(1+O197/2)^(-2*((EOMONTH(A197,0)+20)-$C$12)/365.25))</f>
        <v>0</v>
      </c>
      <c r="Q197" s="85" t="n">
        <f aca="false">IF(A197=0,0,VLOOKUP($A197,$AC$4:$AF$446,2))</f>
        <v>0</v>
      </c>
      <c r="R197" s="85" t="n">
        <f aca="false">IF(A197=0,0,VLOOKUP($A197,$AC$4:$AF$446,3))</f>
        <v>0</v>
      </c>
      <c r="S197" s="85" t="n">
        <f aca="false">IF(A197=0,0,VLOOKUP($A197,$AC$4:$AF$446,4))</f>
        <v>0</v>
      </c>
      <c r="AC197" s="11" t="n">
        <v>42430</v>
      </c>
      <c r="AD197" s="8" t="n">
        <v>23</v>
      </c>
      <c r="AE197" s="8" t="n">
        <v>4</v>
      </c>
      <c r="AF197" s="8" t="n">
        <v>4</v>
      </c>
      <c r="AG197" s="8" t="n">
        <v>0</v>
      </c>
      <c r="AH197" s="8" t="n">
        <v>31</v>
      </c>
    </row>
    <row r="198" customFormat="false" ht="12.75" hidden="false" customHeight="false" outlineLevel="0" collapsed="false">
      <c r="A198" s="74" t="n">
        <f aca="false">IF(EOMONTH(A197,0)+1&gt;$C$17,0,IF(A197=0,0,EOMONTH(A197,0)+1))</f>
        <v>0</v>
      </c>
      <c r="B198" s="75" t="n">
        <f aca="false">IF(A198=0,0,YEAR(A198))</f>
        <v>0</v>
      </c>
      <c r="C198" s="76" t="n">
        <f aca="false">IF(A198=0,0,VLOOKUP($A198,PeakPrices,C$4,FALSE()))</f>
        <v>0</v>
      </c>
      <c r="D198" s="30" t="n">
        <f aca="false">IF(A198=0,0,VLOOKUP($A198,SatPrices,D$4,FALSE()))</f>
        <v>0</v>
      </c>
      <c r="E198" s="30" t="n">
        <f aca="false">IF(A198=0,0,VLOOKUP($A198,SunPrices,E$4+4,FALSE()))</f>
        <v>0</v>
      </c>
      <c r="F198" s="30" t="n">
        <f aca="false">IF(A198=0,0,VLOOKUP($A198,OffPrices,F$4+4,FALSE()))</f>
        <v>0</v>
      </c>
      <c r="G198" s="30" t="n">
        <f aca="false">+IF(A198=0,0,(D198*R198*16+E198*S198*16+F198*SUM(Q198:S198)*8)/(R198*16+S198*16+SUM(Q198:S198)*8))</f>
        <v>0</v>
      </c>
      <c r="H198" s="77" t="n">
        <f aca="false">IF(A198=0,0,(C198*Q198*16+D198*R198*16+E198*S198*16+F198*SUM(Q198:S198)*8)/(SUM(Q198:S198)*24))</f>
        <v>0</v>
      </c>
      <c r="I198" s="78" t="n">
        <f aca="false">IF(A198=0,0,VLOOKUP($A198,PeakVols,I$4+12,FALSE()))</f>
        <v>0</v>
      </c>
      <c r="J198" s="79" t="n">
        <f aca="false">IF(A198=0,0,VLOOKUP($A198,OffVols,J$4+16,FALSE()))</f>
        <v>0</v>
      </c>
      <c r="K198" s="80" t="n">
        <f aca="false">IF(A198=0,0,(I198*Q198*16+J198*SUM(R198:S198)*16+J198*SUM(Q198:S198)*8)/(SUM(Q198:S198)*24))</f>
        <v>0</v>
      </c>
      <c r="L198" s="81" t="n">
        <f aca="false">IF(A198=0,0,VLOOKUP($A198,PeakIntraVols,L$4,FALSE()))</f>
        <v>0</v>
      </c>
      <c r="M198" s="82" t="n">
        <f aca="false">IF(A198=0,0,VLOOKUP($A198,OffIntraVols,M$4+4,FALSE()))</f>
        <v>0</v>
      </c>
      <c r="N198" s="82" t="n">
        <f aca="false">IF(A198=0,0,(L198*Q198*16+M198*SUM(R198:S198)*16+M198*SUM(Q198:S198)*8)/(SUM(Q198:S198)*24))</f>
        <v>0</v>
      </c>
      <c r="O198" s="83" t="n">
        <f aca="false">IF(A198=0,0,VLOOKUP(A198,'Pwr CrvFtch'!$A$4:$B$363,2))</f>
        <v>0</v>
      </c>
      <c r="P198" s="84" t="n">
        <f aca="false">IF(A198=0,0,(1+O198/2)^(-2*((EOMONTH(A198,0)+20)-$C$12)/365.25))</f>
        <v>0</v>
      </c>
      <c r="Q198" s="85" t="n">
        <f aca="false">IF(A198=0,0,VLOOKUP($A198,$AC$4:$AF$446,2))</f>
        <v>0</v>
      </c>
      <c r="R198" s="85" t="n">
        <f aca="false">IF(A198=0,0,VLOOKUP($A198,$AC$4:$AF$446,3))</f>
        <v>0</v>
      </c>
      <c r="S198" s="85" t="n">
        <f aca="false">IF(A198=0,0,VLOOKUP($A198,$AC$4:$AF$446,4))</f>
        <v>0</v>
      </c>
      <c r="AC198" s="11" t="n">
        <v>42461</v>
      </c>
      <c r="AD198" s="8" t="n">
        <v>21</v>
      </c>
      <c r="AE198" s="8" t="n">
        <v>5</v>
      </c>
      <c r="AF198" s="8" t="n">
        <v>4</v>
      </c>
      <c r="AG198" s="8" t="n">
        <v>0</v>
      </c>
      <c r="AH198" s="8" t="n">
        <v>30</v>
      </c>
    </row>
    <row r="199" customFormat="false" ht="12.75" hidden="false" customHeight="false" outlineLevel="0" collapsed="false">
      <c r="A199" s="74" t="n">
        <f aca="false">IF(EOMONTH(A198,0)+1&gt;$C$17,0,IF(A198=0,0,EOMONTH(A198,0)+1))</f>
        <v>0</v>
      </c>
      <c r="B199" s="75" t="n">
        <f aca="false">IF(A199=0,0,YEAR(A199))</f>
        <v>0</v>
      </c>
      <c r="C199" s="76" t="n">
        <f aca="false">IF(A199=0,0,VLOOKUP($A199,PeakPrices,C$4,FALSE()))</f>
        <v>0</v>
      </c>
      <c r="D199" s="30" t="n">
        <f aca="false">IF(A199=0,0,VLOOKUP($A199,SatPrices,D$4,FALSE()))</f>
        <v>0</v>
      </c>
      <c r="E199" s="30" t="n">
        <f aca="false">IF(A199=0,0,VLOOKUP($A199,SunPrices,E$4+4,FALSE()))</f>
        <v>0</v>
      </c>
      <c r="F199" s="30" t="n">
        <f aca="false">IF(A199=0,0,VLOOKUP($A199,OffPrices,F$4+4,FALSE()))</f>
        <v>0</v>
      </c>
      <c r="G199" s="30" t="n">
        <f aca="false">+IF(A199=0,0,(D199*R199*16+E199*S199*16+F199*SUM(Q199:S199)*8)/(R199*16+S199*16+SUM(Q199:S199)*8))</f>
        <v>0</v>
      </c>
      <c r="H199" s="77" t="n">
        <f aca="false">IF(A199=0,0,(C199*Q199*16+D199*R199*16+E199*S199*16+F199*SUM(Q199:S199)*8)/(SUM(Q199:S199)*24))</f>
        <v>0</v>
      </c>
      <c r="I199" s="78" t="n">
        <f aca="false">IF(A199=0,0,VLOOKUP($A199,PeakVols,I$4+12,FALSE()))</f>
        <v>0</v>
      </c>
      <c r="J199" s="79" t="n">
        <f aca="false">IF(A199=0,0,VLOOKUP($A199,OffVols,J$4+16,FALSE()))</f>
        <v>0</v>
      </c>
      <c r="K199" s="80" t="n">
        <f aca="false">IF(A199=0,0,(I199*Q199*16+J199*SUM(R199:S199)*16+J199*SUM(Q199:S199)*8)/(SUM(Q199:S199)*24))</f>
        <v>0</v>
      </c>
      <c r="L199" s="81" t="n">
        <f aca="false">IF(A199=0,0,VLOOKUP($A199,PeakIntraVols,L$4,FALSE()))</f>
        <v>0</v>
      </c>
      <c r="M199" s="82" t="n">
        <f aca="false">IF(A199=0,0,VLOOKUP($A199,OffIntraVols,M$4+4,FALSE()))</f>
        <v>0</v>
      </c>
      <c r="N199" s="82" t="n">
        <f aca="false">IF(A199=0,0,(L199*Q199*16+M199*SUM(R199:S199)*16+M199*SUM(Q199:S199)*8)/(SUM(Q199:S199)*24))</f>
        <v>0</v>
      </c>
      <c r="O199" s="83" t="n">
        <f aca="false">IF(A199=0,0,VLOOKUP(A199,'Pwr CrvFtch'!$A$4:$B$363,2))</f>
        <v>0</v>
      </c>
      <c r="P199" s="84" t="n">
        <f aca="false">IF(A199=0,0,(1+O199/2)^(-2*((EOMONTH(A199,0)+20)-$C$12)/365.25))</f>
        <v>0</v>
      </c>
      <c r="Q199" s="85" t="n">
        <f aca="false">IF(A199=0,0,VLOOKUP($A199,$AC$4:$AF$446,2))</f>
        <v>0</v>
      </c>
      <c r="R199" s="85" t="n">
        <f aca="false">IF(A199=0,0,VLOOKUP($A199,$AC$4:$AF$446,3))</f>
        <v>0</v>
      </c>
      <c r="S199" s="85" t="n">
        <f aca="false">IF(A199=0,0,VLOOKUP($A199,$AC$4:$AF$446,4))</f>
        <v>0</v>
      </c>
      <c r="AC199" s="11" t="n">
        <v>42491</v>
      </c>
      <c r="AD199" s="8" t="n">
        <v>21</v>
      </c>
      <c r="AE199" s="8" t="n">
        <v>4</v>
      </c>
      <c r="AF199" s="8" t="n">
        <v>6</v>
      </c>
      <c r="AG199" s="8" t="n">
        <v>1</v>
      </c>
      <c r="AH199" s="8" t="n">
        <v>31</v>
      </c>
    </row>
    <row r="200" customFormat="false" ht="12.75" hidden="false" customHeight="false" outlineLevel="0" collapsed="false">
      <c r="A200" s="74" t="n">
        <f aca="false">IF(EOMONTH(A199,0)+1&gt;$C$17,0,IF(A199=0,0,EOMONTH(A199,0)+1))</f>
        <v>0</v>
      </c>
      <c r="B200" s="75" t="n">
        <f aca="false">IF(A200=0,0,YEAR(A200))</f>
        <v>0</v>
      </c>
      <c r="C200" s="76" t="n">
        <f aca="false">IF(A200=0,0,VLOOKUP($A200,PeakPrices,C$4,FALSE()))</f>
        <v>0</v>
      </c>
      <c r="D200" s="30" t="n">
        <f aca="false">IF(A200=0,0,VLOOKUP($A200,SatPrices,D$4,FALSE()))</f>
        <v>0</v>
      </c>
      <c r="E200" s="30" t="n">
        <f aca="false">IF(A200=0,0,VLOOKUP($A200,SunPrices,E$4+4,FALSE()))</f>
        <v>0</v>
      </c>
      <c r="F200" s="30" t="n">
        <f aca="false">IF(A200=0,0,VLOOKUP($A200,OffPrices,F$4+4,FALSE()))</f>
        <v>0</v>
      </c>
      <c r="G200" s="30" t="n">
        <f aca="false">+IF(A200=0,0,(D200*R200*16+E200*S200*16+F200*SUM(Q200:S200)*8)/(R200*16+S200*16+SUM(Q200:S200)*8))</f>
        <v>0</v>
      </c>
      <c r="H200" s="77" t="n">
        <f aca="false">IF(A200=0,0,(C200*Q200*16+D200*R200*16+E200*S200*16+F200*SUM(Q200:S200)*8)/(SUM(Q200:S200)*24))</f>
        <v>0</v>
      </c>
      <c r="I200" s="78" t="n">
        <f aca="false">IF(A200=0,0,VLOOKUP($A200,PeakVols,I$4+12,FALSE()))</f>
        <v>0</v>
      </c>
      <c r="J200" s="79" t="n">
        <f aca="false">IF(A200=0,0,VLOOKUP($A200,OffVols,J$4+16,FALSE()))</f>
        <v>0</v>
      </c>
      <c r="K200" s="80" t="n">
        <f aca="false">IF(A200=0,0,(I200*Q200*16+J200*SUM(R200:S200)*16+J200*SUM(Q200:S200)*8)/(SUM(Q200:S200)*24))</f>
        <v>0</v>
      </c>
      <c r="L200" s="81" t="n">
        <f aca="false">IF(A200=0,0,VLOOKUP($A200,PeakIntraVols,L$4,FALSE()))</f>
        <v>0</v>
      </c>
      <c r="M200" s="82" t="n">
        <f aca="false">IF(A200=0,0,VLOOKUP($A200,OffIntraVols,M$4+4,FALSE()))</f>
        <v>0</v>
      </c>
      <c r="N200" s="82" t="n">
        <f aca="false">IF(A200=0,0,(L200*Q200*16+M200*SUM(R200:S200)*16+M200*SUM(Q200:S200)*8)/(SUM(Q200:S200)*24))</f>
        <v>0</v>
      </c>
      <c r="O200" s="83" t="n">
        <f aca="false">IF(A200=0,0,VLOOKUP(A200,'Pwr CrvFtch'!$A$4:$B$363,2))</f>
        <v>0</v>
      </c>
      <c r="P200" s="84" t="n">
        <f aca="false">IF(A200=0,0,(1+O200/2)^(-2*((EOMONTH(A200,0)+20)-$C$12)/365.25))</f>
        <v>0</v>
      </c>
      <c r="Q200" s="85" t="n">
        <f aca="false">IF(A200=0,0,VLOOKUP($A200,$AC$4:$AF$446,2))</f>
        <v>0</v>
      </c>
      <c r="R200" s="85" t="n">
        <f aca="false">IF(A200=0,0,VLOOKUP($A200,$AC$4:$AF$446,3))</f>
        <v>0</v>
      </c>
      <c r="S200" s="85" t="n">
        <f aca="false">IF(A200=0,0,VLOOKUP($A200,$AC$4:$AF$446,4))</f>
        <v>0</v>
      </c>
      <c r="AC200" s="11" t="n">
        <v>42522</v>
      </c>
      <c r="AD200" s="8" t="n">
        <v>22</v>
      </c>
      <c r="AE200" s="8" t="n">
        <v>4</v>
      </c>
      <c r="AF200" s="8" t="n">
        <v>4</v>
      </c>
      <c r="AG200" s="8" t="n">
        <v>0</v>
      </c>
      <c r="AH200" s="8" t="n">
        <v>30</v>
      </c>
    </row>
    <row r="201" customFormat="false" ht="12.75" hidden="false" customHeight="false" outlineLevel="0" collapsed="false">
      <c r="A201" s="74" t="n">
        <f aca="false">IF(EOMONTH(A200,0)+1&gt;$C$17,0,IF(A200=0,0,EOMONTH(A200,0)+1))</f>
        <v>0</v>
      </c>
      <c r="B201" s="75" t="n">
        <f aca="false">IF(A201=0,0,YEAR(A201))</f>
        <v>0</v>
      </c>
      <c r="C201" s="76" t="n">
        <f aca="false">IF(A201=0,0,VLOOKUP($A201,PeakPrices,C$4,FALSE()))</f>
        <v>0</v>
      </c>
      <c r="D201" s="30" t="n">
        <f aca="false">IF(A201=0,0,VLOOKUP($A201,SatPrices,D$4,FALSE()))</f>
        <v>0</v>
      </c>
      <c r="E201" s="30" t="n">
        <f aca="false">IF(A201=0,0,VLOOKUP($A201,SunPrices,E$4+4,FALSE()))</f>
        <v>0</v>
      </c>
      <c r="F201" s="30" t="n">
        <f aca="false">IF(A201=0,0,VLOOKUP($A201,OffPrices,F$4+4,FALSE()))</f>
        <v>0</v>
      </c>
      <c r="G201" s="30" t="n">
        <f aca="false">+IF(A201=0,0,(D201*R201*16+E201*S201*16+F201*SUM(Q201:S201)*8)/(R201*16+S201*16+SUM(Q201:S201)*8))</f>
        <v>0</v>
      </c>
      <c r="H201" s="77" t="n">
        <f aca="false">IF(A201=0,0,(C201*Q201*16+D201*R201*16+E201*S201*16+F201*SUM(Q201:S201)*8)/(SUM(Q201:S201)*24))</f>
        <v>0</v>
      </c>
      <c r="I201" s="78" t="n">
        <f aca="false">IF(A201=0,0,VLOOKUP($A201,PeakVols,I$4+12,FALSE()))</f>
        <v>0</v>
      </c>
      <c r="J201" s="79" t="n">
        <f aca="false">IF(A201=0,0,VLOOKUP($A201,OffVols,J$4+16,FALSE()))</f>
        <v>0</v>
      </c>
      <c r="K201" s="80" t="n">
        <f aca="false">IF(A201=0,0,(I201*Q201*16+J201*SUM(R201:S201)*16+J201*SUM(Q201:S201)*8)/(SUM(Q201:S201)*24))</f>
        <v>0</v>
      </c>
      <c r="L201" s="81" t="n">
        <f aca="false">IF(A201=0,0,VLOOKUP($A201,PeakIntraVols,L$4,FALSE()))</f>
        <v>0</v>
      </c>
      <c r="M201" s="82" t="n">
        <f aca="false">IF(A201=0,0,VLOOKUP($A201,OffIntraVols,M$4+4,FALSE()))</f>
        <v>0</v>
      </c>
      <c r="N201" s="82" t="n">
        <f aca="false">IF(A201=0,0,(L201*Q201*16+M201*SUM(R201:S201)*16+M201*SUM(Q201:S201)*8)/(SUM(Q201:S201)*24))</f>
        <v>0</v>
      </c>
      <c r="O201" s="83" t="n">
        <f aca="false">IF(A201=0,0,VLOOKUP(A201,'Pwr CrvFtch'!$A$4:$B$363,2))</f>
        <v>0</v>
      </c>
      <c r="P201" s="84" t="n">
        <f aca="false">IF(A201=0,0,(1+O201/2)^(-2*((EOMONTH(A201,0)+20)-$C$12)/365.25))</f>
        <v>0</v>
      </c>
      <c r="Q201" s="85" t="n">
        <f aca="false">IF(A201=0,0,VLOOKUP($A201,$AC$4:$AF$446,2))</f>
        <v>0</v>
      </c>
      <c r="R201" s="85" t="n">
        <f aca="false">IF(A201=0,0,VLOOKUP($A201,$AC$4:$AF$446,3))</f>
        <v>0</v>
      </c>
      <c r="S201" s="85" t="n">
        <f aca="false">IF(A201=0,0,VLOOKUP($A201,$AC$4:$AF$446,4))</f>
        <v>0</v>
      </c>
      <c r="AC201" s="11" t="n">
        <v>42552</v>
      </c>
      <c r="AD201" s="8" t="n">
        <v>20</v>
      </c>
      <c r="AE201" s="8" t="n">
        <v>5</v>
      </c>
      <c r="AF201" s="8" t="n">
        <v>6</v>
      </c>
      <c r="AG201" s="8" t="n">
        <v>1</v>
      </c>
      <c r="AH201" s="8" t="n">
        <v>31</v>
      </c>
    </row>
    <row r="202" customFormat="false" ht="12.75" hidden="false" customHeight="false" outlineLevel="0" collapsed="false">
      <c r="A202" s="74" t="n">
        <f aca="false">IF(EOMONTH(A201,0)+1&gt;$C$17,0,IF(A201=0,0,EOMONTH(A201,0)+1))</f>
        <v>0</v>
      </c>
      <c r="B202" s="75" t="n">
        <f aca="false">IF(A202=0,0,YEAR(A202))</f>
        <v>0</v>
      </c>
      <c r="C202" s="76" t="n">
        <f aca="false">IF(A202=0,0,VLOOKUP($A202,PeakPrices,C$4,FALSE()))</f>
        <v>0</v>
      </c>
      <c r="D202" s="30" t="n">
        <f aca="false">IF(A202=0,0,VLOOKUP($A202,SatPrices,D$4,FALSE()))</f>
        <v>0</v>
      </c>
      <c r="E202" s="30" t="n">
        <f aca="false">IF(A202=0,0,VLOOKUP($A202,SunPrices,E$4+4,FALSE()))</f>
        <v>0</v>
      </c>
      <c r="F202" s="30" t="n">
        <f aca="false">IF(A202=0,0,VLOOKUP($A202,OffPrices,F$4+4,FALSE()))</f>
        <v>0</v>
      </c>
      <c r="G202" s="30" t="n">
        <f aca="false">+IF(A202=0,0,(D202*R202*16+E202*S202*16+F202*SUM(Q202:S202)*8)/(R202*16+S202*16+SUM(Q202:S202)*8))</f>
        <v>0</v>
      </c>
      <c r="H202" s="77" t="n">
        <f aca="false">IF(A202=0,0,(C202*Q202*16+D202*R202*16+E202*S202*16+F202*SUM(Q202:S202)*8)/(SUM(Q202:S202)*24))</f>
        <v>0</v>
      </c>
      <c r="I202" s="78" t="n">
        <f aca="false">IF(A202=0,0,VLOOKUP($A202,PeakVols,I$4+12,FALSE()))</f>
        <v>0</v>
      </c>
      <c r="J202" s="79" t="n">
        <f aca="false">IF(A202=0,0,VLOOKUP($A202,OffVols,J$4+16,FALSE()))</f>
        <v>0</v>
      </c>
      <c r="K202" s="80" t="n">
        <f aca="false">IF(A202=0,0,(I202*Q202*16+J202*SUM(R202:S202)*16+J202*SUM(Q202:S202)*8)/(SUM(Q202:S202)*24))</f>
        <v>0</v>
      </c>
      <c r="L202" s="81" t="n">
        <f aca="false">IF(A202=0,0,VLOOKUP($A202,PeakIntraVols,L$4,FALSE()))</f>
        <v>0</v>
      </c>
      <c r="M202" s="82" t="n">
        <f aca="false">IF(A202=0,0,VLOOKUP($A202,OffIntraVols,M$4+4,FALSE()))</f>
        <v>0</v>
      </c>
      <c r="N202" s="82" t="n">
        <f aca="false">IF(A202=0,0,(L202*Q202*16+M202*SUM(R202:S202)*16+M202*SUM(Q202:S202)*8)/(SUM(Q202:S202)*24))</f>
        <v>0</v>
      </c>
      <c r="O202" s="83" t="n">
        <f aca="false">IF(A202=0,0,VLOOKUP(A202,'Pwr CrvFtch'!$A$4:$B$363,2))</f>
        <v>0</v>
      </c>
      <c r="P202" s="84" t="n">
        <f aca="false">IF(A202=0,0,(1+O202/2)^(-2*((EOMONTH(A202,0)+20)-$C$12)/365.25))</f>
        <v>0</v>
      </c>
      <c r="Q202" s="85" t="n">
        <f aca="false">IF(A202=0,0,VLOOKUP($A202,$AC$4:$AF$446,2))</f>
        <v>0</v>
      </c>
      <c r="R202" s="85" t="n">
        <f aca="false">IF(A202=0,0,VLOOKUP($A202,$AC$4:$AF$446,3))</f>
        <v>0</v>
      </c>
      <c r="S202" s="85" t="n">
        <f aca="false">IF(A202=0,0,VLOOKUP($A202,$AC$4:$AF$446,4))</f>
        <v>0</v>
      </c>
      <c r="AC202" s="11" t="n">
        <v>42583</v>
      </c>
      <c r="AD202" s="8" t="n">
        <v>23</v>
      </c>
      <c r="AE202" s="8" t="n">
        <v>4</v>
      </c>
      <c r="AF202" s="8" t="n">
        <v>4</v>
      </c>
      <c r="AG202" s="8" t="n">
        <v>0</v>
      </c>
      <c r="AH202" s="8" t="n">
        <v>31</v>
      </c>
    </row>
    <row r="203" customFormat="false" ht="12.75" hidden="false" customHeight="false" outlineLevel="0" collapsed="false">
      <c r="A203" s="74" t="n">
        <f aca="false">IF(EOMONTH(A202,0)+1&gt;$C$17,0,IF(A202=0,0,EOMONTH(A202,0)+1))</f>
        <v>0</v>
      </c>
      <c r="B203" s="75" t="n">
        <f aca="false">IF(A203=0,0,YEAR(A203))</f>
        <v>0</v>
      </c>
      <c r="C203" s="76" t="n">
        <f aca="false">IF(A203=0,0,VLOOKUP($A203,PeakPrices,C$4,FALSE()))</f>
        <v>0</v>
      </c>
      <c r="D203" s="30" t="n">
        <f aca="false">IF(A203=0,0,VLOOKUP($A203,SatPrices,D$4,FALSE()))</f>
        <v>0</v>
      </c>
      <c r="E203" s="30" t="n">
        <f aca="false">IF(A203=0,0,VLOOKUP($A203,SunPrices,E$4+4,FALSE()))</f>
        <v>0</v>
      </c>
      <c r="F203" s="30" t="n">
        <f aca="false">IF(A203=0,0,VLOOKUP($A203,OffPrices,F$4+4,FALSE()))</f>
        <v>0</v>
      </c>
      <c r="G203" s="30" t="n">
        <f aca="false">+IF(A203=0,0,(D203*R203*16+E203*S203*16+F203*SUM(Q203:S203)*8)/(R203*16+S203*16+SUM(Q203:S203)*8))</f>
        <v>0</v>
      </c>
      <c r="H203" s="77" t="n">
        <f aca="false">IF(A203=0,0,(C203*Q203*16+D203*R203*16+E203*S203*16+F203*SUM(Q203:S203)*8)/(SUM(Q203:S203)*24))</f>
        <v>0</v>
      </c>
      <c r="I203" s="78" t="n">
        <f aca="false">IF(A203=0,0,VLOOKUP($A203,PeakVols,I$4+12,FALSE()))</f>
        <v>0</v>
      </c>
      <c r="J203" s="79" t="n">
        <f aca="false">IF(A203=0,0,VLOOKUP($A203,OffVols,J$4+16,FALSE()))</f>
        <v>0</v>
      </c>
      <c r="K203" s="80" t="n">
        <f aca="false">IF(A203=0,0,(I203*Q203*16+J203*SUM(R203:S203)*16+J203*SUM(Q203:S203)*8)/(SUM(Q203:S203)*24))</f>
        <v>0</v>
      </c>
      <c r="L203" s="81" t="n">
        <f aca="false">IF(A203=0,0,VLOOKUP($A203,PeakIntraVols,L$4,FALSE()))</f>
        <v>0</v>
      </c>
      <c r="M203" s="82" t="n">
        <f aca="false">IF(A203=0,0,VLOOKUP($A203,OffIntraVols,M$4+4,FALSE()))</f>
        <v>0</v>
      </c>
      <c r="N203" s="82" t="n">
        <f aca="false">IF(A203=0,0,(L203*Q203*16+M203*SUM(R203:S203)*16+M203*SUM(Q203:S203)*8)/(SUM(Q203:S203)*24))</f>
        <v>0</v>
      </c>
      <c r="O203" s="83" t="n">
        <f aca="false">IF(A203=0,0,VLOOKUP(A203,'Pwr CrvFtch'!$A$4:$B$363,2))</f>
        <v>0</v>
      </c>
      <c r="P203" s="84" t="n">
        <f aca="false">IF(A203=0,0,(1+O203/2)^(-2*((EOMONTH(A203,0)+20)-$C$12)/365.25))</f>
        <v>0</v>
      </c>
      <c r="Q203" s="85" t="n">
        <f aca="false">IF(A203=0,0,VLOOKUP($A203,$AC$4:$AF$446,2))</f>
        <v>0</v>
      </c>
      <c r="R203" s="85" t="n">
        <f aca="false">IF(A203=0,0,VLOOKUP($A203,$AC$4:$AF$446,3))</f>
        <v>0</v>
      </c>
      <c r="S203" s="85" t="n">
        <f aca="false">IF(A203=0,0,VLOOKUP($A203,$AC$4:$AF$446,4))</f>
        <v>0</v>
      </c>
      <c r="AC203" s="11" t="n">
        <v>42614</v>
      </c>
      <c r="AD203" s="8" t="n">
        <v>21</v>
      </c>
      <c r="AE203" s="8" t="n">
        <v>4</v>
      </c>
      <c r="AF203" s="8" t="n">
        <v>5</v>
      </c>
      <c r="AG203" s="8" t="n">
        <v>1</v>
      </c>
      <c r="AH203" s="8" t="n">
        <v>30</v>
      </c>
    </row>
    <row r="204" customFormat="false" ht="12.75" hidden="false" customHeight="false" outlineLevel="0" collapsed="false">
      <c r="A204" s="74" t="n">
        <f aca="false">IF(EOMONTH(A203,0)+1&gt;$C$17,0,IF(A203=0,0,EOMONTH(A203,0)+1))</f>
        <v>0</v>
      </c>
      <c r="B204" s="75" t="n">
        <f aca="false">IF(A204=0,0,YEAR(A204))</f>
        <v>0</v>
      </c>
      <c r="C204" s="76" t="n">
        <f aca="false">IF(A204=0,0,VLOOKUP($A204,PeakPrices,C$4,FALSE()))</f>
        <v>0</v>
      </c>
      <c r="D204" s="30" t="n">
        <f aca="false">IF(A204=0,0,VLOOKUP($A204,SatPrices,D$4,FALSE()))</f>
        <v>0</v>
      </c>
      <c r="E204" s="30" t="n">
        <f aca="false">IF(A204=0,0,VLOOKUP($A204,SunPrices,E$4+4,FALSE()))</f>
        <v>0</v>
      </c>
      <c r="F204" s="30" t="n">
        <f aca="false">IF(A204=0,0,VLOOKUP($A204,OffPrices,F$4+4,FALSE()))</f>
        <v>0</v>
      </c>
      <c r="G204" s="30" t="n">
        <f aca="false">+IF(A204=0,0,(D204*R204*16+E204*S204*16+F204*SUM(Q204:S204)*8)/(R204*16+S204*16+SUM(Q204:S204)*8))</f>
        <v>0</v>
      </c>
      <c r="H204" s="77" t="n">
        <f aca="false">IF(A204=0,0,(C204*Q204*16+D204*R204*16+E204*S204*16+F204*SUM(Q204:S204)*8)/(SUM(Q204:S204)*24))</f>
        <v>0</v>
      </c>
      <c r="I204" s="78" t="n">
        <f aca="false">IF(A204=0,0,VLOOKUP($A204,PeakVols,I$4+12,FALSE()))</f>
        <v>0</v>
      </c>
      <c r="J204" s="79" t="n">
        <f aca="false">IF(A204=0,0,VLOOKUP($A204,OffVols,J$4+16,FALSE()))</f>
        <v>0</v>
      </c>
      <c r="K204" s="80" t="n">
        <f aca="false">IF(A204=0,0,(I204*Q204*16+J204*SUM(R204:S204)*16+J204*SUM(Q204:S204)*8)/(SUM(Q204:S204)*24))</f>
        <v>0</v>
      </c>
      <c r="L204" s="81" t="n">
        <f aca="false">IF(A204=0,0,VLOOKUP($A204,PeakIntraVols,L$4,FALSE()))</f>
        <v>0</v>
      </c>
      <c r="M204" s="82" t="n">
        <f aca="false">IF(A204=0,0,VLOOKUP($A204,OffIntraVols,M$4+4,FALSE()))</f>
        <v>0</v>
      </c>
      <c r="N204" s="82" t="n">
        <f aca="false">IF(A204=0,0,(L204*Q204*16+M204*SUM(R204:S204)*16+M204*SUM(Q204:S204)*8)/(SUM(Q204:S204)*24))</f>
        <v>0</v>
      </c>
      <c r="O204" s="83" t="n">
        <f aca="false">IF(A204=0,0,VLOOKUP(A204,'Pwr CrvFtch'!$A$4:$B$363,2))</f>
        <v>0</v>
      </c>
      <c r="P204" s="84" t="n">
        <f aca="false">IF(A204=0,0,(1+O204/2)^(-2*((EOMONTH(A204,0)+20)-$C$12)/365.25))</f>
        <v>0</v>
      </c>
      <c r="Q204" s="85" t="n">
        <f aca="false">IF(A204=0,0,VLOOKUP($A204,$AC$4:$AF$446,2))</f>
        <v>0</v>
      </c>
      <c r="R204" s="85" t="n">
        <f aca="false">IF(A204=0,0,VLOOKUP($A204,$AC$4:$AF$446,3))</f>
        <v>0</v>
      </c>
      <c r="S204" s="85" t="n">
        <f aca="false">IF(A204=0,0,VLOOKUP($A204,$AC$4:$AF$446,4))</f>
        <v>0</v>
      </c>
      <c r="AC204" s="11" t="n">
        <v>42644</v>
      </c>
      <c r="AD204" s="8" t="n">
        <v>21</v>
      </c>
      <c r="AE204" s="8" t="n">
        <v>5</v>
      </c>
      <c r="AF204" s="8" t="n">
        <v>5</v>
      </c>
      <c r="AG204" s="8" t="n">
        <v>0</v>
      </c>
      <c r="AH204" s="8" t="n">
        <v>31</v>
      </c>
    </row>
    <row r="205" customFormat="false" ht="12.75" hidden="false" customHeight="false" outlineLevel="0" collapsed="false">
      <c r="A205" s="74" t="n">
        <f aca="false">IF(EOMONTH(A204,0)+1&gt;$C$17,0,IF(A204=0,0,EOMONTH(A204,0)+1))</f>
        <v>0</v>
      </c>
      <c r="B205" s="75" t="n">
        <f aca="false">IF(A205=0,0,YEAR(A205))</f>
        <v>0</v>
      </c>
      <c r="C205" s="76" t="n">
        <f aca="false">IF(A205=0,0,VLOOKUP($A205,PeakPrices,C$4,FALSE()))</f>
        <v>0</v>
      </c>
      <c r="D205" s="30" t="n">
        <f aca="false">IF(A205=0,0,VLOOKUP($A205,SatPrices,D$4,FALSE()))</f>
        <v>0</v>
      </c>
      <c r="E205" s="30" t="n">
        <f aca="false">IF(A205=0,0,VLOOKUP($A205,SunPrices,E$4+4,FALSE()))</f>
        <v>0</v>
      </c>
      <c r="F205" s="30" t="n">
        <f aca="false">IF(A205=0,0,VLOOKUP($A205,OffPrices,F$4+4,FALSE()))</f>
        <v>0</v>
      </c>
      <c r="G205" s="30" t="n">
        <f aca="false">+IF(A205=0,0,(D205*R205*16+E205*S205*16+F205*SUM(Q205:S205)*8)/(R205*16+S205*16+SUM(Q205:S205)*8))</f>
        <v>0</v>
      </c>
      <c r="H205" s="77" t="n">
        <f aca="false">IF(A205=0,0,(C205*Q205*16+D205*R205*16+E205*S205*16+F205*SUM(Q205:S205)*8)/(SUM(Q205:S205)*24))</f>
        <v>0</v>
      </c>
      <c r="I205" s="78" t="n">
        <f aca="false">IF(A205=0,0,VLOOKUP($A205,PeakVols,I$4+12,FALSE()))</f>
        <v>0</v>
      </c>
      <c r="J205" s="79" t="n">
        <f aca="false">IF(A205=0,0,VLOOKUP($A205,OffVols,J$4+16,FALSE()))</f>
        <v>0</v>
      </c>
      <c r="K205" s="80" t="n">
        <f aca="false">IF(A205=0,0,(I205*Q205*16+J205*SUM(R205:S205)*16+J205*SUM(Q205:S205)*8)/(SUM(Q205:S205)*24))</f>
        <v>0</v>
      </c>
      <c r="L205" s="81" t="n">
        <f aca="false">IF(A205=0,0,VLOOKUP($A205,PeakIntraVols,L$4,FALSE()))</f>
        <v>0</v>
      </c>
      <c r="M205" s="82" t="n">
        <f aca="false">IF(A205=0,0,VLOOKUP($A205,OffIntraVols,M$4+4,FALSE()))</f>
        <v>0</v>
      </c>
      <c r="N205" s="82" t="n">
        <f aca="false">IF(A205=0,0,(L205*Q205*16+M205*SUM(R205:S205)*16+M205*SUM(Q205:S205)*8)/(SUM(Q205:S205)*24))</f>
        <v>0</v>
      </c>
      <c r="O205" s="83" t="n">
        <f aca="false">IF(A205=0,0,VLOOKUP(A205,'Pwr CrvFtch'!$A$4:$B$363,2))</f>
        <v>0</v>
      </c>
      <c r="P205" s="84" t="n">
        <f aca="false">IF(A205=0,0,(1+O205/2)^(-2*((EOMONTH(A205,0)+20)-$C$12)/365.25))</f>
        <v>0</v>
      </c>
      <c r="Q205" s="85" t="n">
        <f aca="false">IF(A205=0,0,VLOOKUP($A205,$AC$4:$AF$446,2))</f>
        <v>0</v>
      </c>
      <c r="R205" s="85" t="n">
        <f aca="false">IF(A205=0,0,VLOOKUP($A205,$AC$4:$AF$446,3))</f>
        <v>0</v>
      </c>
      <c r="S205" s="85" t="n">
        <f aca="false">IF(A205=0,0,VLOOKUP($A205,$AC$4:$AF$446,4))</f>
        <v>0</v>
      </c>
      <c r="AC205" s="11" t="n">
        <v>42675</v>
      </c>
      <c r="AD205" s="8" t="n">
        <v>21</v>
      </c>
      <c r="AE205" s="8" t="n">
        <v>4</v>
      </c>
      <c r="AF205" s="8" t="n">
        <v>5</v>
      </c>
      <c r="AG205" s="8" t="n">
        <v>1</v>
      </c>
      <c r="AH205" s="8" t="n">
        <v>30</v>
      </c>
    </row>
    <row r="206" customFormat="false" ht="12.75" hidden="false" customHeight="false" outlineLevel="0" collapsed="false">
      <c r="A206" s="74" t="n">
        <f aca="false">IF(EOMONTH(A205,0)+1&gt;$C$17,0,IF(A205=0,0,EOMONTH(A205,0)+1))</f>
        <v>0</v>
      </c>
      <c r="B206" s="75" t="n">
        <f aca="false">IF(A206=0,0,YEAR(A206))</f>
        <v>0</v>
      </c>
      <c r="C206" s="76" t="n">
        <f aca="false">IF(A206=0,0,VLOOKUP($A206,PeakPrices,C$4,FALSE()))</f>
        <v>0</v>
      </c>
      <c r="D206" s="30" t="n">
        <f aca="false">IF(A206=0,0,VLOOKUP($A206,SatPrices,D$4,FALSE()))</f>
        <v>0</v>
      </c>
      <c r="E206" s="30" t="n">
        <f aca="false">IF(A206=0,0,VLOOKUP($A206,SunPrices,E$4+4,FALSE()))</f>
        <v>0</v>
      </c>
      <c r="F206" s="30" t="n">
        <f aca="false">IF(A206=0,0,VLOOKUP($A206,OffPrices,F$4+4,FALSE()))</f>
        <v>0</v>
      </c>
      <c r="G206" s="30" t="n">
        <f aca="false">+IF(A206=0,0,(D206*R206*16+E206*S206*16+F206*SUM(Q206:S206)*8)/(R206*16+S206*16+SUM(Q206:S206)*8))</f>
        <v>0</v>
      </c>
      <c r="H206" s="77" t="n">
        <f aca="false">IF(A206=0,0,(C206*Q206*16+D206*R206*16+E206*S206*16+F206*SUM(Q206:S206)*8)/(SUM(Q206:S206)*24))</f>
        <v>0</v>
      </c>
      <c r="I206" s="78" t="n">
        <f aca="false">IF(A206=0,0,VLOOKUP($A206,PeakVols,I$4+12,FALSE()))</f>
        <v>0</v>
      </c>
      <c r="J206" s="79" t="n">
        <f aca="false">IF(A206=0,0,VLOOKUP($A206,OffVols,J$4+16,FALSE()))</f>
        <v>0</v>
      </c>
      <c r="K206" s="80" t="n">
        <f aca="false">IF(A206=0,0,(I206*Q206*16+J206*SUM(R206:S206)*16+J206*SUM(Q206:S206)*8)/(SUM(Q206:S206)*24))</f>
        <v>0</v>
      </c>
      <c r="L206" s="81" t="n">
        <f aca="false">IF(A206=0,0,VLOOKUP($A206,PeakIntraVols,L$4,FALSE()))</f>
        <v>0</v>
      </c>
      <c r="M206" s="82" t="n">
        <f aca="false">IF(A206=0,0,VLOOKUP($A206,OffIntraVols,M$4+4,FALSE()))</f>
        <v>0</v>
      </c>
      <c r="N206" s="82" t="n">
        <f aca="false">IF(A206=0,0,(L206*Q206*16+M206*SUM(R206:S206)*16+M206*SUM(Q206:S206)*8)/(SUM(Q206:S206)*24))</f>
        <v>0</v>
      </c>
      <c r="O206" s="83" t="n">
        <f aca="false">IF(A206=0,0,VLOOKUP(A206,'Pwr CrvFtch'!$A$4:$B$363,2))</f>
        <v>0</v>
      </c>
      <c r="P206" s="84" t="n">
        <f aca="false">IF(A206=0,0,(1+O206/2)^(-2*((EOMONTH(A206,0)+20)-$C$12)/365.25))</f>
        <v>0</v>
      </c>
      <c r="Q206" s="85" t="n">
        <f aca="false">IF(A206=0,0,VLOOKUP($A206,$AC$4:$AF$446,2))</f>
        <v>0</v>
      </c>
      <c r="R206" s="85" t="n">
        <f aca="false">IF(A206=0,0,VLOOKUP($A206,$AC$4:$AF$446,3))</f>
        <v>0</v>
      </c>
      <c r="S206" s="85" t="n">
        <f aca="false">IF(A206=0,0,VLOOKUP($A206,$AC$4:$AF$446,4))</f>
        <v>0</v>
      </c>
      <c r="AC206" s="11" t="n">
        <v>42705</v>
      </c>
      <c r="AD206" s="8" t="n">
        <v>21</v>
      </c>
      <c r="AE206" s="8" t="n">
        <v>5</v>
      </c>
      <c r="AF206" s="8" t="n">
        <v>5</v>
      </c>
      <c r="AG206" s="8" t="n">
        <v>1</v>
      </c>
      <c r="AH206" s="8" t="n">
        <v>31</v>
      </c>
    </row>
    <row r="207" customFormat="false" ht="12.75" hidden="false" customHeight="false" outlineLevel="0" collapsed="false">
      <c r="A207" s="74" t="n">
        <f aca="false">IF(EOMONTH(A206,0)+1&gt;$C$17,0,IF(A206=0,0,EOMONTH(A206,0)+1))</f>
        <v>0</v>
      </c>
      <c r="B207" s="75" t="n">
        <f aca="false">IF(A207=0,0,YEAR(A207))</f>
        <v>0</v>
      </c>
      <c r="C207" s="76" t="n">
        <f aca="false">IF(A207=0,0,VLOOKUP($A207,PeakPrices,C$4,FALSE()))</f>
        <v>0</v>
      </c>
      <c r="D207" s="30" t="n">
        <f aca="false">IF(A207=0,0,VLOOKUP($A207,SatPrices,D$4,FALSE()))</f>
        <v>0</v>
      </c>
      <c r="E207" s="30" t="n">
        <f aca="false">IF(A207=0,0,VLOOKUP($A207,SunPrices,E$4+4,FALSE()))</f>
        <v>0</v>
      </c>
      <c r="F207" s="30" t="n">
        <f aca="false">IF(A207=0,0,VLOOKUP($A207,OffPrices,F$4+4,FALSE()))</f>
        <v>0</v>
      </c>
      <c r="G207" s="30" t="n">
        <f aca="false">+IF(A207=0,0,(D207*R207*16+E207*S207*16+F207*SUM(Q207:S207)*8)/(R207*16+S207*16+SUM(Q207:S207)*8))</f>
        <v>0</v>
      </c>
      <c r="H207" s="77" t="n">
        <f aca="false">IF(A207=0,0,(C207*Q207*16+D207*R207*16+E207*S207*16+F207*SUM(Q207:S207)*8)/(SUM(Q207:S207)*24))</f>
        <v>0</v>
      </c>
      <c r="I207" s="78" t="n">
        <f aca="false">IF(A207=0,0,VLOOKUP($A207,PeakVols,I$4+12,FALSE()))</f>
        <v>0</v>
      </c>
      <c r="J207" s="79" t="n">
        <f aca="false">IF(A207=0,0,VLOOKUP($A207,OffVols,J$4+16,FALSE()))</f>
        <v>0</v>
      </c>
      <c r="K207" s="80" t="n">
        <f aca="false">IF(A207=0,0,(I207*Q207*16+J207*SUM(R207:S207)*16+J207*SUM(Q207:S207)*8)/(SUM(Q207:S207)*24))</f>
        <v>0</v>
      </c>
      <c r="L207" s="81" t="n">
        <f aca="false">IF(A207=0,0,VLOOKUP($A207,PeakIntraVols,L$4,FALSE()))</f>
        <v>0</v>
      </c>
      <c r="M207" s="82" t="n">
        <f aca="false">IF(A207=0,0,VLOOKUP($A207,OffIntraVols,M$4+4,FALSE()))</f>
        <v>0</v>
      </c>
      <c r="N207" s="82" t="n">
        <f aca="false">IF(A207=0,0,(L207*Q207*16+M207*SUM(R207:S207)*16+M207*SUM(Q207:S207)*8)/(SUM(Q207:S207)*24))</f>
        <v>0</v>
      </c>
      <c r="O207" s="83" t="n">
        <f aca="false">IF(A207=0,0,VLOOKUP(A207,'Pwr CrvFtch'!$A$4:$B$363,2))</f>
        <v>0</v>
      </c>
      <c r="P207" s="84" t="n">
        <f aca="false">IF(A207=0,0,(1+O207/2)^(-2*((EOMONTH(A207,0)+20)-$C$12)/365.25))</f>
        <v>0</v>
      </c>
      <c r="Q207" s="85" t="n">
        <f aca="false">IF(A207=0,0,VLOOKUP($A207,$AC$4:$AF$446,2))</f>
        <v>0</v>
      </c>
      <c r="R207" s="85" t="n">
        <f aca="false">IF(A207=0,0,VLOOKUP($A207,$AC$4:$AF$446,3))</f>
        <v>0</v>
      </c>
      <c r="S207" s="85" t="n">
        <f aca="false">IF(A207=0,0,VLOOKUP($A207,$AC$4:$AF$446,4))</f>
        <v>0</v>
      </c>
      <c r="AC207" s="11" t="n">
        <v>42736</v>
      </c>
      <c r="AD207" s="8" t="n">
        <v>21</v>
      </c>
      <c r="AE207" s="8" t="n">
        <v>4</v>
      </c>
      <c r="AF207" s="8" t="n">
        <v>6</v>
      </c>
      <c r="AG207" s="8" t="n">
        <v>1</v>
      </c>
      <c r="AH207" s="8" t="n">
        <v>31</v>
      </c>
    </row>
    <row r="208" customFormat="false" ht="12.75" hidden="false" customHeight="false" outlineLevel="0" collapsed="false">
      <c r="A208" s="74" t="n">
        <f aca="false">IF(EOMONTH(A207,0)+1&gt;$C$17,0,IF(A207=0,0,EOMONTH(A207,0)+1))</f>
        <v>0</v>
      </c>
      <c r="B208" s="75" t="n">
        <f aca="false">IF(A208=0,0,YEAR(A208))</f>
        <v>0</v>
      </c>
      <c r="C208" s="76" t="n">
        <f aca="false">IF(A208=0,0,VLOOKUP($A208,PeakPrices,C$4,FALSE()))</f>
        <v>0</v>
      </c>
      <c r="D208" s="30" t="n">
        <f aca="false">IF(A208=0,0,VLOOKUP($A208,SatPrices,D$4,FALSE()))</f>
        <v>0</v>
      </c>
      <c r="E208" s="30" t="n">
        <f aca="false">IF(A208=0,0,VLOOKUP($A208,SunPrices,E$4+4,FALSE()))</f>
        <v>0</v>
      </c>
      <c r="F208" s="30" t="n">
        <f aca="false">IF(A208=0,0,VLOOKUP($A208,OffPrices,F$4+4,FALSE()))</f>
        <v>0</v>
      </c>
      <c r="G208" s="30" t="n">
        <f aca="false">+IF(A208=0,0,(D208*R208*16+E208*S208*16+F208*SUM(Q208:S208)*8)/(R208*16+S208*16+SUM(Q208:S208)*8))</f>
        <v>0</v>
      </c>
      <c r="H208" s="77" t="n">
        <f aca="false">IF(A208=0,0,(C208*Q208*16+D208*R208*16+E208*S208*16+F208*SUM(Q208:S208)*8)/(SUM(Q208:S208)*24))</f>
        <v>0</v>
      </c>
      <c r="I208" s="78" t="n">
        <f aca="false">IF(A208=0,0,VLOOKUP($A208,PeakVols,I$4+12,FALSE()))</f>
        <v>0</v>
      </c>
      <c r="J208" s="79" t="n">
        <f aca="false">IF(A208=0,0,VLOOKUP($A208,OffVols,J$4+16,FALSE()))</f>
        <v>0</v>
      </c>
      <c r="K208" s="80" t="n">
        <f aca="false">IF(A208=0,0,(I208*Q208*16+J208*SUM(R208:S208)*16+J208*SUM(Q208:S208)*8)/(SUM(Q208:S208)*24))</f>
        <v>0</v>
      </c>
      <c r="L208" s="81" t="n">
        <f aca="false">IF(A208=0,0,VLOOKUP($A208,PeakIntraVols,L$4,FALSE()))</f>
        <v>0</v>
      </c>
      <c r="M208" s="82" t="n">
        <f aca="false">IF(A208=0,0,VLOOKUP($A208,OffIntraVols,M$4+4,FALSE()))</f>
        <v>0</v>
      </c>
      <c r="N208" s="82" t="n">
        <f aca="false">IF(A208=0,0,(L208*Q208*16+M208*SUM(R208:S208)*16+M208*SUM(Q208:S208)*8)/(SUM(Q208:S208)*24))</f>
        <v>0</v>
      </c>
      <c r="O208" s="83" t="n">
        <f aca="false">IF(A208=0,0,VLOOKUP(A208,'Pwr CrvFtch'!$A$4:$B$363,2))</f>
        <v>0</v>
      </c>
      <c r="P208" s="84" t="n">
        <f aca="false">IF(A208=0,0,(1+O208/2)^(-2*((EOMONTH(A208,0)+20)-$C$12)/365.25))</f>
        <v>0</v>
      </c>
      <c r="Q208" s="85" t="n">
        <f aca="false">IF(A208=0,0,VLOOKUP($A208,$AC$4:$AF$446,2))</f>
        <v>0</v>
      </c>
      <c r="R208" s="85" t="n">
        <f aca="false">IF(A208=0,0,VLOOKUP($A208,$AC$4:$AF$446,3))</f>
        <v>0</v>
      </c>
      <c r="S208" s="85" t="n">
        <f aca="false">IF(A208=0,0,VLOOKUP($A208,$AC$4:$AF$446,4))</f>
        <v>0</v>
      </c>
      <c r="AC208" s="11" t="n">
        <v>42767</v>
      </c>
      <c r="AD208" s="8" t="n">
        <v>20</v>
      </c>
      <c r="AE208" s="8" t="n">
        <v>4</v>
      </c>
      <c r="AF208" s="8" t="n">
        <v>4</v>
      </c>
      <c r="AG208" s="8" t="n">
        <v>0</v>
      </c>
      <c r="AH208" s="8" t="n">
        <v>28</v>
      </c>
    </row>
    <row r="209" customFormat="false" ht="12.75" hidden="false" customHeight="false" outlineLevel="0" collapsed="false">
      <c r="A209" s="74" t="n">
        <f aca="false">IF(EOMONTH(A208,0)+1&gt;$C$17,0,IF(A208=0,0,EOMONTH(A208,0)+1))</f>
        <v>0</v>
      </c>
      <c r="B209" s="75" t="n">
        <f aca="false">IF(A209=0,0,YEAR(A209))</f>
        <v>0</v>
      </c>
      <c r="C209" s="76" t="n">
        <f aca="false">IF(A209=0,0,VLOOKUP($A209,PeakPrices,C$4,FALSE()))</f>
        <v>0</v>
      </c>
      <c r="D209" s="30" t="n">
        <f aca="false">IF(A209=0,0,VLOOKUP($A209,SatPrices,D$4,FALSE()))</f>
        <v>0</v>
      </c>
      <c r="E209" s="30" t="n">
        <f aca="false">IF(A209=0,0,VLOOKUP($A209,SunPrices,E$4+4,FALSE()))</f>
        <v>0</v>
      </c>
      <c r="F209" s="30" t="n">
        <f aca="false">IF(A209=0,0,VLOOKUP($A209,OffPrices,F$4+4,FALSE()))</f>
        <v>0</v>
      </c>
      <c r="G209" s="30" t="n">
        <f aca="false">+IF(A209=0,0,(D209*R209*16+E209*S209*16+F209*SUM(Q209:S209)*8)/(R209*16+S209*16+SUM(Q209:S209)*8))</f>
        <v>0</v>
      </c>
      <c r="H209" s="77" t="n">
        <f aca="false">IF(A209=0,0,(C209*Q209*16+D209*R209*16+E209*S209*16+F209*SUM(Q209:S209)*8)/(SUM(Q209:S209)*24))</f>
        <v>0</v>
      </c>
      <c r="I209" s="78" t="n">
        <f aca="false">IF(A209=0,0,VLOOKUP($A209,PeakVols,I$4+12,FALSE()))</f>
        <v>0</v>
      </c>
      <c r="J209" s="79" t="n">
        <f aca="false">IF(A209=0,0,VLOOKUP($A209,OffVols,J$4+16,FALSE()))</f>
        <v>0</v>
      </c>
      <c r="K209" s="80" t="n">
        <f aca="false">IF(A209=0,0,(I209*Q209*16+J209*SUM(R209:S209)*16+J209*SUM(Q209:S209)*8)/(SUM(Q209:S209)*24))</f>
        <v>0</v>
      </c>
      <c r="L209" s="81" t="n">
        <f aca="false">IF(A209=0,0,VLOOKUP($A209,PeakIntraVols,L$4,FALSE()))</f>
        <v>0</v>
      </c>
      <c r="M209" s="82" t="n">
        <f aca="false">IF(A209=0,0,VLOOKUP($A209,OffIntraVols,M$4+4,FALSE()))</f>
        <v>0</v>
      </c>
      <c r="N209" s="82" t="n">
        <f aca="false">IF(A209=0,0,(L209*Q209*16+M209*SUM(R209:S209)*16+M209*SUM(Q209:S209)*8)/(SUM(Q209:S209)*24))</f>
        <v>0</v>
      </c>
      <c r="O209" s="83" t="n">
        <f aca="false">IF(A209=0,0,VLOOKUP(A209,'Pwr CrvFtch'!$A$4:$B$363,2))</f>
        <v>0</v>
      </c>
      <c r="P209" s="84" t="n">
        <f aca="false">IF(A209=0,0,(1+O209/2)^(-2*((EOMONTH(A209,0)+20)-$C$12)/365.25))</f>
        <v>0</v>
      </c>
      <c r="Q209" s="85" t="n">
        <f aca="false">IF(A209=0,0,VLOOKUP($A209,$AC$4:$AF$446,2))</f>
        <v>0</v>
      </c>
      <c r="R209" s="85" t="n">
        <f aca="false">IF(A209=0,0,VLOOKUP($A209,$AC$4:$AF$446,3))</f>
        <v>0</v>
      </c>
      <c r="S209" s="85" t="n">
        <f aca="false">IF(A209=0,0,VLOOKUP($A209,$AC$4:$AF$446,4))</f>
        <v>0</v>
      </c>
      <c r="AC209" s="11" t="n">
        <v>42795</v>
      </c>
      <c r="AD209" s="8" t="n">
        <v>23</v>
      </c>
      <c r="AE209" s="8" t="n">
        <v>4</v>
      </c>
      <c r="AF209" s="8" t="n">
        <v>4</v>
      </c>
      <c r="AG209" s="8" t="n">
        <v>0</v>
      </c>
      <c r="AH209" s="8" t="n">
        <v>31</v>
      </c>
    </row>
    <row r="210" customFormat="false" ht="12.75" hidden="false" customHeight="false" outlineLevel="0" collapsed="false">
      <c r="A210" s="74" t="n">
        <f aca="false">IF(EOMONTH(A209,0)+1&gt;$C$17,0,IF(A209=0,0,EOMONTH(A209,0)+1))</f>
        <v>0</v>
      </c>
      <c r="B210" s="75" t="n">
        <f aca="false">IF(A210=0,0,YEAR(A210))</f>
        <v>0</v>
      </c>
      <c r="C210" s="76" t="n">
        <f aca="false">IF(A210=0,0,VLOOKUP($A210,PeakPrices,C$4,FALSE()))</f>
        <v>0</v>
      </c>
      <c r="D210" s="30" t="n">
        <f aca="false">IF(A210=0,0,VLOOKUP($A210,SatPrices,D$4,FALSE()))</f>
        <v>0</v>
      </c>
      <c r="E210" s="30" t="n">
        <f aca="false">IF(A210=0,0,VLOOKUP($A210,SunPrices,E$4+4,FALSE()))</f>
        <v>0</v>
      </c>
      <c r="F210" s="30" t="n">
        <f aca="false">IF(A210=0,0,VLOOKUP($A210,OffPrices,F$4+4,FALSE()))</f>
        <v>0</v>
      </c>
      <c r="G210" s="30" t="n">
        <f aca="false">+IF(A210=0,0,(D210*R210*16+E210*S210*16+F210*SUM(Q210:S210)*8)/(R210*16+S210*16+SUM(Q210:S210)*8))</f>
        <v>0</v>
      </c>
      <c r="H210" s="77" t="n">
        <f aca="false">IF(A210=0,0,(C210*Q210*16+D210*R210*16+E210*S210*16+F210*SUM(Q210:S210)*8)/(SUM(Q210:S210)*24))</f>
        <v>0</v>
      </c>
      <c r="I210" s="78" t="n">
        <f aca="false">IF(A210=0,0,VLOOKUP($A210,PeakVols,I$4+12,FALSE()))</f>
        <v>0</v>
      </c>
      <c r="J210" s="79" t="n">
        <f aca="false">IF(A210=0,0,VLOOKUP($A210,OffVols,J$4+16,FALSE()))</f>
        <v>0</v>
      </c>
      <c r="K210" s="80" t="n">
        <f aca="false">IF(A210=0,0,(I210*Q210*16+J210*SUM(R210:S210)*16+J210*SUM(Q210:S210)*8)/(SUM(Q210:S210)*24))</f>
        <v>0</v>
      </c>
      <c r="L210" s="81" t="n">
        <f aca="false">IF(A210=0,0,VLOOKUP($A210,PeakIntraVols,L$4,FALSE()))</f>
        <v>0</v>
      </c>
      <c r="M210" s="82" t="n">
        <f aca="false">IF(A210=0,0,VLOOKUP($A210,OffIntraVols,M$4+4,FALSE()))</f>
        <v>0</v>
      </c>
      <c r="N210" s="82" t="n">
        <f aca="false">IF(A210=0,0,(L210*Q210*16+M210*SUM(R210:S210)*16+M210*SUM(Q210:S210)*8)/(SUM(Q210:S210)*24))</f>
        <v>0</v>
      </c>
      <c r="O210" s="83" t="n">
        <f aca="false">IF(A210=0,0,VLOOKUP(A210,'Pwr CrvFtch'!$A$4:$B$363,2))</f>
        <v>0</v>
      </c>
      <c r="P210" s="84" t="n">
        <f aca="false">IF(A210=0,0,(1+O210/2)^(-2*((EOMONTH(A210,0)+20)-$C$12)/365.25))</f>
        <v>0</v>
      </c>
      <c r="Q210" s="85" t="n">
        <f aca="false">IF(A210=0,0,VLOOKUP($A210,$AC$4:$AF$446,2))</f>
        <v>0</v>
      </c>
      <c r="R210" s="85" t="n">
        <f aca="false">IF(A210=0,0,VLOOKUP($A210,$AC$4:$AF$446,3))</f>
        <v>0</v>
      </c>
      <c r="S210" s="85" t="n">
        <f aca="false">IF(A210=0,0,VLOOKUP($A210,$AC$4:$AF$446,4))</f>
        <v>0</v>
      </c>
      <c r="AC210" s="11" t="n">
        <v>42826</v>
      </c>
      <c r="AD210" s="8" t="n">
        <v>20</v>
      </c>
      <c r="AE210" s="8" t="n">
        <v>5</v>
      </c>
      <c r="AF210" s="8" t="n">
        <v>5</v>
      </c>
      <c r="AG210" s="8" t="n">
        <v>0</v>
      </c>
      <c r="AH210" s="8" t="n">
        <v>30</v>
      </c>
    </row>
    <row r="211" customFormat="false" ht="12.75" hidden="false" customHeight="false" outlineLevel="0" collapsed="false">
      <c r="A211" s="74" t="n">
        <f aca="false">IF(EOMONTH(A210,0)+1&gt;$C$17,0,IF(A210=0,0,EOMONTH(A210,0)+1))</f>
        <v>0</v>
      </c>
      <c r="B211" s="75" t="n">
        <f aca="false">IF(A211=0,0,YEAR(A211))</f>
        <v>0</v>
      </c>
      <c r="C211" s="76" t="n">
        <f aca="false">IF(A211=0,0,VLOOKUP($A211,PeakPrices,C$4,FALSE()))</f>
        <v>0</v>
      </c>
      <c r="D211" s="30" t="n">
        <f aca="false">IF(A211=0,0,VLOOKUP($A211,SatPrices,D$4,FALSE()))</f>
        <v>0</v>
      </c>
      <c r="E211" s="30" t="n">
        <f aca="false">IF(A211=0,0,VLOOKUP($A211,SunPrices,E$4+4,FALSE()))</f>
        <v>0</v>
      </c>
      <c r="F211" s="30" t="n">
        <f aca="false">IF(A211=0,0,VLOOKUP($A211,OffPrices,F$4+4,FALSE()))</f>
        <v>0</v>
      </c>
      <c r="G211" s="30" t="n">
        <f aca="false">+IF(A211=0,0,(D211*R211*16+E211*S211*16+F211*SUM(Q211:S211)*8)/(R211*16+S211*16+SUM(Q211:S211)*8))</f>
        <v>0</v>
      </c>
      <c r="H211" s="77" t="n">
        <f aca="false">IF(A211=0,0,(C211*Q211*16+D211*R211*16+E211*S211*16+F211*SUM(Q211:S211)*8)/(SUM(Q211:S211)*24))</f>
        <v>0</v>
      </c>
      <c r="I211" s="78" t="n">
        <f aca="false">IF(A211=0,0,VLOOKUP($A211,PeakVols,I$4+12,FALSE()))</f>
        <v>0</v>
      </c>
      <c r="J211" s="79" t="n">
        <f aca="false">IF(A211=0,0,VLOOKUP($A211,OffVols,J$4+16,FALSE()))</f>
        <v>0</v>
      </c>
      <c r="K211" s="80" t="n">
        <f aca="false">IF(A211=0,0,(I211*Q211*16+J211*SUM(R211:S211)*16+J211*SUM(Q211:S211)*8)/(SUM(Q211:S211)*24))</f>
        <v>0</v>
      </c>
      <c r="L211" s="81" t="n">
        <f aca="false">IF(A211=0,0,VLOOKUP($A211,PeakIntraVols,L$4,FALSE()))</f>
        <v>0</v>
      </c>
      <c r="M211" s="82" t="n">
        <f aca="false">IF(A211=0,0,VLOOKUP($A211,OffIntraVols,M$4+4,FALSE()))</f>
        <v>0</v>
      </c>
      <c r="N211" s="82" t="n">
        <f aca="false">IF(A211=0,0,(L211*Q211*16+M211*SUM(R211:S211)*16+M211*SUM(Q211:S211)*8)/(SUM(Q211:S211)*24))</f>
        <v>0</v>
      </c>
      <c r="O211" s="83" t="n">
        <f aca="false">IF(A211=0,0,VLOOKUP(A211,'Pwr CrvFtch'!$A$4:$B$363,2))</f>
        <v>0</v>
      </c>
      <c r="P211" s="84" t="n">
        <f aca="false">IF(A211=0,0,(1+O211/2)^(-2*((EOMONTH(A211,0)+20)-$C$12)/365.25))</f>
        <v>0</v>
      </c>
      <c r="Q211" s="85" t="n">
        <f aca="false">IF(A211=0,0,VLOOKUP($A211,$AC$4:$AF$446,2))</f>
        <v>0</v>
      </c>
      <c r="R211" s="85" t="n">
        <f aca="false">IF(A211=0,0,VLOOKUP($A211,$AC$4:$AF$446,3))</f>
        <v>0</v>
      </c>
      <c r="S211" s="85" t="n">
        <f aca="false">IF(A211=0,0,VLOOKUP($A211,$AC$4:$AF$446,4))</f>
        <v>0</v>
      </c>
      <c r="AC211" s="11" t="n">
        <v>42856</v>
      </c>
      <c r="AD211" s="8" t="n">
        <v>22</v>
      </c>
      <c r="AE211" s="8" t="n">
        <v>4</v>
      </c>
      <c r="AF211" s="8" t="n">
        <v>5</v>
      </c>
      <c r="AG211" s="8" t="n">
        <v>1</v>
      </c>
      <c r="AH211" s="8" t="n">
        <v>31</v>
      </c>
    </row>
    <row r="212" customFormat="false" ht="12.75" hidden="false" customHeight="false" outlineLevel="0" collapsed="false">
      <c r="A212" s="74" t="n">
        <f aca="false">IF(EOMONTH(A211,0)+1&gt;$C$17,0,IF(A211=0,0,EOMONTH(A211,0)+1))</f>
        <v>0</v>
      </c>
      <c r="B212" s="75" t="n">
        <f aca="false">IF(A212=0,0,YEAR(A212))</f>
        <v>0</v>
      </c>
      <c r="C212" s="76" t="n">
        <f aca="false">IF(A212=0,0,VLOOKUP($A212,PeakPrices,C$4,FALSE()))</f>
        <v>0</v>
      </c>
      <c r="D212" s="30" t="n">
        <f aca="false">IF(A212=0,0,VLOOKUP($A212,SatPrices,D$4,FALSE()))</f>
        <v>0</v>
      </c>
      <c r="E212" s="30" t="n">
        <f aca="false">IF(A212=0,0,VLOOKUP($A212,SunPrices,E$4+4,FALSE()))</f>
        <v>0</v>
      </c>
      <c r="F212" s="30" t="n">
        <f aca="false">IF(A212=0,0,VLOOKUP($A212,OffPrices,F$4+4,FALSE()))</f>
        <v>0</v>
      </c>
      <c r="G212" s="30" t="n">
        <f aca="false">+IF(A212=0,0,(D212*R212*16+E212*S212*16+F212*SUM(Q212:S212)*8)/(R212*16+S212*16+SUM(Q212:S212)*8))</f>
        <v>0</v>
      </c>
      <c r="H212" s="77" t="n">
        <f aca="false">IF(A212=0,0,(C212*Q212*16+D212*R212*16+E212*S212*16+F212*SUM(Q212:S212)*8)/(SUM(Q212:S212)*24))</f>
        <v>0</v>
      </c>
      <c r="I212" s="78" t="n">
        <f aca="false">IF(A212=0,0,VLOOKUP($A212,PeakVols,I$4+12,FALSE()))</f>
        <v>0</v>
      </c>
      <c r="J212" s="79" t="n">
        <f aca="false">IF(A212=0,0,VLOOKUP($A212,OffVols,J$4+16,FALSE()))</f>
        <v>0</v>
      </c>
      <c r="K212" s="80" t="n">
        <f aca="false">IF(A212=0,0,(I212*Q212*16+J212*SUM(R212:S212)*16+J212*SUM(Q212:S212)*8)/(SUM(Q212:S212)*24))</f>
        <v>0</v>
      </c>
      <c r="L212" s="81" t="n">
        <f aca="false">IF(A212=0,0,VLOOKUP($A212,PeakIntraVols,L$4,FALSE()))</f>
        <v>0</v>
      </c>
      <c r="M212" s="82" t="n">
        <f aca="false">IF(A212=0,0,VLOOKUP($A212,OffIntraVols,M$4+4,FALSE()))</f>
        <v>0</v>
      </c>
      <c r="N212" s="82" t="n">
        <f aca="false">IF(A212=0,0,(L212*Q212*16+M212*SUM(R212:S212)*16+M212*SUM(Q212:S212)*8)/(SUM(Q212:S212)*24))</f>
        <v>0</v>
      </c>
      <c r="O212" s="83" t="n">
        <f aca="false">IF(A212=0,0,VLOOKUP(A212,'Pwr CrvFtch'!$A$4:$B$363,2))</f>
        <v>0</v>
      </c>
      <c r="P212" s="84" t="n">
        <f aca="false">IF(A212=0,0,(1+O212/2)^(-2*((EOMONTH(A212,0)+20)-$C$12)/365.25))</f>
        <v>0</v>
      </c>
      <c r="Q212" s="85" t="n">
        <f aca="false">IF(A212=0,0,VLOOKUP($A212,$AC$4:$AF$446,2))</f>
        <v>0</v>
      </c>
      <c r="R212" s="85" t="n">
        <f aca="false">IF(A212=0,0,VLOOKUP($A212,$AC$4:$AF$446,3))</f>
        <v>0</v>
      </c>
      <c r="S212" s="85" t="n">
        <f aca="false">IF(A212=0,0,VLOOKUP($A212,$AC$4:$AF$446,4))</f>
        <v>0</v>
      </c>
      <c r="AC212" s="11" t="n">
        <v>42887</v>
      </c>
      <c r="AD212" s="8" t="n">
        <v>22</v>
      </c>
      <c r="AE212" s="8" t="n">
        <v>4</v>
      </c>
      <c r="AF212" s="8" t="n">
        <v>4</v>
      </c>
      <c r="AG212" s="8" t="n">
        <v>0</v>
      </c>
      <c r="AH212" s="8" t="n">
        <v>30</v>
      </c>
    </row>
    <row r="213" customFormat="false" ht="12.75" hidden="false" customHeight="false" outlineLevel="0" collapsed="false">
      <c r="A213" s="74" t="n">
        <f aca="false">IF(EOMONTH(A212,0)+1&gt;$C$17,0,IF(A212=0,0,EOMONTH(A212,0)+1))</f>
        <v>0</v>
      </c>
      <c r="B213" s="75" t="n">
        <f aca="false">IF(A213=0,0,YEAR(A213))</f>
        <v>0</v>
      </c>
      <c r="C213" s="76" t="n">
        <f aca="false">IF(A213=0,0,VLOOKUP($A213,PeakPrices,C$4,FALSE()))</f>
        <v>0</v>
      </c>
      <c r="D213" s="30" t="n">
        <f aca="false">IF(A213=0,0,VLOOKUP($A213,SatPrices,D$4,FALSE()))</f>
        <v>0</v>
      </c>
      <c r="E213" s="30" t="n">
        <f aca="false">IF(A213=0,0,VLOOKUP($A213,SunPrices,E$4+4,FALSE()))</f>
        <v>0</v>
      </c>
      <c r="F213" s="30" t="n">
        <f aca="false">IF(A213=0,0,VLOOKUP($A213,OffPrices,F$4+4,FALSE()))</f>
        <v>0</v>
      </c>
      <c r="G213" s="30" t="n">
        <f aca="false">+IF(A213=0,0,(D213*R213*16+E213*S213*16+F213*SUM(Q213:S213)*8)/(R213*16+S213*16+SUM(Q213:S213)*8))</f>
        <v>0</v>
      </c>
      <c r="H213" s="77" t="n">
        <f aca="false">IF(A213=0,0,(C213*Q213*16+D213*R213*16+E213*S213*16+F213*SUM(Q213:S213)*8)/(SUM(Q213:S213)*24))</f>
        <v>0</v>
      </c>
      <c r="I213" s="78" t="n">
        <f aca="false">IF(A213=0,0,VLOOKUP($A213,PeakVols,I$4+12,FALSE()))</f>
        <v>0</v>
      </c>
      <c r="J213" s="79" t="n">
        <f aca="false">IF(A213=0,0,VLOOKUP($A213,OffVols,J$4+16,FALSE()))</f>
        <v>0</v>
      </c>
      <c r="K213" s="80" t="n">
        <f aca="false">IF(A213=0,0,(I213*Q213*16+J213*SUM(R213:S213)*16+J213*SUM(Q213:S213)*8)/(SUM(Q213:S213)*24))</f>
        <v>0</v>
      </c>
      <c r="L213" s="81" t="n">
        <f aca="false">IF(A213=0,0,VLOOKUP($A213,PeakIntraVols,L$4,FALSE()))</f>
        <v>0</v>
      </c>
      <c r="M213" s="82" t="n">
        <f aca="false">IF(A213=0,0,VLOOKUP($A213,OffIntraVols,M$4+4,FALSE()))</f>
        <v>0</v>
      </c>
      <c r="N213" s="82" t="n">
        <f aca="false">IF(A213=0,0,(L213*Q213*16+M213*SUM(R213:S213)*16+M213*SUM(Q213:S213)*8)/(SUM(Q213:S213)*24))</f>
        <v>0</v>
      </c>
      <c r="O213" s="83" t="n">
        <f aca="false">IF(A213=0,0,VLOOKUP(A213,'Pwr CrvFtch'!$A$4:$B$363,2))</f>
        <v>0</v>
      </c>
      <c r="P213" s="84" t="n">
        <f aca="false">IF(A213=0,0,(1+O213/2)^(-2*((EOMONTH(A213,0)+20)-$C$12)/365.25))</f>
        <v>0</v>
      </c>
      <c r="Q213" s="85" t="n">
        <f aca="false">IF(A213=0,0,VLOOKUP($A213,$AC$4:$AF$446,2))</f>
        <v>0</v>
      </c>
      <c r="R213" s="85" t="n">
        <f aca="false">IF(A213=0,0,VLOOKUP($A213,$AC$4:$AF$446,3))</f>
        <v>0</v>
      </c>
      <c r="S213" s="85" t="n">
        <f aca="false">IF(A213=0,0,VLOOKUP($A213,$AC$4:$AF$446,4))</f>
        <v>0</v>
      </c>
      <c r="AC213" s="11" t="n">
        <v>42917</v>
      </c>
      <c r="AD213" s="8" t="n">
        <v>20</v>
      </c>
      <c r="AE213" s="8" t="n">
        <v>5</v>
      </c>
      <c r="AF213" s="8" t="n">
        <v>6</v>
      </c>
      <c r="AG213" s="8" t="n">
        <v>1</v>
      </c>
      <c r="AH213" s="8" t="n">
        <v>31</v>
      </c>
    </row>
    <row r="214" customFormat="false" ht="12.75" hidden="false" customHeight="false" outlineLevel="0" collapsed="false">
      <c r="A214" s="74" t="n">
        <f aca="false">IF(EOMONTH(A213,0)+1&gt;$C$17,0,IF(A213=0,0,EOMONTH(A213,0)+1))</f>
        <v>0</v>
      </c>
      <c r="B214" s="75" t="n">
        <f aca="false">IF(A214=0,0,YEAR(A214))</f>
        <v>0</v>
      </c>
      <c r="C214" s="76" t="n">
        <f aca="false">IF(A214=0,0,VLOOKUP($A214,PeakPrices,C$4,FALSE()))</f>
        <v>0</v>
      </c>
      <c r="D214" s="30" t="n">
        <f aca="false">IF(A214=0,0,VLOOKUP($A214,SatPrices,D$4,FALSE()))</f>
        <v>0</v>
      </c>
      <c r="E214" s="30" t="n">
        <f aca="false">IF(A214=0,0,VLOOKUP($A214,SunPrices,E$4+4,FALSE()))</f>
        <v>0</v>
      </c>
      <c r="F214" s="30" t="n">
        <f aca="false">IF(A214=0,0,VLOOKUP($A214,OffPrices,F$4+4,FALSE()))</f>
        <v>0</v>
      </c>
      <c r="G214" s="30" t="n">
        <f aca="false">+IF(A214=0,0,(D214*R214*16+E214*S214*16+F214*SUM(Q214:S214)*8)/(R214*16+S214*16+SUM(Q214:S214)*8))</f>
        <v>0</v>
      </c>
      <c r="H214" s="77" t="n">
        <f aca="false">IF(A214=0,0,(C214*Q214*16+D214*R214*16+E214*S214*16+F214*SUM(Q214:S214)*8)/(SUM(Q214:S214)*24))</f>
        <v>0</v>
      </c>
      <c r="I214" s="78" t="n">
        <f aca="false">IF(A214=0,0,VLOOKUP($A214,PeakVols,I$4+12,FALSE()))</f>
        <v>0</v>
      </c>
      <c r="J214" s="79" t="n">
        <f aca="false">IF(A214=0,0,VLOOKUP($A214,OffVols,J$4+16,FALSE()))</f>
        <v>0</v>
      </c>
      <c r="K214" s="80" t="n">
        <f aca="false">IF(A214=0,0,(I214*Q214*16+J214*SUM(R214:S214)*16+J214*SUM(Q214:S214)*8)/(SUM(Q214:S214)*24))</f>
        <v>0</v>
      </c>
      <c r="L214" s="81" t="n">
        <f aca="false">IF(A214=0,0,VLOOKUP($A214,PeakIntraVols,L$4,FALSE()))</f>
        <v>0</v>
      </c>
      <c r="M214" s="82" t="n">
        <f aca="false">IF(A214=0,0,VLOOKUP($A214,OffIntraVols,M$4+4,FALSE()))</f>
        <v>0</v>
      </c>
      <c r="N214" s="82" t="n">
        <f aca="false">IF(A214=0,0,(L214*Q214*16+M214*SUM(R214:S214)*16+M214*SUM(Q214:S214)*8)/(SUM(Q214:S214)*24))</f>
        <v>0</v>
      </c>
      <c r="O214" s="83" t="n">
        <f aca="false">IF(A214=0,0,VLOOKUP(A214,'Pwr CrvFtch'!$A$4:$B$363,2))</f>
        <v>0</v>
      </c>
      <c r="P214" s="84" t="n">
        <f aca="false">IF(A214=0,0,(1+O214/2)^(-2*((EOMONTH(A214,0)+20)-$C$12)/365.25))</f>
        <v>0</v>
      </c>
      <c r="Q214" s="85" t="n">
        <f aca="false">IF(A214=0,0,VLOOKUP($A214,$AC$4:$AF$446,2))</f>
        <v>0</v>
      </c>
      <c r="R214" s="85" t="n">
        <f aca="false">IF(A214=0,0,VLOOKUP($A214,$AC$4:$AF$446,3))</f>
        <v>0</v>
      </c>
      <c r="S214" s="85" t="n">
        <f aca="false">IF(A214=0,0,VLOOKUP($A214,$AC$4:$AF$446,4))</f>
        <v>0</v>
      </c>
      <c r="AC214" s="11" t="n">
        <v>42948</v>
      </c>
      <c r="AD214" s="8" t="n">
        <v>23</v>
      </c>
      <c r="AE214" s="8" t="n">
        <v>4</v>
      </c>
      <c r="AF214" s="8" t="n">
        <v>4</v>
      </c>
      <c r="AG214" s="8" t="n">
        <v>0</v>
      </c>
      <c r="AH214" s="8" t="n">
        <v>31</v>
      </c>
    </row>
    <row r="215" customFormat="false" ht="12.75" hidden="false" customHeight="false" outlineLevel="0" collapsed="false">
      <c r="A215" s="74" t="n">
        <f aca="false">IF(EOMONTH(A214,0)+1&gt;$C$17,0,IF(A214=0,0,EOMONTH(A214,0)+1))</f>
        <v>0</v>
      </c>
      <c r="B215" s="75" t="n">
        <f aca="false">IF(A215=0,0,YEAR(A215))</f>
        <v>0</v>
      </c>
      <c r="C215" s="76" t="n">
        <f aca="false">IF(A215=0,0,VLOOKUP($A215,PeakPrices,C$4,FALSE()))</f>
        <v>0</v>
      </c>
      <c r="D215" s="30" t="n">
        <f aca="false">IF(A215=0,0,VLOOKUP($A215,SatPrices,D$4,FALSE()))</f>
        <v>0</v>
      </c>
      <c r="E215" s="30" t="n">
        <f aca="false">IF(A215=0,0,VLOOKUP($A215,SunPrices,E$4+4,FALSE()))</f>
        <v>0</v>
      </c>
      <c r="F215" s="30" t="n">
        <f aca="false">IF(A215=0,0,VLOOKUP($A215,OffPrices,F$4+4,FALSE()))</f>
        <v>0</v>
      </c>
      <c r="G215" s="30" t="n">
        <f aca="false">+IF(A215=0,0,(D215*R215*16+E215*S215*16+F215*SUM(Q215:S215)*8)/(R215*16+S215*16+SUM(Q215:S215)*8))</f>
        <v>0</v>
      </c>
      <c r="H215" s="77" t="n">
        <f aca="false">IF(A215=0,0,(C215*Q215*16+D215*R215*16+E215*S215*16+F215*SUM(Q215:S215)*8)/(SUM(Q215:S215)*24))</f>
        <v>0</v>
      </c>
      <c r="I215" s="78" t="n">
        <f aca="false">IF(A215=0,0,VLOOKUP($A215,PeakVols,I$4+12,FALSE()))</f>
        <v>0</v>
      </c>
      <c r="J215" s="79" t="n">
        <f aca="false">IF(A215=0,0,VLOOKUP($A215,OffVols,J$4+16,FALSE()))</f>
        <v>0</v>
      </c>
      <c r="K215" s="80" t="n">
        <f aca="false">IF(A215=0,0,(I215*Q215*16+J215*SUM(R215:S215)*16+J215*SUM(Q215:S215)*8)/(SUM(Q215:S215)*24))</f>
        <v>0</v>
      </c>
      <c r="L215" s="81" t="n">
        <f aca="false">IF(A215=0,0,VLOOKUP($A215,PeakIntraVols,L$4,FALSE()))</f>
        <v>0</v>
      </c>
      <c r="M215" s="82" t="n">
        <f aca="false">IF(A215=0,0,VLOOKUP($A215,OffIntraVols,M$4+4,FALSE()))</f>
        <v>0</v>
      </c>
      <c r="N215" s="82" t="n">
        <f aca="false">IF(A215=0,0,(L215*Q215*16+M215*SUM(R215:S215)*16+M215*SUM(Q215:S215)*8)/(SUM(Q215:S215)*24))</f>
        <v>0</v>
      </c>
      <c r="O215" s="83" t="n">
        <f aca="false">IF(A215=0,0,VLOOKUP(A215,'Pwr CrvFtch'!$A$4:$B$363,2))</f>
        <v>0</v>
      </c>
      <c r="P215" s="84" t="n">
        <f aca="false">IF(A215=0,0,(1+O215/2)^(-2*((EOMONTH(A215,0)+20)-$C$12)/365.25))</f>
        <v>0</v>
      </c>
      <c r="Q215" s="85" t="n">
        <f aca="false">IF(A215=0,0,VLOOKUP($A215,$AC$4:$AF$446,2))</f>
        <v>0</v>
      </c>
      <c r="R215" s="85" t="n">
        <f aca="false">IF(A215=0,0,VLOOKUP($A215,$AC$4:$AF$446,3))</f>
        <v>0</v>
      </c>
      <c r="S215" s="85" t="n">
        <f aca="false">IF(A215=0,0,VLOOKUP($A215,$AC$4:$AF$446,4))</f>
        <v>0</v>
      </c>
      <c r="AC215" s="11" t="n">
        <v>42979</v>
      </c>
      <c r="AD215" s="8" t="n">
        <v>20</v>
      </c>
      <c r="AE215" s="8" t="n">
        <v>5</v>
      </c>
      <c r="AF215" s="8" t="n">
        <v>5</v>
      </c>
      <c r="AG215" s="8" t="n">
        <v>1</v>
      </c>
      <c r="AH215" s="8" t="n">
        <v>30</v>
      </c>
    </row>
    <row r="216" customFormat="false" ht="12.75" hidden="false" customHeight="false" outlineLevel="0" collapsed="false">
      <c r="A216" s="74" t="n">
        <f aca="false">IF(EOMONTH(A215,0)+1&gt;$C$17,0,IF(A215=0,0,EOMONTH(A215,0)+1))</f>
        <v>0</v>
      </c>
      <c r="B216" s="75" t="n">
        <f aca="false">IF(A216=0,0,YEAR(A216))</f>
        <v>0</v>
      </c>
      <c r="C216" s="76" t="n">
        <f aca="false">IF(A216=0,0,VLOOKUP($A216,PeakPrices,C$4,FALSE()))</f>
        <v>0</v>
      </c>
      <c r="D216" s="30" t="n">
        <f aca="false">IF(A216=0,0,VLOOKUP($A216,SatPrices,D$4,FALSE()))</f>
        <v>0</v>
      </c>
      <c r="E216" s="30" t="n">
        <f aca="false">IF(A216=0,0,VLOOKUP($A216,SunPrices,E$4+4,FALSE()))</f>
        <v>0</v>
      </c>
      <c r="F216" s="30" t="n">
        <f aca="false">IF(A216=0,0,VLOOKUP($A216,OffPrices,F$4+4,FALSE()))</f>
        <v>0</v>
      </c>
      <c r="G216" s="30" t="n">
        <f aca="false">+IF(A216=0,0,(D216*R216*16+E216*S216*16+F216*SUM(Q216:S216)*8)/(R216*16+S216*16+SUM(Q216:S216)*8))</f>
        <v>0</v>
      </c>
      <c r="H216" s="77" t="n">
        <f aca="false">IF(A216=0,0,(C216*Q216*16+D216*R216*16+E216*S216*16+F216*SUM(Q216:S216)*8)/(SUM(Q216:S216)*24))</f>
        <v>0</v>
      </c>
      <c r="I216" s="78" t="n">
        <f aca="false">IF(A216=0,0,VLOOKUP($A216,PeakVols,I$4+12,FALSE()))</f>
        <v>0</v>
      </c>
      <c r="J216" s="79" t="n">
        <f aca="false">IF(A216=0,0,VLOOKUP($A216,OffVols,J$4+16,FALSE()))</f>
        <v>0</v>
      </c>
      <c r="K216" s="80" t="n">
        <f aca="false">IF(A216=0,0,(I216*Q216*16+J216*SUM(R216:S216)*16+J216*SUM(Q216:S216)*8)/(SUM(Q216:S216)*24))</f>
        <v>0</v>
      </c>
      <c r="L216" s="81" t="n">
        <f aca="false">IF(A216=0,0,VLOOKUP($A216,PeakIntraVols,L$4,FALSE()))</f>
        <v>0</v>
      </c>
      <c r="M216" s="82" t="n">
        <f aca="false">IF(A216=0,0,VLOOKUP($A216,OffIntraVols,M$4+4,FALSE()))</f>
        <v>0</v>
      </c>
      <c r="N216" s="82" t="n">
        <f aca="false">IF(A216=0,0,(L216*Q216*16+M216*SUM(R216:S216)*16+M216*SUM(Q216:S216)*8)/(SUM(Q216:S216)*24))</f>
        <v>0</v>
      </c>
      <c r="O216" s="83" t="n">
        <f aca="false">IF(A216=0,0,VLOOKUP(A216,'Pwr CrvFtch'!$A$4:$B$363,2))</f>
        <v>0</v>
      </c>
      <c r="P216" s="84" t="n">
        <f aca="false">IF(A216=0,0,(1+O216/2)^(-2*((EOMONTH(A216,0)+20)-$C$12)/365.25))</f>
        <v>0</v>
      </c>
      <c r="Q216" s="85" t="n">
        <f aca="false">IF(A216=0,0,VLOOKUP($A216,$AC$4:$AF$446,2))</f>
        <v>0</v>
      </c>
      <c r="R216" s="85" t="n">
        <f aca="false">IF(A216=0,0,VLOOKUP($A216,$AC$4:$AF$446,3))</f>
        <v>0</v>
      </c>
      <c r="S216" s="85" t="n">
        <f aca="false">IF(A216=0,0,VLOOKUP($A216,$AC$4:$AF$446,4))</f>
        <v>0</v>
      </c>
      <c r="AC216" s="11" t="n">
        <v>43009</v>
      </c>
      <c r="AD216" s="8" t="n">
        <v>22</v>
      </c>
      <c r="AE216" s="8" t="n">
        <v>4</v>
      </c>
      <c r="AF216" s="8" t="n">
        <v>5</v>
      </c>
      <c r="AG216" s="8" t="n">
        <v>0</v>
      </c>
      <c r="AH216" s="8" t="n">
        <v>31</v>
      </c>
    </row>
    <row r="217" customFormat="false" ht="12.75" hidden="false" customHeight="false" outlineLevel="0" collapsed="false">
      <c r="A217" s="74" t="n">
        <f aca="false">IF(EOMONTH(A216,0)+1&gt;$C$17,0,IF(A216=0,0,EOMONTH(A216,0)+1))</f>
        <v>0</v>
      </c>
      <c r="B217" s="75" t="n">
        <f aca="false">IF(A217=0,0,YEAR(A217))</f>
        <v>0</v>
      </c>
      <c r="C217" s="76" t="n">
        <f aca="false">IF(A217=0,0,VLOOKUP($A217,PeakPrices,C$4,FALSE()))</f>
        <v>0</v>
      </c>
      <c r="D217" s="30" t="n">
        <f aca="false">IF(A217=0,0,VLOOKUP($A217,SatPrices,D$4,FALSE()))</f>
        <v>0</v>
      </c>
      <c r="E217" s="30" t="n">
        <f aca="false">IF(A217=0,0,VLOOKUP($A217,SunPrices,E$4+4,FALSE()))</f>
        <v>0</v>
      </c>
      <c r="F217" s="30" t="n">
        <f aca="false">IF(A217=0,0,VLOOKUP($A217,OffPrices,F$4+4,FALSE()))</f>
        <v>0</v>
      </c>
      <c r="G217" s="30" t="n">
        <f aca="false">+IF(A217=0,0,(D217*R217*16+E217*S217*16+F217*SUM(Q217:S217)*8)/(R217*16+S217*16+SUM(Q217:S217)*8))</f>
        <v>0</v>
      </c>
      <c r="H217" s="77" t="n">
        <f aca="false">IF(A217=0,0,(C217*Q217*16+D217*R217*16+E217*S217*16+F217*SUM(Q217:S217)*8)/(SUM(Q217:S217)*24))</f>
        <v>0</v>
      </c>
      <c r="I217" s="78" t="n">
        <f aca="false">IF(A217=0,0,VLOOKUP($A217,PeakVols,I$4+12,FALSE()))</f>
        <v>0</v>
      </c>
      <c r="J217" s="79" t="n">
        <f aca="false">IF(A217=0,0,VLOOKUP($A217,OffVols,J$4+16,FALSE()))</f>
        <v>0</v>
      </c>
      <c r="K217" s="80" t="n">
        <f aca="false">IF(A217=0,0,(I217*Q217*16+J217*SUM(R217:S217)*16+J217*SUM(Q217:S217)*8)/(SUM(Q217:S217)*24))</f>
        <v>0</v>
      </c>
      <c r="L217" s="81" t="n">
        <f aca="false">IF(A217=0,0,VLOOKUP($A217,PeakIntraVols,L$4,FALSE()))</f>
        <v>0</v>
      </c>
      <c r="M217" s="82" t="n">
        <f aca="false">IF(A217=0,0,VLOOKUP($A217,OffIntraVols,M$4+4,FALSE()))</f>
        <v>0</v>
      </c>
      <c r="N217" s="82" t="n">
        <f aca="false">IF(A217=0,0,(L217*Q217*16+M217*SUM(R217:S217)*16+M217*SUM(Q217:S217)*8)/(SUM(Q217:S217)*24))</f>
        <v>0</v>
      </c>
      <c r="O217" s="83" t="n">
        <f aca="false">IF(A217=0,0,VLOOKUP(A217,'Pwr CrvFtch'!$A$4:$B$363,2))</f>
        <v>0</v>
      </c>
      <c r="P217" s="84" t="n">
        <f aca="false">IF(A217=0,0,(1+O217/2)^(-2*((EOMONTH(A217,0)+20)-$C$12)/365.25))</f>
        <v>0</v>
      </c>
      <c r="Q217" s="85" t="n">
        <f aca="false">IF(A217=0,0,VLOOKUP($A217,$AC$4:$AF$446,2))</f>
        <v>0</v>
      </c>
      <c r="R217" s="85" t="n">
        <f aca="false">IF(A217=0,0,VLOOKUP($A217,$AC$4:$AF$446,3))</f>
        <v>0</v>
      </c>
      <c r="S217" s="85" t="n">
        <f aca="false">IF(A217=0,0,VLOOKUP($A217,$AC$4:$AF$446,4))</f>
        <v>0</v>
      </c>
      <c r="AC217" s="11" t="n">
        <v>43040</v>
      </c>
      <c r="AD217" s="8" t="n">
        <v>21</v>
      </c>
      <c r="AE217" s="8" t="n">
        <v>4</v>
      </c>
      <c r="AF217" s="8" t="n">
        <v>5</v>
      </c>
      <c r="AG217" s="8" t="n">
        <v>1</v>
      </c>
      <c r="AH217" s="8" t="n">
        <v>30</v>
      </c>
    </row>
    <row r="218" customFormat="false" ht="12.75" hidden="false" customHeight="false" outlineLevel="0" collapsed="false">
      <c r="A218" s="74" t="n">
        <f aca="false">IF(EOMONTH(A217,0)+1&gt;$C$17,0,IF(A217=0,0,EOMONTH(A217,0)+1))</f>
        <v>0</v>
      </c>
      <c r="B218" s="75" t="n">
        <f aca="false">IF(A218=0,0,YEAR(A218))</f>
        <v>0</v>
      </c>
      <c r="C218" s="76" t="n">
        <f aca="false">IF(A218=0,0,VLOOKUP($A218,PeakPrices,C$4,FALSE()))</f>
        <v>0</v>
      </c>
      <c r="D218" s="30" t="n">
        <f aca="false">IF(A218=0,0,VLOOKUP($A218,SatPrices,D$4,FALSE()))</f>
        <v>0</v>
      </c>
      <c r="E218" s="30" t="n">
        <f aca="false">IF(A218=0,0,VLOOKUP($A218,SunPrices,E$4+4,FALSE()))</f>
        <v>0</v>
      </c>
      <c r="F218" s="30" t="n">
        <f aca="false">IF(A218=0,0,VLOOKUP($A218,OffPrices,F$4+4,FALSE()))</f>
        <v>0</v>
      </c>
      <c r="G218" s="30" t="n">
        <f aca="false">+IF(A218=0,0,(D218*R218*16+E218*S218*16+F218*SUM(Q218:S218)*8)/(R218*16+S218*16+SUM(Q218:S218)*8))</f>
        <v>0</v>
      </c>
      <c r="H218" s="77" t="n">
        <f aca="false">IF(A218=0,0,(C218*Q218*16+D218*R218*16+E218*S218*16+F218*SUM(Q218:S218)*8)/(SUM(Q218:S218)*24))</f>
        <v>0</v>
      </c>
      <c r="I218" s="78" t="n">
        <f aca="false">IF(A218=0,0,VLOOKUP($A218,PeakVols,I$4+12,FALSE()))</f>
        <v>0</v>
      </c>
      <c r="J218" s="79" t="n">
        <f aca="false">IF(A218=0,0,VLOOKUP($A218,OffVols,J$4+16,FALSE()))</f>
        <v>0</v>
      </c>
      <c r="K218" s="80" t="n">
        <f aca="false">IF(A218=0,0,(I218*Q218*16+J218*SUM(R218:S218)*16+J218*SUM(Q218:S218)*8)/(SUM(Q218:S218)*24))</f>
        <v>0</v>
      </c>
      <c r="L218" s="81" t="n">
        <f aca="false">IF(A218=0,0,VLOOKUP($A218,PeakIntraVols,L$4,FALSE()))</f>
        <v>0</v>
      </c>
      <c r="M218" s="82" t="n">
        <f aca="false">IF(A218=0,0,VLOOKUP($A218,OffIntraVols,M$4+4,FALSE()))</f>
        <v>0</v>
      </c>
      <c r="N218" s="82" t="n">
        <f aca="false">IF(A218=0,0,(L218*Q218*16+M218*SUM(R218:S218)*16+M218*SUM(Q218:S218)*8)/(SUM(Q218:S218)*24))</f>
        <v>0</v>
      </c>
      <c r="O218" s="83" t="n">
        <f aca="false">IF(A218=0,0,VLOOKUP(A218,'Pwr CrvFtch'!$A$4:$B$363,2))</f>
        <v>0</v>
      </c>
      <c r="P218" s="84" t="n">
        <f aca="false">IF(A218=0,0,(1+O218/2)^(-2*((EOMONTH(A218,0)+20)-$C$12)/365.25))</f>
        <v>0</v>
      </c>
      <c r="Q218" s="85" t="n">
        <f aca="false">IF(A218=0,0,VLOOKUP($A218,$AC$4:$AF$446,2))</f>
        <v>0</v>
      </c>
      <c r="R218" s="85" t="n">
        <f aca="false">IF(A218=0,0,VLOOKUP($A218,$AC$4:$AF$446,3))</f>
        <v>0</v>
      </c>
      <c r="S218" s="85" t="n">
        <f aca="false">IF(A218=0,0,VLOOKUP($A218,$AC$4:$AF$446,4))</f>
        <v>0</v>
      </c>
      <c r="AC218" s="11" t="n">
        <v>43070</v>
      </c>
      <c r="AD218" s="8" t="n">
        <v>20</v>
      </c>
      <c r="AE218" s="8" t="n">
        <v>5</v>
      </c>
      <c r="AF218" s="8" t="n">
        <v>6</v>
      </c>
      <c r="AG218" s="8" t="n">
        <v>1</v>
      </c>
      <c r="AH218" s="8" t="n">
        <v>31</v>
      </c>
    </row>
    <row r="219" customFormat="false" ht="12.75" hidden="false" customHeight="false" outlineLevel="0" collapsed="false">
      <c r="A219" s="74" t="n">
        <f aca="false">IF(EOMONTH(A218,0)+1&gt;$C$17,0,IF(A218=0,0,EOMONTH(A218,0)+1))</f>
        <v>0</v>
      </c>
      <c r="B219" s="75" t="n">
        <f aca="false">IF(A219=0,0,YEAR(A219))</f>
        <v>0</v>
      </c>
      <c r="C219" s="76" t="n">
        <f aca="false">IF(A219=0,0,VLOOKUP($A219,PeakPrices,C$4,FALSE()))</f>
        <v>0</v>
      </c>
      <c r="D219" s="30" t="n">
        <f aca="false">IF(A219=0,0,VLOOKUP($A219,SatPrices,D$4,FALSE()))</f>
        <v>0</v>
      </c>
      <c r="E219" s="30" t="n">
        <f aca="false">IF(A219=0,0,VLOOKUP($A219,SunPrices,E$4+4,FALSE()))</f>
        <v>0</v>
      </c>
      <c r="F219" s="30" t="n">
        <f aca="false">IF(A219=0,0,VLOOKUP($A219,OffPrices,F$4+4,FALSE()))</f>
        <v>0</v>
      </c>
      <c r="G219" s="30" t="n">
        <f aca="false">+IF(A219=0,0,(D219*R219*16+E219*S219*16+F219*SUM(Q219:S219)*8)/(R219*16+S219*16+SUM(Q219:S219)*8))</f>
        <v>0</v>
      </c>
      <c r="H219" s="77" t="n">
        <f aca="false">IF(A219=0,0,(C219*Q219*16+D219*R219*16+E219*S219*16+F219*SUM(Q219:S219)*8)/(SUM(Q219:S219)*24))</f>
        <v>0</v>
      </c>
      <c r="I219" s="78" t="n">
        <f aca="false">IF(A219=0,0,VLOOKUP($A219,PeakVols,I$4+12,FALSE()))</f>
        <v>0</v>
      </c>
      <c r="J219" s="79" t="n">
        <f aca="false">IF(A219=0,0,VLOOKUP($A219,OffVols,J$4+16,FALSE()))</f>
        <v>0</v>
      </c>
      <c r="K219" s="80" t="n">
        <f aca="false">IF(A219=0,0,(I219*Q219*16+J219*SUM(R219:S219)*16+J219*SUM(Q219:S219)*8)/(SUM(Q219:S219)*24))</f>
        <v>0</v>
      </c>
      <c r="L219" s="81" t="n">
        <f aca="false">IF(A219=0,0,VLOOKUP($A219,PeakIntraVols,L$4,FALSE()))</f>
        <v>0</v>
      </c>
      <c r="M219" s="82" t="n">
        <f aca="false">IF(A219=0,0,VLOOKUP($A219,OffIntraVols,M$4+4,FALSE()))</f>
        <v>0</v>
      </c>
      <c r="N219" s="82" t="n">
        <f aca="false">IF(A219=0,0,(L219*Q219*16+M219*SUM(R219:S219)*16+M219*SUM(Q219:S219)*8)/(SUM(Q219:S219)*24))</f>
        <v>0</v>
      </c>
      <c r="O219" s="83" t="n">
        <f aca="false">IF(A219=0,0,VLOOKUP(A219,'Pwr CrvFtch'!$A$4:$B$363,2))</f>
        <v>0</v>
      </c>
      <c r="P219" s="84" t="n">
        <f aca="false">IF(A219=0,0,(1+O219/2)^(-2*((EOMONTH(A219,0)+20)-$C$12)/365.25))</f>
        <v>0</v>
      </c>
      <c r="Q219" s="85" t="n">
        <f aca="false">IF(A219=0,0,VLOOKUP($A219,$AC$4:$AF$446,2))</f>
        <v>0</v>
      </c>
      <c r="R219" s="85" t="n">
        <f aca="false">IF(A219=0,0,VLOOKUP($A219,$AC$4:$AF$446,3))</f>
        <v>0</v>
      </c>
      <c r="S219" s="85" t="n">
        <f aca="false">IF(A219=0,0,VLOOKUP($A219,$AC$4:$AF$446,4))</f>
        <v>0</v>
      </c>
      <c r="AC219" s="11" t="n">
        <v>43101</v>
      </c>
      <c r="AD219" s="8" t="n">
        <v>22</v>
      </c>
      <c r="AE219" s="8" t="n">
        <v>4</v>
      </c>
      <c r="AF219" s="8" t="n">
        <v>5</v>
      </c>
      <c r="AG219" s="8" t="n">
        <v>1</v>
      </c>
      <c r="AH219" s="8" t="n">
        <v>31</v>
      </c>
    </row>
    <row r="220" customFormat="false" ht="12.75" hidden="false" customHeight="false" outlineLevel="0" collapsed="false">
      <c r="A220" s="74" t="n">
        <f aca="false">IF(EOMONTH(A219,0)+1&gt;$C$17,0,IF(A219=0,0,EOMONTH(A219,0)+1))</f>
        <v>0</v>
      </c>
      <c r="B220" s="75" t="n">
        <f aca="false">IF(A220=0,0,YEAR(A220))</f>
        <v>0</v>
      </c>
      <c r="C220" s="76" t="n">
        <f aca="false">IF(A220=0,0,VLOOKUP($A220,PeakPrices,C$4,FALSE()))</f>
        <v>0</v>
      </c>
      <c r="D220" s="30" t="n">
        <f aca="false">IF(A220=0,0,VLOOKUP($A220,SatPrices,D$4,FALSE()))</f>
        <v>0</v>
      </c>
      <c r="E220" s="30" t="n">
        <f aca="false">IF(A220=0,0,VLOOKUP($A220,SunPrices,E$4+4,FALSE()))</f>
        <v>0</v>
      </c>
      <c r="F220" s="30" t="n">
        <f aca="false">IF(A220=0,0,VLOOKUP($A220,OffPrices,F$4+4,FALSE()))</f>
        <v>0</v>
      </c>
      <c r="G220" s="30" t="n">
        <f aca="false">+IF(A220=0,0,(D220*R220*16+E220*S220*16+F220*SUM(Q220:S220)*8)/(R220*16+S220*16+SUM(Q220:S220)*8))</f>
        <v>0</v>
      </c>
      <c r="H220" s="77" t="n">
        <f aca="false">IF(A220=0,0,(C220*Q220*16+D220*R220*16+E220*S220*16+F220*SUM(Q220:S220)*8)/(SUM(Q220:S220)*24))</f>
        <v>0</v>
      </c>
      <c r="I220" s="78" t="n">
        <f aca="false">IF(A220=0,0,VLOOKUP($A220,PeakVols,I$4+12,FALSE()))</f>
        <v>0</v>
      </c>
      <c r="J220" s="79" t="n">
        <f aca="false">IF(A220=0,0,VLOOKUP($A220,OffVols,J$4+16,FALSE()))</f>
        <v>0</v>
      </c>
      <c r="K220" s="80" t="n">
        <f aca="false">IF(A220=0,0,(I220*Q220*16+J220*SUM(R220:S220)*16+J220*SUM(Q220:S220)*8)/(SUM(Q220:S220)*24))</f>
        <v>0</v>
      </c>
      <c r="L220" s="81" t="n">
        <f aca="false">IF(A220=0,0,VLOOKUP($A220,PeakIntraVols,L$4,FALSE()))</f>
        <v>0</v>
      </c>
      <c r="M220" s="82" t="n">
        <f aca="false">IF(A220=0,0,VLOOKUP($A220,OffIntraVols,M$4+4,FALSE()))</f>
        <v>0</v>
      </c>
      <c r="N220" s="82" t="n">
        <f aca="false">IF(A220=0,0,(L220*Q220*16+M220*SUM(R220:S220)*16+M220*SUM(Q220:S220)*8)/(SUM(Q220:S220)*24))</f>
        <v>0</v>
      </c>
      <c r="O220" s="83" t="n">
        <f aca="false">IF(A220=0,0,VLOOKUP(A220,'Pwr CrvFtch'!$A$4:$B$363,2))</f>
        <v>0</v>
      </c>
      <c r="P220" s="84" t="n">
        <f aca="false">IF(A220=0,0,(1+O220/2)^(-2*((EOMONTH(A220,0)+20)-$C$12)/365.25))</f>
        <v>0</v>
      </c>
      <c r="Q220" s="85" t="n">
        <f aca="false">IF(A220=0,0,VLOOKUP($A220,$AC$4:$AF$446,2))</f>
        <v>0</v>
      </c>
      <c r="R220" s="85" t="n">
        <f aca="false">IF(A220=0,0,VLOOKUP($A220,$AC$4:$AF$446,3))</f>
        <v>0</v>
      </c>
      <c r="S220" s="85" t="n">
        <f aca="false">IF(A220=0,0,VLOOKUP($A220,$AC$4:$AF$446,4))</f>
        <v>0</v>
      </c>
      <c r="AC220" s="11" t="n">
        <v>43132</v>
      </c>
      <c r="AD220" s="8" t="n">
        <v>20</v>
      </c>
      <c r="AE220" s="8" t="n">
        <v>4</v>
      </c>
      <c r="AF220" s="8" t="n">
        <v>4</v>
      </c>
      <c r="AG220" s="8" t="n">
        <v>0</v>
      </c>
      <c r="AH220" s="8" t="n">
        <v>28</v>
      </c>
    </row>
    <row r="221" customFormat="false" ht="12.75" hidden="false" customHeight="false" outlineLevel="0" collapsed="false">
      <c r="A221" s="74" t="n">
        <f aca="false">IF(EOMONTH(A220,0)+1&gt;$C$17,0,IF(A220=0,0,EOMONTH(A220,0)+1))</f>
        <v>0</v>
      </c>
      <c r="B221" s="75" t="n">
        <f aca="false">IF(A221=0,0,YEAR(A221))</f>
        <v>0</v>
      </c>
      <c r="C221" s="76" t="n">
        <f aca="false">IF(A221=0,0,VLOOKUP($A221,PeakPrices,C$4,FALSE()))</f>
        <v>0</v>
      </c>
      <c r="D221" s="30" t="n">
        <f aca="false">IF(A221=0,0,VLOOKUP($A221,SatPrices,D$4,FALSE()))</f>
        <v>0</v>
      </c>
      <c r="E221" s="30" t="n">
        <f aca="false">IF(A221=0,0,VLOOKUP($A221,SunPrices,E$4+4,FALSE()))</f>
        <v>0</v>
      </c>
      <c r="F221" s="30" t="n">
        <f aca="false">IF(A221=0,0,VLOOKUP($A221,OffPrices,F$4+4,FALSE()))</f>
        <v>0</v>
      </c>
      <c r="G221" s="30" t="n">
        <f aca="false">+IF(A221=0,0,(D221*R221*16+E221*S221*16+F221*SUM(Q221:S221)*8)/(R221*16+S221*16+SUM(Q221:S221)*8))</f>
        <v>0</v>
      </c>
      <c r="H221" s="77" t="n">
        <f aca="false">IF(A221=0,0,(C221*Q221*16+D221*R221*16+E221*S221*16+F221*SUM(Q221:S221)*8)/(SUM(Q221:S221)*24))</f>
        <v>0</v>
      </c>
      <c r="I221" s="78" t="n">
        <f aca="false">IF(A221=0,0,VLOOKUP($A221,PeakVols,I$4+12,FALSE()))</f>
        <v>0</v>
      </c>
      <c r="J221" s="79" t="n">
        <f aca="false">IF(A221=0,0,VLOOKUP($A221,OffVols,J$4+16,FALSE()))</f>
        <v>0</v>
      </c>
      <c r="K221" s="80" t="n">
        <f aca="false">IF(A221=0,0,(I221*Q221*16+J221*SUM(R221:S221)*16+J221*SUM(Q221:S221)*8)/(SUM(Q221:S221)*24))</f>
        <v>0</v>
      </c>
      <c r="L221" s="81" t="n">
        <f aca="false">IF(A221=0,0,VLOOKUP($A221,PeakIntraVols,L$4,FALSE()))</f>
        <v>0</v>
      </c>
      <c r="M221" s="82" t="n">
        <f aca="false">IF(A221=0,0,VLOOKUP($A221,OffIntraVols,M$4+4,FALSE()))</f>
        <v>0</v>
      </c>
      <c r="N221" s="82" t="n">
        <f aca="false">IF(A221=0,0,(L221*Q221*16+M221*SUM(R221:S221)*16+M221*SUM(Q221:S221)*8)/(SUM(Q221:S221)*24))</f>
        <v>0</v>
      </c>
      <c r="O221" s="83" t="n">
        <f aca="false">IF(A221=0,0,VLOOKUP(A221,'Pwr CrvFtch'!$A$4:$B$363,2))</f>
        <v>0</v>
      </c>
      <c r="P221" s="84" t="n">
        <f aca="false">IF(A221=0,0,(1+O221/2)^(-2*((EOMONTH(A221,0)+20)-$C$12)/365.25))</f>
        <v>0</v>
      </c>
      <c r="Q221" s="85" t="n">
        <f aca="false">IF(A221=0,0,VLOOKUP($A221,$AC$4:$AF$446,2))</f>
        <v>0</v>
      </c>
      <c r="R221" s="85" t="n">
        <f aca="false">IF(A221=0,0,VLOOKUP($A221,$AC$4:$AF$446,3))</f>
        <v>0</v>
      </c>
      <c r="S221" s="85" t="n">
        <f aca="false">IF(A221=0,0,VLOOKUP($A221,$AC$4:$AF$446,4))</f>
        <v>0</v>
      </c>
      <c r="AC221" s="11" t="n">
        <v>43160</v>
      </c>
      <c r="AD221" s="8" t="n">
        <v>22</v>
      </c>
      <c r="AE221" s="8" t="n">
        <v>5</v>
      </c>
      <c r="AF221" s="8" t="n">
        <v>4</v>
      </c>
      <c r="AG221" s="8" t="n">
        <v>0</v>
      </c>
      <c r="AH221" s="8" t="n">
        <v>31</v>
      </c>
    </row>
    <row r="222" customFormat="false" ht="12.75" hidden="false" customHeight="false" outlineLevel="0" collapsed="false">
      <c r="A222" s="74" t="n">
        <f aca="false">IF(EOMONTH(A221,0)+1&gt;$C$17,0,IF(A221=0,0,EOMONTH(A221,0)+1))</f>
        <v>0</v>
      </c>
      <c r="B222" s="75" t="n">
        <f aca="false">IF(A222=0,0,YEAR(A222))</f>
        <v>0</v>
      </c>
      <c r="C222" s="76" t="n">
        <f aca="false">IF(A222=0,0,VLOOKUP($A222,PeakPrices,C$4,FALSE()))</f>
        <v>0</v>
      </c>
      <c r="D222" s="30" t="n">
        <f aca="false">IF(A222=0,0,VLOOKUP($A222,SatPrices,D$4,FALSE()))</f>
        <v>0</v>
      </c>
      <c r="E222" s="30" t="n">
        <f aca="false">IF(A222=0,0,VLOOKUP($A222,SunPrices,E$4+4,FALSE()))</f>
        <v>0</v>
      </c>
      <c r="F222" s="30" t="n">
        <f aca="false">IF(A222=0,0,VLOOKUP($A222,OffPrices,F$4+4,FALSE()))</f>
        <v>0</v>
      </c>
      <c r="G222" s="30" t="n">
        <f aca="false">+IF(A222=0,0,(D222*R222*16+E222*S222*16+F222*SUM(Q222:S222)*8)/(R222*16+S222*16+SUM(Q222:S222)*8))</f>
        <v>0</v>
      </c>
      <c r="H222" s="77" t="n">
        <f aca="false">IF(A222=0,0,(C222*Q222*16+D222*R222*16+E222*S222*16+F222*SUM(Q222:S222)*8)/(SUM(Q222:S222)*24))</f>
        <v>0</v>
      </c>
      <c r="I222" s="78" t="n">
        <f aca="false">IF(A222=0,0,VLOOKUP($A222,PeakVols,I$4+12,FALSE()))</f>
        <v>0</v>
      </c>
      <c r="J222" s="79" t="n">
        <f aca="false">IF(A222=0,0,VLOOKUP($A222,OffVols,J$4+16,FALSE()))</f>
        <v>0</v>
      </c>
      <c r="K222" s="80" t="n">
        <f aca="false">IF(A222=0,0,(I222*Q222*16+J222*SUM(R222:S222)*16+J222*SUM(Q222:S222)*8)/(SUM(Q222:S222)*24))</f>
        <v>0</v>
      </c>
      <c r="L222" s="81" t="n">
        <f aca="false">IF(A222=0,0,VLOOKUP($A222,PeakIntraVols,L$4,FALSE()))</f>
        <v>0</v>
      </c>
      <c r="M222" s="82" t="n">
        <f aca="false">IF(A222=0,0,VLOOKUP($A222,OffIntraVols,M$4+4,FALSE()))</f>
        <v>0</v>
      </c>
      <c r="N222" s="82" t="n">
        <f aca="false">IF(A222=0,0,(L222*Q222*16+M222*SUM(R222:S222)*16+M222*SUM(Q222:S222)*8)/(SUM(Q222:S222)*24))</f>
        <v>0</v>
      </c>
      <c r="O222" s="83" t="n">
        <f aca="false">IF(A222=0,0,VLOOKUP(A222,'Pwr CrvFtch'!$A$4:$B$363,2))</f>
        <v>0</v>
      </c>
      <c r="P222" s="84" t="n">
        <f aca="false">IF(A222=0,0,(1+O222/2)^(-2*((EOMONTH(A222,0)+20)-$C$12)/365.25))</f>
        <v>0</v>
      </c>
      <c r="Q222" s="85" t="n">
        <f aca="false">IF(A222=0,0,VLOOKUP($A222,$AC$4:$AF$446,2))</f>
        <v>0</v>
      </c>
      <c r="R222" s="85" t="n">
        <f aca="false">IF(A222=0,0,VLOOKUP($A222,$AC$4:$AF$446,3))</f>
        <v>0</v>
      </c>
      <c r="S222" s="85" t="n">
        <f aca="false">IF(A222=0,0,VLOOKUP($A222,$AC$4:$AF$446,4))</f>
        <v>0</v>
      </c>
      <c r="AC222" s="11" t="n">
        <v>43191</v>
      </c>
      <c r="AD222" s="8" t="n">
        <v>21</v>
      </c>
      <c r="AE222" s="8" t="n">
        <v>4</v>
      </c>
      <c r="AF222" s="8" t="n">
        <v>5</v>
      </c>
      <c r="AG222" s="8" t="n">
        <v>0</v>
      </c>
      <c r="AH222" s="8" t="n">
        <v>30</v>
      </c>
    </row>
    <row r="223" customFormat="false" ht="12.75" hidden="false" customHeight="false" outlineLevel="0" collapsed="false">
      <c r="A223" s="74" t="n">
        <f aca="false">IF(EOMONTH(A222,0)+1&gt;$C$17,0,IF(A222=0,0,EOMONTH(A222,0)+1))</f>
        <v>0</v>
      </c>
      <c r="B223" s="75" t="n">
        <f aca="false">IF(A223=0,0,YEAR(A223))</f>
        <v>0</v>
      </c>
      <c r="C223" s="76" t="n">
        <f aca="false">IF(A223=0,0,VLOOKUP($A223,PeakPrices,C$4,FALSE()))</f>
        <v>0</v>
      </c>
      <c r="D223" s="30" t="n">
        <f aca="false">IF(A223=0,0,VLOOKUP($A223,SatPrices,D$4,FALSE()))</f>
        <v>0</v>
      </c>
      <c r="E223" s="30" t="n">
        <f aca="false">IF(A223=0,0,VLOOKUP($A223,SunPrices,E$4+4,FALSE()))</f>
        <v>0</v>
      </c>
      <c r="F223" s="30" t="n">
        <f aca="false">IF(A223=0,0,VLOOKUP($A223,OffPrices,F$4+4,FALSE()))</f>
        <v>0</v>
      </c>
      <c r="G223" s="30" t="n">
        <f aca="false">+IF(A223=0,0,(D223*R223*16+E223*S223*16+F223*SUM(Q223:S223)*8)/(R223*16+S223*16+SUM(Q223:S223)*8))</f>
        <v>0</v>
      </c>
      <c r="H223" s="77" t="n">
        <f aca="false">IF(A223=0,0,(C223*Q223*16+D223*R223*16+E223*S223*16+F223*SUM(Q223:S223)*8)/(SUM(Q223:S223)*24))</f>
        <v>0</v>
      </c>
      <c r="I223" s="78" t="n">
        <f aca="false">IF(A223=0,0,VLOOKUP($A223,PeakVols,I$4+12,FALSE()))</f>
        <v>0</v>
      </c>
      <c r="J223" s="79" t="n">
        <f aca="false">IF(A223=0,0,VLOOKUP($A223,OffVols,J$4+16,FALSE()))</f>
        <v>0</v>
      </c>
      <c r="K223" s="80" t="n">
        <f aca="false">IF(A223=0,0,(I223*Q223*16+J223*SUM(R223:S223)*16+J223*SUM(Q223:S223)*8)/(SUM(Q223:S223)*24))</f>
        <v>0</v>
      </c>
      <c r="L223" s="81" t="n">
        <f aca="false">IF(A223=0,0,VLOOKUP($A223,PeakIntraVols,L$4,FALSE()))</f>
        <v>0</v>
      </c>
      <c r="M223" s="82" t="n">
        <f aca="false">IF(A223=0,0,VLOOKUP($A223,OffIntraVols,M$4+4,FALSE()))</f>
        <v>0</v>
      </c>
      <c r="N223" s="82" t="n">
        <f aca="false">IF(A223=0,0,(L223*Q223*16+M223*SUM(R223:S223)*16+M223*SUM(Q223:S223)*8)/(SUM(Q223:S223)*24))</f>
        <v>0</v>
      </c>
      <c r="O223" s="83" t="n">
        <f aca="false">IF(A223=0,0,VLOOKUP(A223,'Pwr CrvFtch'!$A$4:$B$363,2))</f>
        <v>0</v>
      </c>
      <c r="P223" s="84" t="n">
        <f aca="false">IF(A223=0,0,(1+O223/2)^(-2*((EOMONTH(A223,0)+20)-$C$12)/365.25))</f>
        <v>0</v>
      </c>
      <c r="Q223" s="85" t="n">
        <f aca="false">IF(A223=0,0,VLOOKUP($A223,$AC$4:$AF$446,2))</f>
        <v>0</v>
      </c>
      <c r="R223" s="85" t="n">
        <f aca="false">IF(A223=0,0,VLOOKUP($A223,$AC$4:$AF$446,3))</f>
        <v>0</v>
      </c>
      <c r="S223" s="85" t="n">
        <f aca="false">IF(A223=0,0,VLOOKUP($A223,$AC$4:$AF$446,4))</f>
        <v>0</v>
      </c>
      <c r="AC223" s="11" t="n">
        <v>43221</v>
      </c>
      <c r="AD223" s="8" t="n">
        <v>22</v>
      </c>
      <c r="AE223" s="8" t="n">
        <v>4</v>
      </c>
      <c r="AF223" s="8" t="n">
        <v>5</v>
      </c>
      <c r="AG223" s="8" t="n">
        <v>1</v>
      </c>
      <c r="AH223" s="8" t="n">
        <v>31</v>
      </c>
    </row>
    <row r="224" customFormat="false" ht="12.75" hidden="false" customHeight="false" outlineLevel="0" collapsed="false">
      <c r="A224" s="74" t="n">
        <f aca="false">IF(EOMONTH(A223,0)+1&gt;$C$17,0,IF(A223=0,0,EOMONTH(A223,0)+1))</f>
        <v>0</v>
      </c>
      <c r="B224" s="75" t="n">
        <f aca="false">IF(A224=0,0,YEAR(A224))</f>
        <v>0</v>
      </c>
      <c r="C224" s="76" t="n">
        <f aca="false">IF(A224=0,0,VLOOKUP($A224,PeakPrices,C$4,FALSE()))</f>
        <v>0</v>
      </c>
      <c r="D224" s="30" t="n">
        <f aca="false">IF(A224=0,0,VLOOKUP($A224,SatPrices,D$4,FALSE()))</f>
        <v>0</v>
      </c>
      <c r="E224" s="30" t="n">
        <f aca="false">IF(A224=0,0,VLOOKUP($A224,SunPrices,E$4+4,FALSE()))</f>
        <v>0</v>
      </c>
      <c r="F224" s="30" t="n">
        <f aca="false">IF(A224=0,0,VLOOKUP($A224,OffPrices,F$4+4,FALSE()))</f>
        <v>0</v>
      </c>
      <c r="G224" s="30" t="n">
        <f aca="false">+IF(A224=0,0,(D224*R224*16+E224*S224*16+F224*SUM(Q224:S224)*8)/(R224*16+S224*16+SUM(Q224:S224)*8))</f>
        <v>0</v>
      </c>
      <c r="H224" s="77" t="n">
        <f aca="false">IF(A224=0,0,(C224*Q224*16+D224*R224*16+E224*S224*16+F224*SUM(Q224:S224)*8)/(SUM(Q224:S224)*24))</f>
        <v>0</v>
      </c>
      <c r="I224" s="78" t="n">
        <f aca="false">IF(A224=0,0,VLOOKUP($A224,PeakVols,I$4+12,FALSE()))</f>
        <v>0</v>
      </c>
      <c r="J224" s="79" t="n">
        <f aca="false">IF(A224=0,0,VLOOKUP($A224,OffVols,J$4+16,FALSE()))</f>
        <v>0</v>
      </c>
      <c r="K224" s="80" t="n">
        <f aca="false">IF(A224=0,0,(I224*Q224*16+J224*SUM(R224:S224)*16+J224*SUM(Q224:S224)*8)/(SUM(Q224:S224)*24))</f>
        <v>0</v>
      </c>
      <c r="L224" s="81" t="n">
        <f aca="false">IF(A224=0,0,VLOOKUP($A224,PeakIntraVols,L$4,FALSE()))</f>
        <v>0</v>
      </c>
      <c r="M224" s="82" t="n">
        <f aca="false">IF(A224=0,0,VLOOKUP($A224,OffIntraVols,M$4+4,FALSE()))</f>
        <v>0</v>
      </c>
      <c r="N224" s="82" t="n">
        <f aca="false">IF(A224=0,0,(L224*Q224*16+M224*SUM(R224:S224)*16+M224*SUM(Q224:S224)*8)/(SUM(Q224:S224)*24))</f>
        <v>0</v>
      </c>
      <c r="O224" s="83" t="n">
        <f aca="false">IF(A224=0,0,VLOOKUP(A224,'Pwr CrvFtch'!$A$4:$B$363,2))</f>
        <v>0</v>
      </c>
      <c r="P224" s="84" t="n">
        <f aca="false">IF(A224=0,0,(1+O224/2)^(-2*((EOMONTH(A224,0)+20)-$C$12)/365.25))</f>
        <v>0</v>
      </c>
      <c r="Q224" s="85" t="n">
        <f aca="false">IF(A224=0,0,VLOOKUP($A224,$AC$4:$AF$446,2))</f>
        <v>0</v>
      </c>
      <c r="R224" s="85" t="n">
        <f aca="false">IF(A224=0,0,VLOOKUP($A224,$AC$4:$AF$446,3))</f>
        <v>0</v>
      </c>
      <c r="S224" s="85" t="n">
        <f aca="false">IF(A224=0,0,VLOOKUP($A224,$AC$4:$AF$446,4))</f>
        <v>0</v>
      </c>
      <c r="AC224" s="11" t="n">
        <v>43252</v>
      </c>
      <c r="AD224" s="8" t="n">
        <v>21</v>
      </c>
      <c r="AE224" s="8" t="n">
        <v>5</v>
      </c>
      <c r="AF224" s="8" t="n">
        <v>4</v>
      </c>
      <c r="AG224" s="8" t="n">
        <v>0</v>
      </c>
      <c r="AH224" s="8" t="n">
        <v>30</v>
      </c>
    </row>
    <row r="225" customFormat="false" ht="12.75" hidden="false" customHeight="false" outlineLevel="0" collapsed="false">
      <c r="A225" s="74" t="n">
        <f aca="false">IF(EOMONTH(A224,0)+1&gt;$C$17,0,IF(A224=0,0,EOMONTH(A224,0)+1))</f>
        <v>0</v>
      </c>
      <c r="B225" s="75" t="n">
        <f aca="false">IF(A225=0,0,YEAR(A225))</f>
        <v>0</v>
      </c>
      <c r="C225" s="76" t="n">
        <f aca="false">IF(A225=0,0,VLOOKUP($A225,PeakPrices,C$4,FALSE()))</f>
        <v>0</v>
      </c>
      <c r="D225" s="30" t="n">
        <f aca="false">IF(A225=0,0,VLOOKUP($A225,SatPrices,D$4,FALSE()))</f>
        <v>0</v>
      </c>
      <c r="E225" s="30" t="n">
        <f aca="false">IF(A225=0,0,VLOOKUP($A225,SunPrices,E$4+4,FALSE()))</f>
        <v>0</v>
      </c>
      <c r="F225" s="30" t="n">
        <f aca="false">IF(A225=0,0,VLOOKUP($A225,OffPrices,F$4+4,FALSE()))</f>
        <v>0</v>
      </c>
      <c r="G225" s="30" t="n">
        <f aca="false">+IF(A225=0,0,(D225*R225*16+E225*S225*16+F225*SUM(Q225:S225)*8)/(R225*16+S225*16+SUM(Q225:S225)*8))</f>
        <v>0</v>
      </c>
      <c r="H225" s="77" t="n">
        <f aca="false">IF(A225=0,0,(C225*Q225*16+D225*R225*16+E225*S225*16+F225*SUM(Q225:S225)*8)/(SUM(Q225:S225)*24))</f>
        <v>0</v>
      </c>
      <c r="I225" s="78" t="n">
        <f aca="false">IF(A225=0,0,VLOOKUP($A225,PeakVols,I$4+12,FALSE()))</f>
        <v>0</v>
      </c>
      <c r="J225" s="79" t="n">
        <f aca="false">IF(A225=0,0,VLOOKUP($A225,OffVols,J$4+16,FALSE()))</f>
        <v>0</v>
      </c>
      <c r="K225" s="80" t="n">
        <f aca="false">IF(A225=0,0,(I225*Q225*16+J225*SUM(R225:S225)*16+J225*SUM(Q225:S225)*8)/(SUM(Q225:S225)*24))</f>
        <v>0</v>
      </c>
      <c r="L225" s="81" t="n">
        <f aca="false">IF(A225=0,0,VLOOKUP($A225,PeakIntraVols,L$4,FALSE()))</f>
        <v>0</v>
      </c>
      <c r="M225" s="82" t="n">
        <f aca="false">IF(A225=0,0,VLOOKUP($A225,OffIntraVols,M$4+4,FALSE()))</f>
        <v>0</v>
      </c>
      <c r="N225" s="82" t="n">
        <f aca="false">IF(A225=0,0,(L225*Q225*16+M225*SUM(R225:S225)*16+M225*SUM(Q225:S225)*8)/(SUM(Q225:S225)*24))</f>
        <v>0</v>
      </c>
      <c r="O225" s="83" t="n">
        <f aca="false">IF(A225=0,0,VLOOKUP(A225,'Pwr CrvFtch'!$A$4:$B$363,2))</f>
        <v>0</v>
      </c>
      <c r="P225" s="84" t="n">
        <f aca="false">IF(A225=0,0,(1+O225/2)^(-2*((EOMONTH(A225,0)+20)-$C$12)/365.25))</f>
        <v>0</v>
      </c>
      <c r="Q225" s="85" t="n">
        <f aca="false">IF(A225=0,0,VLOOKUP($A225,$AC$4:$AF$446,2))</f>
        <v>0</v>
      </c>
      <c r="R225" s="85" t="n">
        <f aca="false">IF(A225=0,0,VLOOKUP($A225,$AC$4:$AF$446,3))</f>
        <v>0</v>
      </c>
      <c r="S225" s="85" t="n">
        <f aca="false">IF(A225=0,0,VLOOKUP($A225,$AC$4:$AF$446,4))</f>
        <v>0</v>
      </c>
      <c r="AC225" s="11" t="n">
        <v>43282</v>
      </c>
      <c r="AD225" s="8" t="n">
        <v>21</v>
      </c>
      <c r="AE225" s="8" t="n">
        <v>4</v>
      </c>
      <c r="AF225" s="8" t="n">
        <v>6</v>
      </c>
      <c r="AG225" s="8" t="n">
        <v>1</v>
      </c>
      <c r="AH225" s="8" t="n">
        <v>31</v>
      </c>
    </row>
    <row r="226" customFormat="false" ht="12.75" hidden="false" customHeight="false" outlineLevel="0" collapsed="false">
      <c r="A226" s="74" t="n">
        <f aca="false">IF(EOMONTH(A225,0)+1&gt;$C$17,0,IF(A225=0,0,EOMONTH(A225,0)+1))</f>
        <v>0</v>
      </c>
      <c r="B226" s="75" t="n">
        <f aca="false">IF(A226=0,0,YEAR(A226))</f>
        <v>0</v>
      </c>
      <c r="C226" s="76" t="n">
        <f aca="false">IF(A226=0,0,VLOOKUP($A226,PeakPrices,C$4,FALSE()))</f>
        <v>0</v>
      </c>
      <c r="D226" s="30" t="n">
        <f aca="false">IF(A226=0,0,VLOOKUP($A226,SatPrices,D$4,FALSE()))</f>
        <v>0</v>
      </c>
      <c r="E226" s="30" t="n">
        <f aca="false">IF(A226=0,0,VLOOKUP($A226,SunPrices,E$4+4,FALSE()))</f>
        <v>0</v>
      </c>
      <c r="F226" s="30" t="n">
        <f aca="false">IF(A226=0,0,VLOOKUP($A226,OffPrices,F$4+4,FALSE()))</f>
        <v>0</v>
      </c>
      <c r="G226" s="30" t="n">
        <f aca="false">+IF(A226=0,0,(D226*R226*16+E226*S226*16+F226*SUM(Q226:S226)*8)/(R226*16+S226*16+SUM(Q226:S226)*8))</f>
        <v>0</v>
      </c>
      <c r="H226" s="77" t="n">
        <f aca="false">IF(A226=0,0,(C226*Q226*16+D226*R226*16+E226*S226*16+F226*SUM(Q226:S226)*8)/(SUM(Q226:S226)*24))</f>
        <v>0</v>
      </c>
      <c r="I226" s="78" t="n">
        <f aca="false">IF(A226=0,0,VLOOKUP($A226,PeakVols,I$4+12,FALSE()))</f>
        <v>0</v>
      </c>
      <c r="J226" s="79" t="n">
        <f aca="false">IF(A226=0,0,VLOOKUP($A226,OffVols,J$4+16,FALSE()))</f>
        <v>0</v>
      </c>
      <c r="K226" s="80" t="n">
        <f aca="false">IF(A226=0,0,(I226*Q226*16+J226*SUM(R226:S226)*16+J226*SUM(Q226:S226)*8)/(SUM(Q226:S226)*24))</f>
        <v>0</v>
      </c>
      <c r="L226" s="81" t="n">
        <f aca="false">IF(A226=0,0,VLOOKUP($A226,PeakIntraVols,L$4,FALSE()))</f>
        <v>0</v>
      </c>
      <c r="M226" s="82" t="n">
        <f aca="false">IF(A226=0,0,VLOOKUP($A226,OffIntraVols,M$4+4,FALSE()))</f>
        <v>0</v>
      </c>
      <c r="N226" s="82" t="n">
        <f aca="false">IF(A226=0,0,(L226*Q226*16+M226*SUM(R226:S226)*16+M226*SUM(Q226:S226)*8)/(SUM(Q226:S226)*24))</f>
        <v>0</v>
      </c>
      <c r="O226" s="83" t="n">
        <f aca="false">IF(A226=0,0,VLOOKUP(A226,'Pwr CrvFtch'!$A$4:$B$363,2))</f>
        <v>0</v>
      </c>
      <c r="P226" s="84" t="n">
        <f aca="false">IF(A226=0,0,(1+O226/2)^(-2*((EOMONTH(A226,0)+20)-$C$12)/365.25))</f>
        <v>0</v>
      </c>
      <c r="Q226" s="85" t="n">
        <f aca="false">IF(A226=0,0,VLOOKUP($A226,$AC$4:$AF$446,2))</f>
        <v>0</v>
      </c>
      <c r="R226" s="85" t="n">
        <f aca="false">IF(A226=0,0,VLOOKUP($A226,$AC$4:$AF$446,3))</f>
        <v>0</v>
      </c>
      <c r="S226" s="85" t="n">
        <f aca="false">IF(A226=0,0,VLOOKUP($A226,$AC$4:$AF$446,4))</f>
        <v>0</v>
      </c>
      <c r="AC226" s="11" t="n">
        <v>43313</v>
      </c>
      <c r="AD226" s="8" t="n">
        <v>23</v>
      </c>
      <c r="AE226" s="8" t="n">
        <v>4</v>
      </c>
      <c r="AF226" s="8" t="n">
        <v>4</v>
      </c>
      <c r="AG226" s="8" t="n">
        <v>0</v>
      </c>
      <c r="AH226" s="8" t="n">
        <v>31</v>
      </c>
    </row>
    <row r="227" customFormat="false" ht="12.75" hidden="false" customHeight="false" outlineLevel="0" collapsed="false">
      <c r="A227" s="74" t="n">
        <f aca="false">IF(EOMONTH(A226,0)+1&gt;$C$17,0,IF(A226=0,0,EOMONTH(A226,0)+1))</f>
        <v>0</v>
      </c>
      <c r="B227" s="75" t="n">
        <f aca="false">IF(A227=0,0,YEAR(A227))</f>
        <v>0</v>
      </c>
      <c r="C227" s="76" t="n">
        <f aca="false">IF(A227=0,0,VLOOKUP($A227,PeakPrices,C$4,FALSE()))</f>
        <v>0</v>
      </c>
      <c r="D227" s="30" t="n">
        <f aca="false">IF(A227=0,0,VLOOKUP($A227,SatPrices,D$4,FALSE()))</f>
        <v>0</v>
      </c>
      <c r="E227" s="30" t="n">
        <f aca="false">IF(A227=0,0,VLOOKUP($A227,SunPrices,E$4+4,FALSE()))</f>
        <v>0</v>
      </c>
      <c r="F227" s="30" t="n">
        <f aca="false">IF(A227=0,0,VLOOKUP($A227,OffPrices,F$4+4,FALSE()))</f>
        <v>0</v>
      </c>
      <c r="G227" s="30" t="n">
        <f aca="false">+IF(A227=0,0,(D227*R227*16+E227*S227*16+F227*SUM(Q227:S227)*8)/(R227*16+S227*16+SUM(Q227:S227)*8))</f>
        <v>0</v>
      </c>
      <c r="H227" s="77" t="n">
        <f aca="false">IF(A227=0,0,(C227*Q227*16+D227*R227*16+E227*S227*16+F227*SUM(Q227:S227)*8)/(SUM(Q227:S227)*24))</f>
        <v>0</v>
      </c>
      <c r="I227" s="78" t="n">
        <f aca="false">IF(A227=0,0,VLOOKUP($A227,PeakVols,I$4+12,FALSE()))</f>
        <v>0</v>
      </c>
      <c r="J227" s="79" t="n">
        <f aca="false">IF(A227=0,0,VLOOKUP($A227,OffVols,J$4+16,FALSE()))</f>
        <v>0</v>
      </c>
      <c r="K227" s="80" t="n">
        <f aca="false">IF(A227=0,0,(I227*Q227*16+J227*SUM(R227:S227)*16+J227*SUM(Q227:S227)*8)/(SUM(Q227:S227)*24))</f>
        <v>0</v>
      </c>
      <c r="L227" s="81" t="n">
        <f aca="false">IF(A227=0,0,VLOOKUP($A227,PeakIntraVols,L$4,FALSE()))</f>
        <v>0</v>
      </c>
      <c r="M227" s="82" t="n">
        <f aca="false">IF(A227=0,0,VLOOKUP($A227,OffIntraVols,M$4+4,FALSE()))</f>
        <v>0</v>
      </c>
      <c r="N227" s="82" t="n">
        <f aca="false">IF(A227=0,0,(L227*Q227*16+M227*SUM(R227:S227)*16+M227*SUM(Q227:S227)*8)/(SUM(Q227:S227)*24))</f>
        <v>0</v>
      </c>
      <c r="O227" s="83" t="n">
        <f aca="false">IF(A227=0,0,VLOOKUP(A227,'Pwr CrvFtch'!$A$4:$B$363,2))</f>
        <v>0</v>
      </c>
      <c r="P227" s="84" t="n">
        <f aca="false">IF(A227=0,0,(1+O227/2)^(-2*((EOMONTH(A227,0)+20)-$C$12)/365.25))</f>
        <v>0</v>
      </c>
      <c r="Q227" s="85" t="n">
        <f aca="false">IF(A227=0,0,VLOOKUP($A227,$AC$4:$AF$446,2))</f>
        <v>0</v>
      </c>
      <c r="R227" s="85" t="n">
        <f aca="false">IF(A227=0,0,VLOOKUP($A227,$AC$4:$AF$446,3))</f>
        <v>0</v>
      </c>
      <c r="S227" s="85" t="n">
        <f aca="false">IF(A227=0,0,VLOOKUP($A227,$AC$4:$AF$446,4))</f>
        <v>0</v>
      </c>
      <c r="AC227" s="11" t="n">
        <v>43344</v>
      </c>
      <c r="AD227" s="8" t="n">
        <v>19</v>
      </c>
      <c r="AE227" s="8" t="n">
        <v>5</v>
      </c>
      <c r="AF227" s="8" t="n">
        <v>6</v>
      </c>
      <c r="AG227" s="8" t="n">
        <v>1</v>
      </c>
      <c r="AH227" s="8" t="n">
        <v>30</v>
      </c>
    </row>
    <row r="228" customFormat="false" ht="12.75" hidden="false" customHeight="false" outlineLevel="0" collapsed="false">
      <c r="A228" s="74" t="n">
        <f aca="false">IF(EOMONTH(A227,0)+1&gt;$C$17,0,IF(A227=0,0,EOMONTH(A227,0)+1))</f>
        <v>0</v>
      </c>
      <c r="B228" s="75" t="n">
        <f aca="false">IF(A228=0,0,YEAR(A228))</f>
        <v>0</v>
      </c>
      <c r="C228" s="76" t="n">
        <f aca="false">IF(A228=0,0,VLOOKUP($A228,PeakPrices,C$4,FALSE()))</f>
        <v>0</v>
      </c>
      <c r="D228" s="30" t="n">
        <f aca="false">IF(A228=0,0,VLOOKUP($A228,SatPrices,D$4,FALSE()))</f>
        <v>0</v>
      </c>
      <c r="E228" s="30" t="n">
        <f aca="false">IF(A228=0,0,VLOOKUP($A228,SunPrices,E$4+4,FALSE()))</f>
        <v>0</v>
      </c>
      <c r="F228" s="30" t="n">
        <f aca="false">IF(A228=0,0,VLOOKUP($A228,OffPrices,F$4+4,FALSE()))</f>
        <v>0</v>
      </c>
      <c r="G228" s="30" t="n">
        <f aca="false">+IF(A228=0,0,(D228*R228*16+E228*S228*16+F228*SUM(Q228:S228)*8)/(R228*16+S228*16+SUM(Q228:S228)*8))</f>
        <v>0</v>
      </c>
      <c r="H228" s="77" t="n">
        <f aca="false">IF(A228=0,0,(C228*Q228*16+D228*R228*16+E228*S228*16+F228*SUM(Q228:S228)*8)/(SUM(Q228:S228)*24))</f>
        <v>0</v>
      </c>
      <c r="I228" s="78" t="n">
        <f aca="false">IF(A228=0,0,VLOOKUP($A228,PeakVols,I$4+12,FALSE()))</f>
        <v>0</v>
      </c>
      <c r="J228" s="79" t="n">
        <f aca="false">IF(A228=0,0,VLOOKUP($A228,OffVols,J$4+16,FALSE()))</f>
        <v>0</v>
      </c>
      <c r="K228" s="80" t="n">
        <f aca="false">IF(A228=0,0,(I228*Q228*16+J228*SUM(R228:S228)*16+J228*SUM(Q228:S228)*8)/(SUM(Q228:S228)*24))</f>
        <v>0</v>
      </c>
      <c r="L228" s="81" t="n">
        <f aca="false">IF(A228=0,0,VLOOKUP($A228,PeakIntraVols,L$4,FALSE()))</f>
        <v>0</v>
      </c>
      <c r="M228" s="82" t="n">
        <f aca="false">IF(A228=0,0,VLOOKUP($A228,OffIntraVols,M$4+4,FALSE()))</f>
        <v>0</v>
      </c>
      <c r="N228" s="82" t="n">
        <f aca="false">IF(A228=0,0,(L228*Q228*16+M228*SUM(R228:S228)*16+M228*SUM(Q228:S228)*8)/(SUM(Q228:S228)*24))</f>
        <v>0</v>
      </c>
      <c r="O228" s="83" t="n">
        <f aca="false">IF(A228=0,0,VLOOKUP(A228,'Pwr CrvFtch'!$A$4:$B$363,2))</f>
        <v>0</v>
      </c>
      <c r="P228" s="84" t="n">
        <f aca="false">IF(A228=0,0,(1+O228/2)^(-2*((EOMONTH(A228,0)+20)-$C$12)/365.25))</f>
        <v>0</v>
      </c>
      <c r="Q228" s="85" t="n">
        <f aca="false">IF(A228=0,0,VLOOKUP($A228,$AC$4:$AF$446,2))</f>
        <v>0</v>
      </c>
      <c r="R228" s="85" t="n">
        <f aca="false">IF(A228=0,0,VLOOKUP($A228,$AC$4:$AF$446,3))</f>
        <v>0</v>
      </c>
      <c r="S228" s="85" t="n">
        <f aca="false">IF(A228=0,0,VLOOKUP($A228,$AC$4:$AF$446,4))</f>
        <v>0</v>
      </c>
      <c r="AC228" s="11" t="n">
        <v>43374</v>
      </c>
      <c r="AD228" s="8" t="n">
        <v>23</v>
      </c>
      <c r="AE228" s="8" t="n">
        <v>4</v>
      </c>
      <c r="AF228" s="8" t="n">
        <v>4</v>
      </c>
      <c r="AG228" s="8" t="n">
        <v>0</v>
      </c>
      <c r="AH228" s="8" t="n">
        <v>31</v>
      </c>
    </row>
    <row r="229" customFormat="false" ht="12.75" hidden="false" customHeight="false" outlineLevel="0" collapsed="false">
      <c r="A229" s="74" t="n">
        <f aca="false">IF(EOMONTH(A228,0)+1&gt;$C$17,0,IF(A228=0,0,EOMONTH(A228,0)+1))</f>
        <v>0</v>
      </c>
      <c r="B229" s="75" t="n">
        <f aca="false">IF(A229=0,0,YEAR(A229))</f>
        <v>0</v>
      </c>
      <c r="C229" s="76" t="n">
        <f aca="false">IF(A229=0,0,VLOOKUP($A229,PeakPrices,C$4,FALSE()))</f>
        <v>0</v>
      </c>
      <c r="D229" s="30" t="n">
        <f aca="false">IF(A229=0,0,VLOOKUP($A229,SatPrices,D$4,FALSE()))</f>
        <v>0</v>
      </c>
      <c r="E229" s="30" t="n">
        <f aca="false">IF(A229=0,0,VLOOKUP($A229,SunPrices,E$4+4,FALSE()))</f>
        <v>0</v>
      </c>
      <c r="F229" s="30" t="n">
        <f aca="false">IF(A229=0,0,VLOOKUP($A229,OffPrices,F$4+4,FALSE()))</f>
        <v>0</v>
      </c>
      <c r="G229" s="30" t="n">
        <f aca="false">+IF(A229=0,0,(D229*R229*16+E229*S229*16+F229*SUM(Q229:S229)*8)/(R229*16+S229*16+SUM(Q229:S229)*8))</f>
        <v>0</v>
      </c>
      <c r="H229" s="77" t="n">
        <f aca="false">IF(A229=0,0,(C229*Q229*16+D229*R229*16+E229*S229*16+F229*SUM(Q229:S229)*8)/(SUM(Q229:S229)*24))</f>
        <v>0</v>
      </c>
      <c r="I229" s="78" t="n">
        <f aca="false">IF(A229=0,0,VLOOKUP($A229,PeakVols,I$4+12,FALSE()))</f>
        <v>0</v>
      </c>
      <c r="J229" s="79" t="n">
        <f aca="false">IF(A229=0,0,VLOOKUP($A229,OffVols,J$4+16,FALSE()))</f>
        <v>0</v>
      </c>
      <c r="K229" s="80" t="n">
        <f aca="false">IF(A229=0,0,(I229*Q229*16+J229*SUM(R229:S229)*16+J229*SUM(Q229:S229)*8)/(SUM(Q229:S229)*24))</f>
        <v>0</v>
      </c>
      <c r="L229" s="81" t="n">
        <f aca="false">IF(A229=0,0,VLOOKUP($A229,PeakIntraVols,L$4,FALSE()))</f>
        <v>0</v>
      </c>
      <c r="M229" s="82" t="n">
        <f aca="false">IF(A229=0,0,VLOOKUP($A229,OffIntraVols,M$4+4,FALSE()))</f>
        <v>0</v>
      </c>
      <c r="N229" s="82" t="n">
        <f aca="false">IF(A229=0,0,(L229*Q229*16+M229*SUM(R229:S229)*16+M229*SUM(Q229:S229)*8)/(SUM(Q229:S229)*24))</f>
        <v>0</v>
      </c>
      <c r="O229" s="83" t="n">
        <f aca="false">IF(A229=0,0,VLOOKUP(A229,'Pwr CrvFtch'!$A$4:$B$363,2))</f>
        <v>0</v>
      </c>
      <c r="P229" s="84" t="n">
        <f aca="false">IF(A229=0,0,(1+O229/2)^(-2*((EOMONTH(A229,0)+20)-$C$12)/365.25))</f>
        <v>0</v>
      </c>
      <c r="Q229" s="85" t="n">
        <f aca="false">IF(A229=0,0,VLOOKUP($A229,$AC$4:$AF$446,2))</f>
        <v>0</v>
      </c>
      <c r="R229" s="85" t="n">
        <f aca="false">IF(A229=0,0,VLOOKUP($A229,$AC$4:$AF$446,3))</f>
        <v>0</v>
      </c>
      <c r="S229" s="85" t="n">
        <f aca="false">IF(A229=0,0,VLOOKUP($A229,$AC$4:$AF$446,4))</f>
        <v>0</v>
      </c>
      <c r="AC229" s="11" t="n">
        <v>43405</v>
      </c>
      <c r="AD229" s="8" t="n">
        <v>21</v>
      </c>
      <c r="AE229" s="8" t="n">
        <v>4</v>
      </c>
      <c r="AF229" s="8" t="n">
        <v>5</v>
      </c>
      <c r="AG229" s="8" t="n">
        <v>1</v>
      </c>
      <c r="AH229" s="8" t="n">
        <v>30</v>
      </c>
    </row>
    <row r="230" customFormat="false" ht="12.75" hidden="false" customHeight="false" outlineLevel="0" collapsed="false">
      <c r="A230" s="74" t="n">
        <f aca="false">IF(EOMONTH(A229,0)+1&gt;$C$17,0,IF(A229=0,0,EOMONTH(A229,0)+1))</f>
        <v>0</v>
      </c>
      <c r="B230" s="75" t="n">
        <f aca="false">IF(A230=0,0,YEAR(A230))</f>
        <v>0</v>
      </c>
      <c r="C230" s="76" t="n">
        <f aca="false">IF(A230=0,0,VLOOKUP($A230,PeakPrices,C$4,FALSE()))</f>
        <v>0</v>
      </c>
      <c r="D230" s="30" t="n">
        <f aca="false">IF(A230=0,0,VLOOKUP($A230,SatPrices,D$4,FALSE()))</f>
        <v>0</v>
      </c>
      <c r="E230" s="30" t="n">
        <f aca="false">IF(A230=0,0,VLOOKUP($A230,SunPrices,E$4+4,FALSE()))</f>
        <v>0</v>
      </c>
      <c r="F230" s="30" t="n">
        <f aca="false">IF(A230=0,0,VLOOKUP($A230,OffPrices,F$4+4,FALSE()))</f>
        <v>0</v>
      </c>
      <c r="G230" s="30" t="n">
        <f aca="false">+IF(A230=0,0,(D230*R230*16+E230*S230*16+F230*SUM(Q230:S230)*8)/(R230*16+S230*16+SUM(Q230:S230)*8))</f>
        <v>0</v>
      </c>
      <c r="H230" s="77" t="n">
        <f aca="false">IF(A230=0,0,(C230*Q230*16+D230*R230*16+E230*S230*16+F230*SUM(Q230:S230)*8)/(SUM(Q230:S230)*24))</f>
        <v>0</v>
      </c>
      <c r="I230" s="78" t="n">
        <f aca="false">IF(A230=0,0,VLOOKUP($A230,PeakVols,I$4+12,FALSE()))</f>
        <v>0</v>
      </c>
      <c r="J230" s="79" t="n">
        <f aca="false">IF(A230=0,0,VLOOKUP($A230,OffVols,J$4+16,FALSE()))</f>
        <v>0</v>
      </c>
      <c r="K230" s="80" t="n">
        <f aca="false">IF(A230=0,0,(I230*Q230*16+J230*SUM(R230:S230)*16+J230*SUM(Q230:S230)*8)/(SUM(Q230:S230)*24))</f>
        <v>0</v>
      </c>
      <c r="L230" s="81" t="n">
        <f aca="false">IF(A230=0,0,VLOOKUP($A230,PeakIntraVols,L$4,FALSE()))</f>
        <v>0</v>
      </c>
      <c r="M230" s="82" t="n">
        <f aca="false">IF(A230=0,0,VLOOKUP($A230,OffIntraVols,M$4+4,FALSE()))</f>
        <v>0</v>
      </c>
      <c r="N230" s="82" t="n">
        <f aca="false">IF(A230=0,0,(L230*Q230*16+M230*SUM(R230:S230)*16+M230*SUM(Q230:S230)*8)/(SUM(Q230:S230)*24))</f>
        <v>0</v>
      </c>
      <c r="O230" s="83" t="n">
        <f aca="false">IF(A230=0,0,VLOOKUP(A230,'Pwr CrvFtch'!$A$4:$B$363,2))</f>
        <v>0</v>
      </c>
      <c r="P230" s="84" t="n">
        <f aca="false">IF(A230=0,0,(1+O230/2)^(-2*((EOMONTH(A230,0)+20)-$C$12)/365.25))</f>
        <v>0</v>
      </c>
      <c r="Q230" s="85" t="n">
        <f aca="false">IF(A230=0,0,VLOOKUP($A230,$AC$4:$AF$446,2))</f>
        <v>0</v>
      </c>
      <c r="R230" s="85" t="n">
        <f aca="false">IF(A230=0,0,VLOOKUP($A230,$AC$4:$AF$446,3))</f>
        <v>0</v>
      </c>
      <c r="S230" s="85" t="n">
        <f aca="false">IF(A230=0,0,VLOOKUP($A230,$AC$4:$AF$446,4))</f>
        <v>0</v>
      </c>
      <c r="AC230" s="11" t="n">
        <v>43435</v>
      </c>
      <c r="AD230" s="8" t="n">
        <v>20</v>
      </c>
      <c r="AE230" s="8" t="n">
        <v>5</v>
      </c>
      <c r="AF230" s="8" t="n">
        <v>6</v>
      </c>
      <c r="AG230" s="8" t="n">
        <v>1</v>
      </c>
      <c r="AH230" s="8" t="n">
        <v>31</v>
      </c>
    </row>
    <row r="231" customFormat="false" ht="12.75" hidden="false" customHeight="false" outlineLevel="0" collapsed="false">
      <c r="A231" s="74" t="n">
        <f aca="false">IF(EOMONTH(A230,0)+1&gt;$C$17,0,IF(A230=0,0,EOMONTH(A230,0)+1))</f>
        <v>0</v>
      </c>
      <c r="B231" s="75" t="n">
        <f aca="false">IF(A231=0,0,YEAR(A231))</f>
        <v>0</v>
      </c>
      <c r="C231" s="76" t="n">
        <f aca="false">IF(A231=0,0,VLOOKUP($A231,PeakPrices,C$4,FALSE()))</f>
        <v>0</v>
      </c>
      <c r="D231" s="30" t="n">
        <f aca="false">IF(A231=0,0,VLOOKUP($A231,SatPrices,D$4,FALSE()))</f>
        <v>0</v>
      </c>
      <c r="E231" s="30" t="n">
        <f aca="false">IF(A231=0,0,VLOOKUP($A231,SunPrices,E$4+4,FALSE()))</f>
        <v>0</v>
      </c>
      <c r="F231" s="30" t="n">
        <f aca="false">IF(A231=0,0,VLOOKUP($A231,OffPrices,F$4+4,FALSE()))</f>
        <v>0</v>
      </c>
      <c r="G231" s="30" t="n">
        <f aca="false">+IF(A231=0,0,(D231*R231*16+E231*S231*16+F231*SUM(Q231:S231)*8)/(R231*16+S231*16+SUM(Q231:S231)*8))</f>
        <v>0</v>
      </c>
      <c r="H231" s="77" t="n">
        <f aca="false">IF(A231=0,0,(C231*Q231*16+D231*R231*16+E231*S231*16+F231*SUM(Q231:S231)*8)/(SUM(Q231:S231)*24))</f>
        <v>0</v>
      </c>
      <c r="I231" s="78" t="n">
        <f aca="false">IF(A231=0,0,VLOOKUP($A231,PeakVols,I$4+12,FALSE()))</f>
        <v>0</v>
      </c>
      <c r="J231" s="79" t="n">
        <f aca="false">IF(A231=0,0,VLOOKUP($A231,OffVols,J$4+16,FALSE()))</f>
        <v>0</v>
      </c>
      <c r="K231" s="80" t="n">
        <f aca="false">IF(A231=0,0,(I231*Q231*16+J231*SUM(R231:S231)*16+J231*SUM(Q231:S231)*8)/(SUM(Q231:S231)*24))</f>
        <v>0</v>
      </c>
      <c r="L231" s="81" t="n">
        <f aca="false">IF(A231=0,0,VLOOKUP($A231,PeakIntraVols,L$4,FALSE()))</f>
        <v>0</v>
      </c>
      <c r="M231" s="82" t="n">
        <f aca="false">IF(A231=0,0,VLOOKUP($A231,OffIntraVols,M$4+4,FALSE()))</f>
        <v>0</v>
      </c>
      <c r="N231" s="82" t="n">
        <f aca="false">IF(A231=0,0,(L231*Q231*16+M231*SUM(R231:S231)*16+M231*SUM(Q231:S231)*8)/(SUM(Q231:S231)*24))</f>
        <v>0</v>
      </c>
      <c r="O231" s="83" t="n">
        <f aca="false">IF(A231=0,0,VLOOKUP(A231,'Pwr CrvFtch'!$A$4:$B$363,2))</f>
        <v>0</v>
      </c>
      <c r="P231" s="84" t="n">
        <f aca="false">IF(A231=0,0,(1+O231/2)^(-2*((EOMONTH(A231,0)+20)-$C$12)/365.25))</f>
        <v>0</v>
      </c>
      <c r="Q231" s="85" t="n">
        <f aca="false">IF(A231=0,0,VLOOKUP($A231,$AC$4:$AF$446,2))</f>
        <v>0</v>
      </c>
      <c r="R231" s="85" t="n">
        <f aca="false">IF(A231=0,0,VLOOKUP($A231,$AC$4:$AF$446,3))</f>
        <v>0</v>
      </c>
      <c r="S231" s="85" t="n">
        <f aca="false">IF(A231=0,0,VLOOKUP($A231,$AC$4:$AF$446,4))</f>
        <v>0</v>
      </c>
      <c r="AC231" s="11" t="n">
        <v>43466</v>
      </c>
      <c r="AD231" s="8" t="n">
        <v>22</v>
      </c>
      <c r="AE231" s="8" t="n">
        <v>4</v>
      </c>
      <c r="AF231" s="8" t="n">
        <v>5</v>
      </c>
      <c r="AG231" s="8" t="n">
        <v>1</v>
      </c>
      <c r="AH231" s="8" t="n">
        <v>31</v>
      </c>
    </row>
    <row r="232" customFormat="false" ht="12.75" hidden="false" customHeight="false" outlineLevel="0" collapsed="false">
      <c r="A232" s="74" t="n">
        <f aca="false">IF(EOMONTH(A231,0)+1&gt;$C$17,0,IF(A231=0,0,EOMONTH(A231,0)+1))</f>
        <v>0</v>
      </c>
      <c r="B232" s="75" t="n">
        <f aca="false">IF(A232=0,0,YEAR(A232))</f>
        <v>0</v>
      </c>
      <c r="C232" s="76" t="n">
        <f aca="false">IF(A232=0,0,VLOOKUP($A232,PeakPrices,C$4,FALSE()))</f>
        <v>0</v>
      </c>
      <c r="D232" s="30" t="n">
        <f aca="false">IF(A232=0,0,VLOOKUP($A232,SatPrices,D$4,FALSE()))</f>
        <v>0</v>
      </c>
      <c r="E232" s="30" t="n">
        <f aca="false">IF(A232=0,0,VLOOKUP($A232,SunPrices,E$4+4,FALSE()))</f>
        <v>0</v>
      </c>
      <c r="F232" s="30" t="n">
        <f aca="false">IF(A232=0,0,VLOOKUP($A232,OffPrices,F$4+4,FALSE()))</f>
        <v>0</v>
      </c>
      <c r="G232" s="30" t="n">
        <f aca="false">+IF(A232=0,0,(D232*R232*16+E232*S232*16+F232*SUM(Q232:S232)*8)/(R232*16+S232*16+SUM(Q232:S232)*8))</f>
        <v>0</v>
      </c>
      <c r="H232" s="77" t="n">
        <f aca="false">IF(A232=0,0,(C232*Q232*16+D232*R232*16+E232*S232*16+F232*SUM(Q232:S232)*8)/(SUM(Q232:S232)*24))</f>
        <v>0</v>
      </c>
      <c r="I232" s="78" t="n">
        <f aca="false">IF(A232=0,0,VLOOKUP($A232,PeakVols,I$4+12,FALSE()))</f>
        <v>0</v>
      </c>
      <c r="J232" s="79" t="n">
        <f aca="false">IF(A232=0,0,VLOOKUP($A232,OffVols,J$4+16,FALSE()))</f>
        <v>0</v>
      </c>
      <c r="K232" s="80" t="n">
        <f aca="false">IF(A232=0,0,(I232*Q232*16+J232*SUM(R232:S232)*16+J232*SUM(Q232:S232)*8)/(SUM(Q232:S232)*24))</f>
        <v>0</v>
      </c>
      <c r="L232" s="81" t="n">
        <f aca="false">IF(A232=0,0,VLOOKUP($A232,PeakIntraVols,L$4,FALSE()))</f>
        <v>0</v>
      </c>
      <c r="M232" s="82" t="n">
        <f aca="false">IF(A232=0,0,VLOOKUP($A232,OffIntraVols,M$4+4,FALSE()))</f>
        <v>0</v>
      </c>
      <c r="N232" s="82" t="n">
        <f aca="false">IF(A232=0,0,(L232*Q232*16+M232*SUM(R232:S232)*16+M232*SUM(Q232:S232)*8)/(SUM(Q232:S232)*24))</f>
        <v>0</v>
      </c>
      <c r="O232" s="83" t="n">
        <f aca="false">IF(A232=0,0,VLOOKUP(A232,'Pwr CrvFtch'!$A$4:$B$363,2))</f>
        <v>0</v>
      </c>
      <c r="P232" s="84" t="n">
        <f aca="false">IF(A232=0,0,(1+O232/2)^(-2*((EOMONTH(A232,0)+20)-$C$12)/365.25))</f>
        <v>0</v>
      </c>
      <c r="Q232" s="85" t="n">
        <f aca="false">IF(A232=0,0,VLOOKUP($A232,$AC$4:$AF$446,2))</f>
        <v>0</v>
      </c>
      <c r="R232" s="85" t="n">
        <f aca="false">IF(A232=0,0,VLOOKUP($A232,$AC$4:$AF$446,3))</f>
        <v>0</v>
      </c>
      <c r="S232" s="85" t="n">
        <f aca="false">IF(A232=0,0,VLOOKUP($A232,$AC$4:$AF$446,4))</f>
        <v>0</v>
      </c>
      <c r="AC232" s="11" t="n">
        <v>43497</v>
      </c>
      <c r="AD232" s="8" t="n">
        <v>20</v>
      </c>
      <c r="AE232" s="8" t="n">
        <v>4</v>
      </c>
      <c r="AF232" s="8" t="n">
        <v>4</v>
      </c>
      <c r="AG232" s="8" t="n">
        <v>0</v>
      </c>
      <c r="AH232" s="8" t="n">
        <v>28</v>
      </c>
    </row>
    <row r="233" customFormat="false" ht="12.75" hidden="false" customHeight="false" outlineLevel="0" collapsed="false">
      <c r="A233" s="74" t="n">
        <f aca="false">IF(EOMONTH(A232,0)+1&gt;$C$17,0,IF(A232=0,0,EOMONTH(A232,0)+1))</f>
        <v>0</v>
      </c>
      <c r="B233" s="75" t="n">
        <f aca="false">IF(A233=0,0,YEAR(A233))</f>
        <v>0</v>
      </c>
      <c r="C233" s="76" t="n">
        <f aca="false">IF(A233=0,0,VLOOKUP($A233,PeakPrices,C$4,FALSE()))</f>
        <v>0</v>
      </c>
      <c r="D233" s="30" t="n">
        <f aca="false">IF(A233=0,0,VLOOKUP($A233,SatPrices,D$4,FALSE()))</f>
        <v>0</v>
      </c>
      <c r="E233" s="30" t="n">
        <f aca="false">IF(A233=0,0,VLOOKUP($A233,SunPrices,E$4+4,FALSE()))</f>
        <v>0</v>
      </c>
      <c r="F233" s="30" t="n">
        <f aca="false">IF(A233=0,0,VLOOKUP($A233,OffPrices,F$4+4,FALSE()))</f>
        <v>0</v>
      </c>
      <c r="G233" s="30" t="n">
        <f aca="false">+IF(A233=0,0,(D233*R233*16+E233*S233*16+F233*SUM(Q233:S233)*8)/(R233*16+S233*16+SUM(Q233:S233)*8))</f>
        <v>0</v>
      </c>
      <c r="H233" s="77" t="n">
        <f aca="false">IF(A233=0,0,(C233*Q233*16+D233*R233*16+E233*S233*16+F233*SUM(Q233:S233)*8)/(SUM(Q233:S233)*24))</f>
        <v>0</v>
      </c>
      <c r="I233" s="78" t="n">
        <f aca="false">IF(A233=0,0,VLOOKUP($A233,PeakVols,I$4+12,FALSE()))</f>
        <v>0</v>
      </c>
      <c r="J233" s="79" t="n">
        <f aca="false">IF(A233=0,0,VLOOKUP($A233,OffVols,J$4+16,FALSE()))</f>
        <v>0</v>
      </c>
      <c r="K233" s="80" t="n">
        <f aca="false">IF(A233=0,0,(I233*Q233*16+J233*SUM(R233:S233)*16+J233*SUM(Q233:S233)*8)/(SUM(Q233:S233)*24))</f>
        <v>0</v>
      </c>
      <c r="L233" s="81" t="n">
        <f aca="false">IF(A233=0,0,VLOOKUP($A233,PeakIntraVols,L$4,FALSE()))</f>
        <v>0</v>
      </c>
      <c r="M233" s="82" t="n">
        <f aca="false">IF(A233=0,0,VLOOKUP($A233,OffIntraVols,M$4+4,FALSE()))</f>
        <v>0</v>
      </c>
      <c r="N233" s="82" t="n">
        <f aca="false">IF(A233=0,0,(L233*Q233*16+M233*SUM(R233:S233)*16+M233*SUM(Q233:S233)*8)/(SUM(Q233:S233)*24))</f>
        <v>0</v>
      </c>
      <c r="O233" s="83" t="n">
        <f aca="false">IF(A233=0,0,VLOOKUP(A233,'Pwr CrvFtch'!$A$4:$B$363,2))</f>
        <v>0</v>
      </c>
      <c r="P233" s="84" t="n">
        <f aca="false">IF(A233=0,0,(1+O233/2)^(-2*((EOMONTH(A233,0)+20)-$C$12)/365.25))</f>
        <v>0</v>
      </c>
      <c r="Q233" s="85" t="n">
        <f aca="false">IF(A233=0,0,VLOOKUP($A233,$AC$4:$AF$446,2))</f>
        <v>0</v>
      </c>
      <c r="R233" s="85" t="n">
        <f aca="false">IF(A233=0,0,VLOOKUP($A233,$AC$4:$AF$446,3))</f>
        <v>0</v>
      </c>
      <c r="S233" s="85" t="n">
        <f aca="false">IF(A233=0,0,VLOOKUP($A233,$AC$4:$AF$446,4))</f>
        <v>0</v>
      </c>
      <c r="AC233" s="11" t="n">
        <v>43525</v>
      </c>
      <c r="AD233" s="8" t="n">
        <v>21</v>
      </c>
      <c r="AE233" s="8" t="n">
        <v>5</v>
      </c>
      <c r="AF233" s="8" t="n">
        <v>5</v>
      </c>
      <c r="AG233" s="8" t="n">
        <v>0</v>
      </c>
      <c r="AH233" s="8" t="n">
        <v>31</v>
      </c>
    </row>
    <row r="234" customFormat="false" ht="12.75" hidden="false" customHeight="false" outlineLevel="0" collapsed="false">
      <c r="A234" s="74" t="n">
        <f aca="false">IF(EOMONTH(A233,0)+1&gt;$C$17,0,IF(A233=0,0,EOMONTH(A233,0)+1))</f>
        <v>0</v>
      </c>
      <c r="B234" s="75" t="n">
        <f aca="false">IF(A234=0,0,YEAR(A234))</f>
        <v>0</v>
      </c>
      <c r="C234" s="76" t="n">
        <f aca="false">IF(A234=0,0,VLOOKUP($A234,PeakPrices,C$4,FALSE()))</f>
        <v>0</v>
      </c>
      <c r="D234" s="30" t="n">
        <f aca="false">IF(A234=0,0,VLOOKUP($A234,SatPrices,D$4,FALSE()))</f>
        <v>0</v>
      </c>
      <c r="E234" s="30" t="n">
        <f aca="false">IF(A234=0,0,VLOOKUP($A234,SunPrices,E$4+4,FALSE()))</f>
        <v>0</v>
      </c>
      <c r="F234" s="30" t="n">
        <f aca="false">IF(A234=0,0,VLOOKUP($A234,OffPrices,F$4+4,FALSE()))</f>
        <v>0</v>
      </c>
      <c r="G234" s="30" t="n">
        <f aca="false">+IF(A234=0,0,(D234*R234*16+E234*S234*16+F234*SUM(Q234:S234)*8)/(R234*16+S234*16+SUM(Q234:S234)*8))</f>
        <v>0</v>
      </c>
      <c r="H234" s="77" t="n">
        <f aca="false">IF(A234=0,0,(C234*Q234*16+D234*R234*16+E234*S234*16+F234*SUM(Q234:S234)*8)/(SUM(Q234:S234)*24))</f>
        <v>0</v>
      </c>
      <c r="I234" s="78" t="n">
        <f aca="false">IF(A234=0,0,VLOOKUP($A234,PeakVols,I$4+12,FALSE()))</f>
        <v>0</v>
      </c>
      <c r="J234" s="79" t="n">
        <f aca="false">IF(A234=0,0,VLOOKUP($A234,OffVols,J$4+16,FALSE()))</f>
        <v>0</v>
      </c>
      <c r="K234" s="80" t="n">
        <f aca="false">IF(A234=0,0,(I234*Q234*16+J234*SUM(R234:S234)*16+J234*SUM(Q234:S234)*8)/(SUM(Q234:S234)*24))</f>
        <v>0</v>
      </c>
      <c r="L234" s="81" t="n">
        <f aca="false">IF(A234=0,0,VLOOKUP($A234,PeakIntraVols,L$4,FALSE()))</f>
        <v>0</v>
      </c>
      <c r="M234" s="82" t="n">
        <f aca="false">IF(A234=0,0,VLOOKUP($A234,OffIntraVols,M$4+4,FALSE()))</f>
        <v>0</v>
      </c>
      <c r="N234" s="82" t="n">
        <f aca="false">IF(A234=0,0,(L234*Q234*16+M234*SUM(R234:S234)*16+M234*SUM(Q234:S234)*8)/(SUM(Q234:S234)*24))</f>
        <v>0</v>
      </c>
      <c r="O234" s="83" t="n">
        <f aca="false">IF(A234=0,0,VLOOKUP(A234,'Pwr CrvFtch'!$A$4:$B$363,2))</f>
        <v>0</v>
      </c>
      <c r="P234" s="84" t="n">
        <f aca="false">IF(A234=0,0,(1+O234/2)^(-2*((EOMONTH(A234,0)+20)-$C$12)/365.25))</f>
        <v>0</v>
      </c>
      <c r="Q234" s="85" t="n">
        <f aca="false">IF(A234=0,0,VLOOKUP($A234,$AC$4:$AF$446,2))</f>
        <v>0</v>
      </c>
      <c r="R234" s="85" t="n">
        <f aca="false">IF(A234=0,0,VLOOKUP($A234,$AC$4:$AF$446,3))</f>
        <v>0</v>
      </c>
      <c r="S234" s="85" t="n">
        <f aca="false">IF(A234=0,0,VLOOKUP($A234,$AC$4:$AF$446,4))</f>
        <v>0</v>
      </c>
      <c r="AC234" s="11" t="n">
        <v>43556</v>
      </c>
      <c r="AD234" s="8" t="n">
        <v>22</v>
      </c>
      <c r="AE234" s="8" t="n">
        <v>4</v>
      </c>
      <c r="AF234" s="8" t="n">
        <v>4</v>
      </c>
      <c r="AG234" s="8" t="n">
        <v>0</v>
      </c>
      <c r="AH234" s="8" t="n">
        <v>30</v>
      </c>
    </row>
    <row r="235" customFormat="false" ht="12.75" hidden="false" customHeight="false" outlineLevel="0" collapsed="false">
      <c r="A235" s="74" t="n">
        <f aca="false">IF(EOMONTH(A234,0)+1&gt;$C$17,0,IF(A234=0,0,EOMONTH(A234,0)+1))</f>
        <v>0</v>
      </c>
      <c r="B235" s="75" t="n">
        <f aca="false">IF(A235=0,0,YEAR(A235))</f>
        <v>0</v>
      </c>
      <c r="C235" s="76" t="n">
        <f aca="false">IF(A235=0,0,VLOOKUP($A235,PeakPrices,C$4,FALSE()))</f>
        <v>0</v>
      </c>
      <c r="D235" s="30" t="n">
        <f aca="false">IF(A235=0,0,VLOOKUP($A235,SatPrices,D$4,FALSE()))</f>
        <v>0</v>
      </c>
      <c r="E235" s="30" t="n">
        <f aca="false">IF(A235=0,0,VLOOKUP($A235,SunPrices,E$4+4,FALSE()))</f>
        <v>0</v>
      </c>
      <c r="F235" s="30" t="n">
        <f aca="false">IF(A235=0,0,VLOOKUP($A235,OffPrices,F$4+4,FALSE()))</f>
        <v>0</v>
      </c>
      <c r="G235" s="30" t="n">
        <f aca="false">+IF(A235=0,0,(D235*R235*16+E235*S235*16+F235*SUM(Q235:S235)*8)/(R235*16+S235*16+SUM(Q235:S235)*8))</f>
        <v>0</v>
      </c>
      <c r="H235" s="77" t="n">
        <f aca="false">IF(A235=0,0,(C235*Q235*16+D235*R235*16+E235*S235*16+F235*SUM(Q235:S235)*8)/(SUM(Q235:S235)*24))</f>
        <v>0</v>
      </c>
      <c r="I235" s="78" t="n">
        <f aca="false">IF(A235=0,0,VLOOKUP($A235,PeakVols,I$4+12,FALSE()))</f>
        <v>0</v>
      </c>
      <c r="J235" s="79" t="n">
        <f aca="false">IF(A235=0,0,VLOOKUP($A235,OffVols,J$4+16,FALSE()))</f>
        <v>0</v>
      </c>
      <c r="K235" s="80" t="n">
        <f aca="false">IF(A235=0,0,(I235*Q235*16+J235*SUM(R235:S235)*16+J235*SUM(Q235:S235)*8)/(SUM(Q235:S235)*24))</f>
        <v>0</v>
      </c>
      <c r="L235" s="81" t="n">
        <f aca="false">IF(A235=0,0,VLOOKUP($A235,PeakIntraVols,L$4,FALSE()))</f>
        <v>0</v>
      </c>
      <c r="M235" s="82" t="n">
        <f aca="false">IF(A235=0,0,VLOOKUP($A235,OffIntraVols,M$4+4,FALSE()))</f>
        <v>0</v>
      </c>
      <c r="N235" s="82" t="n">
        <f aca="false">IF(A235=0,0,(L235*Q235*16+M235*SUM(R235:S235)*16+M235*SUM(Q235:S235)*8)/(SUM(Q235:S235)*24))</f>
        <v>0</v>
      </c>
      <c r="O235" s="83" t="n">
        <f aca="false">IF(A235=0,0,VLOOKUP(A235,'Pwr CrvFtch'!$A$4:$B$363,2))</f>
        <v>0</v>
      </c>
      <c r="P235" s="84" t="n">
        <f aca="false">IF(A235=0,0,(1+O235/2)^(-2*((EOMONTH(A235,0)+20)-$C$12)/365.25))</f>
        <v>0</v>
      </c>
      <c r="Q235" s="85" t="n">
        <f aca="false">IF(A235=0,0,VLOOKUP($A235,$AC$4:$AF$446,2))</f>
        <v>0</v>
      </c>
      <c r="R235" s="85" t="n">
        <f aca="false">IF(A235=0,0,VLOOKUP($A235,$AC$4:$AF$446,3))</f>
        <v>0</v>
      </c>
      <c r="S235" s="85" t="n">
        <f aca="false">IF(A235=0,0,VLOOKUP($A235,$AC$4:$AF$446,4))</f>
        <v>0</v>
      </c>
      <c r="AC235" s="11" t="n">
        <v>43586</v>
      </c>
      <c r="AD235" s="8" t="n">
        <v>22</v>
      </c>
      <c r="AE235" s="8" t="n">
        <v>4</v>
      </c>
      <c r="AF235" s="8" t="n">
        <v>5</v>
      </c>
      <c r="AG235" s="8" t="n">
        <v>1</v>
      </c>
      <c r="AH235" s="8" t="n">
        <v>31</v>
      </c>
    </row>
    <row r="236" customFormat="false" ht="12.75" hidden="false" customHeight="false" outlineLevel="0" collapsed="false">
      <c r="A236" s="74" t="n">
        <f aca="false">IF(EOMONTH(A235,0)+1&gt;$C$17,0,IF(A235=0,0,EOMONTH(A235,0)+1))</f>
        <v>0</v>
      </c>
      <c r="B236" s="75" t="n">
        <f aca="false">IF(A236=0,0,YEAR(A236))</f>
        <v>0</v>
      </c>
      <c r="C236" s="76" t="n">
        <f aca="false">IF(A236=0,0,VLOOKUP($A236,PeakPrices,C$4,FALSE()))</f>
        <v>0</v>
      </c>
      <c r="D236" s="30" t="n">
        <f aca="false">IF(A236=0,0,VLOOKUP($A236,SatPrices,D$4,FALSE()))</f>
        <v>0</v>
      </c>
      <c r="E236" s="30" t="n">
        <f aca="false">IF(A236=0,0,VLOOKUP($A236,SunPrices,E$4+4,FALSE()))</f>
        <v>0</v>
      </c>
      <c r="F236" s="30" t="n">
        <f aca="false">IF(A236=0,0,VLOOKUP($A236,OffPrices,F$4+4,FALSE()))</f>
        <v>0</v>
      </c>
      <c r="G236" s="30" t="n">
        <f aca="false">+IF(A236=0,0,(D236*R236*16+E236*S236*16+F236*SUM(Q236:S236)*8)/(R236*16+S236*16+SUM(Q236:S236)*8))</f>
        <v>0</v>
      </c>
      <c r="H236" s="77" t="n">
        <f aca="false">IF(A236=0,0,(C236*Q236*16+D236*R236*16+E236*S236*16+F236*SUM(Q236:S236)*8)/(SUM(Q236:S236)*24))</f>
        <v>0</v>
      </c>
      <c r="I236" s="78" t="n">
        <f aca="false">IF(A236=0,0,VLOOKUP($A236,PeakVols,I$4+12,FALSE()))</f>
        <v>0</v>
      </c>
      <c r="J236" s="79" t="n">
        <f aca="false">IF(A236=0,0,VLOOKUP($A236,OffVols,J$4+16,FALSE()))</f>
        <v>0</v>
      </c>
      <c r="K236" s="80" t="n">
        <f aca="false">IF(A236=0,0,(I236*Q236*16+J236*SUM(R236:S236)*16+J236*SUM(Q236:S236)*8)/(SUM(Q236:S236)*24))</f>
        <v>0</v>
      </c>
      <c r="L236" s="81" t="n">
        <f aca="false">IF(A236=0,0,VLOOKUP($A236,PeakIntraVols,L$4,FALSE()))</f>
        <v>0</v>
      </c>
      <c r="M236" s="82" t="n">
        <f aca="false">IF(A236=0,0,VLOOKUP($A236,OffIntraVols,M$4+4,FALSE()))</f>
        <v>0</v>
      </c>
      <c r="N236" s="82" t="n">
        <f aca="false">IF(A236=0,0,(L236*Q236*16+M236*SUM(R236:S236)*16+M236*SUM(Q236:S236)*8)/(SUM(Q236:S236)*24))</f>
        <v>0</v>
      </c>
      <c r="O236" s="83" t="n">
        <f aca="false">IF(A236=0,0,VLOOKUP(A236,'Pwr CrvFtch'!$A$4:$B$363,2))</f>
        <v>0</v>
      </c>
      <c r="P236" s="84" t="n">
        <f aca="false">IF(A236=0,0,(1+O236/2)^(-2*((EOMONTH(A236,0)+20)-$C$12)/365.25))</f>
        <v>0</v>
      </c>
      <c r="Q236" s="85" t="n">
        <f aca="false">IF(A236=0,0,VLOOKUP($A236,$AC$4:$AF$446,2))</f>
        <v>0</v>
      </c>
      <c r="R236" s="85" t="n">
        <f aca="false">IF(A236=0,0,VLOOKUP($A236,$AC$4:$AF$446,3))</f>
        <v>0</v>
      </c>
      <c r="S236" s="85" t="n">
        <f aca="false">IF(A236=0,0,VLOOKUP($A236,$AC$4:$AF$446,4))</f>
        <v>0</v>
      </c>
      <c r="AC236" s="11" t="n">
        <v>43617</v>
      </c>
      <c r="AD236" s="8" t="n">
        <v>20</v>
      </c>
      <c r="AE236" s="8" t="n">
        <v>5</v>
      </c>
      <c r="AF236" s="8" t="n">
        <v>5</v>
      </c>
      <c r="AG236" s="8" t="n">
        <v>0</v>
      </c>
      <c r="AH236" s="8" t="n">
        <v>30</v>
      </c>
    </row>
    <row r="237" customFormat="false" ht="12.75" hidden="false" customHeight="false" outlineLevel="0" collapsed="false">
      <c r="A237" s="74" t="n">
        <f aca="false">IF(EOMONTH(A236,0)+1&gt;$C$17,0,IF(A236=0,0,EOMONTH(A236,0)+1))</f>
        <v>0</v>
      </c>
      <c r="B237" s="75" t="n">
        <f aca="false">IF(A237=0,0,YEAR(A237))</f>
        <v>0</v>
      </c>
      <c r="C237" s="76" t="n">
        <f aca="false">IF(A237=0,0,VLOOKUP($A237,PeakPrices,C$4,FALSE()))</f>
        <v>0</v>
      </c>
      <c r="D237" s="30" t="n">
        <f aca="false">IF(A237=0,0,VLOOKUP($A237,SatPrices,D$4,FALSE()))</f>
        <v>0</v>
      </c>
      <c r="E237" s="30" t="n">
        <f aca="false">IF(A237=0,0,VLOOKUP($A237,SunPrices,E$4+4,FALSE()))</f>
        <v>0</v>
      </c>
      <c r="F237" s="30" t="n">
        <f aca="false">IF(A237=0,0,VLOOKUP($A237,OffPrices,F$4+4,FALSE()))</f>
        <v>0</v>
      </c>
      <c r="G237" s="30" t="n">
        <f aca="false">+IF(A237=0,0,(D237*R237*16+E237*S237*16+F237*SUM(Q237:S237)*8)/(R237*16+S237*16+SUM(Q237:S237)*8))</f>
        <v>0</v>
      </c>
      <c r="H237" s="77" t="n">
        <f aca="false">IF(A237=0,0,(C237*Q237*16+D237*R237*16+E237*S237*16+F237*SUM(Q237:S237)*8)/(SUM(Q237:S237)*24))</f>
        <v>0</v>
      </c>
      <c r="I237" s="78" t="n">
        <f aca="false">IF(A237=0,0,VLOOKUP($A237,PeakVols,I$4+12,FALSE()))</f>
        <v>0</v>
      </c>
      <c r="J237" s="79" t="n">
        <f aca="false">IF(A237=0,0,VLOOKUP($A237,OffVols,J$4+16,FALSE()))</f>
        <v>0</v>
      </c>
      <c r="K237" s="80" t="n">
        <f aca="false">IF(A237=0,0,(I237*Q237*16+J237*SUM(R237:S237)*16+J237*SUM(Q237:S237)*8)/(SUM(Q237:S237)*24))</f>
        <v>0</v>
      </c>
      <c r="L237" s="81" t="n">
        <f aca="false">IF(A237=0,0,VLOOKUP($A237,PeakIntraVols,L$4,FALSE()))</f>
        <v>0</v>
      </c>
      <c r="M237" s="82" t="n">
        <f aca="false">IF(A237=0,0,VLOOKUP($A237,OffIntraVols,M$4+4,FALSE()))</f>
        <v>0</v>
      </c>
      <c r="N237" s="82" t="n">
        <f aca="false">IF(A237=0,0,(L237*Q237*16+M237*SUM(R237:S237)*16+M237*SUM(Q237:S237)*8)/(SUM(Q237:S237)*24))</f>
        <v>0</v>
      </c>
      <c r="O237" s="83" t="n">
        <f aca="false">IF(A237=0,0,VLOOKUP(A237,'Pwr CrvFtch'!$A$4:$B$363,2))</f>
        <v>0</v>
      </c>
      <c r="P237" s="84" t="n">
        <f aca="false">IF(A237=0,0,(1+O237/2)^(-2*((EOMONTH(A237,0)+20)-$C$12)/365.25))</f>
        <v>0</v>
      </c>
      <c r="Q237" s="85" t="n">
        <f aca="false">IF(A237=0,0,VLOOKUP($A237,$AC$4:$AF$446,2))</f>
        <v>0</v>
      </c>
      <c r="R237" s="85" t="n">
        <f aca="false">IF(A237=0,0,VLOOKUP($A237,$AC$4:$AF$446,3))</f>
        <v>0</v>
      </c>
      <c r="S237" s="85" t="n">
        <f aca="false">IF(A237=0,0,VLOOKUP($A237,$AC$4:$AF$446,4))</f>
        <v>0</v>
      </c>
      <c r="AC237" s="11" t="n">
        <v>43647</v>
      </c>
      <c r="AD237" s="8" t="n">
        <v>22</v>
      </c>
      <c r="AE237" s="8" t="n">
        <v>4</v>
      </c>
      <c r="AF237" s="8" t="n">
        <v>5</v>
      </c>
      <c r="AG237" s="8" t="n">
        <v>1</v>
      </c>
      <c r="AH237" s="8" t="n">
        <v>31</v>
      </c>
    </row>
    <row r="238" customFormat="false" ht="12.75" hidden="false" customHeight="false" outlineLevel="0" collapsed="false">
      <c r="A238" s="74" t="n">
        <f aca="false">IF(EOMONTH(A237,0)+1&gt;$C$17,0,IF(A237=0,0,EOMONTH(A237,0)+1))</f>
        <v>0</v>
      </c>
      <c r="B238" s="75" t="n">
        <f aca="false">IF(A238=0,0,YEAR(A238))</f>
        <v>0</v>
      </c>
      <c r="C238" s="76" t="n">
        <f aca="false">IF(A238=0,0,VLOOKUP($A238,PeakPrices,C$4,FALSE()))</f>
        <v>0</v>
      </c>
      <c r="D238" s="30" t="n">
        <f aca="false">IF(A238=0,0,VLOOKUP($A238,SatPrices,D$4,FALSE()))</f>
        <v>0</v>
      </c>
      <c r="E238" s="30" t="n">
        <f aca="false">IF(A238=0,0,VLOOKUP($A238,SunPrices,E$4+4,FALSE()))</f>
        <v>0</v>
      </c>
      <c r="F238" s="30" t="n">
        <f aca="false">IF(A238=0,0,VLOOKUP($A238,OffPrices,F$4+4,FALSE()))</f>
        <v>0</v>
      </c>
      <c r="G238" s="30" t="n">
        <f aca="false">+IF(A238=0,0,(D238*R238*16+E238*S238*16+F238*SUM(Q238:S238)*8)/(R238*16+S238*16+SUM(Q238:S238)*8))</f>
        <v>0</v>
      </c>
      <c r="H238" s="77" t="n">
        <f aca="false">IF(A238=0,0,(C238*Q238*16+D238*R238*16+E238*S238*16+F238*SUM(Q238:S238)*8)/(SUM(Q238:S238)*24))</f>
        <v>0</v>
      </c>
      <c r="I238" s="78" t="n">
        <f aca="false">IF(A238=0,0,VLOOKUP($A238,PeakVols,I$4+12,FALSE()))</f>
        <v>0</v>
      </c>
      <c r="J238" s="79" t="n">
        <f aca="false">IF(A238=0,0,VLOOKUP($A238,OffVols,J$4+16,FALSE()))</f>
        <v>0</v>
      </c>
      <c r="K238" s="80" t="n">
        <f aca="false">IF(A238=0,0,(I238*Q238*16+J238*SUM(R238:S238)*16+J238*SUM(Q238:S238)*8)/(SUM(Q238:S238)*24))</f>
        <v>0</v>
      </c>
      <c r="L238" s="81" t="n">
        <f aca="false">IF(A238=0,0,VLOOKUP($A238,PeakIntraVols,L$4,FALSE()))</f>
        <v>0</v>
      </c>
      <c r="M238" s="82" t="n">
        <f aca="false">IF(A238=0,0,VLOOKUP($A238,OffIntraVols,M$4+4,FALSE()))</f>
        <v>0</v>
      </c>
      <c r="N238" s="82" t="n">
        <f aca="false">IF(A238=0,0,(L238*Q238*16+M238*SUM(R238:S238)*16+M238*SUM(Q238:S238)*8)/(SUM(Q238:S238)*24))</f>
        <v>0</v>
      </c>
      <c r="O238" s="83" t="n">
        <f aca="false">IF(A238=0,0,VLOOKUP(A238,'Pwr CrvFtch'!$A$4:$B$363,2))</f>
        <v>0</v>
      </c>
      <c r="P238" s="84" t="n">
        <f aca="false">IF(A238=0,0,(1+O238/2)^(-2*((EOMONTH(A238,0)+20)-$C$12)/365.25))</f>
        <v>0</v>
      </c>
      <c r="Q238" s="85" t="n">
        <f aca="false">IF(A238=0,0,VLOOKUP($A238,$AC$4:$AF$446,2))</f>
        <v>0</v>
      </c>
      <c r="R238" s="85" t="n">
        <f aca="false">IF(A238=0,0,VLOOKUP($A238,$AC$4:$AF$446,3))</f>
        <v>0</v>
      </c>
      <c r="S238" s="85" t="n">
        <f aca="false">IF(A238=0,0,VLOOKUP($A238,$AC$4:$AF$446,4))</f>
        <v>0</v>
      </c>
      <c r="AC238" s="11" t="n">
        <v>43678</v>
      </c>
      <c r="AD238" s="8" t="n">
        <v>22</v>
      </c>
      <c r="AE238" s="8" t="n">
        <v>5</v>
      </c>
      <c r="AF238" s="8" t="n">
        <v>4</v>
      </c>
      <c r="AG238" s="8" t="n">
        <v>0</v>
      </c>
      <c r="AH238" s="8" t="n">
        <v>31</v>
      </c>
    </row>
    <row r="239" customFormat="false" ht="12.75" hidden="false" customHeight="false" outlineLevel="0" collapsed="false">
      <c r="A239" s="74" t="n">
        <f aca="false">IF(EOMONTH(A238,0)+1&gt;$C$17,0,IF(A238=0,0,EOMONTH(A238,0)+1))</f>
        <v>0</v>
      </c>
      <c r="B239" s="75" t="n">
        <f aca="false">IF(A239=0,0,YEAR(A239))</f>
        <v>0</v>
      </c>
      <c r="C239" s="76" t="n">
        <f aca="false">IF(A239=0,0,VLOOKUP($A239,PeakPrices,C$4,FALSE()))</f>
        <v>0</v>
      </c>
      <c r="D239" s="30" t="n">
        <f aca="false">IF(A239=0,0,VLOOKUP($A239,SatPrices,D$4,FALSE()))</f>
        <v>0</v>
      </c>
      <c r="E239" s="30" t="n">
        <f aca="false">IF(A239=0,0,VLOOKUP($A239,SunPrices,E$4+4,FALSE()))</f>
        <v>0</v>
      </c>
      <c r="F239" s="30" t="n">
        <f aca="false">IF(A239=0,0,VLOOKUP($A239,OffPrices,F$4+4,FALSE()))</f>
        <v>0</v>
      </c>
      <c r="G239" s="30" t="n">
        <f aca="false">+IF(A239=0,0,(D239*R239*16+E239*S239*16+F239*SUM(Q239:S239)*8)/(R239*16+S239*16+SUM(Q239:S239)*8))</f>
        <v>0</v>
      </c>
      <c r="H239" s="77" t="n">
        <f aca="false">IF(A239=0,0,(C239*Q239*16+D239*R239*16+E239*S239*16+F239*SUM(Q239:S239)*8)/(SUM(Q239:S239)*24))</f>
        <v>0</v>
      </c>
      <c r="I239" s="78" t="n">
        <f aca="false">IF(A239=0,0,VLOOKUP($A239,PeakVols,I$4+12,FALSE()))</f>
        <v>0</v>
      </c>
      <c r="J239" s="79" t="n">
        <f aca="false">IF(A239=0,0,VLOOKUP($A239,OffVols,J$4+16,FALSE()))</f>
        <v>0</v>
      </c>
      <c r="K239" s="80" t="n">
        <f aca="false">IF(A239=0,0,(I239*Q239*16+J239*SUM(R239:S239)*16+J239*SUM(Q239:S239)*8)/(SUM(Q239:S239)*24))</f>
        <v>0</v>
      </c>
      <c r="L239" s="81" t="n">
        <f aca="false">IF(A239=0,0,VLOOKUP($A239,PeakIntraVols,L$4,FALSE()))</f>
        <v>0</v>
      </c>
      <c r="M239" s="82" t="n">
        <f aca="false">IF(A239=0,0,VLOOKUP($A239,OffIntraVols,M$4+4,FALSE()))</f>
        <v>0</v>
      </c>
      <c r="N239" s="82" t="n">
        <f aca="false">IF(A239=0,0,(L239*Q239*16+M239*SUM(R239:S239)*16+M239*SUM(Q239:S239)*8)/(SUM(Q239:S239)*24))</f>
        <v>0</v>
      </c>
      <c r="O239" s="83" t="n">
        <f aca="false">IF(A239=0,0,VLOOKUP(A239,'Pwr CrvFtch'!$A$4:$B$363,2))</f>
        <v>0</v>
      </c>
      <c r="P239" s="84" t="n">
        <f aca="false">IF(A239=0,0,(1+O239/2)^(-2*((EOMONTH(A239,0)+20)-$C$12)/365.25))</f>
        <v>0</v>
      </c>
      <c r="Q239" s="85" t="n">
        <f aca="false">IF(A239=0,0,VLOOKUP($A239,$AC$4:$AF$446,2))</f>
        <v>0</v>
      </c>
      <c r="R239" s="85" t="n">
        <f aca="false">IF(A239=0,0,VLOOKUP($A239,$AC$4:$AF$446,3))</f>
        <v>0</v>
      </c>
      <c r="S239" s="85" t="n">
        <f aca="false">IF(A239=0,0,VLOOKUP($A239,$AC$4:$AF$446,4))</f>
        <v>0</v>
      </c>
      <c r="AC239" s="11" t="n">
        <v>43709</v>
      </c>
      <c r="AD239" s="8" t="n">
        <v>20</v>
      </c>
      <c r="AE239" s="8" t="n">
        <v>4</v>
      </c>
      <c r="AF239" s="8" t="n">
        <v>6</v>
      </c>
      <c r="AG239" s="8" t="n">
        <v>1</v>
      </c>
      <c r="AH239" s="8" t="n">
        <v>30</v>
      </c>
    </row>
    <row r="240" customFormat="false" ht="12.75" hidden="false" customHeight="false" outlineLevel="0" collapsed="false">
      <c r="A240" s="74" t="n">
        <f aca="false">IF(EOMONTH(A239,0)+1&gt;$C$17,0,IF(A239=0,0,EOMONTH(A239,0)+1))</f>
        <v>0</v>
      </c>
      <c r="B240" s="75" t="n">
        <f aca="false">IF(A240=0,0,YEAR(A240))</f>
        <v>0</v>
      </c>
      <c r="C240" s="76" t="n">
        <f aca="false">IF(A240=0,0,VLOOKUP($A240,PeakPrices,C$4,FALSE()))</f>
        <v>0</v>
      </c>
      <c r="D240" s="30" t="n">
        <f aca="false">IF(A240=0,0,VLOOKUP($A240,SatPrices,D$4,FALSE()))</f>
        <v>0</v>
      </c>
      <c r="E240" s="30" t="n">
        <f aca="false">IF(A240=0,0,VLOOKUP($A240,SunPrices,E$4+4,FALSE()))</f>
        <v>0</v>
      </c>
      <c r="F240" s="30" t="n">
        <f aca="false">IF(A240=0,0,VLOOKUP($A240,OffPrices,F$4+4,FALSE()))</f>
        <v>0</v>
      </c>
      <c r="G240" s="30" t="n">
        <f aca="false">+IF(A240=0,0,(D240*R240*16+E240*S240*16+F240*SUM(Q240:S240)*8)/(R240*16+S240*16+SUM(Q240:S240)*8))</f>
        <v>0</v>
      </c>
      <c r="H240" s="77" t="n">
        <f aca="false">IF(A240=0,0,(C240*Q240*16+D240*R240*16+E240*S240*16+F240*SUM(Q240:S240)*8)/(SUM(Q240:S240)*24))</f>
        <v>0</v>
      </c>
      <c r="I240" s="78" t="n">
        <f aca="false">IF(A240=0,0,VLOOKUP($A240,PeakVols,I$4+12,FALSE()))</f>
        <v>0</v>
      </c>
      <c r="J240" s="79" t="n">
        <f aca="false">IF(A240=0,0,VLOOKUP($A240,OffVols,J$4+16,FALSE()))</f>
        <v>0</v>
      </c>
      <c r="K240" s="80" t="n">
        <f aca="false">IF(A240=0,0,(I240*Q240*16+J240*SUM(R240:S240)*16+J240*SUM(Q240:S240)*8)/(SUM(Q240:S240)*24))</f>
        <v>0</v>
      </c>
      <c r="L240" s="81" t="n">
        <f aca="false">IF(A240=0,0,VLOOKUP($A240,PeakIntraVols,L$4,FALSE()))</f>
        <v>0</v>
      </c>
      <c r="M240" s="82" t="n">
        <f aca="false">IF(A240=0,0,VLOOKUP($A240,OffIntraVols,M$4+4,FALSE()))</f>
        <v>0</v>
      </c>
      <c r="N240" s="82" t="n">
        <f aca="false">IF(A240=0,0,(L240*Q240*16+M240*SUM(R240:S240)*16+M240*SUM(Q240:S240)*8)/(SUM(Q240:S240)*24))</f>
        <v>0</v>
      </c>
      <c r="O240" s="83" t="n">
        <f aca="false">IF(A240=0,0,VLOOKUP(A240,'Pwr CrvFtch'!$A$4:$B$363,2))</f>
        <v>0</v>
      </c>
      <c r="P240" s="84" t="n">
        <f aca="false">IF(A240=0,0,(1+O240/2)^(-2*((EOMONTH(A240,0)+20)-$C$12)/365.25))</f>
        <v>0</v>
      </c>
      <c r="Q240" s="85" t="n">
        <f aca="false">IF(A240=0,0,VLOOKUP($A240,$AC$4:$AF$446,2))</f>
        <v>0</v>
      </c>
      <c r="R240" s="85" t="n">
        <f aca="false">IF(A240=0,0,VLOOKUP($A240,$AC$4:$AF$446,3))</f>
        <v>0</v>
      </c>
      <c r="S240" s="85" t="n">
        <f aca="false">IF(A240=0,0,VLOOKUP($A240,$AC$4:$AF$446,4))</f>
        <v>0</v>
      </c>
      <c r="AC240" s="11" t="n">
        <v>43739</v>
      </c>
      <c r="AD240" s="8" t="n">
        <v>23</v>
      </c>
      <c r="AE240" s="8" t="n">
        <v>4</v>
      </c>
      <c r="AF240" s="8" t="n">
        <v>4</v>
      </c>
      <c r="AG240" s="8" t="n">
        <v>0</v>
      </c>
      <c r="AH240" s="8" t="n">
        <v>31</v>
      </c>
    </row>
    <row r="241" customFormat="false" ht="12.75" hidden="false" customHeight="false" outlineLevel="0" collapsed="false">
      <c r="A241" s="74" t="n">
        <f aca="false">IF(EOMONTH(A240,0)+1&gt;$C$17,0,IF(A240=0,0,EOMONTH(A240,0)+1))</f>
        <v>0</v>
      </c>
      <c r="B241" s="75" t="n">
        <f aca="false">IF(A241=0,0,YEAR(A241))</f>
        <v>0</v>
      </c>
      <c r="C241" s="76" t="n">
        <f aca="false">IF(A241=0,0,VLOOKUP($A241,PeakPrices,C$4,FALSE()))</f>
        <v>0</v>
      </c>
      <c r="D241" s="30" t="n">
        <f aca="false">IF(A241=0,0,VLOOKUP($A241,SatPrices,D$4,FALSE()))</f>
        <v>0</v>
      </c>
      <c r="E241" s="30" t="n">
        <f aca="false">IF(A241=0,0,VLOOKUP($A241,SunPrices,E$4+4,FALSE()))</f>
        <v>0</v>
      </c>
      <c r="F241" s="30" t="n">
        <f aca="false">IF(A241=0,0,VLOOKUP($A241,OffPrices,F$4+4,FALSE()))</f>
        <v>0</v>
      </c>
      <c r="G241" s="30" t="n">
        <f aca="false">+IF(A241=0,0,(D241*R241*16+E241*S241*16+F241*SUM(Q241:S241)*8)/(R241*16+S241*16+SUM(Q241:S241)*8))</f>
        <v>0</v>
      </c>
      <c r="H241" s="77" t="n">
        <f aca="false">IF(A241=0,0,(C241*Q241*16+D241*R241*16+E241*S241*16+F241*SUM(Q241:S241)*8)/(SUM(Q241:S241)*24))</f>
        <v>0</v>
      </c>
      <c r="I241" s="78" t="n">
        <f aca="false">IF(A241=0,0,VLOOKUP($A241,PeakVols,I$4+12,FALSE()))</f>
        <v>0</v>
      </c>
      <c r="J241" s="79" t="n">
        <f aca="false">IF(A241=0,0,VLOOKUP($A241,OffVols,J$4+16,FALSE()))</f>
        <v>0</v>
      </c>
      <c r="K241" s="80" t="n">
        <f aca="false">IF(A241=0,0,(I241*Q241*16+J241*SUM(R241:S241)*16+J241*SUM(Q241:S241)*8)/(SUM(Q241:S241)*24))</f>
        <v>0</v>
      </c>
      <c r="L241" s="81" t="n">
        <f aca="false">IF(A241=0,0,VLOOKUP($A241,PeakIntraVols,L$4,FALSE()))</f>
        <v>0</v>
      </c>
      <c r="M241" s="82" t="n">
        <f aca="false">IF(A241=0,0,VLOOKUP($A241,OffIntraVols,M$4+4,FALSE()))</f>
        <v>0</v>
      </c>
      <c r="N241" s="82" t="n">
        <f aca="false">IF(A241=0,0,(L241*Q241*16+M241*SUM(R241:S241)*16+M241*SUM(Q241:S241)*8)/(SUM(Q241:S241)*24))</f>
        <v>0</v>
      </c>
      <c r="O241" s="83" t="n">
        <f aca="false">IF(A241=0,0,VLOOKUP(A241,'Pwr CrvFtch'!$A$4:$B$363,2))</f>
        <v>0</v>
      </c>
      <c r="P241" s="84" t="n">
        <f aca="false">IF(A241=0,0,(1+O241/2)^(-2*((EOMONTH(A241,0)+20)-$C$12)/365.25))</f>
        <v>0</v>
      </c>
      <c r="Q241" s="85" t="n">
        <f aca="false">IF(A241=0,0,VLOOKUP($A241,$AC$4:$AF$446,2))</f>
        <v>0</v>
      </c>
      <c r="R241" s="85" t="n">
        <f aca="false">IF(A241=0,0,VLOOKUP($A241,$AC$4:$AF$446,3))</f>
        <v>0</v>
      </c>
      <c r="S241" s="85" t="n">
        <f aca="false">IF(A241=0,0,VLOOKUP($A241,$AC$4:$AF$446,4))</f>
        <v>0</v>
      </c>
      <c r="AC241" s="11" t="n">
        <v>43770</v>
      </c>
      <c r="AD241" s="8" t="n">
        <v>20</v>
      </c>
      <c r="AE241" s="8" t="n">
        <v>5</v>
      </c>
      <c r="AF241" s="8" t="n">
        <v>5</v>
      </c>
      <c r="AG241" s="8" t="n">
        <v>1</v>
      </c>
      <c r="AH241" s="8" t="n">
        <v>30</v>
      </c>
    </row>
    <row r="242" customFormat="false" ht="12.75" hidden="false" customHeight="false" outlineLevel="0" collapsed="false">
      <c r="A242" s="74" t="n">
        <f aca="false">IF(EOMONTH(A241,0)+1&gt;$C$17,0,IF(A241=0,0,EOMONTH(A241,0)+1))</f>
        <v>0</v>
      </c>
      <c r="B242" s="75" t="n">
        <f aca="false">IF(A242=0,0,YEAR(A242))</f>
        <v>0</v>
      </c>
      <c r="C242" s="76" t="n">
        <f aca="false">IF(A242=0,0,VLOOKUP($A242,PeakPrices,C$4,FALSE()))</f>
        <v>0</v>
      </c>
      <c r="D242" s="30" t="n">
        <f aca="false">IF(A242=0,0,VLOOKUP($A242,SatPrices,D$4,FALSE()))</f>
        <v>0</v>
      </c>
      <c r="E242" s="30" t="n">
        <f aca="false">IF(A242=0,0,VLOOKUP($A242,SunPrices,E$4+4,FALSE()))</f>
        <v>0</v>
      </c>
      <c r="F242" s="30" t="n">
        <f aca="false">IF(A242=0,0,VLOOKUP($A242,OffPrices,F$4+4,FALSE()))</f>
        <v>0</v>
      </c>
      <c r="G242" s="30" t="n">
        <f aca="false">+IF(A242=0,0,(D242*R242*16+E242*S242*16+F242*SUM(Q242:S242)*8)/(R242*16+S242*16+SUM(Q242:S242)*8))</f>
        <v>0</v>
      </c>
      <c r="H242" s="77" t="n">
        <f aca="false">IF(A242=0,0,(C242*Q242*16+D242*R242*16+E242*S242*16+F242*SUM(Q242:S242)*8)/(SUM(Q242:S242)*24))</f>
        <v>0</v>
      </c>
      <c r="I242" s="78" t="n">
        <f aca="false">IF(A242=0,0,VLOOKUP($A242,PeakVols,I$4+12,FALSE()))</f>
        <v>0</v>
      </c>
      <c r="J242" s="79" t="n">
        <f aca="false">IF(A242=0,0,VLOOKUP($A242,OffVols,J$4+16,FALSE()))</f>
        <v>0</v>
      </c>
      <c r="K242" s="80" t="n">
        <f aca="false">IF(A242=0,0,(I242*Q242*16+J242*SUM(R242:S242)*16+J242*SUM(Q242:S242)*8)/(SUM(Q242:S242)*24))</f>
        <v>0</v>
      </c>
      <c r="L242" s="81" t="n">
        <f aca="false">IF(A242=0,0,VLOOKUP($A242,PeakIntraVols,L$4,FALSE()))</f>
        <v>0</v>
      </c>
      <c r="M242" s="82" t="n">
        <f aca="false">IF(A242=0,0,VLOOKUP($A242,OffIntraVols,M$4+4,FALSE()))</f>
        <v>0</v>
      </c>
      <c r="N242" s="82" t="n">
        <f aca="false">IF(A242=0,0,(L242*Q242*16+M242*SUM(R242:S242)*16+M242*SUM(Q242:S242)*8)/(SUM(Q242:S242)*24))</f>
        <v>0</v>
      </c>
      <c r="O242" s="83" t="n">
        <f aca="false">IF(A242=0,0,VLOOKUP(A242,'Pwr CrvFtch'!$A$4:$B$363,2))</f>
        <v>0</v>
      </c>
      <c r="P242" s="84" t="n">
        <f aca="false">IF(A242=0,0,(1+O242/2)^(-2*((EOMONTH(A242,0)+20)-$C$12)/365.25))</f>
        <v>0</v>
      </c>
      <c r="Q242" s="85" t="n">
        <f aca="false">IF(A242=0,0,VLOOKUP($A242,$AC$4:$AF$446,2))</f>
        <v>0</v>
      </c>
      <c r="R242" s="85" t="n">
        <f aca="false">IF(A242=0,0,VLOOKUP($A242,$AC$4:$AF$446,3))</f>
        <v>0</v>
      </c>
      <c r="S242" s="85" t="n">
        <f aca="false">IF(A242=0,0,VLOOKUP($A242,$AC$4:$AF$446,4))</f>
        <v>0</v>
      </c>
      <c r="AC242" s="11" t="n">
        <v>43800</v>
      </c>
      <c r="AD242" s="8" t="n">
        <v>21</v>
      </c>
      <c r="AE242" s="8" t="n">
        <v>4</v>
      </c>
      <c r="AF242" s="8" t="n">
        <v>6</v>
      </c>
      <c r="AG242" s="8" t="n">
        <v>1</v>
      </c>
      <c r="AH242" s="8" t="n">
        <v>31</v>
      </c>
    </row>
    <row r="243" customFormat="false" ht="12.75" hidden="false" customHeight="false" outlineLevel="0" collapsed="false">
      <c r="A243" s="74" t="n">
        <f aca="false">IF(EOMONTH(A242,0)+1&gt;$C$17,0,IF(A242=0,0,EOMONTH(A242,0)+1))</f>
        <v>0</v>
      </c>
      <c r="B243" s="75" t="n">
        <f aca="false">IF(A243=0,0,YEAR(A243))</f>
        <v>0</v>
      </c>
      <c r="C243" s="76" t="n">
        <f aca="false">IF(A243=0,0,VLOOKUP($A243,PeakPrices,C$4,FALSE()))</f>
        <v>0</v>
      </c>
      <c r="D243" s="30" t="n">
        <f aca="false">IF(A243=0,0,VLOOKUP($A243,SatPrices,D$4,FALSE()))</f>
        <v>0</v>
      </c>
      <c r="E243" s="30" t="n">
        <f aca="false">IF(A243=0,0,VLOOKUP($A243,SunPrices,E$4+4,FALSE()))</f>
        <v>0</v>
      </c>
      <c r="F243" s="30" t="n">
        <f aca="false">IF(A243=0,0,VLOOKUP($A243,OffPrices,F$4+4,FALSE()))</f>
        <v>0</v>
      </c>
      <c r="G243" s="30" t="n">
        <f aca="false">+IF(A243=0,0,(D243*R243*16+E243*S243*16+F243*SUM(Q243:S243)*8)/(R243*16+S243*16+SUM(Q243:S243)*8))</f>
        <v>0</v>
      </c>
      <c r="H243" s="77" t="n">
        <f aca="false">IF(A243=0,0,(C243*Q243*16+D243*R243*16+E243*S243*16+F243*SUM(Q243:S243)*8)/(SUM(Q243:S243)*24))</f>
        <v>0</v>
      </c>
      <c r="I243" s="78" t="n">
        <f aca="false">IF(A243=0,0,VLOOKUP($A243,PeakVols,I$4+12,FALSE()))</f>
        <v>0</v>
      </c>
      <c r="J243" s="79" t="n">
        <f aca="false">IF(A243=0,0,VLOOKUP($A243,OffVols,J$4+16,FALSE()))</f>
        <v>0</v>
      </c>
      <c r="K243" s="80" t="n">
        <f aca="false">IF(A243=0,0,(I243*Q243*16+J243*SUM(R243:S243)*16+J243*SUM(Q243:S243)*8)/(SUM(Q243:S243)*24))</f>
        <v>0</v>
      </c>
      <c r="L243" s="81" t="n">
        <f aca="false">IF(A243=0,0,VLOOKUP($A243,PeakIntraVols,L$4,FALSE()))</f>
        <v>0</v>
      </c>
      <c r="M243" s="82" t="n">
        <f aca="false">IF(A243=0,0,VLOOKUP($A243,OffIntraVols,M$4+4,FALSE()))</f>
        <v>0</v>
      </c>
      <c r="N243" s="82" t="n">
        <f aca="false">IF(A243=0,0,(L243*Q243*16+M243*SUM(R243:S243)*16+M243*SUM(Q243:S243)*8)/(SUM(Q243:S243)*24))</f>
        <v>0</v>
      </c>
      <c r="O243" s="83" t="n">
        <f aca="false">IF(A243=0,0,VLOOKUP(A243,'Pwr CrvFtch'!$A$4:$B$363,2))</f>
        <v>0</v>
      </c>
      <c r="P243" s="84" t="n">
        <f aca="false">IF(A243=0,0,(1+O243/2)^(-2*((EOMONTH(A243,0)+20)-$C$12)/365.25))</f>
        <v>0</v>
      </c>
      <c r="Q243" s="85" t="n">
        <f aca="false">IF(A243=0,0,VLOOKUP($A243,$AC$4:$AF$446,2))</f>
        <v>0</v>
      </c>
      <c r="R243" s="85" t="n">
        <f aca="false">IF(A243=0,0,VLOOKUP($A243,$AC$4:$AF$446,3))</f>
        <v>0</v>
      </c>
      <c r="S243" s="85" t="n">
        <f aca="false">IF(A243=0,0,VLOOKUP($A243,$AC$4:$AF$446,4))</f>
        <v>0</v>
      </c>
      <c r="AC243" s="11" t="n">
        <v>43831</v>
      </c>
      <c r="AD243" s="8" t="n">
        <v>22</v>
      </c>
      <c r="AE243" s="8" t="n">
        <v>4</v>
      </c>
      <c r="AF243" s="8" t="n">
        <v>5</v>
      </c>
      <c r="AG243" s="8" t="n">
        <v>1</v>
      </c>
      <c r="AH243" s="8" t="n">
        <v>31</v>
      </c>
    </row>
    <row r="244" customFormat="false" ht="12.75" hidden="false" customHeight="false" outlineLevel="0" collapsed="false">
      <c r="A244" s="74" t="n">
        <f aca="false">IF(EOMONTH(A243,0)+1&gt;$C$17,0,IF(A243=0,0,EOMONTH(A243,0)+1))</f>
        <v>0</v>
      </c>
      <c r="B244" s="75" t="n">
        <f aca="false">IF(A244=0,0,YEAR(A244))</f>
        <v>0</v>
      </c>
      <c r="C244" s="76" t="n">
        <f aca="false">IF(A244=0,0,VLOOKUP($A244,PeakPrices,C$4,FALSE()))</f>
        <v>0</v>
      </c>
      <c r="D244" s="30" t="n">
        <f aca="false">IF(A244=0,0,VLOOKUP($A244,SatPrices,D$4,FALSE()))</f>
        <v>0</v>
      </c>
      <c r="E244" s="30" t="n">
        <f aca="false">IF(A244=0,0,VLOOKUP($A244,SunPrices,E$4+4,FALSE()))</f>
        <v>0</v>
      </c>
      <c r="F244" s="30" t="n">
        <f aca="false">IF(A244=0,0,VLOOKUP($A244,OffPrices,F$4+4,FALSE()))</f>
        <v>0</v>
      </c>
      <c r="G244" s="30" t="n">
        <f aca="false">+IF(A244=0,0,(D244*R244*16+E244*S244*16+F244*SUM(Q244:S244)*8)/(R244*16+S244*16+SUM(Q244:S244)*8))</f>
        <v>0</v>
      </c>
      <c r="H244" s="77" t="n">
        <f aca="false">IF(A244=0,0,(C244*Q244*16+D244*R244*16+E244*S244*16+F244*SUM(Q244:S244)*8)/(SUM(Q244:S244)*24))</f>
        <v>0</v>
      </c>
      <c r="I244" s="78" t="n">
        <f aca="false">IF(A244=0,0,VLOOKUP($A244,PeakVols,I$4+12,FALSE()))</f>
        <v>0</v>
      </c>
      <c r="J244" s="79" t="n">
        <f aca="false">IF(A244=0,0,VLOOKUP($A244,OffVols,J$4+16,FALSE()))</f>
        <v>0</v>
      </c>
      <c r="K244" s="80" t="n">
        <f aca="false">IF(A244=0,0,(I244*Q244*16+J244*SUM(R244:S244)*16+J244*SUM(Q244:S244)*8)/(SUM(Q244:S244)*24))</f>
        <v>0</v>
      </c>
      <c r="L244" s="81" t="n">
        <f aca="false">IF(A244=0,0,VLOOKUP($A244,PeakIntraVols,L$4,FALSE()))</f>
        <v>0</v>
      </c>
      <c r="M244" s="82" t="n">
        <f aca="false">IF(A244=0,0,VLOOKUP($A244,OffIntraVols,M$4+4,FALSE()))</f>
        <v>0</v>
      </c>
      <c r="N244" s="82" t="n">
        <f aca="false">IF(A244=0,0,(L244*Q244*16+M244*SUM(R244:S244)*16+M244*SUM(Q244:S244)*8)/(SUM(Q244:S244)*24))</f>
        <v>0</v>
      </c>
      <c r="O244" s="83" t="n">
        <f aca="false">IF(A244=0,0,VLOOKUP(A244,'Pwr CrvFtch'!$A$4:$B$363,2))</f>
        <v>0</v>
      </c>
      <c r="P244" s="84" t="n">
        <f aca="false">IF(A244=0,0,(1+O244/2)^(-2*((EOMONTH(A244,0)+20)-$C$12)/365.25))</f>
        <v>0</v>
      </c>
      <c r="Q244" s="85" t="n">
        <f aca="false">IF(A244=0,0,VLOOKUP($A244,$AC$4:$AF$446,2))</f>
        <v>0</v>
      </c>
      <c r="R244" s="85" t="n">
        <f aca="false">IF(A244=0,0,VLOOKUP($A244,$AC$4:$AF$446,3))</f>
        <v>0</v>
      </c>
      <c r="S244" s="85" t="n">
        <f aca="false">IF(A244=0,0,VLOOKUP($A244,$AC$4:$AF$446,4))</f>
        <v>0</v>
      </c>
      <c r="AC244" s="11" t="n">
        <v>43862</v>
      </c>
      <c r="AD244" s="8" t="n">
        <v>20</v>
      </c>
      <c r="AE244" s="8" t="n">
        <v>5</v>
      </c>
      <c r="AF244" s="8" t="n">
        <v>4</v>
      </c>
      <c r="AG244" s="8" t="n">
        <v>0</v>
      </c>
      <c r="AH244" s="8" t="n">
        <v>29</v>
      </c>
    </row>
    <row r="245" customFormat="false" ht="12.75" hidden="false" customHeight="false" outlineLevel="0" collapsed="false">
      <c r="A245" s="74" t="n">
        <f aca="false">IF(EOMONTH(A244,0)+1&gt;$C$17,0,IF(A244=0,0,EOMONTH(A244,0)+1))</f>
        <v>0</v>
      </c>
      <c r="B245" s="75" t="n">
        <f aca="false">IF(A245=0,0,YEAR(A245))</f>
        <v>0</v>
      </c>
      <c r="C245" s="76" t="n">
        <f aca="false">IF(A245=0,0,VLOOKUP($A245,PeakPrices,C$4,FALSE()))</f>
        <v>0</v>
      </c>
      <c r="D245" s="30" t="n">
        <f aca="false">IF(A245=0,0,VLOOKUP($A245,SatPrices,D$4,FALSE()))</f>
        <v>0</v>
      </c>
      <c r="E245" s="30" t="n">
        <f aca="false">IF(A245=0,0,VLOOKUP($A245,SunPrices,E$4+4,FALSE()))</f>
        <v>0</v>
      </c>
      <c r="F245" s="30" t="n">
        <f aca="false">IF(A245=0,0,VLOOKUP($A245,OffPrices,F$4+4,FALSE()))</f>
        <v>0</v>
      </c>
      <c r="G245" s="30" t="n">
        <f aca="false">+IF(A245=0,0,(D245*R245*16+E245*S245*16+F245*SUM(Q245:S245)*8)/(R245*16+S245*16+SUM(Q245:S245)*8))</f>
        <v>0</v>
      </c>
      <c r="H245" s="77" t="n">
        <f aca="false">IF(A245=0,0,(C245*Q245*16+D245*R245*16+E245*S245*16+F245*SUM(Q245:S245)*8)/(SUM(Q245:S245)*24))</f>
        <v>0</v>
      </c>
      <c r="I245" s="78" t="n">
        <f aca="false">IF(A245=0,0,VLOOKUP($A245,PeakVols,I$4+12,FALSE()))</f>
        <v>0</v>
      </c>
      <c r="J245" s="79" t="n">
        <f aca="false">IF(A245=0,0,VLOOKUP($A245,OffVols,J$4+16,FALSE()))</f>
        <v>0</v>
      </c>
      <c r="K245" s="80" t="n">
        <f aca="false">IF(A245=0,0,(I245*Q245*16+J245*SUM(R245:S245)*16+J245*SUM(Q245:S245)*8)/(SUM(Q245:S245)*24))</f>
        <v>0</v>
      </c>
      <c r="L245" s="81" t="n">
        <f aca="false">IF(A245=0,0,VLOOKUP($A245,PeakIntraVols,L$4,FALSE()))</f>
        <v>0</v>
      </c>
      <c r="M245" s="82" t="n">
        <f aca="false">IF(A245=0,0,VLOOKUP($A245,OffIntraVols,M$4+4,FALSE()))</f>
        <v>0</v>
      </c>
      <c r="N245" s="82" t="n">
        <f aca="false">IF(A245=0,0,(L245*Q245*16+M245*SUM(R245:S245)*16+M245*SUM(Q245:S245)*8)/(SUM(Q245:S245)*24))</f>
        <v>0</v>
      </c>
      <c r="O245" s="83" t="n">
        <f aca="false">IF(A245=0,0,VLOOKUP(A245,'Pwr CrvFtch'!$A$4:$B$363,2))</f>
        <v>0</v>
      </c>
      <c r="P245" s="84" t="n">
        <f aca="false">IF(A245=0,0,(1+O245/2)^(-2*((EOMONTH(A245,0)+20)-$C$12)/365.25))</f>
        <v>0</v>
      </c>
      <c r="Q245" s="85" t="n">
        <f aca="false">IF(A245=0,0,VLOOKUP($A245,$AC$4:$AF$446,2))</f>
        <v>0</v>
      </c>
      <c r="R245" s="85" t="n">
        <f aca="false">IF(A245=0,0,VLOOKUP($A245,$AC$4:$AF$446,3))</f>
        <v>0</v>
      </c>
      <c r="S245" s="85" t="n">
        <f aca="false">IF(A245=0,0,VLOOKUP($A245,$AC$4:$AF$446,4))</f>
        <v>0</v>
      </c>
      <c r="AC245" s="11" t="n">
        <v>43891</v>
      </c>
      <c r="AD245" s="8" t="n">
        <v>22</v>
      </c>
      <c r="AE245" s="8" t="n">
        <v>4</v>
      </c>
      <c r="AF245" s="8" t="n">
        <v>5</v>
      </c>
      <c r="AG245" s="8" t="n">
        <v>0</v>
      </c>
      <c r="AH245" s="8" t="n">
        <v>31</v>
      </c>
    </row>
    <row r="246" customFormat="false" ht="12.75" hidden="false" customHeight="false" outlineLevel="0" collapsed="false">
      <c r="A246" s="74" t="n">
        <f aca="false">IF(EOMONTH(A245,0)+1&gt;$C$17,0,IF(A245=0,0,EOMONTH(A245,0)+1))</f>
        <v>0</v>
      </c>
      <c r="B246" s="75" t="n">
        <f aca="false">IF(A246=0,0,YEAR(A246))</f>
        <v>0</v>
      </c>
      <c r="C246" s="76" t="n">
        <f aca="false">IF(A246=0,0,VLOOKUP($A246,PeakPrices,C$4,FALSE()))</f>
        <v>0</v>
      </c>
      <c r="D246" s="30" t="n">
        <f aca="false">IF(A246=0,0,VLOOKUP($A246,SatPrices,D$4,FALSE()))</f>
        <v>0</v>
      </c>
      <c r="E246" s="30" t="n">
        <f aca="false">IF(A246=0,0,VLOOKUP($A246,SunPrices,E$4+4,FALSE()))</f>
        <v>0</v>
      </c>
      <c r="F246" s="30" t="n">
        <f aca="false">IF(A246=0,0,VLOOKUP($A246,OffPrices,F$4+4,FALSE()))</f>
        <v>0</v>
      </c>
      <c r="G246" s="30" t="n">
        <f aca="false">+IF(A246=0,0,(D246*R246*16+E246*S246*16+F246*SUM(Q246:S246)*8)/(R246*16+S246*16+SUM(Q246:S246)*8))</f>
        <v>0</v>
      </c>
      <c r="H246" s="77" t="n">
        <f aca="false">IF(A246=0,0,(C246*Q246*16+D246*R246*16+E246*S246*16+F246*SUM(Q246:S246)*8)/(SUM(Q246:S246)*24))</f>
        <v>0</v>
      </c>
      <c r="I246" s="78" t="n">
        <f aca="false">IF(A246=0,0,VLOOKUP($A246,PeakVols,I$4+12,FALSE()))</f>
        <v>0</v>
      </c>
      <c r="J246" s="79" t="n">
        <f aca="false">IF(A246=0,0,VLOOKUP($A246,OffVols,J$4+16,FALSE()))</f>
        <v>0</v>
      </c>
      <c r="K246" s="80" t="n">
        <f aca="false">IF(A246=0,0,(I246*Q246*16+J246*SUM(R246:S246)*16+J246*SUM(Q246:S246)*8)/(SUM(Q246:S246)*24))</f>
        <v>0</v>
      </c>
      <c r="L246" s="81" t="n">
        <f aca="false">IF(A246=0,0,VLOOKUP($A246,PeakIntraVols,L$4,FALSE()))</f>
        <v>0</v>
      </c>
      <c r="M246" s="82" t="n">
        <f aca="false">IF(A246=0,0,VLOOKUP($A246,OffIntraVols,M$4+4,FALSE()))</f>
        <v>0</v>
      </c>
      <c r="N246" s="82" t="n">
        <f aca="false">IF(A246=0,0,(L246*Q246*16+M246*SUM(R246:S246)*16+M246*SUM(Q246:S246)*8)/(SUM(Q246:S246)*24))</f>
        <v>0</v>
      </c>
      <c r="O246" s="83" t="n">
        <f aca="false">IF(A246=0,0,VLOOKUP(A246,'Pwr CrvFtch'!$A$4:$B$363,2))</f>
        <v>0</v>
      </c>
      <c r="P246" s="84" t="n">
        <f aca="false">IF(A246=0,0,(1+O246/2)^(-2*((EOMONTH(A246,0)+20)-$C$12)/365.25))</f>
        <v>0</v>
      </c>
      <c r="Q246" s="85" t="n">
        <f aca="false">IF(A246=0,0,VLOOKUP($A246,$AC$4:$AF$446,2))</f>
        <v>0</v>
      </c>
      <c r="R246" s="85" t="n">
        <f aca="false">IF(A246=0,0,VLOOKUP($A246,$AC$4:$AF$446,3))</f>
        <v>0</v>
      </c>
      <c r="S246" s="85" t="n">
        <f aca="false">IF(A246=0,0,VLOOKUP($A246,$AC$4:$AF$446,4))</f>
        <v>0</v>
      </c>
      <c r="AC246" s="11" t="n">
        <v>43922</v>
      </c>
      <c r="AD246" s="8" t="n">
        <v>22</v>
      </c>
      <c r="AE246" s="8" t="n">
        <v>4</v>
      </c>
      <c r="AF246" s="8" t="n">
        <v>4</v>
      </c>
      <c r="AG246" s="8" t="n">
        <v>0</v>
      </c>
      <c r="AH246" s="8" t="n">
        <v>30</v>
      </c>
    </row>
    <row r="247" customFormat="false" ht="12.75" hidden="false" customHeight="false" outlineLevel="0" collapsed="false">
      <c r="A247" s="74" t="n">
        <f aca="false">IF(EOMONTH(A246,0)+1&gt;$C$17,0,IF(A246=0,0,EOMONTH(A246,0)+1))</f>
        <v>0</v>
      </c>
      <c r="B247" s="75" t="n">
        <f aca="false">IF(A247=0,0,YEAR(A247))</f>
        <v>0</v>
      </c>
      <c r="C247" s="76" t="n">
        <f aca="false">IF(A247=0,0,VLOOKUP($A247,PeakPrices,C$4,FALSE()))</f>
        <v>0</v>
      </c>
      <c r="D247" s="30" t="n">
        <f aca="false">IF(A247=0,0,VLOOKUP($A247,SatPrices,D$4,FALSE()))</f>
        <v>0</v>
      </c>
      <c r="E247" s="30" t="n">
        <f aca="false">IF(A247=0,0,VLOOKUP($A247,SunPrices,E$4+4,FALSE()))</f>
        <v>0</v>
      </c>
      <c r="F247" s="30" t="n">
        <f aca="false">IF(A247=0,0,VLOOKUP($A247,OffPrices,F$4+4,FALSE()))</f>
        <v>0</v>
      </c>
      <c r="G247" s="30" t="n">
        <f aca="false">+IF(A247=0,0,(D247*R247*16+E247*S247*16+F247*SUM(Q247:S247)*8)/(R247*16+S247*16+SUM(Q247:S247)*8))</f>
        <v>0</v>
      </c>
      <c r="H247" s="77" t="n">
        <f aca="false">IF(A247=0,0,(C247*Q247*16+D247*R247*16+E247*S247*16+F247*SUM(Q247:S247)*8)/(SUM(Q247:S247)*24))</f>
        <v>0</v>
      </c>
      <c r="I247" s="78" t="n">
        <f aca="false">IF(A247=0,0,VLOOKUP($A247,PeakVols,I$4+12,FALSE()))</f>
        <v>0</v>
      </c>
      <c r="J247" s="79" t="n">
        <f aca="false">IF(A247=0,0,VLOOKUP($A247,OffVols,J$4+16,FALSE()))</f>
        <v>0</v>
      </c>
      <c r="K247" s="80" t="n">
        <f aca="false">IF(A247=0,0,(I247*Q247*16+J247*SUM(R247:S247)*16+J247*SUM(Q247:S247)*8)/(SUM(Q247:S247)*24))</f>
        <v>0</v>
      </c>
      <c r="L247" s="81" t="n">
        <f aca="false">IF(A247=0,0,VLOOKUP($A247,PeakIntraVols,L$4,FALSE()))</f>
        <v>0</v>
      </c>
      <c r="M247" s="82" t="n">
        <f aca="false">IF(A247=0,0,VLOOKUP($A247,OffIntraVols,M$4+4,FALSE()))</f>
        <v>0</v>
      </c>
      <c r="N247" s="82" t="n">
        <f aca="false">IF(A247=0,0,(L247*Q247*16+M247*SUM(R247:S247)*16+M247*SUM(Q247:S247)*8)/(SUM(Q247:S247)*24))</f>
        <v>0</v>
      </c>
      <c r="O247" s="83" t="n">
        <f aca="false">IF(A247=0,0,VLOOKUP(A247,'Pwr CrvFtch'!$A$4:$B$363,2))</f>
        <v>0</v>
      </c>
      <c r="P247" s="84" t="n">
        <f aca="false">IF(A247=0,0,(1+O247/2)^(-2*((EOMONTH(A247,0)+20)-$C$12)/365.25))</f>
        <v>0</v>
      </c>
      <c r="Q247" s="85" t="n">
        <f aca="false">IF(A247=0,0,VLOOKUP($A247,$AC$4:$AF$446,2))</f>
        <v>0</v>
      </c>
      <c r="R247" s="85" t="n">
        <f aca="false">IF(A247=0,0,VLOOKUP($A247,$AC$4:$AF$446,3))</f>
        <v>0</v>
      </c>
      <c r="S247" s="85" t="n">
        <f aca="false">IF(A247=0,0,VLOOKUP($A247,$AC$4:$AF$446,4))</f>
        <v>0</v>
      </c>
      <c r="AC247" s="11" t="n">
        <v>43952</v>
      </c>
      <c r="AD247" s="8" t="n">
        <v>20</v>
      </c>
      <c r="AE247" s="8" t="n">
        <v>5</v>
      </c>
      <c r="AF247" s="8" t="n">
        <v>6</v>
      </c>
      <c r="AG247" s="8" t="n">
        <v>1</v>
      </c>
      <c r="AH247" s="8" t="n">
        <v>31</v>
      </c>
    </row>
    <row r="248" customFormat="false" ht="12.75" hidden="false" customHeight="false" outlineLevel="0" collapsed="false">
      <c r="A248" s="74" t="n">
        <f aca="false">IF(EOMONTH(A247,0)+1&gt;$C$17,0,IF(A247=0,0,EOMONTH(A247,0)+1))</f>
        <v>0</v>
      </c>
      <c r="B248" s="75" t="n">
        <f aca="false">IF(A248=0,0,YEAR(A248))</f>
        <v>0</v>
      </c>
      <c r="C248" s="76" t="n">
        <f aca="false">IF(A248=0,0,VLOOKUP($A248,PeakPrices,C$4,FALSE()))</f>
        <v>0</v>
      </c>
      <c r="D248" s="30" t="n">
        <f aca="false">IF(A248=0,0,VLOOKUP($A248,SatPrices,D$4,FALSE()))</f>
        <v>0</v>
      </c>
      <c r="E248" s="30" t="n">
        <f aca="false">IF(A248=0,0,VLOOKUP($A248,SunPrices,E$4+4,FALSE()))</f>
        <v>0</v>
      </c>
      <c r="F248" s="30" t="n">
        <f aca="false">IF(A248=0,0,VLOOKUP($A248,OffPrices,F$4+4,FALSE()))</f>
        <v>0</v>
      </c>
      <c r="G248" s="30" t="n">
        <f aca="false">+IF(A248=0,0,(D248*R248*16+E248*S248*16+F248*SUM(Q248:S248)*8)/(R248*16+S248*16+SUM(Q248:S248)*8))</f>
        <v>0</v>
      </c>
      <c r="H248" s="77" t="n">
        <f aca="false">IF(A248=0,0,(C248*Q248*16+D248*R248*16+E248*S248*16+F248*SUM(Q248:S248)*8)/(SUM(Q248:S248)*24))</f>
        <v>0</v>
      </c>
      <c r="I248" s="78" t="n">
        <f aca="false">IF(A248=0,0,VLOOKUP($A248,PeakVols,I$4+12,FALSE()))</f>
        <v>0</v>
      </c>
      <c r="J248" s="79" t="n">
        <f aca="false">IF(A248=0,0,VLOOKUP($A248,OffVols,J$4+16,FALSE()))</f>
        <v>0</v>
      </c>
      <c r="K248" s="80" t="n">
        <f aca="false">IF(A248=0,0,(I248*Q248*16+J248*SUM(R248:S248)*16+J248*SUM(Q248:S248)*8)/(SUM(Q248:S248)*24))</f>
        <v>0</v>
      </c>
      <c r="L248" s="81" t="n">
        <f aca="false">IF(A248=0,0,VLOOKUP($A248,PeakIntraVols,L$4,FALSE()))</f>
        <v>0</v>
      </c>
      <c r="M248" s="82" t="n">
        <f aca="false">IF(A248=0,0,VLOOKUP($A248,OffIntraVols,M$4+4,FALSE()))</f>
        <v>0</v>
      </c>
      <c r="N248" s="82" t="n">
        <f aca="false">IF(A248=0,0,(L248*Q248*16+M248*SUM(R248:S248)*16+M248*SUM(Q248:S248)*8)/(SUM(Q248:S248)*24))</f>
        <v>0</v>
      </c>
      <c r="O248" s="83" t="n">
        <f aca="false">IF(A248=0,0,VLOOKUP(A248,'Pwr CrvFtch'!$A$4:$B$363,2))</f>
        <v>0</v>
      </c>
      <c r="P248" s="84" t="n">
        <f aca="false">IF(A248=0,0,(1+O248/2)^(-2*((EOMONTH(A248,0)+20)-$C$12)/365.25))</f>
        <v>0</v>
      </c>
      <c r="Q248" s="85" t="n">
        <f aca="false">IF(A248=0,0,VLOOKUP($A248,$AC$4:$AF$446,2))</f>
        <v>0</v>
      </c>
      <c r="R248" s="85" t="n">
        <f aca="false">IF(A248=0,0,VLOOKUP($A248,$AC$4:$AF$446,3))</f>
        <v>0</v>
      </c>
      <c r="S248" s="85" t="n">
        <f aca="false">IF(A248=0,0,VLOOKUP($A248,$AC$4:$AF$446,4))</f>
        <v>0</v>
      </c>
      <c r="AC248" s="11" t="n">
        <v>43983</v>
      </c>
      <c r="AD248" s="8" t="n">
        <v>22</v>
      </c>
      <c r="AE248" s="8" t="n">
        <v>4</v>
      </c>
      <c r="AF248" s="8" t="n">
        <v>4</v>
      </c>
      <c r="AG248" s="8" t="n">
        <v>0</v>
      </c>
      <c r="AH248" s="8" t="n">
        <v>30</v>
      </c>
    </row>
    <row r="249" customFormat="false" ht="12.75" hidden="false" customHeight="false" outlineLevel="0" collapsed="false">
      <c r="A249" s="74" t="n">
        <f aca="false">IF(EOMONTH(A248,0)+1&gt;$C$17,0,IF(A248=0,0,EOMONTH(A248,0)+1))</f>
        <v>0</v>
      </c>
      <c r="B249" s="75" t="n">
        <f aca="false">IF(A249=0,0,YEAR(A249))</f>
        <v>0</v>
      </c>
      <c r="C249" s="76" t="n">
        <f aca="false">IF(A249=0,0,VLOOKUP($A249,PeakPrices,C$4,FALSE()))</f>
        <v>0</v>
      </c>
      <c r="D249" s="30" t="n">
        <f aca="false">IF(A249=0,0,VLOOKUP($A249,SatPrices,D$4,FALSE()))</f>
        <v>0</v>
      </c>
      <c r="E249" s="30" t="n">
        <f aca="false">IF(A249=0,0,VLOOKUP($A249,SunPrices,E$4+4,FALSE()))</f>
        <v>0</v>
      </c>
      <c r="F249" s="30" t="n">
        <f aca="false">IF(A249=0,0,VLOOKUP($A249,OffPrices,F$4+4,FALSE()))</f>
        <v>0</v>
      </c>
      <c r="G249" s="30" t="n">
        <f aca="false">+IF(A249=0,0,(D249*R249*16+E249*S249*16+F249*SUM(Q249:S249)*8)/(R249*16+S249*16+SUM(Q249:S249)*8))</f>
        <v>0</v>
      </c>
      <c r="H249" s="77" t="n">
        <f aca="false">IF(A249=0,0,(C249*Q249*16+D249*R249*16+E249*S249*16+F249*SUM(Q249:S249)*8)/(SUM(Q249:S249)*24))</f>
        <v>0</v>
      </c>
      <c r="I249" s="78" t="n">
        <f aca="false">IF(A249=0,0,VLOOKUP($A249,PeakVols,I$4+12,FALSE()))</f>
        <v>0</v>
      </c>
      <c r="J249" s="79" t="n">
        <f aca="false">IF(A249=0,0,VLOOKUP($A249,OffVols,J$4+16,FALSE()))</f>
        <v>0</v>
      </c>
      <c r="K249" s="80" t="n">
        <f aca="false">IF(A249=0,0,(I249*Q249*16+J249*SUM(R249:S249)*16+J249*SUM(Q249:S249)*8)/(SUM(Q249:S249)*24))</f>
        <v>0</v>
      </c>
      <c r="L249" s="81" t="n">
        <f aca="false">IF(A249=0,0,VLOOKUP($A249,PeakIntraVols,L$4,FALSE()))</f>
        <v>0</v>
      </c>
      <c r="M249" s="82" t="n">
        <f aca="false">IF(A249=0,0,VLOOKUP($A249,OffIntraVols,M$4+4,FALSE()))</f>
        <v>0</v>
      </c>
      <c r="N249" s="82" t="n">
        <f aca="false">IF(A249=0,0,(L249*Q249*16+M249*SUM(R249:S249)*16+M249*SUM(Q249:S249)*8)/(SUM(Q249:S249)*24))</f>
        <v>0</v>
      </c>
      <c r="O249" s="83" t="n">
        <f aca="false">IF(A249=0,0,VLOOKUP(A249,'Pwr CrvFtch'!$A$4:$B$363,2))</f>
        <v>0</v>
      </c>
      <c r="P249" s="84" t="n">
        <f aca="false">IF(A249=0,0,(1+O249/2)^(-2*((EOMONTH(A249,0)+20)-$C$12)/365.25))</f>
        <v>0</v>
      </c>
      <c r="Q249" s="85" t="n">
        <f aca="false">IF(A249=0,0,VLOOKUP($A249,$AC$4:$AF$446,2))</f>
        <v>0</v>
      </c>
      <c r="R249" s="85" t="n">
        <f aca="false">IF(A249=0,0,VLOOKUP($A249,$AC$4:$AF$446,3))</f>
        <v>0</v>
      </c>
      <c r="S249" s="85" t="n">
        <f aca="false">IF(A249=0,0,VLOOKUP($A249,$AC$4:$AF$446,4))</f>
        <v>0</v>
      </c>
      <c r="AC249" s="11" t="n">
        <v>44013</v>
      </c>
      <c r="AD249" s="8" t="n">
        <v>23</v>
      </c>
      <c r="AE249" s="8" t="n">
        <v>3</v>
      </c>
      <c r="AF249" s="8" t="n">
        <v>5</v>
      </c>
      <c r="AG249" s="8" t="n">
        <v>1</v>
      </c>
      <c r="AH249" s="8" t="n">
        <v>31</v>
      </c>
    </row>
    <row r="250" customFormat="false" ht="12.75" hidden="false" customHeight="false" outlineLevel="0" collapsed="false">
      <c r="A250" s="74" t="n">
        <f aca="false">IF(EOMONTH(A249,0)+1&gt;$C$17,0,IF(A249=0,0,EOMONTH(A249,0)+1))</f>
        <v>0</v>
      </c>
      <c r="B250" s="75" t="n">
        <f aca="false">IF(A250=0,0,YEAR(A250))</f>
        <v>0</v>
      </c>
      <c r="C250" s="76" t="n">
        <f aca="false">IF(A250=0,0,VLOOKUP($A250,PeakPrices,C$4,FALSE()))</f>
        <v>0</v>
      </c>
      <c r="D250" s="30" t="n">
        <f aca="false">IF(A250=0,0,VLOOKUP($A250,SatPrices,D$4,FALSE()))</f>
        <v>0</v>
      </c>
      <c r="E250" s="30" t="n">
        <f aca="false">IF(A250=0,0,VLOOKUP($A250,SunPrices,E$4+4,FALSE()))</f>
        <v>0</v>
      </c>
      <c r="F250" s="30" t="n">
        <f aca="false">IF(A250=0,0,VLOOKUP($A250,OffPrices,F$4+4,FALSE()))</f>
        <v>0</v>
      </c>
      <c r="G250" s="30" t="n">
        <f aca="false">+IF(A250=0,0,(D250*R250*16+E250*S250*16+F250*SUM(Q250:S250)*8)/(R250*16+S250*16+SUM(Q250:S250)*8))</f>
        <v>0</v>
      </c>
      <c r="H250" s="77" t="n">
        <f aca="false">IF(A250=0,0,(C250*Q250*16+D250*R250*16+E250*S250*16+F250*SUM(Q250:S250)*8)/(SUM(Q250:S250)*24))</f>
        <v>0</v>
      </c>
      <c r="I250" s="78" t="n">
        <f aca="false">IF(A250=0,0,VLOOKUP($A250,PeakVols,I$4+12,FALSE()))</f>
        <v>0</v>
      </c>
      <c r="J250" s="79" t="n">
        <f aca="false">IF(A250=0,0,VLOOKUP($A250,OffVols,J$4+16,FALSE()))</f>
        <v>0</v>
      </c>
      <c r="K250" s="80" t="n">
        <f aca="false">IF(A250=0,0,(I250*Q250*16+J250*SUM(R250:S250)*16+J250*SUM(Q250:S250)*8)/(SUM(Q250:S250)*24))</f>
        <v>0</v>
      </c>
      <c r="L250" s="81" t="n">
        <f aca="false">IF(A250=0,0,VLOOKUP($A250,PeakIntraVols,L$4,FALSE()))</f>
        <v>0</v>
      </c>
      <c r="M250" s="82" t="n">
        <f aca="false">IF(A250=0,0,VLOOKUP($A250,OffIntraVols,M$4+4,FALSE()))</f>
        <v>0</v>
      </c>
      <c r="N250" s="82" t="n">
        <f aca="false">IF(A250=0,0,(L250*Q250*16+M250*SUM(R250:S250)*16+M250*SUM(Q250:S250)*8)/(SUM(Q250:S250)*24))</f>
        <v>0</v>
      </c>
      <c r="O250" s="83" t="n">
        <f aca="false">IF(A250=0,0,VLOOKUP(A250,'Pwr CrvFtch'!$A$4:$B$363,2))</f>
        <v>0</v>
      </c>
      <c r="P250" s="84" t="n">
        <f aca="false">IF(A250=0,0,(1+O250/2)^(-2*((EOMONTH(A250,0)+20)-$C$12)/365.25))</f>
        <v>0</v>
      </c>
      <c r="Q250" s="85" t="n">
        <f aca="false">IF(A250=0,0,VLOOKUP($A250,$AC$4:$AF$446,2))</f>
        <v>0</v>
      </c>
      <c r="R250" s="85" t="n">
        <f aca="false">IF(A250=0,0,VLOOKUP($A250,$AC$4:$AF$446,3))</f>
        <v>0</v>
      </c>
      <c r="S250" s="85" t="n">
        <f aca="false">IF(A250=0,0,VLOOKUP($A250,$AC$4:$AF$446,4))</f>
        <v>0</v>
      </c>
      <c r="AC250" s="11" t="n">
        <v>44044</v>
      </c>
      <c r="AD250" s="8" t="n">
        <v>21</v>
      </c>
      <c r="AE250" s="8" t="n">
        <v>5</v>
      </c>
      <c r="AF250" s="8" t="n">
        <v>5</v>
      </c>
      <c r="AG250" s="8" t="n">
        <v>0</v>
      </c>
      <c r="AH250" s="8" t="n">
        <v>31</v>
      </c>
    </row>
    <row r="251" customFormat="false" ht="12.75" hidden="false" customHeight="false" outlineLevel="0" collapsed="false">
      <c r="A251" s="74" t="n">
        <f aca="false">IF(EOMONTH(A250,0)+1&gt;$C$17,0,IF(A250=0,0,EOMONTH(A250,0)+1))</f>
        <v>0</v>
      </c>
      <c r="B251" s="75" t="n">
        <f aca="false">IF(A251=0,0,YEAR(A251))</f>
        <v>0</v>
      </c>
      <c r="C251" s="76" t="n">
        <f aca="false">IF(A251=0,0,VLOOKUP($A251,PeakPrices,C$4,FALSE()))</f>
        <v>0</v>
      </c>
      <c r="D251" s="30" t="n">
        <f aca="false">IF(A251=0,0,VLOOKUP($A251,SatPrices,D$4,FALSE()))</f>
        <v>0</v>
      </c>
      <c r="E251" s="30" t="n">
        <f aca="false">IF(A251=0,0,VLOOKUP($A251,SunPrices,E$4+4,FALSE()))</f>
        <v>0</v>
      </c>
      <c r="F251" s="30" t="n">
        <f aca="false">IF(A251=0,0,VLOOKUP($A251,OffPrices,F$4+4,FALSE()))</f>
        <v>0</v>
      </c>
      <c r="G251" s="30" t="n">
        <f aca="false">+IF(A251=0,0,(D251*R251*16+E251*S251*16+F251*SUM(Q251:S251)*8)/(R251*16+S251*16+SUM(Q251:S251)*8))</f>
        <v>0</v>
      </c>
      <c r="H251" s="77" t="n">
        <f aca="false">IF(A251=0,0,(C251*Q251*16+D251*R251*16+E251*S251*16+F251*SUM(Q251:S251)*8)/(SUM(Q251:S251)*24))</f>
        <v>0</v>
      </c>
      <c r="I251" s="78" t="n">
        <f aca="false">IF(A251=0,0,VLOOKUP($A251,PeakVols,I$4+12,FALSE()))</f>
        <v>0</v>
      </c>
      <c r="J251" s="79" t="n">
        <f aca="false">IF(A251=0,0,VLOOKUP($A251,OffVols,J$4+16,FALSE()))</f>
        <v>0</v>
      </c>
      <c r="K251" s="80" t="n">
        <f aca="false">IF(A251=0,0,(I251*Q251*16+J251*SUM(R251:S251)*16+J251*SUM(Q251:S251)*8)/(SUM(Q251:S251)*24))</f>
        <v>0</v>
      </c>
      <c r="L251" s="81" t="n">
        <f aca="false">IF(A251=0,0,VLOOKUP($A251,PeakIntraVols,L$4,FALSE()))</f>
        <v>0</v>
      </c>
      <c r="M251" s="82" t="n">
        <f aca="false">IF(A251=0,0,VLOOKUP($A251,OffIntraVols,M$4+4,FALSE()))</f>
        <v>0</v>
      </c>
      <c r="N251" s="82" t="n">
        <f aca="false">IF(A251=0,0,(L251*Q251*16+M251*SUM(R251:S251)*16+M251*SUM(Q251:S251)*8)/(SUM(Q251:S251)*24))</f>
        <v>0</v>
      </c>
      <c r="O251" s="83" t="n">
        <f aca="false">IF(A251=0,0,VLOOKUP(A251,'Pwr CrvFtch'!$A$4:$B$363,2))</f>
        <v>0</v>
      </c>
      <c r="P251" s="84" t="n">
        <f aca="false">IF(A251=0,0,(1+O251/2)^(-2*((EOMONTH(A251,0)+20)-$C$12)/365.25))</f>
        <v>0</v>
      </c>
      <c r="Q251" s="85" t="n">
        <f aca="false">IF(A251=0,0,VLOOKUP($A251,$AC$4:$AF$446,2))</f>
        <v>0</v>
      </c>
      <c r="R251" s="85" t="n">
        <f aca="false">IF(A251=0,0,VLOOKUP($A251,$AC$4:$AF$446,3))</f>
        <v>0</v>
      </c>
      <c r="S251" s="85" t="n">
        <f aca="false">IF(A251=0,0,VLOOKUP($A251,$AC$4:$AF$446,4))</f>
        <v>0</v>
      </c>
      <c r="AC251" s="11" t="n">
        <v>44075</v>
      </c>
      <c r="AD251" s="8" t="n">
        <v>21</v>
      </c>
      <c r="AE251" s="8" t="n">
        <v>4</v>
      </c>
      <c r="AF251" s="8" t="n">
        <v>5</v>
      </c>
      <c r="AG251" s="8" t="n">
        <v>1</v>
      </c>
      <c r="AH251" s="8" t="n">
        <v>30</v>
      </c>
    </row>
    <row r="252" customFormat="false" ht="12.75" hidden="false" customHeight="false" outlineLevel="0" collapsed="false">
      <c r="A252" s="74" t="n">
        <f aca="false">IF(EOMONTH(A251,0)+1&gt;$C$17,0,IF(A251=0,0,EOMONTH(A251,0)+1))</f>
        <v>0</v>
      </c>
      <c r="B252" s="75" t="n">
        <f aca="false">IF(A252=0,0,YEAR(A252))</f>
        <v>0</v>
      </c>
      <c r="C252" s="76" t="n">
        <f aca="false">IF(A252=0,0,VLOOKUP($A252,PeakPrices,C$4,FALSE()))</f>
        <v>0</v>
      </c>
      <c r="D252" s="30" t="n">
        <f aca="false">IF(A252=0,0,VLOOKUP($A252,SatPrices,D$4,FALSE()))</f>
        <v>0</v>
      </c>
      <c r="E252" s="30" t="n">
        <f aca="false">IF(A252=0,0,VLOOKUP($A252,SunPrices,E$4+4,FALSE()))</f>
        <v>0</v>
      </c>
      <c r="F252" s="30" t="n">
        <f aca="false">IF(A252=0,0,VLOOKUP($A252,OffPrices,F$4+4,FALSE()))</f>
        <v>0</v>
      </c>
      <c r="G252" s="30" t="n">
        <f aca="false">+IF(A252=0,0,(D252*R252*16+E252*S252*16+F252*SUM(Q252:S252)*8)/(R252*16+S252*16+SUM(Q252:S252)*8))</f>
        <v>0</v>
      </c>
      <c r="H252" s="77" t="n">
        <f aca="false">IF(A252=0,0,(C252*Q252*16+D252*R252*16+E252*S252*16+F252*SUM(Q252:S252)*8)/(SUM(Q252:S252)*24))</f>
        <v>0</v>
      </c>
      <c r="I252" s="78" t="n">
        <f aca="false">IF(A252=0,0,VLOOKUP($A252,PeakVols,I$4+12,FALSE()))</f>
        <v>0</v>
      </c>
      <c r="J252" s="79" t="n">
        <f aca="false">IF(A252=0,0,VLOOKUP($A252,OffVols,J$4+16,FALSE()))</f>
        <v>0</v>
      </c>
      <c r="K252" s="80" t="n">
        <f aca="false">IF(A252=0,0,(I252*Q252*16+J252*SUM(R252:S252)*16+J252*SUM(Q252:S252)*8)/(SUM(Q252:S252)*24))</f>
        <v>0</v>
      </c>
      <c r="L252" s="81" t="n">
        <f aca="false">IF(A252=0,0,VLOOKUP($A252,PeakIntraVols,L$4,FALSE()))</f>
        <v>0</v>
      </c>
      <c r="M252" s="82" t="n">
        <f aca="false">IF(A252=0,0,VLOOKUP($A252,OffIntraVols,M$4+4,FALSE()))</f>
        <v>0</v>
      </c>
      <c r="N252" s="82" t="n">
        <f aca="false">IF(A252=0,0,(L252*Q252*16+M252*SUM(R252:S252)*16+M252*SUM(Q252:S252)*8)/(SUM(Q252:S252)*24))</f>
        <v>0</v>
      </c>
      <c r="O252" s="83" t="n">
        <f aca="false">IF(A252=0,0,VLOOKUP(A252,'Pwr CrvFtch'!$A$4:$B$363,2))</f>
        <v>0</v>
      </c>
      <c r="P252" s="84" t="n">
        <f aca="false">IF(A252=0,0,(1+O252/2)^(-2*((EOMONTH(A252,0)+20)-$C$12)/365.25))</f>
        <v>0</v>
      </c>
      <c r="Q252" s="85" t="n">
        <f aca="false">IF(A252=0,0,VLOOKUP($A252,$AC$4:$AF$446,2))</f>
        <v>0</v>
      </c>
      <c r="R252" s="85" t="n">
        <f aca="false">IF(A252=0,0,VLOOKUP($A252,$AC$4:$AF$446,3))</f>
        <v>0</v>
      </c>
      <c r="S252" s="85" t="n">
        <f aca="false">IF(A252=0,0,VLOOKUP($A252,$AC$4:$AF$446,4))</f>
        <v>0</v>
      </c>
      <c r="AC252" s="11" t="n">
        <v>44105</v>
      </c>
      <c r="AD252" s="8" t="n">
        <v>22</v>
      </c>
      <c r="AE252" s="8" t="n">
        <v>5</v>
      </c>
      <c r="AF252" s="8" t="n">
        <v>4</v>
      </c>
      <c r="AG252" s="8" t="n">
        <v>0</v>
      </c>
      <c r="AH252" s="8" t="n">
        <v>31</v>
      </c>
    </row>
    <row r="253" customFormat="false" ht="12.75" hidden="false" customHeight="false" outlineLevel="0" collapsed="false">
      <c r="A253" s="74" t="n">
        <f aca="false">IF(EOMONTH(A252,0)+1&gt;$C$17,0,IF(A252=0,0,EOMONTH(A252,0)+1))</f>
        <v>0</v>
      </c>
      <c r="B253" s="75" t="n">
        <f aca="false">IF(A253=0,0,YEAR(A253))</f>
        <v>0</v>
      </c>
      <c r="C253" s="76" t="n">
        <f aca="false">IF(A253=0,0,VLOOKUP($A253,PeakPrices,C$4,FALSE()))</f>
        <v>0</v>
      </c>
      <c r="D253" s="30" t="n">
        <f aca="false">IF(A253=0,0,VLOOKUP($A253,SatPrices,D$4,FALSE()))</f>
        <v>0</v>
      </c>
      <c r="E253" s="30" t="n">
        <f aca="false">IF(A253=0,0,VLOOKUP($A253,SunPrices,E$4+4,FALSE()))</f>
        <v>0</v>
      </c>
      <c r="F253" s="30" t="n">
        <f aca="false">IF(A253=0,0,VLOOKUP($A253,OffPrices,F$4+4,FALSE()))</f>
        <v>0</v>
      </c>
      <c r="G253" s="30" t="n">
        <f aca="false">+IF(A253=0,0,(D253*R253*16+E253*S253*16+F253*SUM(Q253:S253)*8)/(R253*16+S253*16+SUM(Q253:S253)*8))</f>
        <v>0</v>
      </c>
      <c r="H253" s="77" t="n">
        <f aca="false">IF(A253=0,0,(C253*Q253*16+D253*R253*16+E253*S253*16+F253*SUM(Q253:S253)*8)/(SUM(Q253:S253)*24))</f>
        <v>0</v>
      </c>
      <c r="I253" s="78" t="n">
        <f aca="false">IF(A253=0,0,VLOOKUP($A253,PeakVols,I$4+12,FALSE()))</f>
        <v>0</v>
      </c>
      <c r="J253" s="79" t="n">
        <f aca="false">IF(A253=0,0,VLOOKUP($A253,OffVols,J$4+16,FALSE()))</f>
        <v>0</v>
      </c>
      <c r="K253" s="80" t="n">
        <f aca="false">IF(A253=0,0,(I253*Q253*16+J253*SUM(R253:S253)*16+J253*SUM(Q253:S253)*8)/(SUM(Q253:S253)*24))</f>
        <v>0</v>
      </c>
      <c r="L253" s="81" t="n">
        <f aca="false">IF(A253=0,0,VLOOKUP($A253,PeakIntraVols,L$4,FALSE()))</f>
        <v>0</v>
      </c>
      <c r="M253" s="82" t="n">
        <f aca="false">IF(A253=0,0,VLOOKUP($A253,OffIntraVols,M$4+4,FALSE()))</f>
        <v>0</v>
      </c>
      <c r="N253" s="82" t="n">
        <f aca="false">IF(A253=0,0,(L253*Q253*16+M253*SUM(R253:S253)*16+M253*SUM(Q253:S253)*8)/(SUM(Q253:S253)*24))</f>
        <v>0</v>
      </c>
      <c r="O253" s="83" t="n">
        <f aca="false">IF(A253=0,0,VLOOKUP(A253,'Pwr CrvFtch'!$A$4:$B$363,2))</f>
        <v>0</v>
      </c>
      <c r="P253" s="84" t="n">
        <f aca="false">IF(A253=0,0,(1+O253/2)^(-2*((EOMONTH(A253,0)+20)-$C$12)/365.25))</f>
        <v>0</v>
      </c>
      <c r="Q253" s="85" t="n">
        <f aca="false">IF(A253=0,0,VLOOKUP($A253,$AC$4:$AF$446,2))</f>
        <v>0</v>
      </c>
      <c r="R253" s="85" t="n">
        <f aca="false">IF(A253=0,0,VLOOKUP($A253,$AC$4:$AF$446,3))</f>
        <v>0</v>
      </c>
      <c r="S253" s="85" t="n">
        <f aca="false">IF(A253=0,0,VLOOKUP($A253,$AC$4:$AF$446,4))</f>
        <v>0</v>
      </c>
      <c r="AC253" s="11" t="n">
        <v>44136</v>
      </c>
      <c r="AD253" s="8" t="n">
        <v>20</v>
      </c>
      <c r="AE253" s="8" t="n">
        <v>4</v>
      </c>
      <c r="AF253" s="8" t="n">
        <v>6</v>
      </c>
      <c r="AG253" s="8" t="n">
        <v>1</v>
      </c>
      <c r="AH253" s="8" t="n">
        <v>30</v>
      </c>
    </row>
    <row r="254" customFormat="false" ht="12.75" hidden="false" customHeight="false" outlineLevel="0" collapsed="false">
      <c r="A254" s="74" t="n">
        <f aca="false">IF(EOMONTH(A253,0)+1&gt;$C$17,0,IF(A253=0,0,EOMONTH(A253,0)+1))</f>
        <v>0</v>
      </c>
      <c r="B254" s="75" t="n">
        <f aca="false">IF(A254=0,0,YEAR(A254))</f>
        <v>0</v>
      </c>
      <c r="C254" s="76" t="n">
        <f aca="false">IF(A254=0,0,VLOOKUP($A254,PeakPrices,C$4,FALSE()))</f>
        <v>0</v>
      </c>
      <c r="D254" s="30" t="n">
        <f aca="false">IF(A254=0,0,VLOOKUP($A254,SatPrices,D$4,FALSE()))</f>
        <v>0</v>
      </c>
      <c r="E254" s="30" t="n">
        <f aca="false">IF(A254=0,0,VLOOKUP($A254,SunPrices,E$4+4,FALSE()))</f>
        <v>0</v>
      </c>
      <c r="F254" s="30" t="n">
        <f aca="false">IF(A254=0,0,VLOOKUP($A254,OffPrices,F$4+4,FALSE()))</f>
        <v>0</v>
      </c>
      <c r="G254" s="30" t="n">
        <f aca="false">+IF(A254=0,0,(D254*R254*16+E254*S254*16+F254*SUM(Q254:S254)*8)/(R254*16+S254*16+SUM(Q254:S254)*8))</f>
        <v>0</v>
      </c>
      <c r="H254" s="77" t="n">
        <f aca="false">IF(A254=0,0,(C254*Q254*16+D254*R254*16+E254*S254*16+F254*SUM(Q254:S254)*8)/(SUM(Q254:S254)*24))</f>
        <v>0</v>
      </c>
      <c r="I254" s="78" t="n">
        <f aca="false">IF(A254=0,0,VLOOKUP($A254,PeakVols,I$4+12,FALSE()))</f>
        <v>0</v>
      </c>
      <c r="J254" s="79" t="n">
        <f aca="false">IF(A254=0,0,VLOOKUP($A254,OffVols,J$4+16,FALSE()))</f>
        <v>0</v>
      </c>
      <c r="K254" s="80" t="n">
        <f aca="false">IF(A254=0,0,(I254*Q254*16+J254*SUM(R254:S254)*16+J254*SUM(Q254:S254)*8)/(SUM(Q254:S254)*24))</f>
        <v>0</v>
      </c>
      <c r="L254" s="81" t="n">
        <f aca="false">IF(A254=0,0,VLOOKUP($A254,PeakIntraVols,L$4,FALSE()))</f>
        <v>0</v>
      </c>
      <c r="M254" s="82" t="n">
        <f aca="false">IF(A254=0,0,VLOOKUP($A254,OffIntraVols,M$4+4,FALSE()))</f>
        <v>0</v>
      </c>
      <c r="N254" s="82" t="n">
        <f aca="false">IF(A254=0,0,(L254*Q254*16+M254*SUM(R254:S254)*16+M254*SUM(Q254:S254)*8)/(SUM(Q254:S254)*24))</f>
        <v>0</v>
      </c>
      <c r="O254" s="83" t="n">
        <f aca="false">IF(A254=0,0,VLOOKUP(A254,'Pwr CrvFtch'!$A$4:$B$363,2))</f>
        <v>0</v>
      </c>
      <c r="P254" s="84" t="n">
        <f aca="false">IF(A254=0,0,(1+O254/2)^(-2*((EOMONTH(A254,0)+20)-$C$12)/365.25))</f>
        <v>0</v>
      </c>
      <c r="Q254" s="85" t="n">
        <f aca="false">IF(A254=0,0,VLOOKUP($A254,$AC$4:$AF$446,2))</f>
        <v>0</v>
      </c>
      <c r="R254" s="85" t="n">
        <f aca="false">IF(A254=0,0,VLOOKUP($A254,$AC$4:$AF$446,3))</f>
        <v>0</v>
      </c>
      <c r="S254" s="85" t="n">
        <f aca="false">IF(A254=0,0,VLOOKUP($A254,$AC$4:$AF$446,4))</f>
        <v>0</v>
      </c>
      <c r="AC254" s="11" t="n">
        <v>44166</v>
      </c>
      <c r="AD254" s="8" t="n">
        <v>22</v>
      </c>
      <c r="AE254" s="8" t="n">
        <v>4</v>
      </c>
      <c r="AF254" s="8" t="n">
        <v>5</v>
      </c>
      <c r="AG254" s="8" t="n">
        <v>1</v>
      </c>
      <c r="AH254" s="8" t="n">
        <v>31</v>
      </c>
    </row>
    <row r="255" customFormat="false" ht="12.75" hidden="false" customHeight="false" outlineLevel="0" collapsed="false">
      <c r="A255" s="74" t="n">
        <f aca="false">IF(EOMONTH(A254,0)+1&gt;$C$17,0,IF(A254=0,0,EOMONTH(A254,0)+1))</f>
        <v>0</v>
      </c>
      <c r="B255" s="75" t="n">
        <f aca="false">IF(A255=0,0,YEAR(A255))</f>
        <v>0</v>
      </c>
      <c r="C255" s="76" t="n">
        <f aca="false">IF(A255=0,0,VLOOKUP($A255,PeakPrices,C$4,FALSE()))</f>
        <v>0</v>
      </c>
      <c r="D255" s="30" t="n">
        <f aca="false">IF(A255=0,0,VLOOKUP($A255,SatPrices,D$4,FALSE()))</f>
        <v>0</v>
      </c>
      <c r="E255" s="30" t="n">
        <f aca="false">IF(A255=0,0,VLOOKUP($A255,SunPrices,E$4+4,FALSE()))</f>
        <v>0</v>
      </c>
      <c r="F255" s="30" t="n">
        <f aca="false">IF(A255=0,0,VLOOKUP($A255,OffPrices,F$4+4,FALSE()))</f>
        <v>0</v>
      </c>
      <c r="G255" s="30" t="n">
        <f aca="false">+IF(A255=0,0,(D255*R255*16+E255*S255*16+F255*SUM(Q255:S255)*8)/(R255*16+S255*16+SUM(Q255:S255)*8))</f>
        <v>0</v>
      </c>
      <c r="H255" s="77" t="n">
        <f aca="false">IF(A255=0,0,(C255*Q255*16+D255*R255*16+E255*S255*16+F255*SUM(Q255:S255)*8)/(SUM(Q255:S255)*24))</f>
        <v>0</v>
      </c>
      <c r="I255" s="78" t="n">
        <f aca="false">IF(A255=0,0,VLOOKUP($A255,PeakVols,I$4+12,FALSE()))</f>
        <v>0</v>
      </c>
      <c r="J255" s="79" t="n">
        <f aca="false">IF(A255=0,0,VLOOKUP($A255,OffVols,J$4+16,FALSE()))</f>
        <v>0</v>
      </c>
      <c r="K255" s="80" t="n">
        <f aca="false">IF(A255=0,0,(I255*Q255*16+J255*SUM(R255:S255)*16+J255*SUM(Q255:S255)*8)/(SUM(Q255:S255)*24))</f>
        <v>0</v>
      </c>
      <c r="L255" s="81" t="n">
        <f aca="false">IF(A255=0,0,VLOOKUP($A255,PeakIntraVols,L$4,FALSE()))</f>
        <v>0</v>
      </c>
      <c r="M255" s="82" t="n">
        <f aca="false">IF(A255=0,0,VLOOKUP($A255,OffIntraVols,M$4+4,FALSE()))</f>
        <v>0</v>
      </c>
      <c r="N255" s="82" t="n">
        <f aca="false">IF(A255=0,0,(L255*Q255*16+M255*SUM(R255:S255)*16+M255*SUM(Q255:S255)*8)/(SUM(Q255:S255)*24))</f>
        <v>0</v>
      </c>
      <c r="O255" s="83" t="n">
        <f aca="false">IF(A255=0,0,VLOOKUP(A255,'Pwr CrvFtch'!$A$4:$B$363,2))</f>
        <v>0</v>
      </c>
      <c r="P255" s="84" t="n">
        <f aca="false">IF(A255=0,0,(1+O255/2)^(-2*((EOMONTH(A255,0)+20)-$C$12)/365.25))</f>
        <v>0</v>
      </c>
      <c r="Q255" s="85" t="n">
        <f aca="false">IF(A255=0,0,VLOOKUP($A255,$AC$4:$AF$446,2))</f>
        <v>0</v>
      </c>
      <c r="R255" s="85" t="n">
        <f aca="false">IF(A255=0,0,VLOOKUP($A255,$AC$4:$AF$446,3))</f>
        <v>0</v>
      </c>
      <c r="S255" s="85" t="n">
        <f aca="false">IF(A255=0,0,VLOOKUP($A255,$AC$4:$AF$446,4))</f>
        <v>0</v>
      </c>
      <c r="AC255" s="11" t="n">
        <f aca="false">EOMONTH(AC254,0)+1</f>
        <v>44197</v>
      </c>
      <c r="AD255" s="8" t="n">
        <v>22</v>
      </c>
      <c r="AE255" s="8" t="n">
        <v>4</v>
      </c>
      <c r="AF255" s="8" t="n">
        <v>5</v>
      </c>
      <c r="AG255" s="8" t="n">
        <v>1</v>
      </c>
      <c r="AH255" s="8" t="n">
        <v>31</v>
      </c>
    </row>
    <row r="256" customFormat="false" ht="12.75" hidden="false" customHeight="false" outlineLevel="0" collapsed="false">
      <c r="A256" s="74" t="n">
        <f aca="false">IF(EOMONTH(A255,0)+1&gt;$C$17,0,IF(A255=0,0,EOMONTH(A255,0)+1))</f>
        <v>0</v>
      </c>
      <c r="B256" s="75" t="n">
        <f aca="false">IF(A256=0,0,YEAR(A256))</f>
        <v>0</v>
      </c>
      <c r="C256" s="76" t="n">
        <f aca="false">IF(A256=0,0,VLOOKUP($A256,PeakPrices,C$4,FALSE()))</f>
        <v>0</v>
      </c>
      <c r="D256" s="30" t="n">
        <f aca="false">IF(A256=0,0,VLOOKUP($A256,SatPrices,D$4,FALSE()))</f>
        <v>0</v>
      </c>
      <c r="E256" s="30" t="n">
        <f aca="false">IF(A256=0,0,VLOOKUP($A256,SunPrices,E$4+4,FALSE()))</f>
        <v>0</v>
      </c>
      <c r="F256" s="30" t="n">
        <f aca="false">IF(A256=0,0,VLOOKUP($A256,OffPrices,F$4+4,FALSE()))</f>
        <v>0</v>
      </c>
      <c r="G256" s="30" t="n">
        <f aca="false">+IF(A256=0,0,(D256*R256*16+E256*S256*16+F256*SUM(Q256:S256)*8)/(R256*16+S256*16+SUM(Q256:S256)*8))</f>
        <v>0</v>
      </c>
      <c r="H256" s="77" t="n">
        <f aca="false">IF(A256=0,0,(C256*Q256*16+D256*R256*16+E256*S256*16+F256*SUM(Q256:S256)*8)/(SUM(Q256:S256)*24))</f>
        <v>0</v>
      </c>
      <c r="I256" s="78" t="n">
        <f aca="false">IF(A256=0,0,VLOOKUP($A256,PeakVols,I$4+12,FALSE()))</f>
        <v>0</v>
      </c>
      <c r="J256" s="79" t="n">
        <f aca="false">IF(A256=0,0,VLOOKUP($A256,OffVols,J$4+16,FALSE()))</f>
        <v>0</v>
      </c>
      <c r="K256" s="80" t="n">
        <f aca="false">IF(A256=0,0,(I256*Q256*16+J256*SUM(R256:S256)*16+J256*SUM(Q256:S256)*8)/(SUM(Q256:S256)*24))</f>
        <v>0</v>
      </c>
      <c r="L256" s="81" t="n">
        <f aca="false">IF(A256=0,0,VLOOKUP($A256,PeakIntraVols,L$4,FALSE()))</f>
        <v>0</v>
      </c>
      <c r="M256" s="82" t="n">
        <f aca="false">IF(A256=0,0,VLOOKUP($A256,OffIntraVols,M$4+4,FALSE()))</f>
        <v>0</v>
      </c>
      <c r="N256" s="82" t="n">
        <f aca="false">IF(A256=0,0,(L256*Q256*16+M256*SUM(R256:S256)*16+M256*SUM(Q256:S256)*8)/(SUM(Q256:S256)*24))</f>
        <v>0</v>
      </c>
      <c r="O256" s="83" t="n">
        <f aca="false">IF(A256=0,0,VLOOKUP(A256,'Pwr CrvFtch'!$A$4:$B$363,2))</f>
        <v>0</v>
      </c>
      <c r="P256" s="84" t="n">
        <f aca="false">IF(A256=0,0,(1+O256/2)^(-2*((EOMONTH(A256,0)+20)-$C$12)/365.25))</f>
        <v>0</v>
      </c>
      <c r="Q256" s="85" t="n">
        <f aca="false">IF(A256=0,0,VLOOKUP($A256,$AC$4:$AF$446,2))</f>
        <v>0</v>
      </c>
      <c r="R256" s="85" t="n">
        <f aca="false">IF(A256=0,0,VLOOKUP($A256,$AC$4:$AF$446,3))</f>
        <v>0</v>
      </c>
      <c r="S256" s="85" t="n">
        <f aca="false">IF(A256=0,0,VLOOKUP($A256,$AC$4:$AF$446,4))</f>
        <v>0</v>
      </c>
      <c r="AC256" s="11" t="n">
        <f aca="false">EOMONTH(AC255,0)+1</f>
        <v>44228</v>
      </c>
      <c r="AD256" s="8" t="n">
        <v>20</v>
      </c>
      <c r="AE256" s="8" t="n">
        <v>4</v>
      </c>
      <c r="AF256" s="8" t="n">
        <v>4</v>
      </c>
      <c r="AG256" s="8" t="n">
        <v>0</v>
      </c>
      <c r="AH256" s="8" t="n">
        <v>28</v>
      </c>
    </row>
    <row r="257" customFormat="false" ht="12.75" hidden="false" customHeight="false" outlineLevel="0" collapsed="false">
      <c r="A257" s="74" t="n">
        <f aca="false">IF(EOMONTH(A256,0)+1&gt;$C$17,0,IF(A256=0,0,EOMONTH(A256,0)+1))</f>
        <v>0</v>
      </c>
      <c r="B257" s="75" t="n">
        <f aca="false">IF(A257=0,0,YEAR(A257))</f>
        <v>0</v>
      </c>
      <c r="C257" s="76" t="n">
        <f aca="false">IF(A257=0,0,VLOOKUP($A257,PeakPrices,C$4,FALSE()))</f>
        <v>0</v>
      </c>
      <c r="D257" s="30" t="n">
        <f aca="false">IF(A257=0,0,VLOOKUP($A257,SatPrices,D$4,FALSE()))</f>
        <v>0</v>
      </c>
      <c r="E257" s="30" t="n">
        <f aca="false">IF(A257=0,0,VLOOKUP($A257,SunPrices,E$4+4,FALSE()))</f>
        <v>0</v>
      </c>
      <c r="F257" s="30" t="n">
        <f aca="false">IF(A257=0,0,VLOOKUP($A257,OffPrices,F$4+4,FALSE()))</f>
        <v>0</v>
      </c>
      <c r="G257" s="30" t="n">
        <f aca="false">+IF(A257=0,0,(D257*R257*16+E257*S257*16+F257*SUM(Q257:S257)*8)/(R257*16+S257*16+SUM(Q257:S257)*8))</f>
        <v>0</v>
      </c>
      <c r="H257" s="77" t="n">
        <f aca="false">IF(A257=0,0,(C257*Q257*16+D257*R257*16+E257*S257*16+F257*SUM(Q257:S257)*8)/(SUM(Q257:S257)*24))</f>
        <v>0</v>
      </c>
      <c r="I257" s="78" t="n">
        <f aca="false">IF(A257=0,0,VLOOKUP($A257,PeakVols,I$4+12,FALSE()))</f>
        <v>0</v>
      </c>
      <c r="J257" s="79" t="n">
        <f aca="false">IF(A257=0,0,VLOOKUP($A257,OffVols,J$4+16,FALSE()))</f>
        <v>0</v>
      </c>
      <c r="K257" s="80" t="n">
        <f aca="false">IF(A257=0,0,(I257*Q257*16+J257*SUM(R257:S257)*16+J257*SUM(Q257:S257)*8)/(SUM(Q257:S257)*24))</f>
        <v>0</v>
      </c>
      <c r="L257" s="81" t="n">
        <f aca="false">IF(A257=0,0,VLOOKUP($A257,PeakIntraVols,L$4,FALSE()))</f>
        <v>0</v>
      </c>
      <c r="M257" s="82" t="n">
        <f aca="false">IF(A257=0,0,VLOOKUP($A257,OffIntraVols,M$4+4,FALSE()))</f>
        <v>0</v>
      </c>
      <c r="N257" s="82" t="n">
        <f aca="false">IF(A257=0,0,(L257*Q257*16+M257*SUM(R257:S257)*16+M257*SUM(Q257:S257)*8)/(SUM(Q257:S257)*24))</f>
        <v>0</v>
      </c>
      <c r="O257" s="83" t="n">
        <f aca="false">IF(A257=0,0,VLOOKUP(A257,'Pwr CrvFtch'!$A$4:$B$363,2))</f>
        <v>0</v>
      </c>
      <c r="P257" s="84" t="n">
        <f aca="false">IF(A257=0,0,(1+O257/2)^(-2*((EOMONTH(A257,0)+20)-$C$12)/365.25))</f>
        <v>0</v>
      </c>
      <c r="Q257" s="85" t="n">
        <f aca="false">IF(A257=0,0,VLOOKUP($A257,$AC$4:$AF$446,2))</f>
        <v>0</v>
      </c>
      <c r="R257" s="85" t="n">
        <f aca="false">IF(A257=0,0,VLOOKUP($A257,$AC$4:$AF$446,3))</f>
        <v>0</v>
      </c>
      <c r="S257" s="85" t="n">
        <f aca="false">IF(A257=0,0,VLOOKUP($A257,$AC$4:$AF$446,4))</f>
        <v>0</v>
      </c>
      <c r="AC257" s="11" t="n">
        <f aca="false">EOMONTH(AC256,0)+1</f>
        <v>44256</v>
      </c>
      <c r="AD257" s="8" t="n">
        <v>21</v>
      </c>
      <c r="AE257" s="8" t="n">
        <v>5</v>
      </c>
      <c r="AF257" s="8" t="n">
        <v>5</v>
      </c>
      <c r="AG257" s="8" t="n">
        <v>0</v>
      </c>
      <c r="AH257" s="8" t="n">
        <v>31</v>
      </c>
    </row>
    <row r="258" customFormat="false" ht="12.75" hidden="false" customHeight="false" outlineLevel="0" collapsed="false">
      <c r="A258" s="74" t="n">
        <f aca="false">IF(EOMONTH(A257,0)+1&gt;$C$17,0,IF(A257=0,0,EOMONTH(A257,0)+1))</f>
        <v>0</v>
      </c>
      <c r="B258" s="75" t="n">
        <f aca="false">IF(A258=0,0,YEAR(A258))</f>
        <v>0</v>
      </c>
      <c r="C258" s="76" t="n">
        <f aca="false">IF(A258=0,0,VLOOKUP($A258,PeakPrices,C$4,FALSE()))</f>
        <v>0</v>
      </c>
      <c r="D258" s="30" t="n">
        <f aca="false">IF(A258=0,0,VLOOKUP($A258,SatPrices,D$4,FALSE()))</f>
        <v>0</v>
      </c>
      <c r="E258" s="30" t="n">
        <f aca="false">IF(A258=0,0,VLOOKUP($A258,SunPrices,E$4+4,FALSE()))</f>
        <v>0</v>
      </c>
      <c r="F258" s="30" t="n">
        <f aca="false">IF(A258=0,0,VLOOKUP($A258,OffPrices,F$4+4,FALSE()))</f>
        <v>0</v>
      </c>
      <c r="G258" s="30" t="n">
        <f aca="false">+IF(A258=0,0,(D258*R258*16+E258*S258*16+F258*SUM(Q258:S258)*8)/(R258*16+S258*16+SUM(Q258:S258)*8))</f>
        <v>0</v>
      </c>
      <c r="H258" s="77" t="n">
        <f aca="false">IF(A258=0,0,(C258*Q258*16+D258*R258*16+E258*S258*16+F258*SUM(Q258:S258)*8)/(SUM(Q258:S258)*24))</f>
        <v>0</v>
      </c>
      <c r="I258" s="78" t="n">
        <f aca="false">IF(A258=0,0,VLOOKUP($A258,PeakVols,I$4+12,FALSE()))</f>
        <v>0</v>
      </c>
      <c r="J258" s="79" t="n">
        <f aca="false">IF(A258=0,0,VLOOKUP($A258,OffVols,J$4+16,FALSE()))</f>
        <v>0</v>
      </c>
      <c r="K258" s="80" t="n">
        <f aca="false">IF(A258=0,0,(I258*Q258*16+J258*SUM(R258:S258)*16+J258*SUM(Q258:S258)*8)/(SUM(Q258:S258)*24))</f>
        <v>0</v>
      </c>
      <c r="L258" s="81" t="n">
        <f aca="false">IF(A258=0,0,VLOOKUP($A258,PeakIntraVols,L$4,FALSE()))</f>
        <v>0</v>
      </c>
      <c r="M258" s="82" t="n">
        <f aca="false">IF(A258=0,0,VLOOKUP($A258,OffIntraVols,M$4+4,FALSE()))</f>
        <v>0</v>
      </c>
      <c r="N258" s="82" t="n">
        <f aca="false">IF(A258=0,0,(L258*Q258*16+M258*SUM(R258:S258)*16+M258*SUM(Q258:S258)*8)/(SUM(Q258:S258)*24))</f>
        <v>0</v>
      </c>
      <c r="O258" s="83" t="n">
        <f aca="false">IF(A258=0,0,VLOOKUP(A258,'Pwr CrvFtch'!$A$4:$B$363,2))</f>
        <v>0</v>
      </c>
      <c r="P258" s="84" t="n">
        <f aca="false">IF(A258=0,0,(1+O258/2)^(-2*((EOMONTH(A258,0)+20)-$C$12)/365.25))</f>
        <v>0</v>
      </c>
      <c r="Q258" s="85" t="n">
        <f aca="false">IF(A258=0,0,VLOOKUP($A258,$AC$4:$AF$446,2))</f>
        <v>0</v>
      </c>
      <c r="R258" s="85" t="n">
        <f aca="false">IF(A258=0,0,VLOOKUP($A258,$AC$4:$AF$446,3))</f>
        <v>0</v>
      </c>
      <c r="S258" s="85" t="n">
        <f aca="false">IF(A258=0,0,VLOOKUP($A258,$AC$4:$AF$446,4))</f>
        <v>0</v>
      </c>
      <c r="AC258" s="11" t="n">
        <f aca="false">EOMONTH(AC257,0)+1</f>
        <v>44287</v>
      </c>
      <c r="AD258" s="8" t="n">
        <v>22</v>
      </c>
      <c r="AE258" s="8" t="n">
        <v>4</v>
      </c>
      <c r="AF258" s="8" t="n">
        <v>4</v>
      </c>
      <c r="AG258" s="8" t="n">
        <v>0</v>
      </c>
      <c r="AH258" s="8" t="n">
        <v>30</v>
      </c>
    </row>
    <row r="259" customFormat="false" ht="12.75" hidden="false" customHeight="false" outlineLevel="0" collapsed="false">
      <c r="A259" s="74" t="n">
        <f aca="false">IF(EOMONTH(A258,0)+1&gt;$C$17,0,IF(A258=0,0,EOMONTH(A258,0)+1))</f>
        <v>0</v>
      </c>
      <c r="B259" s="75" t="n">
        <f aca="false">IF(A259=0,0,YEAR(A259))</f>
        <v>0</v>
      </c>
      <c r="C259" s="76" t="n">
        <f aca="false">IF(A259=0,0,VLOOKUP($A259,PeakPrices,C$4,FALSE()))</f>
        <v>0</v>
      </c>
      <c r="D259" s="30" t="n">
        <f aca="false">IF(A259=0,0,VLOOKUP($A259,SatPrices,D$4,FALSE()))</f>
        <v>0</v>
      </c>
      <c r="E259" s="30" t="n">
        <f aca="false">IF(A259=0,0,VLOOKUP($A259,SunPrices,E$4+4,FALSE()))</f>
        <v>0</v>
      </c>
      <c r="F259" s="30" t="n">
        <f aca="false">IF(A259=0,0,VLOOKUP($A259,OffPrices,F$4+4,FALSE()))</f>
        <v>0</v>
      </c>
      <c r="G259" s="30" t="n">
        <f aca="false">+IF(A259=0,0,(D259*R259*16+E259*S259*16+F259*SUM(Q259:S259)*8)/(R259*16+S259*16+SUM(Q259:S259)*8))</f>
        <v>0</v>
      </c>
      <c r="H259" s="77" t="n">
        <f aca="false">IF(A259=0,0,(C259*Q259*16+D259*R259*16+E259*S259*16+F259*SUM(Q259:S259)*8)/(SUM(Q259:S259)*24))</f>
        <v>0</v>
      </c>
      <c r="I259" s="78" t="n">
        <f aca="false">IF(A259=0,0,VLOOKUP($A259,PeakVols,I$4+12,FALSE()))</f>
        <v>0</v>
      </c>
      <c r="J259" s="79" t="n">
        <f aca="false">IF(A259=0,0,VLOOKUP($A259,OffVols,J$4+16,FALSE()))</f>
        <v>0</v>
      </c>
      <c r="K259" s="80" t="n">
        <f aca="false">IF(A259=0,0,(I259*Q259*16+J259*SUM(R259:S259)*16+J259*SUM(Q259:S259)*8)/(SUM(Q259:S259)*24))</f>
        <v>0</v>
      </c>
      <c r="L259" s="81" t="n">
        <f aca="false">IF(A259=0,0,VLOOKUP($A259,PeakIntraVols,L$4,FALSE()))</f>
        <v>0</v>
      </c>
      <c r="M259" s="82" t="n">
        <f aca="false">IF(A259=0,0,VLOOKUP($A259,OffIntraVols,M$4+4,FALSE()))</f>
        <v>0</v>
      </c>
      <c r="N259" s="82" t="n">
        <f aca="false">IF(A259=0,0,(L259*Q259*16+M259*SUM(R259:S259)*16+M259*SUM(Q259:S259)*8)/(SUM(Q259:S259)*24))</f>
        <v>0</v>
      </c>
      <c r="O259" s="83" t="n">
        <f aca="false">IF(A259=0,0,VLOOKUP(A259,'Pwr CrvFtch'!$A$4:$B$363,2))</f>
        <v>0</v>
      </c>
      <c r="P259" s="84" t="n">
        <f aca="false">IF(A259=0,0,(1+O259/2)^(-2*((EOMONTH(A259,0)+20)-$C$12)/365.25))</f>
        <v>0</v>
      </c>
      <c r="Q259" s="85" t="n">
        <f aca="false">IF(A259=0,0,VLOOKUP($A259,$AC$4:$AF$446,2))</f>
        <v>0</v>
      </c>
      <c r="R259" s="85" t="n">
        <f aca="false">IF(A259=0,0,VLOOKUP($A259,$AC$4:$AF$446,3))</f>
        <v>0</v>
      </c>
      <c r="S259" s="85" t="n">
        <f aca="false">IF(A259=0,0,VLOOKUP($A259,$AC$4:$AF$446,4))</f>
        <v>0</v>
      </c>
      <c r="AC259" s="11" t="n">
        <f aca="false">EOMONTH(AC258,0)+1</f>
        <v>44317</v>
      </c>
      <c r="AD259" s="8" t="n">
        <v>22</v>
      </c>
      <c r="AE259" s="8" t="n">
        <v>4</v>
      </c>
      <c r="AF259" s="8" t="n">
        <v>5</v>
      </c>
      <c r="AG259" s="8" t="n">
        <v>1</v>
      </c>
      <c r="AH259" s="8" t="n">
        <v>31</v>
      </c>
    </row>
    <row r="260" customFormat="false" ht="12.75" hidden="false" customHeight="false" outlineLevel="0" collapsed="false">
      <c r="A260" s="74" t="n">
        <f aca="false">IF(EOMONTH(A259,0)+1&gt;$C$17,0,IF(A259=0,0,EOMONTH(A259,0)+1))</f>
        <v>0</v>
      </c>
      <c r="B260" s="75" t="n">
        <f aca="false">IF(A260=0,0,YEAR(A260))</f>
        <v>0</v>
      </c>
      <c r="C260" s="76" t="n">
        <f aca="false">IF(A260=0,0,VLOOKUP($A260,PeakPrices,C$4,FALSE()))</f>
        <v>0</v>
      </c>
      <c r="D260" s="30" t="n">
        <f aca="false">IF(A260=0,0,VLOOKUP($A260,SatPrices,D$4,FALSE()))</f>
        <v>0</v>
      </c>
      <c r="E260" s="30" t="n">
        <f aca="false">IF(A260=0,0,VLOOKUP($A260,SunPrices,E$4+4,FALSE()))</f>
        <v>0</v>
      </c>
      <c r="F260" s="30" t="n">
        <f aca="false">IF(A260=0,0,VLOOKUP($A260,OffPrices,F$4+4,FALSE()))</f>
        <v>0</v>
      </c>
      <c r="G260" s="30" t="n">
        <f aca="false">+IF(A260=0,0,(D260*R260*16+E260*S260*16+F260*SUM(Q260:S260)*8)/(R260*16+S260*16+SUM(Q260:S260)*8))</f>
        <v>0</v>
      </c>
      <c r="H260" s="77" t="n">
        <f aca="false">IF(A260=0,0,(C260*Q260*16+D260*R260*16+E260*S260*16+F260*SUM(Q260:S260)*8)/(SUM(Q260:S260)*24))</f>
        <v>0</v>
      </c>
      <c r="I260" s="78" t="n">
        <f aca="false">IF(A260=0,0,VLOOKUP($A260,PeakVols,I$4+12,FALSE()))</f>
        <v>0</v>
      </c>
      <c r="J260" s="79" t="n">
        <f aca="false">IF(A260=0,0,VLOOKUP($A260,OffVols,J$4+16,FALSE()))</f>
        <v>0</v>
      </c>
      <c r="K260" s="80" t="n">
        <f aca="false">IF(A260=0,0,(I260*Q260*16+J260*SUM(R260:S260)*16+J260*SUM(Q260:S260)*8)/(SUM(Q260:S260)*24))</f>
        <v>0</v>
      </c>
      <c r="L260" s="81" t="n">
        <f aca="false">IF(A260=0,0,VLOOKUP($A260,PeakIntraVols,L$4,FALSE()))</f>
        <v>0</v>
      </c>
      <c r="M260" s="82" t="n">
        <f aca="false">IF(A260=0,0,VLOOKUP($A260,OffIntraVols,M$4+4,FALSE()))</f>
        <v>0</v>
      </c>
      <c r="N260" s="82" t="n">
        <f aca="false">IF(A260=0,0,(L260*Q260*16+M260*SUM(R260:S260)*16+M260*SUM(Q260:S260)*8)/(SUM(Q260:S260)*24))</f>
        <v>0</v>
      </c>
      <c r="O260" s="83" t="n">
        <f aca="false">IF(A260=0,0,VLOOKUP(A260,'Pwr CrvFtch'!$A$4:$B$363,2))</f>
        <v>0</v>
      </c>
      <c r="P260" s="84" t="n">
        <f aca="false">IF(A260=0,0,(1+O260/2)^(-2*((EOMONTH(A260,0)+20)-$C$12)/365.25))</f>
        <v>0</v>
      </c>
      <c r="Q260" s="85" t="n">
        <f aca="false">IF(A260=0,0,VLOOKUP($A260,$AC$4:$AF$446,2))</f>
        <v>0</v>
      </c>
      <c r="R260" s="85" t="n">
        <f aca="false">IF(A260=0,0,VLOOKUP($A260,$AC$4:$AF$446,3))</f>
        <v>0</v>
      </c>
      <c r="S260" s="85" t="n">
        <f aca="false">IF(A260=0,0,VLOOKUP($A260,$AC$4:$AF$446,4))</f>
        <v>0</v>
      </c>
      <c r="AC260" s="11" t="n">
        <f aca="false">EOMONTH(AC259,0)+1</f>
        <v>44348</v>
      </c>
      <c r="AD260" s="8" t="n">
        <v>20</v>
      </c>
      <c r="AE260" s="8" t="n">
        <v>5</v>
      </c>
      <c r="AF260" s="8" t="n">
        <v>5</v>
      </c>
      <c r="AG260" s="8" t="n">
        <v>0</v>
      </c>
      <c r="AH260" s="8" t="n">
        <v>30</v>
      </c>
    </row>
    <row r="261" customFormat="false" ht="12.75" hidden="false" customHeight="false" outlineLevel="0" collapsed="false">
      <c r="A261" s="74" t="n">
        <f aca="false">IF(EOMONTH(A260,0)+1&gt;$C$17,0,IF(A260=0,0,EOMONTH(A260,0)+1))</f>
        <v>0</v>
      </c>
      <c r="B261" s="75" t="n">
        <f aca="false">IF(A261=0,0,YEAR(A261))</f>
        <v>0</v>
      </c>
      <c r="C261" s="76" t="n">
        <f aca="false">IF(A261=0,0,VLOOKUP($A261,PeakPrices,C$4,FALSE()))</f>
        <v>0</v>
      </c>
      <c r="D261" s="30" t="n">
        <f aca="false">IF(A261=0,0,VLOOKUP($A261,SatPrices,D$4,FALSE()))</f>
        <v>0</v>
      </c>
      <c r="E261" s="30" t="n">
        <f aca="false">IF(A261=0,0,VLOOKUP($A261,SunPrices,E$4+4,FALSE()))</f>
        <v>0</v>
      </c>
      <c r="F261" s="30" t="n">
        <f aca="false">IF(A261=0,0,VLOOKUP($A261,OffPrices,F$4+4,FALSE()))</f>
        <v>0</v>
      </c>
      <c r="G261" s="30" t="n">
        <f aca="false">+IF(A261=0,0,(D261*R261*16+E261*S261*16+F261*SUM(Q261:S261)*8)/(R261*16+S261*16+SUM(Q261:S261)*8))</f>
        <v>0</v>
      </c>
      <c r="H261" s="77" t="n">
        <f aca="false">IF(A261=0,0,(C261*Q261*16+D261*R261*16+E261*S261*16+F261*SUM(Q261:S261)*8)/(SUM(Q261:S261)*24))</f>
        <v>0</v>
      </c>
      <c r="I261" s="78" t="n">
        <f aca="false">IF(A261=0,0,VLOOKUP($A261,PeakVols,I$4+12,FALSE()))</f>
        <v>0</v>
      </c>
      <c r="J261" s="79" t="n">
        <f aca="false">IF(A261=0,0,VLOOKUP($A261,OffVols,J$4+16,FALSE()))</f>
        <v>0</v>
      </c>
      <c r="K261" s="80" t="n">
        <f aca="false">IF(A261=0,0,(I261*Q261*16+J261*SUM(R261:S261)*16+J261*SUM(Q261:S261)*8)/(SUM(Q261:S261)*24))</f>
        <v>0</v>
      </c>
      <c r="L261" s="81" t="n">
        <f aca="false">IF(A261=0,0,VLOOKUP($A261,PeakIntraVols,L$4,FALSE()))</f>
        <v>0</v>
      </c>
      <c r="M261" s="82" t="n">
        <f aca="false">IF(A261=0,0,VLOOKUP($A261,OffIntraVols,M$4+4,FALSE()))</f>
        <v>0</v>
      </c>
      <c r="N261" s="82" t="n">
        <f aca="false">IF(A261=0,0,(L261*Q261*16+M261*SUM(R261:S261)*16+M261*SUM(Q261:S261)*8)/(SUM(Q261:S261)*24))</f>
        <v>0</v>
      </c>
      <c r="O261" s="83" t="n">
        <f aca="false">IF(A261=0,0,VLOOKUP(A261,'Pwr CrvFtch'!$A$4:$B$363,2))</f>
        <v>0</v>
      </c>
      <c r="P261" s="84" t="n">
        <f aca="false">IF(A261=0,0,(1+O261/2)^(-2*((EOMONTH(A261,0)+20)-$C$12)/365.25))</f>
        <v>0</v>
      </c>
      <c r="Q261" s="85" t="n">
        <f aca="false">IF(A261=0,0,VLOOKUP($A261,$AC$4:$AF$446,2))</f>
        <v>0</v>
      </c>
      <c r="R261" s="85" t="n">
        <f aca="false">IF(A261=0,0,VLOOKUP($A261,$AC$4:$AF$446,3))</f>
        <v>0</v>
      </c>
      <c r="S261" s="85" t="n">
        <f aca="false">IF(A261=0,0,VLOOKUP($A261,$AC$4:$AF$446,4))</f>
        <v>0</v>
      </c>
      <c r="AC261" s="11" t="n">
        <f aca="false">EOMONTH(AC260,0)+1</f>
        <v>44378</v>
      </c>
      <c r="AD261" s="8" t="n">
        <v>22</v>
      </c>
      <c r="AE261" s="8" t="n">
        <v>4</v>
      </c>
      <c r="AF261" s="8" t="n">
        <v>5</v>
      </c>
      <c r="AG261" s="8" t="n">
        <v>1</v>
      </c>
      <c r="AH261" s="8" t="n">
        <v>31</v>
      </c>
    </row>
    <row r="262" customFormat="false" ht="12.75" hidden="false" customHeight="false" outlineLevel="0" collapsed="false">
      <c r="A262" s="74" t="n">
        <f aca="false">IF(EOMONTH(A261,0)+1&gt;$C$17,0,IF(A261=0,0,EOMONTH(A261,0)+1))</f>
        <v>0</v>
      </c>
      <c r="B262" s="75" t="n">
        <f aca="false">IF(A262=0,0,YEAR(A262))</f>
        <v>0</v>
      </c>
      <c r="C262" s="76" t="n">
        <f aca="false">IF(A262=0,0,VLOOKUP($A262,PeakPrices,C$4,FALSE()))</f>
        <v>0</v>
      </c>
      <c r="D262" s="30" t="n">
        <f aca="false">IF(A262=0,0,VLOOKUP($A262,SatPrices,D$4,FALSE()))</f>
        <v>0</v>
      </c>
      <c r="E262" s="30" t="n">
        <f aca="false">IF(A262=0,0,VLOOKUP($A262,SunPrices,E$4+4,FALSE()))</f>
        <v>0</v>
      </c>
      <c r="F262" s="30" t="n">
        <f aca="false">IF(A262=0,0,VLOOKUP($A262,OffPrices,F$4+4,FALSE()))</f>
        <v>0</v>
      </c>
      <c r="G262" s="30" t="n">
        <f aca="false">+IF(A262=0,0,(D262*R262*16+E262*S262*16+F262*SUM(Q262:S262)*8)/(R262*16+S262*16+SUM(Q262:S262)*8))</f>
        <v>0</v>
      </c>
      <c r="H262" s="77" t="n">
        <f aca="false">IF(A262=0,0,(C262*Q262*16+D262*R262*16+E262*S262*16+F262*SUM(Q262:S262)*8)/(SUM(Q262:S262)*24))</f>
        <v>0</v>
      </c>
      <c r="I262" s="78" t="n">
        <f aca="false">IF(A262=0,0,VLOOKUP($A262,PeakVols,I$4+12,FALSE()))</f>
        <v>0</v>
      </c>
      <c r="J262" s="79" t="n">
        <f aca="false">IF(A262=0,0,VLOOKUP($A262,OffVols,J$4+16,FALSE()))</f>
        <v>0</v>
      </c>
      <c r="K262" s="80" t="n">
        <f aca="false">IF(A262=0,0,(I262*Q262*16+J262*SUM(R262:S262)*16+J262*SUM(Q262:S262)*8)/(SUM(Q262:S262)*24))</f>
        <v>0</v>
      </c>
      <c r="L262" s="81" t="n">
        <f aca="false">IF(A262=0,0,VLOOKUP($A262,PeakIntraVols,L$4,FALSE()))</f>
        <v>0</v>
      </c>
      <c r="M262" s="82" t="n">
        <f aca="false">IF(A262=0,0,VLOOKUP($A262,OffIntraVols,M$4+4,FALSE()))</f>
        <v>0</v>
      </c>
      <c r="N262" s="82" t="n">
        <f aca="false">IF(A262=0,0,(L262*Q262*16+M262*SUM(R262:S262)*16+M262*SUM(Q262:S262)*8)/(SUM(Q262:S262)*24))</f>
        <v>0</v>
      </c>
      <c r="O262" s="83" t="n">
        <f aca="false">IF(A262=0,0,VLOOKUP(A262,'Pwr CrvFtch'!$A$4:$B$363,2))</f>
        <v>0</v>
      </c>
      <c r="P262" s="84" t="n">
        <f aca="false">IF(A262=0,0,(1+O262/2)^(-2*((EOMONTH(A262,0)+20)-$C$12)/365.25))</f>
        <v>0</v>
      </c>
      <c r="Q262" s="85" t="n">
        <f aca="false">IF(A262=0,0,VLOOKUP($A262,$AC$4:$AF$446,2))</f>
        <v>0</v>
      </c>
      <c r="R262" s="85" t="n">
        <f aca="false">IF(A262=0,0,VLOOKUP($A262,$AC$4:$AF$446,3))</f>
        <v>0</v>
      </c>
      <c r="S262" s="85" t="n">
        <f aca="false">IF(A262=0,0,VLOOKUP($A262,$AC$4:$AF$446,4))</f>
        <v>0</v>
      </c>
      <c r="AC262" s="11" t="n">
        <f aca="false">EOMONTH(AC261,0)+1</f>
        <v>44409</v>
      </c>
      <c r="AD262" s="8" t="n">
        <v>22</v>
      </c>
      <c r="AE262" s="8" t="n">
        <v>5</v>
      </c>
      <c r="AF262" s="8" t="n">
        <v>4</v>
      </c>
      <c r="AG262" s="8" t="n">
        <v>0</v>
      </c>
      <c r="AH262" s="8" t="n">
        <v>31</v>
      </c>
    </row>
    <row r="263" customFormat="false" ht="12.75" hidden="false" customHeight="false" outlineLevel="0" collapsed="false">
      <c r="A263" s="74" t="n">
        <f aca="false">IF(EOMONTH(A262,0)+1&gt;$C$17,0,IF(A262=0,0,EOMONTH(A262,0)+1))</f>
        <v>0</v>
      </c>
      <c r="B263" s="75" t="n">
        <f aca="false">IF(A263=0,0,YEAR(A263))</f>
        <v>0</v>
      </c>
      <c r="C263" s="76" t="n">
        <f aca="false">IF(A263=0,0,VLOOKUP($A263,PeakPrices,C$4,FALSE()))</f>
        <v>0</v>
      </c>
      <c r="D263" s="30" t="n">
        <f aca="false">IF(A263=0,0,VLOOKUP($A263,SatPrices,D$4,FALSE()))</f>
        <v>0</v>
      </c>
      <c r="E263" s="30" t="n">
        <f aca="false">IF(A263=0,0,VLOOKUP($A263,SunPrices,E$4+4,FALSE()))</f>
        <v>0</v>
      </c>
      <c r="F263" s="30" t="n">
        <f aca="false">IF(A263=0,0,VLOOKUP($A263,OffPrices,F$4+4,FALSE()))</f>
        <v>0</v>
      </c>
      <c r="G263" s="30" t="n">
        <f aca="false">+IF(A263=0,0,(D263*R263*16+E263*S263*16+F263*SUM(Q263:S263)*8)/(R263*16+S263*16+SUM(Q263:S263)*8))</f>
        <v>0</v>
      </c>
      <c r="H263" s="77" t="n">
        <f aca="false">IF(A263=0,0,(C263*Q263*16+D263*R263*16+E263*S263*16+F263*SUM(Q263:S263)*8)/(SUM(Q263:S263)*24))</f>
        <v>0</v>
      </c>
      <c r="I263" s="78" t="n">
        <f aca="false">IF(A263=0,0,VLOOKUP($A263,PeakVols,I$4+12,FALSE()))</f>
        <v>0</v>
      </c>
      <c r="J263" s="79" t="n">
        <f aca="false">IF(A263=0,0,VLOOKUP($A263,OffVols,J$4+16,FALSE()))</f>
        <v>0</v>
      </c>
      <c r="K263" s="80" t="n">
        <f aca="false">IF(A263=0,0,(I263*Q263*16+J263*SUM(R263:S263)*16+J263*SUM(Q263:S263)*8)/(SUM(Q263:S263)*24))</f>
        <v>0</v>
      </c>
      <c r="L263" s="81" t="n">
        <f aca="false">IF(A263=0,0,VLOOKUP($A263,PeakIntraVols,L$4,FALSE()))</f>
        <v>0</v>
      </c>
      <c r="M263" s="82" t="n">
        <f aca="false">IF(A263=0,0,VLOOKUP($A263,OffIntraVols,M$4+4,FALSE()))</f>
        <v>0</v>
      </c>
      <c r="N263" s="82" t="n">
        <f aca="false">IF(A263=0,0,(L263*Q263*16+M263*SUM(R263:S263)*16+M263*SUM(Q263:S263)*8)/(SUM(Q263:S263)*24))</f>
        <v>0</v>
      </c>
      <c r="O263" s="83" t="n">
        <f aca="false">IF(A263=0,0,VLOOKUP(A263,'Pwr CrvFtch'!$A$4:$B$363,2))</f>
        <v>0</v>
      </c>
      <c r="P263" s="84" t="n">
        <f aca="false">IF(A263=0,0,(1+O263/2)^(-2*((EOMONTH(A263,0)+20)-$C$12)/365.25))</f>
        <v>0</v>
      </c>
      <c r="Q263" s="85" t="n">
        <f aca="false">IF(A263=0,0,VLOOKUP($A263,$AC$4:$AF$446,2))</f>
        <v>0</v>
      </c>
      <c r="R263" s="85" t="n">
        <f aca="false">IF(A263=0,0,VLOOKUP($A263,$AC$4:$AF$446,3))</f>
        <v>0</v>
      </c>
      <c r="S263" s="85" t="n">
        <f aca="false">IF(A263=0,0,VLOOKUP($A263,$AC$4:$AF$446,4))</f>
        <v>0</v>
      </c>
      <c r="AC263" s="11" t="n">
        <f aca="false">EOMONTH(AC262,0)+1</f>
        <v>44440</v>
      </c>
      <c r="AD263" s="8" t="n">
        <v>20</v>
      </c>
      <c r="AE263" s="8" t="n">
        <v>4</v>
      </c>
      <c r="AF263" s="8" t="n">
        <v>6</v>
      </c>
      <c r="AG263" s="8" t="n">
        <v>1</v>
      </c>
      <c r="AH263" s="8" t="n">
        <v>30</v>
      </c>
    </row>
    <row r="264" customFormat="false" ht="12.75" hidden="false" customHeight="false" outlineLevel="0" collapsed="false">
      <c r="A264" s="74" t="n">
        <f aca="false">IF(EOMONTH(A263,0)+1&gt;$C$17,0,IF(A263=0,0,EOMONTH(A263,0)+1))</f>
        <v>0</v>
      </c>
      <c r="B264" s="75" t="n">
        <f aca="false">IF(A264=0,0,YEAR(A264))</f>
        <v>0</v>
      </c>
      <c r="C264" s="76" t="n">
        <f aca="false">IF(A264=0,0,VLOOKUP($A264,PeakPrices,C$4,FALSE()))</f>
        <v>0</v>
      </c>
      <c r="D264" s="30" t="n">
        <f aca="false">IF(A264=0,0,VLOOKUP($A264,SatPrices,D$4,FALSE()))</f>
        <v>0</v>
      </c>
      <c r="E264" s="30" t="n">
        <f aca="false">IF(A264=0,0,VLOOKUP($A264,SunPrices,E$4+4,FALSE()))</f>
        <v>0</v>
      </c>
      <c r="F264" s="30" t="n">
        <f aca="false">IF(A264=0,0,VLOOKUP($A264,OffPrices,F$4+4,FALSE()))</f>
        <v>0</v>
      </c>
      <c r="G264" s="30" t="n">
        <f aca="false">+IF(A264=0,0,(D264*R264*16+E264*S264*16+F264*SUM(Q264:S264)*8)/(R264*16+S264*16+SUM(Q264:S264)*8))</f>
        <v>0</v>
      </c>
      <c r="H264" s="77" t="n">
        <f aca="false">IF(A264=0,0,(C264*Q264*16+D264*R264*16+E264*S264*16+F264*SUM(Q264:S264)*8)/(SUM(Q264:S264)*24))</f>
        <v>0</v>
      </c>
      <c r="I264" s="78" t="n">
        <f aca="false">IF(A264=0,0,VLOOKUP($A264,PeakVols,I$4+12,FALSE()))</f>
        <v>0</v>
      </c>
      <c r="J264" s="79" t="n">
        <f aca="false">IF(A264=0,0,VLOOKUP($A264,OffVols,J$4+16,FALSE()))</f>
        <v>0</v>
      </c>
      <c r="K264" s="80" t="n">
        <f aca="false">IF(A264=0,0,(I264*Q264*16+J264*SUM(R264:S264)*16+J264*SUM(Q264:S264)*8)/(SUM(Q264:S264)*24))</f>
        <v>0</v>
      </c>
      <c r="L264" s="81" t="n">
        <f aca="false">IF(A264=0,0,VLOOKUP($A264,PeakIntraVols,L$4,FALSE()))</f>
        <v>0</v>
      </c>
      <c r="M264" s="82" t="n">
        <f aca="false">IF(A264=0,0,VLOOKUP($A264,OffIntraVols,M$4+4,FALSE()))</f>
        <v>0</v>
      </c>
      <c r="N264" s="82" t="n">
        <f aca="false">IF(A264=0,0,(L264*Q264*16+M264*SUM(R264:S264)*16+M264*SUM(Q264:S264)*8)/(SUM(Q264:S264)*24))</f>
        <v>0</v>
      </c>
      <c r="O264" s="83" t="n">
        <f aca="false">IF(A264=0,0,VLOOKUP(A264,'Pwr CrvFtch'!$A$4:$B$363,2))</f>
        <v>0</v>
      </c>
      <c r="P264" s="84" t="n">
        <f aca="false">IF(A264=0,0,(1+O264/2)^(-2*((EOMONTH(A264,0)+20)-$C$12)/365.25))</f>
        <v>0</v>
      </c>
      <c r="Q264" s="85" t="n">
        <f aca="false">IF(A264=0,0,VLOOKUP($A264,$AC$4:$AF$446,2))</f>
        <v>0</v>
      </c>
      <c r="R264" s="85" t="n">
        <f aca="false">IF(A264=0,0,VLOOKUP($A264,$AC$4:$AF$446,3))</f>
        <v>0</v>
      </c>
      <c r="S264" s="85" t="n">
        <f aca="false">IF(A264=0,0,VLOOKUP($A264,$AC$4:$AF$446,4))</f>
        <v>0</v>
      </c>
      <c r="AC264" s="11" t="n">
        <f aca="false">EOMONTH(AC263,0)+1</f>
        <v>44470</v>
      </c>
      <c r="AD264" s="8" t="n">
        <v>23</v>
      </c>
      <c r="AE264" s="8" t="n">
        <v>4</v>
      </c>
      <c r="AF264" s="8" t="n">
        <v>4</v>
      </c>
      <c r="AG264" s="8" t="n">
        <v>0</v>
      </c>
      <c r="AH264" s="8" t="n">
        <v>31</v>
      </c>
    </row>
    <row r="265" customFormat="false" ht="12.75" hidden="false" customHeight="false" outlineLevel="0" collapsed="false">
      <c r="A265" s="74" t="n">
        <f aca="false">IF(EOMONTH(A264,0)+1&gt;$C$17,0,IF(A264=0,0,EOMONTH(A264,0)+1))</f>
        <v>0</v>
      </c>
      <c r="B265" s="75" t="n">
        <f aca="false">IF(A265=0,0,YEAR(A265))</f>
        <v>0</v>
      </c>
      <c r="C265" s="76" t="n">
        <f aca="false">IF(A265=0,0,VLOOKUP($A265,PeakPrices,C$4,FALSE()))</f>
        <v>0</v>
      </c>
      <c r="D265" s="30" t="n">
        <f aca="false">IF(A265=0,0,VLOOKUP($A265,SatPrices,D$4,FALSE()))</f>
        <v>0</v>
      </c>
      <c r="E265" s="30" t="n">
        <f aca="false">IF(A265=0,0,VLOOKUP($A265,SunPrices,E$4+4,FALSE()))</f>
        <v>0</v>
      </c>
      <c r="F265" s="30" t="n">
        <f aca="false">IF(A265=0,0,VLOOKUP($A265,OffPrices,F$4+4,FALSE()))</f>
        <v>0</v>
      </c>
      <c r="G265" s="30" t="n">
        <f aca="false">+IF(A265=0,0,(D265*R265*16+E265*S265*16+F265*SUM(Q265:S265)*8)/(R265*16+S265*16+SUM(Q265:S265)*8))</f>
        <v>0</v>
      </c>
      <c r="H265" s="77" t="n">
        <f aca="false">IF(A265=0,0,(C265*Q265*16+D265*R265*16+E265*S265*16+F265*SUM(Q265:S265)*8)/(SUM(Q265:S265)*24))</f>
        <v>0</v>
      </c>
      <c r="I265" s="78" t="n">
        <f aca="false">IF(A265=0,0,VLOOKUP($A265,PeakVols,I$4+12,FALSE()))</f>
        <v>0</v>
      </c>
      <c r="J265" s="79" t="n">
        <f aca="false">IF(A265=0,0,VLOOKUP($A265,OffVols,J$4+16,FALSE()))</f>
        <v>0</v>
      </c>
      <c r="K265" s="80" t="n">
        <f aca="false">IF(A265=0,0,(I265*Q265*16+J265*SUM(R265:S265)*16+J265*SUM(Q265:S265)*8)/(SUM(Q265:S265)*24))</f>
        <v>0</v>
      </c>
      <c r="L265" s="81" t="n">
        <f aca="false">IF(A265=0,0,VLOOKUP($A265,PeakIntraVols,L$4,FALSE()))</f>
        <v>0</v>
      </c>
      <c r="M265" s="82" t="n">
        <f aca="false">IF(A265=0,0,VLOOKUP($A265,OffIntraVols,M$4+4,FALSE()))</f>
        <v>0</v>
      </c>
      <c r="N265" s="82" t="n">
        <f aca="false">IF(A265=0,0,(L265*Q265*16+M265*SUM(R265:S265)*16+M265*SUM(Q265:S265)*8)/(SUM(Q265:S265)*24))</f>
        <v>0</v>
      </c>
      <c r="O265" s="83" t="n">
        <f aca="false">IF(A265=0,0,VLOOKUP(A265,'Pwr CrvFtch'!$A$4:$B$363,2))</f>
        <v>0</v>
      </c>
      <c r="P265" s="84" t="n">
        <f aca="false">IF(A265=0,0,(1+O265/2)^(-2*((EOMONTH(A265,0)+20)-$C$12)/365.25))</f>
        <v>0</v>
      </c>
      <c r="Q265" s="85" t="n">
        <f aca="false">IF(A265=0,0,VLOOKUP($A265,$AC$4:$AF$446,2))</f>
        <v>0</v>
      </c>
      <c r="R265" s="85" t="n">
        <f aca="false">IF(A265=0,0,VLOOKUP($A265,$AC$4:$AF$446,3))</f>
        <v>0</v>
      </c>
      <c r="S265" s="85" t="n">
        <f aca="false">IF(A265=0,0,VLOOKUP($A265,$AC$4:$AF$446,4))</f>
        <v>0</v>
      </c>
      <c r="AC265" s="11" t="n">
        <f aca="false">EOMONTH(AC264,0)+1</f>
        <v>44501</v>
      </c>
      <c r="AD265" s="8" t="n">
        <v>20</v>
      </c>
      <c r="AE265" s="8" t="n">
        <v>5</v>
      </c>
      <c r="AF265" s="8" t="n">
        <v>5</v>
      </c>
      <c r="AG265" s="8" t="n">
        <v>1</v>
      </c>
      <c r="AH265" s="8" t="n">
        <v>30</v>
      </c>
    </row>
    <row r="266" customFormat="false" ht="12.75" hidden="false" customHeight="false" outlineLevel="0" collapsed="false">
      <c r="A266" s="74" t="n">
        <f aca="false">IF(EOMONTH(A265,0)+1&gt;$C$17,0,IF(A265=0,0,EOMONTH(A265,0)+1))</f>
        <v>0</v>
      </c>
      <c r="B266" s="75" t="n">
        <f aca="false">IF(A266=0,0,YEAR(A266))</f>
        <v>0</v>
      </c>
      <c r="C266" s="76" t="n">
        <f aca="false">IF(A266=0,0,VLOOKUP($A266,PeakPrices,C$4,FALSE()))</f>
        <v>0</v>
      </c>
      <c r="D266" s="30" t="n">
        <f aca="false">IF(A266=0,0,VLOOKUP($A266,SatPrices,D$4,FALSE()))</f>
        <v>0</v>
      </c>
      <c r="E266" s="30" t="n">
        <f aca="false">IF(A266=0,0,VLOOKUP($A266,SunPrices,E$4+4,FALSE()))</f>
        <v>0</v>
      </c>
      <c r="F266" s="30" t="n">
        <f aca="false">IF(A266=0,0,VLOOKUP($A266,OffPrices,F$4+4,FALSE()))</f>
        <v>0</v>
      </c>
      <c r="G266" s="30" t="n">
        <f aca="false">+IF(A266=0,0,(D266*R266*16+E266*S266*16+F266*SUM(Q266:S266)*8)/(R266*16+S266*16+SUM(Q266:S266)*8))</f>
        <v>0</v>
      </c>
      <c r="H266" s="77" t="n">
        <f aca="false">IF(A266=0,0,(C266*Q266*16+D266*R266*16+E266*S266*16+F266*SUM(Q266:S266)*8)/(SUM(Q266:S266)*24))</f>
        <v>0</v>
      </c>
      <c r="I266" s="78" t="n">
        <f aca="false">IF(A266=0,0,VLOOKUP($A266,PeakVols,I$4+12,FALSE()))</f>
        <v>0</v>
      </c>
      <c r="J266" s="79" t="n">
        <f aca="false">IF(A266=0,0,VLOOKUP($A266,OffVols,J$4+16,FALSE()))</f>
        <v>0</v>
      </c>
      <c r="K266" s="80" t="n">
        <f aca="false">IF(A266=0,0,(I266*Q266*16+J266*SUM(R266:S266)*16+J266*SUM(Q266:S266)*8)/(SUM(Q266:S266)*24))</f>
        <v>0</v>
      </c>
      <c r="L266" s="81" t="n">
        <f aca="false">IF(A266=0,0,VLOOKUP($A266,PeakIntraVols,L$4,FALSE()))</f>
        <v>0</v>
      </c>
      <c r="M266" s="82" t="n">
        <f aca="false">IF(A266=0,0,VLOOKUP($A266,OffIntraVols,M$4+4,FALSE()))</f>
        <v>0</v>
      </c>
      <c r="N266" s="82" t="n">
        <f aca="false">IF(A266=0,0,(L266*Q266*16+M266*SUM(R266:S266)*16+M266*SUM(Q266:S266)*8)/(SUM(Q266:S266)*24))</f>
        <v>0</v>
      </c>
      <c r="O266" s="83" t="n">
        <f aca="false">IF(A266=0,0,VLOOKUP(A266,'Pwr CrvFtch'!$A$4:$B$363,2))</f>
        <v>0</v>
      </c>
      <c r="P266" s="84" t="n">
        <f aca="false">IF(A266=0,0,(1+O266/2)^(-2*((EOMONTH(A266,0)+20)-$C$12)/365.25))</f>
        <v>0</v>
      </c>
      <c r="Q266" s="85" t="n">
        <f aca="false">IF(A266=0,0,VLOOKUP($A266,$AC$4:$AF$446,2))</f>
        <v>0</v>
      </c>
      <c r="R266" s="85" t="n">
        <f aca="false">IF(A266=0,0,VLOOKUP($A266,$AC$4:$AF$446,3))</f>
        <v>0</v>
      </c>
      <c r="S266" s="85" t="n">
        <f aca="false">IF(A266=0,0,VLOOKUP($A266,$AC$4:$AF$446,4))</f>
        <v>0</v>
      </c>
      <c r="AC266" s="11" t="n">
        <f aca="false">EOMONTH(AC265,0)+1</f>
        <v>44531</v>
      </c>
      <c r="AD266" s="8" t="n">
        <v>21</v>
      </c>
      <c r="AE266" s="8" t="n">
        <v>4</v>
      </c>
      <c r="AF266" s="8" t="n">
        <v>6</v>
      </c>
      <c r="AG266" s="8" t="n">
        <v>1</v>
      </c>
      <c r="AH266" s="8" t="n">
        <v>31</v>
      </c>
    </row>
    <row r="267" customFormat="false" ht="12.75" hidden="false" customHeight="false" outlineLevel="0" collapsed="false">
      <c r="A267" s="74" t="n">
        <f aca="false">IF(EOMONTH(A266,0)+1&gt;$C$17,0,IF(A266=0,0,EOMONTH(A266,0)+1))</f>
        <v>0</v>
      </c>
      <c r="B267" s="75" t="n">
        <f aca="false">IF(A267=0,0,YEAR(A267))</f>
        <v>0</v>
      </c>
      <c r="C267" s="76" t="n">
        <f aca="false">IF(A267=0,0,VLOOKUP($A267,PeakPrices,C$4,FALSE()))</f>
        <v>0</v>
      </c>
      <c r="D267" s="30" t="n">
        <f aca="false">IF(A267=0,0,VLOOKUP($A267,SatPrices,D$4,FALSE()))</f>
        <v>0</v>
      </c>
      <c r="E267" s="30" t="n">
        <f aca="false">IF(A267=0,0,VLOOKUP($A267,SunPrices,E$4+4,FALSE()))</f>
        <v>0</v>
      </c>
      <c r="F267" s="30" t="n">
        <f aca="false">IF(A267=0,0,VLOOKUP($A267,OffPrices,F$4+4,FALSE()))</f>
        <v>0</v>
      </c>
      <c r="G267" s="30" t="n">
        <f aca="false">+IF(A267=0,0,(D267*R267*16+E267*S267*16+F267*SUM(Q267:S267)*8)/(R267*16+S267*16+SUM(Q267:S267)*8))</f>
        <v>0</v>
      </c>
      <c r="H267" s="77" t="n">
        <f aca="false">IF(A267=0,0,(C267*Q267*16+D267*R267*16+E267*S267*16+F267*SUM(Q267:S267)*8)/(SUM(Q267:S267)*24))</f>
        <v>0</v>
      </c>
      <c r="I267" s="78" t="n">
        <f aca="false">IF(A267=0,0,VLOOKUP($A267,PeakVols,I$4+12,FALSE()))</f>
        <v>0</v>
      </c>
      <c r="J267" s="79" t="n">
        <f aca="false">IF(A267=0,0,VLOOKUP($A267,OffVols,J$4+16,FALSE()))</f>
        <v>0</v>
      </c>
      <c r="K267" s="80" t="n">
        <f aca="false">IF(A267=0,0,(I267*Q267*16+J267*SUM(R267:S267)*16+J267*SUM(Q267:S267)*8)/(SUM(Q267:S267)*24))</f>
        <v>0</v>
      </c>
      <c r="L267" s="81" t="n">
        <f aca="false">IF(A267=0,0,VLOOKUP($A267,PeakIntraVols,L$4,FALSE()))</f>
        <v>0</v>
      </c>
      <c r="M267" s="82" t="n">
        <f aca="false">IF(A267=0,0,VLOOKUP($A267,OffIntraVols,M$4+4,FALSE()))</f>
        <v>0</v>
      </c>
      <c r="N267" s="82" t="n">
        <f aca="false">IF(A267=0,0,(L267*Q267*16+M267*SUM(R267:S267)*16+M267*SUM(Q267:S267)*8)/(SUM(Q267:S267)*24))</f>
        <v>0</v>
      </c>
      <c r="O267" s="83" t="n">
        <f aca="false">IF(A267=0,0,VLOOKUP(A267,'Pwr CrvFtch'!$A$4:$B$363,2))</f>
        <v>0</v>
      </c>
      <c r="P267" s="84" t="n">
        <f aca="false">IF(A267=0,0,(1+O267/2)^(-2*((EOMONTH(A267,0)+20)-$C$12)/365.25))</f>
        <v>0</v>
      </c>
      <c r="Q267" s="85" t="n">
        <f aca="false">IF(A267=0,0,VLOOKUP($A267,$AC$4:$AF$446,2))</f>
        <v>0</v>
      </c>
      <c r="R267" s="85" t="n">
        <f aca="false">IF(A267=0,0,VLOOKUP($A267,$AC$4:$AF$446,3))</f>
        <v>0</v>
      </c>
      <c r="S267" s="85" t="n">
        <f aca="false">IF(A267=0,0,VLOOKUP($A267,$AC$4:$AF$446,4))</f>
        <v>0</v>
      </c>
      <c r="AC267" s="11" t="n">
        <f aca="false">EOMONTH(AC266,0)+1</f>
        <v>44562</v>
      </c>
      <c r="AD267" s="8" t="n">
        <v>22</v>
      </c>
      <c r="AE267" s="8" t="n">
        <v>4</v>
      </c>
      <c r="AF267" s="8" t="n">
        <v>5</v>
      </c>
      <c r="AG267" s="8" t="n">
        <v>1</v>
      </c>
      <c r="AH267" s="8" t="n">
        <v>31</v>
      </c>
    </row>
    <row r="268" customFormat="false" ht="12.75" hidden="false" customHeight="false" outlineLevel="0" collapsed="false">
      <c r="A268" s="74" t="n">
        <f aca="false">IF(EOMONTH(A267,0)+1&gt;$C$17,0,IF(A267=0,0,EOMONTH(A267,0)+1))</f>
        <v>0</v>
      </c>
      <c r="B268" s="75" t="n">
        <f aca="false">IF(A268=0,0,YEAR(A268))</f>
        <v>0</v>
      </c>
      <c r="C268" s="76" t="n">
        <f aca="false">IF(A268=0,0,VLOOKUP($A268,PeakPrices,C$4,FALSE()))</f>
        <v>0</v>
      </c>
      <c r="D268" s="30" t="n">
        <f aca="false">IF(A268=0,0,VLOOKUP($A268,SatPrices,D$4,FALSE()))</f>
        <v>0</v>
      </c>
      <c r="E268" s="30" t="n">
        <f aca="false">IF(A268=0,0,VLOOKUP($A268,SunPrices,E$4+4,FALSE()))</f>
        <v>0</v>
      </c>
      <c r="F268" s="30" t="n">
        <f aca="false">IF(A268=0,0,VLOOKUP($A268,OffPrices,F$4+4,FALSE()))</f>
        <v>0</v>
      </c>
      <c r="G268" s="30" t="n">
        <f aca="false">+IF(A268=0,0,(D268*R268*16+E268*S268*16+F268*SUM(Q268:S268)*8)/(R268*16+S268*16+SUM(Q268:S268)*8))</f>
        <v>0</v>
      </c>
      <c r="H268" s="77" t="n">
        <f aca="false">IF(A268=0,0,(C268*Q268*16+D268*R268*16+E268*S268*16+F268*SUM(Q268:S268)*8)/(SUM(Q268:S268)*24))</f>
        <v>0</v>
      </c>
      <c r="I268" s="78" t="n">
        <f aca="false">IF(A268=0,0,VLOOKUP($A268,PeakVols,I$4+12,FALSE()))</f>
        <v>0</v>
      </c>
      <c r="J268" s="79" t="n">
        <f aca="false">IF(A268=0,0,VLOOKUP($A268,OffVols,J$4+16,FALSE()))</f>
        <v>0</v>
      </c>
      <c r="K268" s="80" t="n">
        <f aca="false">IF(A268=0,0,(I268*Q268*16+J268*SUM(R268:S268)*16+J268*SUM(Q268:S268)*8)/(SUM(Q268:S268)*24))</f>
        <v>0</v>
      </c>
      <c r="L268" s="81" t="n">
        <f aca="false">IF(A268=0,0,VLOOKUP($A268,PeakIntraVols,L$4,FALSE()))</f>
        <v>0</v>
      </c>
      <c r="M268" s="82" t="n">
        <f aca="false">IF(A268=0,0,VLOOKUP($A268,OffIntraVols,M$4+4,FALSE()))</f>
        <v>0</v>
      </c>
      <c r="N268" s="82" t="n">
        <f aca="false">IF(A268=0,0,(L268*Q268*16+M268*SUM(R268:S268)*16+M268*SUM(Q268:S268)*8)/(SUM(Q268:S268)*24))</f>
        <v>0</v>
      </c>
      <c r="O268" s="83" t="n">
        <f aca="false">IF(A268=0,0,VLOOKUP(A268,'Pwr CrvFtch'!$A$4:$B$363,2))</f>
        <v>0</v>
      </c>
      <c r="P268" s="84" t="n">
        <f aca="false">IF(A268=0,0,(1+O268/2)^(-2*((EOMONTH(A268,0)+20)-$C$12)/365.25))</f>
        <v>0</v>
      </c>
      <c r="Q268" s="85" t="n">
        <f aca="false">IF(A268=0,0,VLOOKUP($A268,$AC$4:$AF$446,2))</f>
        <v>0</v>
      </c>
      <c r="R268" s="85" t="n">
        <f aca="false">IF(A268=0,0,VLOOKUP($A268,$AC$4:$AF$446,3))</f>
        <v>0</v>
      </c>
      <c r="S268" s="85" t="n">
        <f aca="false">IF(A268=0,0,VLOOKUP($A268,$AC$4:$AF$446,4))</f>
        <v>0</v>
      </c>
      <c r="AC268" s="11" t="n">
        <f aca="false">EOMONTH(AC267,0)+1</f>
        <v>44593</v>
      </c>
      <c r="AD268" s="8" t="n">
        <v>20</v>
      </c>
      <c r="AE268" s="8" t="n">
        <v>4</v>
      </c>
      <c r="AF268" s="8" t="n">
        <v>4</v>
      </c>
      <c r="AG268" s="8" t="n">
        <v>0</v>
      </c>
      <c r="AH268" s="8" t="n">
        <v>28</v>
      </c>
    </row>
    <row r="269" customFormat="false" ht="12.75" hidden="false" customHeight="false" outlineLevel="0" collapsed="false">
      <c r="A269" s="74" t="n">
        <f aca="false">IF(EOMONTH(A268,0)+1&gt;$C$17,0,IF(A268=0,0,EOMONTH(A268,0)+1))</f>
        <v>0</v>
      </c>
      <c r="B269" s="75" t="n">
        <f aca="false">IF(A269=0,0,YEAR(A269))</f>
        <v>0</v>
      </c>
      <c r="C269" s="76" t="n">
        <f aca="false">IF(A269=0,0,VLOOKUP($A269,PeakPrices,C$4,FALSE()))</f>
        <v>0</v>
      </c>
      <c r="D269" s="30" t="n">
        <f aca="false">IF(A269=0,0,VLOOKUP($A269,SatPrices,D$4,FALSE()))</f>
        <v>0</v>
      </c>
      <c r="E269" s="30" t="n">
        <f aca="false">IF(A269=0,0,VLOOKUP($A269,SunPrices,E$4+4,FALSE()))</f>
        <v>0</v>
      </c>
      <c r="F269" s="30" t="n">
        <f aca="false">IF(A269=0,0,VLOOKUP($A269,OffPrices,F$4+4,FALSE()))</f>
        <v>0</v>
      </c>
      <c r="G269" s="30" t="n">
        <f aca="false">+IF(A269=0,0,(D269*R269*16+E269*S269*16+F269*SUM(Q269:S269)*8)/(R269*16+S269*16+SUM(Q269:S269)*8))</f>
        <v>0</v>
      </c>
      <c r="H269" s="77" t="n">
        <f aca="false">IF(A269=0,0,(C269*Q269*16+D269*R269*16+E269*S269*16+F269*SUM(Q269:S269)*8)/(SUM(Q269:S269)*24))</f>
        <v>0</v>
      </c>
      <c r="I269" s="78" t="n">
        <f aca="false">IF(A269=0,0,VLOOKUP($A269,PeakVols,I$4+12,FALSE()))</f>
        <v>0</v>
      </c>
      <c r="J269" s="79" t="n">
        <f aca="false">IF(A269=0,0,VLOOKUP($A269,OffVols,J$4+16,FALSE()))</f>
        <v>0</v>
      </c>
      <c r="K269" s="80" t="n">
        <f aca="false">IF(A269=0,0,(I269*Q269*16+J269*SUM(R269:S269)*16+J269*SUM(Q269:S269)*8)/(SUM(Q269:S269)*24))</f>
        <v>0</v>
      </c>
      <c r="L269" s="81" t="n">
        <f aca="false">IF(A269=0,0,VLOOKUP($A269,PeakIntraVols,L$4,FALSE()))</f>
        <v>0</v>
      </c>
      <c r="M269" s="82" t="n">
        <f aca="false">IF(A269=0,0,VLOOKUP($A269,OffIntraVols,M$4+4,FALSE()))</f>
        <v>0</v>
      </c>
      <c r="N269" s="82" t="n">
        <f aca="false">IF(A269=0,0,(L269*Q269*16+M269*SUM(R269:S269)*16+M269*SUM(Q269:S269)*8)/(SUM(Q269:S269)*24))</f>
        <v>0</v>
      </c>
      <c r="O269" s="83" t="n">
        <f aca="false">IF(A269=0,0,VLOOKUP(A269,'Pwr CrvFtch'!$A$4:$B$363,2))</f>
        <v>0</v>
      </c>
      <c r="P269" s="84" t="n">
        <f aca="false">IF(A269=0,0,(1+O269/2)^(-2*((EOMONTH(A269,0)+20)-$C$12)/365.25))</f>
        <v>0</v>
      </c>
      <c r="Q269" s="85" t="n">
        <f aca="false">IF(A269=0,0,VLOOKUP($A269,$AC$4:$AF$446,2))</f>
        <v>0</v>
      </c>
      <c r="R269" s="85" t="n">
        <f aca="false">IF(A269=0,0,VLOOKUP($A269,$AC$4:$AF$446,3))</f>
        <v>0</v>
      </c>
      <c r="S269" s="85" t="n">
        <f aca="false">IF(A269=0,0,VLOOKUP($A269,$AC$4:$AF$446,4))</f>
        <v>0</v>
      </c>
      <c r="AC269" s="11" t="n">
        <f aca="false">EOMONTH(AC268,0)+1</f>
        <v>44621</v>
      </c>
      <c r="AD269" s="8" t="n">
        <v>21</v>
      </c>
      <c r="AE269" s="8" t="n">
        <v>5</v>
      </c>
      <c r="AF269" s="8" t="n">
        <v>5</v>
      </c>
      <c r="AG269" s="8" t="n">
        <v>0</v>
      </c>
      <c r="AH269" s="8" t="n">
        <v>31</v>
      </c>
    </row>
    <row r="270" customFormat="false" ht="12.75" hidden="false" customHeight="false" outlineLevel="0" collapsed="false">
      <c r="A270" s="74" t="n">
        <f aca="false">IF(EOMONTH(A269,0)+1&gt;$C$17,0,IF(A269=0,0,EOMONTH(A269,0)+1))</f>
        <v>0</v>
      </c>
      <c r="B270" s="75" t="n">
        <f aca="false">IF(A270=0,0,YEAR(A270))</f>
        <v>0</v>
      </c>
      <c r="C270" s="76" t="n">
        <f aca="false">IF(A270=0,0,VLOOKUP($A270,PeakPrices,C$4,FALSE()))</f>
        <v>0</v>
      </c>
      <c r="D270" s="30" t="n">
        <f aca="false">IF(A270=0,0,VLOOKUP($A270,SatPrices,D$4,FALSE()))</f>
        <v>0</v>
      </c>
      <c r="E270" s="30" t="n">
        <f aca="false">IF(A270=0,0,VLOOKUP($A270,SunPrices,E$4+4,FALSE()))</f>
        <v>0</v>
      </c>
      <c r="F270" s="30" t="n">
        <f aca="false">IF(A270=0,0,VLOOKUP($A270,OffPrices,F$4+4,FALSE()))</f>
        <v>0</v>
      </c>
      <c r="G270" s="30" t="n">
        <f aca="false">+IF(A270=0,0,(D270*R270*16+E270*S270*16+F270*SUM(Q270:S270)*8)/(R270*16+S270*16+SUM(Q270:S270)*8))</f>
        <v>0</v>
      </c>
      <c r="H270" s="77" t="n">
        <f aca="false">IF(A270=0,0,(C270*Q270*16+D270*R270*16+E270*S270*16+F270*SUM(Q270:S270)*8)/(SUM(Q270:S270)*24))</f>
        <v>0</v>
      </c>
      <c r="I270" s="78" t="n">
        <f aca="false">IF(A270=0,0,VLOOKUP($A270,PeakVols,I$4+12,FALSE()))</f>
        <v>0</v>
      </c>
      <c r="J270" s="79" t="n">
        <f aca="false">IF(A270=0,0,VLOOKUP($A270,OffVols,J$4+16,FALSE()))</f>
        <v>0</v>
      </c>
      <c r="K270" s="80" t="n">
        <f aca="false">IF(A270=0,0,(I270*Q270*16+J270*SUM(R270:S270)*16+J270*SUM(Q270:S270)*8)/(SUM(Q270:S270)*24))</f>
        <v>0</v>
      </c>
      <c r="L270" s="81" t="n">
        <f aca="false">IF(A270=0,0,VLOOKUP($A270,PeakIntraVols,L$4,FALSE()))</f>
        <v>0</v>
      </c>
      <c r="M270" s="82" t="n">
        <f aca="false">IF(A270=0,0,VLOOKUP($A270,OffIntraVols,M$4+4,FALSE()))</f>
        <v>0</v>
      </c>
      <c r="N270" s="82" t="n">
        <f aca="false">IF(A270=0,0,(L270*Q270*16+M270*SUM(R270:S270)*16+M270*SUM(Q270:S270)*8)/(SUM(Q270:S270)*24))</f>
        <v>0</v>
      </c>
      <c r="O270" s="83" t="n">
        <f aca="false">IF(A270=0,0,VLOOKUP(A270,'Pwr CrvFtch'!$A$4:$B$363,2))</f>
        <v>0</v>
      </c>
      <c r="P270" s="84" t="n">
        <f aca="false">IF(A270=0,0,(1+O270/2)^(-2*((EOMONTH(A270,0)+20)-$C$12)/365.25))</f>
        <v>0</v>
      </c>
      <c r="Q270" s="85" t="n">
        <f aca="false">IF(A270=0,0,VLOOKUP($A270,$AC$4:$AF$446,2))</f>
        <v>0</v>
      </c>
      <c r="R270" s="85" t="n">
        <f aca="false">IF(A270=0,0,VLOOKUP($A270,$AC$4:$AF$446,3))</f>
        <v>0</v>
      </c>
      <c r="S270" s="85" t="n">
        <f aca="false">IF(A270=0,0,VLOOKUP($A270,$AC$4:$AF$446,4))</f>
        <v>0</v>
      </c>
      <c r="AC270" s="11" t="n">
        <f aca="false">EOMONTH(AC269,0)+1</f>
        <v>44652</v>
      </c>
      <c r="AD270" s="8" t="n">
        <v>22</v>
      </c>
      <c r="AE270" s="8" t="n">
        <v>4</v>
      </c>
      <c r="AF270" s="8" t="n">
        <v>4</v>
      </c>
      <c r="AG270" s="8" t="n">
        <v>0</v>
      </c>
      <c r="AH270" s="8" t="n">
        <v>30</v>
      </c>
    </row>
    <row r="271" customFormat="false" ht="12.75" hidden="false" customHeight="false" outlineLevel="0" collapsed="false">
      <c r="A271" s="74" t="n">
        <f aca="false">IF(EOMONTH(A270,0)+1&gt;$C$17,0,IF(A270=0,0,EOMONTH(A270,0)+1))</f>
        <v>0</v>
      </c>
      <c r="B271" s="75" t="n">
        <f aca="false">IF(A271=0,0,YEAR(A271))</f>
        <v>0</v>
      </c>
      <c r="C271" s="76" t="n">
        <f aca="false">IF(A271=0,0,VLOOKUP($A271,PeakPrices,C$4,FALSE()))</f>
        <v>0</v>
      </c>
      <c r="D271" s="30" t="n">
        <f aca="false">IF(A271=0,0,VLOOKUP($A271,SatPrices,D$4,FALSE()))</f>
        <v>0</v>
      </c>
      <c r="E271" s="30" t="n">
        <f aca="false">IF(A271=0,0,VLOOKUP($A271,SunPrices,E$4+4,FALSE()))</f>
        <v>0</v>
      </c>
      <c r="F271" s="30" t="n">
        <f aca="false">IF(A271=0,0,VLOOKUP($A271,OffPrices,F$4+4,FALSE()))</f>
        <v>0</v>
      </c>
      <c r="G271" s="30" t="n">
        <f aca="false">+IF(A271=0,0,(D271*R271*16+E271*S271*16+F271*SUM(Q271:S271)*8)/(R271*16+S271*16+SUM(Q271:S271)*8))</f>
        <v>0</v>
      </c>
      <c r="H271" s="77" t="n">
        <f aca="false">IF(A271=0,0,(C271*Q271*16+D271*R271*16+E271*S271*16+F271*SUM(Q271:S271)*8)/(SUM(Q271:S271)*24))</f>
        <v>0</v>
      </c>
      <c r="I271" s="78" t="n">
        <f aca="false">IF(A271=0,0,VLOOKUP($A271,PeakVols,I$4+12,FALSE()))</f>
        <v>0</v>
      </c>
      <c r="J271" s="79" t="n">
        <f aca="false">IF(A271=0,0,VLOOKUP($A271,OffVols,J$4+16,FALSE()))</f>
        <v>0</v>
      </c>
      <c r="K271" s="80" t="n">
        <f aca="false">IF(A271=0,0,(I271*Q271*16+J271*SUM(R271:S271)*16+J271*SUM(Q271:S271)*8)/(SUM(Q271:S271)*24))</f>
        <v>0</v>
      </c>
      <c r="L271" s="81" t="n">
        <f aca="false">IF(A271=0,0,VLOOKUP($A271,PeakIntraVols,L$4,FALSE()))</f>
        <v>0</v>
      </c>
      <c r="M271" s="82" t="n">
        <f aca="false">IF(A271=0,0,VLOOKUP($A271,OffIntraVols,M$4+4,FALSE()))</f>
        <v>0</v>
      </c>
      <c r="N271" s="82" t="n">
        <f aca="false">IF(A271=0,0,(L271*Q271*16+M271*SUM(R271:S271)*16+M271*SUM(Q271:S271)*8)/(SUM(Q271:S271)*24))</f>
        <v>0</v>
      </c>
      <c r="O271" s="83" t="n">
        <f aca="false">IF(A271=0,0,VLOOKUP(A271,'Pwr CrvFtch'!$A$4:$B$363,2))</f>
        <v>0</v>
      </c>
      <c r="P271" s="84" t="n">
        <f aca="false">IF(A271=0,0,(1+O271/2)^(-2*((EOMONTH(A271,0)+20)-$C$12)/365.25))</f>
        <v>0</v>
      </c>
      <c r="Q271" s="85" t="n">
        <f aca="false">IF(A271=0,0,VLOOKUP($A271,$AC$4:$AF$446,2))</f>
        <v>0</v>
      </c>
      <c r="R271" s="85" t="n">
        <f aca="false">IF(A271=0,0,VLOOKUP($A271,$AC$4:$AF$446,3))</f>
        <v>0</v>
      </c>
      <c r="S271" s="85" t="n">
        <f aca="false">IF(A271=0,0,VLOOKUP($A271,$AC$4:$AF$446,4))</f>
        <v>0</v>
      </c>
      <c r="AC271" s="11" t="n">
        <f aca="false">EOMONTH(AC270,0)+1</f>
        <v>44682</v>
      </c>
      <c r="AD271" s="8" t="n">
        <v>22</v>
      </c>
      <c r="AE271" s="8" t="n">
        <v>4</v>
      </c>
      <c r="AF271" s="8" t="n">
        <v>5</v>
      </c>
      <c r="AG271" s="8" t="n">
        <v>1</v>
      </c>
      <c r="AH271" s="8" t="n">
        <v>31</v>
      </c>
    </row>
    <row r="272" customFormat="false" ht="12.75" hidden="false" customHeight="false" outlineLevel="0" collapsed="false">
      <c r="A272" s="74" t="n">
        <f aca="false">IF(EOMONTH(A271,0)+1&gt;$C$17,0,IF(A271=0,0,EOMONTH(A271,0)+1))</f>
        <v>0</v>
      </c>
      <c r="B272" s="75" t="n">
        <f aca="false">IF(A272=0,0,YEAR(A272))</f>
        <v>0</v>
      </c>
      <c r="C272" s="76" t="n">
        <f aca="false">IF(A272=0,0,VLOOKUP($A272,PeakPrices,C$4,FALSE()))</f>
        <v>0</v>
      </c>
      <c r="D272" s="30" t="n">
        <f aca="false">IF(A272=0,0,VLOOKUP($A272,SatPrices,D$4,FALSE()))</f>
        <v>0</v>
      </c>
      <c r="E272" s="30" t="n">
        <f aca="false">IF(A272=0,0,VLOOKUP($A272,SunPrices,E$4+4,FALSE()))</f>
        <v>0</v>
      </c>
      <c r="F272" s="30" t="n">
        <f aca="false">IF(A272=0,0,VLOOKUP($A272,OffPrices,F$4+4,FALSE()))</f>
        <v>0</v>
      </c>
      <c r="G272" s="30" t="n">
        <f aca="false">+IF(A272=0,0,(D272*R272*16+E272*S272*16+F272*SUM(Q272:S272)*8)/(R272*16+S272*16+SUM(Q272:S272)*8))</f>
        <v>0</v>
      </c>
      <c r="H272" s="77" t="n">
        <f aca="false">IF(A272=0,0,(C272*Q272*16+D272*R272*16+E272*S272*16+F272*SUM(Q272:S272)*8)/(SUM(Q272:S272)*24))</f>
        <v>0</v>
      </c>
      <c r="I272" s="78" t="n">
        <f aca="false">IF(A272=0,0,VLOOKUP($A272,PeakVols,I$4+12,FALSE()))</f>
        <v>0</v>
      </c>
      <c r="J272" s="79" t="n">
        <f aca="false">IF(A272=0,0,VLOOKUP($A272,OffVols,J$4+16,FALSE()))</f>
        <v>0</v>
      </c>
      <c r="K272" s="80" t="n">
        <f aca="false">IF(A272=0,0,(I272*Q272*16+J272*SUM(R272:S272)*16+J272*SUM(Q272:S272)*8)/(SUM(Q272:S272)*24))</f>
        <v>0</v>
      </c>
      <c r="L272" s="81" t="n">
        <f aca="false">IF(A272=0,0,VLOOKUP($A272,PeakIntraVols,L$4,FALSE()))</f>
        <v>0</v>
      </c>
      <c r="M272" s="82" t="n">
        <f aca="false">IF(A272=0,0,VLOOKUP($A272,OffIntraVols,M$4+4,FALSE()))</f>
        <v>0</v>
      </c>
      <c r="N272" s="82" t="n">
        <f aca="false">IF(A272=0,0,(L272*Q272*16+M272*SUM(R272:S272)*16+M272*SUM(Q272:S272)*8)/(SUM(Q272:S272)*24))</f>
        <v>0</v>
      </c>
      <c r="O272" s="83" t="n">
        <f aca="false">IF(A272=0,0,VLOOKUP(A272,'Pwr CrvFtch'!$A$4:$B$363,2))</f>
        <v>0</v>
      </c>
      <c r="P272" s="84" t="n">
        <f aca="false">IF(A272=0,0,(1+O272/2)^(-2*((EOMONTH(A272,0)+20)-$C$12)/365.25))</f>
        <v>0</v>
      </c>
      <c r="Q272" s="85" t="n">
        <f aca="false">IF(A272=0,0,VLOOKUP($A272,$AC$4:$AF$446,2))</f>
        <v>0</v>
      </c>
      <c r="R272" s="85" t="n">
        <f aca="false">IF(A272=0,0,VLOOKUP($A272,$AC$4:$AF$446,3))</f>
        <v>0</v>
      </c>
      <c r="S272" s="85" t="n">
        <f aca="false">IF(A272=0,0,VLOOKUP($A272,$AC$4:$AF$446,4))</f>
        <v>0</v>
      </c>
      <c r="AC272" s="11" t="n">
        <f aca="false">EOMONTH(AC271,0)+1</f>
        <v>44713</v>
      </c>
      <c r="AD272" s="8" t="n">
        <v>20</v>
      </c>
      <c r="AE272" s="8" t="n">
        <v>5</v>
      </c>
      <c r="AF272" s="8" t="n">
        <v>5</v>
      </c>
      <c r="AG272" s="8" t="n">
        <v>0</v>
      </c>
      <c r="AH272" s="8" t="n">
        <v>30</v>
      </c>
    </row>
    <row r="273" customFormat="false" ht="12.75" hidden="false" customHeight="false" outlineLevel="0" collapsed="false">
      <c r="A273" s="74" t="n">
        <f aca="false">IF(EOMONTH(A272,0)+1&gt;$C$17,0,IF(A272=0,0,EOMONTH(A272,0)+1))</f>
        <v>0</v>
      </c>
      <c r="B273" s="75" t="n">
        <f aca="false">IF(A273=0,0,YEAR(A273))</f>
        <v>0</v>
      </c>
      <c r="C273" s="76" t="n">
        <f aca="false">IF(A273=0,0,VLOOKUP($A273,PeakPrices,C$4,FALSE()))</f>
        <v>0</v>
      </c>
      <c r="D273" s="30" t="n">
        <f aca="false">IF(A273=0,0,VLOOKUP($A273,SatPrices,D$4,FALSE()))</f>
        <v>0</v>
      </c>
      <c r="E273" s="30" t="n">
        <f aca="false">IF(A273=0,0,VLOOKUP($A273,SunPrices,E$4+4,FALSE()))</f>
        <v>0</v>
      </c>
      <c r="F273" s="30" t="n">
        <f aca="false">IF(A273=0,0,VLOOKUP($A273,OffPrices,F$4+4,FALSE()))</f>
        <v>0</v>
      </c>
      <c r="G273" s="30" t="n">
        <f aca="false">+IF(A273=0,0,(D273*R273*16+E273*S273*16+F273*SUM(Q273:S273)*8)/(R273*16+S273*16+SUM(Q273:S273)*8))</f>
        <v>0</v>
      </c>
      <c r="H273" s="77" t="n">
        <f aca="false">IF(A273=0,0,(C273*Q273*16+D273*R273*16+E273*S273*16+F273*SUM(Q273:S273)*8)/(SUM(Q273:S273)*24))</f>
        <v>0</v>
      </c>
      <c r="I273" s="78" t="n">
        <f aca="false">IF(A273=0,0,VLOOKUP($A273,PeakVols,I$4+12,FALSE()))</f>
        <v>0</v>
      </c>
      <c r="J273" s="79" t="n">
        <f aca="false">IF(A273=0,0,VLOOKUP($A273,OffVols,J$4+16,FALSE()))</f>
        <v>0</v>
      </c>
      <c r="K273" s="80" t="n">
        <f aca="false">IF(A273=0,0,(I273*Q273*16+J273*SUM(R273:S273)*16+J273*SUM(Q273:S273)*8)/(SUM(Q273:S273)*24))</f>
        <v>0</v>
      </c>
      <c r="L273" s="81" t="n">
        <f aca="false">IF(A273=0,0,VLOOKUP($A273,PeakIntraVols,L$4,FALSE()))</f>
        <v>0</v>
      </c>
      <c r="M273" s="82" t="n">
        <f aca="false">IF(A273=0,0,VLOOKUP($A273,OffIntraVols,M$4+4,FALSE()))</f>
        <v>0</v>
      </c>
      <c r="N273" s="82" t="n">
        <f aca="false">IF(A273=0,0,(L273*Q273*16+M273*SUM(R273:S273)*16+M273*SUM(Q273:S273)*8)/(SUM(Q273:S273)*24))</f>
        <v>0</v>
      </c>
      <c r="O273" s="83" t="n">
        <f aca="false">IF(A273=0,0,VLOOKUP(A273,'Pwr CrvFtch'!$A$4:$B$363,2))</f>
        <v>0</v>
      </c>
      <c r="P273" s="84" t="n">
        <f aca="false">IF(A273=0,0,(1+O273/2)^(-2*((EOMONTH(A273,0)+20)-$C$12)/365.25))</f>
        <v>0</v>
      </c>
      <c r="Q273" s="85" t="n">
        <f aca="false">IF(A273=0,0,VLOOKUP($A273,$AC$4:$AF$446,2))</f>
        <v>0</v>
      </c>
      <c r="R273" s="85" t="n">
        <f aca="false">IF(A273=0,0,VLOOKUP($A273,$AC$4:$AF$446,3))</f>
        <v>0</v>
      </c>
      <c r="S273" s="85" t="n">
        <f aca="false">IF(A273=0,0,VLOOKUP($A273,$AC$4:$AF$446,4))</f>
        <v>0</v>
      </c>
      <c r="AC273" s="11" t="n">
        <f aca="false">EOMONTH(AC272,0)+1</f>
        <v>44743</v>
      </c>
      <c r="AD273" s="8" t="n">
        <v>22</v>
      </c>
      <c r="AE273" s="8" t="n">
        <v>4</v>
      </c>
      <c r="AF273" s="8" t="n">
        <v>5</v>
      </c>
      <c r="AG273" s="8" t="n">
        <v>1</v>
      </c>
      <c r="AH273" s="8" t="n">
        <v>31</v>
      </c>
    </row>
    <row r="274" customFormat="false" ht="12.75" hidden="false" customHeight="false" outlineLevel="0" collapsed="false">
      <c r="A274" s="74" t="n">
        <f aca="false">IF(EOMONTH(A273,0)+1&gt;$C$17,0,IF(A273=0,0,EOMONTH(A273,0)+1))</f>
        <v>0</v>
      </c>
      <c r="B274" s="75" t="n">
        <f aca="false">IF(A274=0,0,YEAR(A274))</f>
        <v>0</v>
      </c>
      <c r="C274" s="76" t="n">
        <f aca="false">IF(A274=0,0,VLOOKUP($A274,PeakPrices,C$4,FALSE()))</f>
        <v>0</v>
      </c>
      <c r="D274" s="30" t="n">
        <f aca="false">IF(A274=0,0,VLOOKUP($A274,SatPrices,D$4,FALSE()))</f>
        <v>0</v>
      </c>
      <c r="E274" s="30" t="n">
        <f aca="false">IF(A274=0,0,VLOOKUP($A274,SunPrices,E$4+4,FALSE()))</f>
        <v>0</v>
      </c>
      <c r="F274" s="30" t="n">
        <f aca="false">IF(A274=0,0,VLOOKUP($A274,OffPrices,F$4+4,FALSE()))</f>
        <v>0</v>
      </c>
      <c r="G274" s="30" t="n">
        <f aca="false">+IF(A274=0,0,(D274*R274*16+E274*S274*16+F274*SUM(Q274:S274)*8)/(R274*16+S274*16+SUM(Q274:S274)*8))</f>
        <v>0</v>
      </c>
      <c r="H274" s="77" t="n">
        <f aca="false">IF(A274=0,0,(C274*Q274*16+D274*R274*16+E274*S274*16+F274*SUM(Q274:S274)*8)/(SUM(Q274:S274)*24))</f>
        <v>0</v>
      </c>
      <c r="I274" s="78" t="n">
        <f aca="false">IF(A274=0,0,VLOOKUP($A274,PeakVols,I$4+12,FALSE()))</f>
        <v>0</v>
      </c>
      <c r="J274" s="79" t="n">
        <f aca="false">IF(A274=0,0,VLOOKUP($A274,OffVols,J$4+16,FALSE()))</f>
        <v>0</v>
      </c>
      <c r="K274" s="80" t="n">
        <f aca="false">IF(A274=0,0,(I274*Q274*16+J274*SUM(R274:S274)*16+J274*SUM(Q274:S274)*8)/(SUM(Q274:S274)*24))</f>
        <v>0</v>
      </c>
      <c r="L274" s="81" t="n">
        <f aca="false">IF(A274=0,0,VLOOKUP($A274,PeakIntraVols,L$4,FALSE()))</f>
        <v>0</v>
      </c>
      <c r="M274" s="82" t="n">
        <f aca="false">IF(A274=0,0,VLOOKUP($A274,OffIntraVols,M$4+4,FALSE()))</f>
        <v>0</v>
      </c>
      <c r="N274" s="82" t="n">
        <f aca="false">IF(A274=0,0,(L274*Q274*16+M274*SUM(R274:S274)*16+M274*SUM(Q274:S274)*8)/(SUM(Q274:S274)*24))</f>
        <v>0</v>
      </c>
      <c r="O274" s="83" t="n">
        <f aca="false">IF(A274=0,0,VLOOKUP(A274,'Pwr CrvFtch'!$A$4:$B$363,2))</f>
        <v>0</v>
      </c>
      <c r="P274" s="84" t="n">
        <f aca="false">IF(A274=0,0,(1+O274/2)^(-2*((EOMONTH(A274,0)+20)-$C$12)/365.25))</f>
        <v>0</v>
      </c>
      <c r="Q274" s="85" t="n">
        <f aca="false">IF(A274=0,0,VLOOKUP($A274,$AC$4:$AF$446,2))</f>
        <v>0</v>
      </c>
      <c r="R274" s="85" t="n">
        <f aca="false">IF(A274=0,0,VLOOKUP($A274,$AC$4:$AF$446,3))</f>
        <v>0</v>
      </c>
      <c r="S274" s="85" t="n">
        <f aca="false">IF(A274=0,0,VLOOKUP($A274,$AC$4:$AF$446,4))</f>
        <v>0</v>
      </c>
      <c r="AC274" s="11" t="n">
        <f aca="false">EOMONTH(AC273,0)+1</f>
        <v>44774</v>
      </c>
      <c r="AD274" s="8" t="n">
        <v>22</v>
      </c>
      <c r="AE274" s="8" t="n">
        <v>5</v>
      </c>
      <c r="AF274" s="8" t="n">
        <v>4</v>
      </c>
      <c r="AG274" s="8" t="n">
        <v>0</v>
      </c>
      <c r="AH274" s="8" t="n">
        <v>31</v>
      </c>
    </row>
    <row r="275" customFormat="false" ht="12.75" hidden="false" customHeight="false" outlineLevel="0" collapsed="false">
      <c r="A275" s="74" t="n">
        <f aca="false">IF(EOMONTH(A274,0)+1&gt;$C$17,0,IF(A274=0,0,EOMONTH(A274,0)+1))</f>
        <v>0</v>
      </c>
      <c r="B275" s="75" t="n">
        <f aca="false">IF(A275=0,0,YEAR(A275))</f>
        <v>0</v>
      </c>
      <c r="C275" s="76" t="n">
        <f aca="false">IF(A275=0,0,VLOOKUP($A275,PeakPrices,C$4,FALSE()))</f>
        <v>0</v>
      </c>
      <c r="D275" s="30" t="n">
        <f aca="false">IF(A275=0,0,VLOOKUP($A275,SatPrices,D$4,FALSE()))</f>
        <v>0</v>
      </c>
      <c r="E275" s="30" t="n">
        <f aca="false">IF(A275=0,0,VLOOKUP($A275,SunPrices,E$4+4,FALSE()))</f>
        <v>0</v>
      </c>
      <c r="F275" s="30" t="n">
        <f aca="false">IF(A275=0,0,VLOOKUP($A275,OffPrices,F$4+4,FALSE()))</f>
        <v>0</v>
      </c>
      <c r="G275" s="30" t="n">
        <f aca="false">+IF(A275=0,0,(D275*R275*16+E275*S275*16+F275*SUM(Q275:S275)*8)/(R275*16+S275*16+SUM(Q275:S275)*8))</f>
        <v>0</v>
      </c>
      <c r="H275" s="77" t="n">
        <f aca="false">IF(A275=0,0,(C275*Q275*16+D275*R275*16+E275*S275*16+F275*SUM(Q275:S275)*8)/(SUM(Q275:S275)*24))</f>
        <v>0</v>
      </c>
      <c r="I275" s="78" t="n">
        <f aca="false">IF(A275=0,0,VLOOKUP($A275,PeakVols,I$4+12,FALSE()))</f>
        <v>0</v>
      </c>
      <c r="J275" s="79" t="n">
        <f aca="false">IF(A275=0,0,VLOOKUP($A275,OffVols,J$4+16,FALSE()))</f>
        <v>0</v>
      </c>
      <c r="K275" s="80" t="n">
        <f aca="false">IF(A275=0,0,(I275*Q275*16+J275*SUM(R275:S275)*16+J275*SUM(Q275:S275)*8)/(SUM(Q275:S275)*24))</f>
        <v>0</v>
      </c>
      <c r="L275" s="81" t="n">
        <f aca="false">IF(A275=0,0,VLOOKUP($A275,PeakIntraVols,L$4,FALSE()))</f>
        <v>0</v>
      </c>
      <c r="M275" s="82" t="n">
        <f aca="false">IF(A275=0,0,VLOOKUP($A275,OffIntraVols,M$4+4,FALSE()))</f>
        <v>0</v>
      </c>
      <c r="N275" s="82" t="n">
        <f aca="false">IF(A275=0,0,(L275*Q275*16+M275*SUM(R275:S275)*16+M275*SUM(Q275:S275)*8)/(SUM(Q275:S275)*24))</f>
        <v>0</v>
      </c>
      <c r="O275" s="83" t="n">
        <f aca="false">IF(A275=0,0,VLOOKUP(A275,'Pwr CrvFtch'!$A$4:$B$363,2))</f>
        <v>0</v>
      </c>
      <c r="P275" s="84" t="n">
        <f aca="false">IF(A275=0,0,(1+O275/2)^(-2*((EOMONTH(A275,0)+20)-$C$12)/365.25))</f>
        <v>0</v>
      </c>
      <c r="Q275" s="85" t="n">
        <f aca="false">IF(A275=0,0,VLOOKUP($A275,$AC$4:$AF$446,2))</f>
        <v>0</v>
      </c>
      <c r="R275" s="85" t="n">
        <f aca="false">IF(A275=0,0,VLOOKUP($A275,$AC$4:$AF$446,3))</f>
        <v>0</v>
      </c>
      <c r="S275" s="85" t="n">
        <f aca="false">IF(A275=0,0,VLOOKUP($A275,$AC$4:$AF$446,4))</f>
        <v>0</v>
      </c>
      <c r="AC275" s="11" t="n">
        <f aca="false">EOMONTH(AC274,0)+1</f>
        <v>44805</v>
      </c>
      <c r="AD275" s="8" t="n">
        <v>20</v>
      </c>
      <c r="AE275" s="8" t="n">
        <v>4</v>
      </c>
      <c r="AF275" s="8" t="n">
        <v>6</v>
      </c>
      <c r="AG275" s="8" t="n">
        <v>1</v>
      </c>
      <c r="AH275" s="8" t="n">
        <v>30</v>
      </c>
    </row>
    <row r="276" customFormat="false" ht="12.75" hidden="false" customHeight="false" outlineLevel="0" collapsed="false">
      <c r="A276" s="74" t="n">
        <f aca="false">IF(EOMONTH(A275,0)+1&gt;$C$17,0,IF(A275=0,0,EOMONTH(A275,0)+1))</f>
        <v>0</v>
      </c>
      <c r="B276" s="75" t="n">
        <f aca="false">IF(A276=0,0,YEAR(A276))</f>
        <v>0</v>
      </c>
      <c r="C276" s="76" t="n">
        <f aca="false">IF(A276=0,0,VLOOKUP($A276,PeakPrices,C$4,FALSE()))</f>
        <v>0</v>
      </c>
      <c r="D276" s="30" t="n">
        <f aca="false">IF(A276=0,0,VLOOKUP($A276,SatPrices,D$4,FALSE()))</f>
        <v>0</v>
      </c>
      <c r="E276" s="30" t="n">
        <f aca="false">IF(A276=0,0,VLOOKUP($A276,SunPrices,E$4+4,FALSE()))</f>
        <v>0</v>
      </c>
      <c r="F276" s="30" t="n">
        <f aca="false">IF(A276=0,0,VLOOKUP($A276,OffPrices,F$4+4,FALSE()))</f>
        <v>0</v>
      </c>
      <c r="G276" s="30" t="n">
        <f aca="false">+IF(A276=0,0,(D276*R276*16+E276*S276*16+F276*SUM(Q276:S276)*8)/(R276*16+S276*16+SUM(Q276:S276)*8))</f>
        <v>0</v>
      </c>
      <c r="H276" s="77" t="n">
        <f aca="false">IF(A276=0,0,(C276*Q276*16+D276*R276*16+E276*S276*16+F276*SUM(Q276:S276)*8)/(SUM(Q276:S276)*24))</f>
        <v>0</v>
      </c>
      <c r="I276" s="78" t="n">
        <f aca="false">IF(A276=0,0,VLOOKUP($A276,PeakVols,I$4+12,FALSE()))</f>
        <v>0</v>
      </c>
      <c r="J276" s="79" t="n">
        <f aca="false">IF(A276=0,0,VLOOKUP($A276,OffVols,J$4+16,FALSE()))</f>
        <v>0</v>
      </c>
      <c r="K276" s="80" t="n">
        <f aca="false">IF(A276=0,0,(I276*Q276*16+J276*SUM(R276:S276)*16+J276*SUM(Q276:S276)*8)/(SUM(Q276:S276)*24))</f>
        <v>0</v>
      </c>
      <c r="L276" s="81" t="n">
        <f aca="false">IF(A276=0,0,VLOOKUP($A276,PeakIntraVols,L$4,FALSE()))</f>
        <v>0</v>
      </c>
      <c r="M276" s="82" t="n">
        <f aca="false">IF(A276=0,0,VLOOKUP($A276,OffIntraVols,M$4+4,FALSE()))</f>
        <v>0</v>
      </c>
      <c r="N276" s="82" t="n">
        <f aca="false">IF(A276=0,0,(L276*Q276*16+M276*SUM(R276:S276)*16+M276*SUM(Q276:S276)*8)/(SUM(Q276:S276)*24))</f>
        <v>0</v>
      </c>
      <c r="O276" s="83" t="n">
        <f aca="false">IF(A276=0,0,VLOOKUP(A276,'Pwr CrvFtch'!$A$4:$B$363,2))</f>
        <v>0</v>
      </c>
      <c r="P276" s="84" t="n">
        <f aca="false">IF(A276=0,0,(1+O276/2)^(-2*((EOMONTH(A276,0)+20)-$C$12)/365.25))</f>
        <v>0</v>
      </c>
      <c r="Q276" s="85" t="n">
        <f aca="false">IF(A276=0,0,VLOOKUP($A276,$AC$4:$AF$446,2))</f>
        <v>0</v>
      </c>
      <c r="R276" s="85" t="n">
        <f aca="false">IF(A276=0,0,VLOOKUP($A276,$AC$4:$AF$446,3))</f>
        <v>0</v>
      </c>
      <c r="S276" s="85" t="n">
        <f aca="false">IF(A276=0,0,VLOOKUP($A276,$AC$4:$AF$446,4))</f>
        <v>0</v>
      </c>
      <c r="AC276" s="11" t="n">
        <f aca="false">EOMONTH(AC275,0)+1</f>
        <v>44835</v>
      </c>
      <c r="AD276" s="8" t="n">
        <v>23</v>
      </c>
      <c r="AE276" s="8" t="n">
        <v>4</v>
      </c>
      <c r="AF276" s="8" t="n">
        <v>4</v>
      </c>
      <c r="AG276" s="8" t="n">
        <v>0</v>
      </c>
      <c r="AH276" s="8" t="n">
        <v>31</v>
      </c>
    </row>
    <row r="277" customFormat="false" ht="12.75" hidden="false" customHeight="false" outlineLevel="0" collapsed="false">
      <c r="A277" s="74" t="n">
        <f aca="false">IF(EOMONTH(A276,0)+1&gt;$C$17,0,IF(A276=0,0,EOMONTH(A276,0)+1))</f>
        <v>0</v>
      </c>
      <c r="B277" s="75" t="n">
        <f aca="false">IF(A277=0,0,YEAR(A277))</f>
        <v>0</v>
      </c>
      <c r="C277" s="76" t="n">
        <f aca="false">IF(A277=0,0,VLOOKUP($A277,PeakPrices,C$4,FALSE()))</f>
        <v>0</v>
      </c>
      <c r="D277" s="30" t="n">
        <f aca="false">IF(A277=0,0,VLOOKUP($A277,SatPrices,D$4,FALSE()))</f>
        <v>0</v>
      </c>
      <c r="E277" s="30" t="n">
        <f aca="false">IF(A277=0,0,VLOOKUP($A277,SunPrices,E$4+4,FALSE()))</f>
        <v>0</v>
      </c>
      <c r="F277" s="30" t="n">
        <f aca="false">IF(A277=0,0,VLOOKUP($A277,OffPrices,F$4+4,FALSE()))</f>
        <v>0</v>
      </c>
      <c r="G277" s="30" t="n">
        <f aca="false">+IF(A277=0,0,(D277*R277*16+E277*S277*16+F277*SUM(Q277:S277)*8)/(R277*16+S277*16+SUM(Q277:S277)*8))</f>
        <v>0</v>
      </c>
      <c r="H277" s="77" t="n">
        <f aca="false">IF(A277=0,0,(C277*Q277*16+D277*R277*16+E277*S277*16+F277*SUM(Q277:S277)*8)/(SUM(Q277:S277)*24))</f>
        <v>0</v>
      </c>
      <c r="I277" s="78" t="n">
        <f aca="false">IF(A277=0,0,VLOOKUP($A277,PeakVols,I$4+12,FALSE()))</f>
        <v>0</v>
      </c>
      <c r="J277" s="79" t="n">
        <f aca="false">IF(A277=0,0,VLOOKUP($A277,OffVols,J$4+16,FALSE()))</f>
        <v>0</v>
      </c>
      <c r="K277" s="80" t="n">
        <f aca="false">IF(A277=0,0,(I277*Q277*16+J277*SUM(R277:S277)*16+J277*SUM(Q277:S277)*8)/(SUM(Q277:S277)*24))</f>
        <v>0</v>
      </c>
      <c r="L277" s="81" t="n">
        <f aca="false">IF(A277=0,0,VLOOKUP($A277,PeakIntraVols,L$4,FALSE()))</f>
        <v>0</v>
      </c>
      <c r="M277" s="82" t="n">
        <f aca="false">IF(A277=0,0,VLOOKUP($A277,OffIntraVols,M$4+4,FALSE()))</f>
        <v>0</v>
      </c>
      <c r="N277" s="82" t="n">
        <f aca="false">IF(A277=0,0,(L277*Q277*16+M277*SUM(R277:S277)*16+M277*SUM(Q277:S277)*8)/(SUM(Q277:S277)*24))</f>
        <v>0</v>
      </c>
      <c r="O277" s="83" t="n">
        <f aca="false">IF(A277=0,0,VLOOKUP(A277,'Pwr CrvFtch'!$A$4:$B$363,2))</f>
        <v>0</v>
      </c>
      <c r="P277" s="84" t="n">
        <f aca="false">IF(A277=0,0,(1+O277/2)^(-2*((EOMONTH(A277,0)+20)-$C$12)/365.25))</f>
        <v>0</v>
      </c>
      <c r="Q277" s="85" t="n">
        <f aca="false">IF(A277=0,0,VLOOKUP($A277,$AC$4:$AF$446,2))</f>
        <v>0</v>
      </c>
      <c r="R277" s="85" t="n">
        <f aca="false">IF(A277=0,0,VLOOKUP($A277,$AC$4:$AF$446,3))</f>
        <v>0</v>
      </c>
      <c r="S277" s="85" t="n">
        <f aca="false">IF(A277=0,0,VLOOKUP($A277,$AC$4:$AF$446,4))</f>
        <v>0</v>
      </c>
      <c r="AC277" s="11" t="n">
        <f aca="false">EOMONTH(AC276,0)+1</f>
        <v>44866</v>
      </c>
      <c r="AD277" s="8" t="n">
        <v>20</v>
      </c>
      <c r="AE277" s="8" t="n">
        <v>5</v>
      </c>
      <c r="AF277" s="8" t="n">
        <v>5</v>
      </c>
      <c r="AG277" s="8" t="n">
        <v>1</v>
      </c>
      <c r="AH277" s="8" t="n">
        <v>30</v>
      </c>
    </row>
    <row r="278" customFormat="false" ht="12.75" hidden="false" customHeight="false" outlineLevel="0" collapsed="false">
      <c r="A278" s="74" t="n">
        <f aca="false">IF(EOMONTH(A277,0)+1&gt;$C$17,0,IF(A277=0,0,EOMONTH(A277,0)+1))</f>
        <v>0</v>
      </c>
      <c r="B278" s="75" t="n">
        <f aca="false">IF(A278=0,0,YEAR(A278))</f>
        <v>0</v>
      </c>
      <c r="C278" s="76" t="n">
        <f aca="false">IF(A278=0,0,VLOOKUP($A278,PeakPrices,C$4,FALSE()))</f>
        <v>0</v>
      </c>
      <c r="D278" s="30" t="n">
        <f aca="false">IF(A278=0,0,VLOOKUP($A278,SatPrices,D$4,FALSE()))</f>
        <v>0</v>
      </c>
      <c r="E278" s="30" t="n">
        <f aca="false">IF(A278=0,0,VLOOKUP($A278,SunPrices,E$4+4,FALSE()))</f>
        <v>0</v>
      </c>
      <c r="F278" s="30" t="n">
        <f aca="false">IF(A278=0,0,VLOOKUP($A278,OffPrices,F$4+4,FALSE()))</f>
        <v>0</v>
      </c>
      <c r="G278" s="30" t="n">
        <f aca="false">+IF(A278=0,0,(D278*R278*16+E278*S278*16+F278*SUM(Q278:S278)*8)/(R278*16+S278*16+SUM(Q278:S278)*8))</f>
        <v>0</v>
      </c>
      <c r="H278" s="77" t="n">
        <f aca="false">IF(A278=0,0,(C278*Q278*16+D278*R278*16+E278*S278*16+F278*SUM(Q278:S278)*8)/(SUM(Q278:S278)*24))</f>
        <v>0</v>
      </c>
      <c r="I278" s="78" t="n">
        <f aca="false">IF(A278=0,0,VLOOKUP($A278,PeakVols,I$4+12,FALSE()))</f>
        <v>0</v>
      </c>
      <c r="J278" s="79" t="n">
        <f aca="false">IF(A278=0,0,VLOOKUP($A278,OffVols,J$4+16,FALSE()))</f>
        <v>0</v>
      </c>
      <c r="K278" s="80" t="n">
        <f aca="false">IF(A278=0,0,(I278*Q278*16+J278*SUM(R278:S278)*16+J278*SUM(Q278:S278)*8)/(SUM(Q278:S278)*24))</f>
        <v>0</v>
      </c>
      <c r="L278" s="81" t="n">
        <f aca="false">IF(A278=0,0,VLOOKUP($A278,PeakIntraVols,L$4,FALSE()))</f>
        <v>0</v>
      </c>
      <c r="M278" s="82" t="n">
        <f aca="false">IF(A278=0,0,VLOOKUP($A278,OffIntraVols,M$4+4,FALSE()))</f>
        <v>0</v>
      </c>
      <c r="N278" s="82" t="n">
        <f aca="false">IF(A278=0,0,(L278*Q278*16+M278*SUM(R278:S278)*16+M278*SUM(Q278:S278)*8)/(SUM(Q278:S278)*24))</f>
        <v>0</v>
      </c>
      <c r="O278" s="83" t="n">
        <f aca="false">IF(A278=0,0,VLOOKUP(A278,'Pwr CrvFtch'!$A$4:$B$363,2))</f>
        <v>0</v>
      </c>
      <c r="P278" s="84" t="n">
        <f aca="false">IF(A278=0,0,(1+O278/2)^(-2*((EOMONTH(A278,0)+20)-$C$12)/365.25))</f>
        <v>0</v>
      </c>
      <c r="Q278" s="85" t="n">
        <f aca="false">IF(A278=0,0,VLOOKUP($A278,$AC$4:$AF$446,2))</f>
        <v>0</v>
      </c>
      <c r="R278" s="85" t="n">
        <f aca="false">IF(A278=0,0,VLOOKUP($A278,$AC$4:$AF$446,3))</f>
        <v>0</v>
      </c>
      <c r="S278" s="85" t="n">
        <f aca="false">IF(A278=0,0,VLOOKUP($A278,$AC$4:$AF$446,4))</f>
        <v>0</v>
      </c>
      <c r="AC278" s="11" t="n">
        <f aca="false">EOMONTH(AC277,0)+1</f>
        <v>44896</v>
      </c>
      <c r="AD278" s="8" t="n">
        <v>21</v>
      </c>
      <c r="AE278" s="8" t="n">
        <v>4</v>
      </c>
      <c r="AF278" s="8" t="n">
        <v>6</v>
      </c>
      <c r="AG278" s="8" t="n">
        <v>1</v>
      </c>
      <c r="AH278" s="8" t="n">
        <v>31</v>
      </c>
    </row>
    <row r="279" customFormat="false" ht="12.75" hidden="false" customHeight="false" outlineLevel="0" collapsed="false">
      <c r="A279" s="74" t="n">
        <f aca="false">IF(EOMONTH(A278,0)+1&gt;$C$17,0,IF(A278=0,0,EOMONTH(A278,0)+1))</f>
        <v>0</v>
      </c>
      <c r="B279" s="75" t="n">
        <f aca="false">IF(A279=0,0,YEAR(A279))</f>
        <v>0</v>
      </c>
      <c r="C279" s="76" t="n">
        <f aca="false">IF(A279=0,0,VLOOKUP($A279,PeakPrices,C$4,FALSE()))</f>
        <v>0</v>
      </c>
      <c r="D279" s="30" t="n">
        <f aca="false">IF(A279=0,0,VLOOKUP($A279,SatPrices,D$4,FALSE()))</f>
        <v>0</v>
      </c>
      <c r="E279" s="30" t="n">
        <f aca="false">IF(A279=0,0,VLOOKUP($A279,SunPrices,E$4+4,FALSE()))</f>
        <v>0</v>
      </c>
      <c r="F279" s="30" t="n">
        <f aca="false">IF(A279=0,0,VLOOKUP($A279,OffPrices,F$4+4,FALSE()))</f>
        <v>0</v>
      </c>
      <c r="G279" s="30" t="n">
        <f aca="false">+IF(A279=0,0,(D279*R279*16+E279*S279*16+F279*SUM(Q279:S279)*8)/(R279*16+S279*16+SUM(Q279:S279)*8))</f>
        <v>0</v>
      </c>
      <c r="H279" s="77" t="n">
        <f aca="false">IF(A279=0,0,(C279*Q279*16+D279*R279*16+E279*S279*16+F279*SUM(Q279:S279)*8)/(SUM(Q279:S279)*24))</f>
        <v>0</v>
      </c>
      <c r="I279" s="78" t="n">
        <f aca="false">IF(A279=0,0,VLOOKUP($A279,PeakVols,I$4+12,FALSE()))</f>
        <v>0</v>
      </c>
      <c r="J279" s="79" t="n">
        <f aca="false">IF(A279=0,0,VLOOKUP($A279,OffVols,J$4+16,FALSE()))</f>
        <v>0</v>
      </c>
      <c r="K279" s="80" t="n">
        <f aca="false">IF(A279=0,0,(I279*Q279*16+J279*SUM(R279:S279)*16+J279*SUM(Q279:S279)*8)/(SUM(Q279:S279)*24))</f>
        <v>0</v>
      </c>
      <c r="L279" s="81" t="n">
        <f aca="false">IF(A279=0,0,VLOOKUP($A279,PeakIntraVols,L$4,FALSE()))</f>
        <v>0</v>
      </c>
      <c r="M279" s="82" t="n">
        <f aca="false">IF(A279=0,0,VLOOKUP($A279,OffIntraVols,M$4+4,FALSE()))</f>
        <v>0</v>
      </c>
      <c r="N279" s="82" t="n">
        <f aca="false">IF(A279=0,0,(L279*Q279*16+M279*SUM(R279:S279)*16+M279*SUM(Q279:S279)*8)/(SUM(Q279:S279)*24))</f>
        <v>0</v>
      </c>
      <c r="O279" s="83" t="n">
        <f aca="false">IF(A279=0,0,VLOOKUP(A279,'Pwr CrvFtch'!$A$4:$B$363,2))</f>
        <v>0</v>
      </c>
      <c r="P279" s="84" t="n">
        <f aca="false">IF(A279=0,0,(1+O279/2)^(-2*((EOMONTH(A279,0)+20)-$C$12)/365.25))</f>
        <v>0</v>
      </c>
      <c r="Q279" s="85" t="n">
        <f aca="false">IF(A279=0,0,VLOOKUP($A279,$AC$4:$AF$446,2))</f>
        <v>0</v>
      </c>
      <c r="R279" s="85" t="n">
        <f aca="false">IF(A279=0,0,VLOOKUP($A279,$AC$4:$AF$446,3))</f>
        <v>0</v>
      </c>
      <c r="S279" s="85" t="n">
        <f aca="false">IF(A279=0,0,VLOOKUP($A279,$AC$4:$AF$446,4))</f>
        <v>0</v>
      </c>
      <c r="AC279" s="11" t="n">
        <f aca="false">EOMONTH(AC278,0)+1</f>
        <v>44927</v>
      </c>
      <c r="AD279" s="8" t="n">
        <v>22</v>
      </c>
      <c r="AE279" s="8" t="n">
        <v>4</v>
      </c>
      <c r="AF279" s="8" t="n">
        <v>5</v>
      </c>
      <c r="AG279" s="8" t="n">
        <v>1</v>
      </c>
      <c r="AH279" s="8" t="n">
        <v>31</v>
      </c>
    </row>
    <row r="280" customFormat="false" ht="12.75" hidden="false" customHeight="false" outlineLevel="0" collapsed="false">
      <c r="A280" s="74" t="n">
        <f aca="false">IF(EOMONTH(A279,0)+1&gt;$C$17,0,IF(A279=0,0,EOMONTH(A279,0)+1))</f>
        <v>0</v>
      </c>
      <c r="B280" s="75" t="n">
        <f aca="false">IF(A280=0,0,YEAR(A280))</f>
        <v>0</v>
      </c>
      <c r="C280" s="76" t="n">
        <f aca="false">IF(A280=0,0,VLOOKUP($A280,PeakPrices,C$4,FALSE()))</f>
        <v>0</v>
      </c>
      <c r="D280" s="30" t="n">
        <f aca="false">IF(A280=0,0,VLOOKUP($A280,SatPrices,D$4,FALSE()))</f>
        <v>0</v>
      </c>
      <c r="E280" s="30" t="n">
        <f aca="false">IF(A280=0,0,VLOOKUP($A280,SunPrices,E$4+4,FALSE()))</f>
        <v>0</v>
      </c>
      <c r="F280" s="30" t="n">
        <f aca="false">IF(A280=0,0,VLOOKUP($A280,OffPrices,F$4+4,FALSE()))</f>
        <v>0</v>
      </c>
      <c r="G280" s="30" t="n">
        <f aca="false">+IF(A280=0,0,(D280*R280*16+E280*S280*16+F280*SUM(Q280:S280)*8)/(R280*16+S280*16+SUM(Q280:S280)*8))</f>
        <v>0</v>
      </c>
      <c r="H280" s="77" t="n">
        <f aca="false">IF(A280=0,0,(C280*Q280*16+D280*R280*16+E280*S280*16+F280*SUM(Q280:S280)*8)/(SUM(Q280:S280)*24))</f>
        <v>0</v>
      </c>
      <c r="I280" s="78" t="n">
        <f aca="false">IF(A280=0,0,VLOOKUP($A280,PeakVols,I$4+12,FALSE()))</f>
        <v>0</v>
      </c>
      <c r="J280" s="79" t="n">
        <f aca="false">IF(A280=0,0,VLOOKUP($A280,OffVols,J$4+16,FALSE()))</f>
        <v>0</v>
      </c>
      <c r="K280" s="80" t="n">
        <f aca="false">IF(A280=0,0,(I280*Q280*16+J280*SUM(R280:S280)*16+J280*SUM(Q280:S280)*8)/(SUM(Q280:S280)*24))</f>
        <v>0</v>
      </c>
      <c r="L280" s="81" t="n">
        <f aca="false">IF(A280=0,0,VLOOKUP($A280,PeakIntraVols,L$4,FALSE()))</f>
        <v>0</v>
      </c>
      <c r="M280" s="82" t="n">
        <f aca="false">IF(A280=0,0,VLOOKUP($A280,OffIntraVols,M$4+4,FALSE()))</f>
        <v>0</v>
      </c>
      <c r="N280" s="82" t="n">
        <f aca="false">IF(A280=0,0,(L280*Q280*16+M280*SUM(R280:S280)*16+M280*SUM(Q280:S280)*8)/(SUM(Q280:S280)*24))</f>
        <v>0</v>
      </c>
      <c r="O280" s="83" t="n">
        <f aca="false">IF(A280=0,0,VLOOKUP(A280,'Pwr CrvFtch'!$A$4:$B$363,2))</f>
        <v>0</v>
      </c>
      <c r="P280" s="84" t="n">
        <f aca="false">IF(A280=0,0,(1+O280/2)^(-2*((EOMONTH(A280,0)+20)-$C$12)/365.25))</f>
        <v>0</v>
      </c>
      <c r="Q280" s="85" t="n">
        <f aca="false">IF(A280=0,0,VLOOKUP($A280,$AC$4:$AF$446,2))</f>
        <v>0</v>
      </c>
      <c r="R280" s="85" t="n">
        <f aca="false">IF(A280=0,0,VLOOKUP($A280,$AC$4:$AF$446,3))</f>
        <v>0</v>
      </c>
      <c r="S280" s="85" t="n">
        <f aca="false">IF(A280=0,0,VLOOKUP($A280,$AC$4:$AF$446,4))</f>
        <v>0</v>
      </c>
      <c r="AC280" s="11" t="n">
        <f aca="false">EOMONTH(AC279,0)+1</f>
        <v>44958</v>
      </c>
      <c r="AD280" s="8" t="n">
        <v>20</v>
      </c>
      <c r="AE280" s="8" t="n">
        <v>4</v>
      </c>
      <c r="AF280" s="8" t="n">
        <v>4</v>
      </c>
      <c r="AG280" s="8" t="n">
        <v>0</v>
      </c>
      <c r="AH280" s="8" t="n">
        <v>28</v>
      </c>
    </row>
    <row r="281" customFormat="false" ht="12.75" hidden="false" customHeight="false" outlineLevel="0" collapsed="false">
      <c r="A281" s="74" t="n">
        <f aca="false">IF(EOMONTH(A280,0)+1&gt;$C$17,0,IF(A280=0,0,EOMONTH(A280,0)+1))</f>
        <v>0</v>
      </c>
      <c r="B281" s="75" t="n">
        <f aca="false">IF(A281=0,0,YEAR(A281))</f>
        <v>0</v>
      </c>
      <c r="C281" s="76" t="n">
        <f aca="false">IF(A281=0,0,VLOOKUP($A281,PeakPrices,C$4,FALSE()))</f>
        <v>0</v>
      </c>
      <c r="D281" s="30" t="n">
        <f aca="false">IF(A281=0,0,VLOOKUP($A281,SatPrices,D$4,FALSE()))</f>
        <v>0</v>
      </c>
      <c r="E281" s="30" t="n">
        <f aca="false">IF(A281=0,0,VLOOKUP($A281,SunPrices,E$4+4,FALSE()))</f>
        <v>0</v>
      </c>
      <c r="F281" s="30" t="n">
        <f aca="false">IF(A281=0,0,VLOOKUP($A281,OffPrices,F$4+4,FALSE()))</f>
        <v>0</v>
      </c>
      <c r="G281" s="30" t="n">
        <f aca="false">+IF(A281=0,0,(D281*R281*16+E281*S281*16+F281*SUM(Q281:S281)*8)/(R281*16+S281*16+SUM(Q281:S281)*8))</f>
        <v>0</v>
      </c>
      <c r="H281" s="77" t="n">
        <f aca="false">IF(A281=0,0,(C281*Q281*16+D281*R281*16+E281*S281*16+F281*SUM(Q281:S281)*8)/(SUM(Q281:S281)*24))</f>
        <v>0</v>
      </c>
      <c r="I281" s="78" t="n">
        <f aca="false">IF(A281=0,0,VLOOKUP($A281,PeakVols,I$4+12,FALSE()))</f>
        <v>0</v>
      </c>
      <c r="J281" s="79" t="n">
        <f aca="false">IF(A281=0,0,VLOOKUP($A281,OffVols,J$4+16,FALSE()))</f>
        <v>0</v>
      </c>
      <c r="K281" s="80" t="n">
        <f aca="false">IF(A281=0,0,(I281*Q281*16+J281*SUM(R281:S281)*16+J281*SUM(Q281:S281)*8)/(SUM(Q281:S281)*24))</f>
        <v>0</v>
      </c>
      <c r="L281" s="81" t="n">
        <f aca="false">IF(A281=0,0,VLOOKUP($A281,PeakIntraVols,L$4,FALSE()))</f>
        <v>0</v>
      </c>
      <c r="M281" s="82" t="n">
        <f aca="false">IF(A281=0,0,VLOOKUP($A281,OffIntraVols,M$4+4,FALSE()))</f>
        <v>0</v>
      </c>
      <c r="N281" s="82" t="n">
        <f aca="false">IF(A281=0,0,(L281*Q281*16+M281*SUM(R281:S281)*16+M281*SUM(Q281:S281)*8)/(SUM(Q281:S281)*24))</f>
        <v>0</v>
      </c>
      <c r="O281" s="83" t="n">
        <f aca="false">IF(A281=0,0,VLOOKUP(A281,'Pwr CrvFtch'!$A$4:$B$363,2))</f>
        <v>0</v>
      </c>
      <c r="P281" s="84" t="n">
        <f aca="false">IF(A281=0,0,(1+O281/2)^(-2*((EOMONTH(A281,0)+20)-$C$12)/365.25))</f>
        <v>0</v>
      </c>
      <c r="Q281" s="85" t="n">
        <f aca="false">IF(A281=0,0,VLOOKUP($A281,$AC$4:$AF$446,2))</f>
        <v>0</v>
      </c>
      <c r="R281" s="85" t="n">
        <f aca="false">IF(A281=0,0,VLOOKUP($A281,$AC$4:$AF$446,3))</f>
        <v>0</v>
      </c>
      <c r="S281" s="85" t="n">
        <f aca="false">IF(A281=0,0,VLOOKUP($A281,$AC$4:$AF$446,4))</f>
        <v>0</v>
      </c>
      <c r="AC281" s="11" t="n">
        <f aca="false">EOMONTH(AC280,0)+1</f>
        <v>44986</v>
      </c>
      <c r="AD281" s="8" t="n">
        <v>21</v>
      </c>
      <c r="AE281" s="8" t="n">
        <v>5</v>
      </c>
      <c r="AF281" s="8" t="n">
        <v>5</v>
      </c>
      <c r="AG281" s="8" t="n">
        <v>0</v>
      </c>
      <c r="AH281" s="8" t="n">
        <v>31</v>
      </c>
    </row>
    <row r="282" customFormat="false" ht="12.75" hidden="false" customHeight="false" outlineLevel="0" collapsed="false">
      <c r="A282" s="74" t="n">
        <f aca="false">IF(EOMONTH(A281,0)+1&gt;$C$17,0,IF(A281=0,0,EOMONTH(A281,0)+1))</f>
        <v>0</v>
      </c>
      <c r="B282" s="75" t="n">
        <f aca="false">IF(A282=0,0,YEAR(A282))</f>
        <v>0</v>
      </c>
      <c r="C282" s="76" t="n">
        <f aca="false">IF(A282=0,0,VLOOKUP($A282,PeakPrices,C$4,FALSE()))</f>
        <v>0</v>
      </c>
      <c r="D282" s="30" t="n">
        <f aca="false">IF(A282=0,0,VLOOKUP($A282,SatPrices,D$4,FALSE()))</f>
        <v>0</v>
      </c>
      <c r="E282" s="30" t="n">
        <f aca="false">IF(A282=0,0,VLOOKUP($A282,SunPrices,E$4+4,FALSE()))</f>
        <v>0</v>
      </c>
      <c r="F282" s="30" t="n">
        <f aca="false">IF(A282=0,0,VLOOKUP($A282,OffPrices,F$4+4,FALSE()))</f>
        <v>0</v>
      </c>
      <c r="G282" s="30" t="n">
        <f aca="false">+IF(A282=0,0,(D282*R282*16+E282*S282*16+F282*SUM(Q282:S282)*8)/(R282*16+S282*16+SUM(Q282:S282)*8))</f>
        <v>0</v>
      </c>
      <c r="H282" s="77" t="n">
        <f aca="false">IF(A282=0,0,(C282*Q282*16+D282*R282*16+E282*S282*16+F282*SUM(Q282:S282)*8)/(SUM(Q282:S282)*24))</f>
        <v>0</v>
      </c>
      <c r="I282" s="78" t="n">
        <f aca="false">IF(A282=0,0,VLOOKUP($A282,PeakVols,I$4+12,FALSE()))</f>
        <v>0</v>
      </c>
      <c r="J282" s="79" t="n">
        <f aca="false">IF(A282=0,0,VLOOKUP($A282,OffVols,J$4+16,FALSE()))</f>
        <v>0</v>
      </c>
      <c r="K282" s="80" t="n">
        <f aca="false">IF(A282=0,0,(I282*Q282*16+J282*SUM(R282:S282)*16+J282*SUM(Q282:S282)*8)/(SUM(Q282:S282)*24))</f>
        <v>0</v>
      </c>
      <c r="L282" s="81" t="n">
        <f aca="false">IF(A282=0,0,VLOOKUP($A282,PeakIntraVols,L$4,FALSE()))</f>
        <v>0</v>
      </c>
      <c r="M282" s="82" t="n">
        <f aca="false">IF(A282=0,0,VLOOKUP($A282,OffIntraVols,M$4+4,FALSE()))</f>
        <v>0</v>
      </c>
      <c r="N282" s="82" t="n">
        <f aca="false">IF(A282=0,0,(L282*Q282*16+M282*SUM(R282:S282)*16+M282*SUM(Q282:S282)*8)/(SUM(Q282:S282)*24))</f>
        <v>0</v>
      </c>
      <c r="O282" s="83" t="n">
        <f aca="false">IF(A282=0,0,VLOOKUP(A282,'Pwr CrvFtch'!$A$4:$B$363,2))</f>
        <v>0</v>
      </c>
      <c r="P282" s="84" t="n">
        <f aca="false">IF(A282=0,0,(1+O282/2)^(-2*((EOMONTH(A282,0)+20)-$C$12)/365.25))</f>
        <v>0</v>
      </c>
      <c r="Q282" s="85" t="n">
        <f aca="false">IF(A282=0,0,VLOOKUP($A282,$AC$4:$AF$446,2))</f>
        <v>0</v>
      </c>
      <c r="R282" s="85" t="n">
        <f aca="false">IF(A282=0,0,VLOOKUP($A282,$AC$4:$AF$446,3))</f>
        <v>0</v>
      </c>
      <c r="S282" s="85" t="n">
        <f aca="false">IF(A282=0,0,VLOOKUP($A282,$AC$4:$AF$446,4))</f>
        <v>0</v>
      </c>
      <c r="AC282" s="11" t="n">
        <f aca="false">EOMONTH(AC281,0)+1</f>
        <v>45017</v>
      </c>
      <c r="AD282" s="8" t="n">
        <v>22</v>
      </c>
      <c r="AE282" s="8" t="n">
        <v>4</v>
      </c>
      <c r="AF282" s="8" t="n">
        <v>4</v>
      </c>
      <c r="AG282" s="8" t="n">
        <v>0</v>
      </c>
      <c r="AH282" s="8" t="n">
        <v>30</v>
      </c>
    </row>
    <row r="283" customFormat="false" ht="12.75" hidden="false" customHeight="false" outlineLevel="0" collapsed="false">
      <c r="A283" s="74" t="n">
        <f aca="false">IF(EOMONTH(A282,0)+1&gt;$C$17,0,IF(A282=0,0,EOMONTH(A282,0)+1))</f>
        <v>0</v>
      </c>
      <c r="B283" s="75" t="n">
        <f aca="false">IF(A283=0,0,YEAR(A283))</f>
        <v>0</v>
      </c>
      <c r="C283" s="76" t="n">
        <f aca="false">IF(A283=0,0,VLOOKUP($A283,PeakPrices,C$4,FALSE()))</f>
        <v>0</v>
      </c>
      <c r="D283" s="30" t="n">
        <f aca="false">IF(A283=0,0,VLOOKUP($A283,SatPrices,D$4,FALSE()))</f>
        <v>0</v>
      </c>
      <c r="E283" s="30" t="n">
        <f aca="false">IF(A283=0,0,VLOOKUP($A283,SunPrices,E$4+4,FALSE()))</f>
        <v>0</v>
      </c>
      <c r="F283" s="30" t="n">
        <f aca="false">IF(A283=0,0,VLOOKUP($A283,OffPrices,F$4+4,FALSE()))</f>
        <v>0</v>
      </c>
      <c r="G283" s="30" t="n">
        <f aca="false">+IF(A283=0,0,(D283*R283*16+E283*S283*16+F283*SUM(Q283:S283)*8)/(R283*16+S283*16+SUM(Q283:S283)*8))</f>
        <v>0</v>
      </c>
      <c r="H283" s="77" t="n">
        <f aca="false">IF(A283=0,0,(C283*Q283*16+D283*R283*16+E283*S283*16+F283*SUM(Q283:S283)*8)/(SUM(Q283:S283)*24))</f>
        <v>0</v>
      </c>
      <c r="I283" s="78" t="n">
        <f aca="false">IF(A283=0,0,VLOOKUP($A283,PeakVols,I$4+12,FALSE()))</f>
        <v>0</v>
      </c>
      <c r="J283" s="79" t="n">
        <f aca="false">IF(A283=0,0,VLOOKUP($A283,OffVols,J$4+16,FALSE()))</f>
        <v>0</v>
      </c>
      <c r="K283" s="80" t="n">
        <f aca="false">IF(A283=0,0,(I283*Q283*16+J283*SUM(R283:S283)*16+J283*SUM(Q283:S283)*8)/(SUM(Q283:S283)*24))</f>
        <v>0</v>
      </c>
      <c r="L283" s="81" t="n">
        <f aca="false">IF(A283=0,0,VLOOKUP($A283,PeakIntraVols,L$4,FALSE()))</f>
        <v>0</v>
      </c>
      <c r="M283" s="82" t="n">
        <f aca="false">IF(A283=0,0,VLOOKUP($A283,OffIntraVols,M$4+4,FALSE()))</f>
        <v>0</v>
      </c>
      <c r="N283" s="82" t="n">
        <f aca="false">IF(A283=0,0,(L283*Q283*16+M283*SUM(R283:S283)*16+M283*SUM(Q283:S283)*8)/(SUM(Q283:S283)*24))</f>
        <v>0</v>
      </c>
      <c r="O283" s="83" t="n">
        <f aca="false">IF(A283=0,0,VLOOKUP(A283,'Pwr CrvFtch'!$A$4:$B$363,2))</f>
        <v>0</v>
      </c>
      <c r="P283" s="84" t="n">
        <f aca="false">IF(A283=0,0,(1+O283/2)^(-2*((EOMONTH(A283,0)+20)-$C$12)/365.25))</f>
        <v>0</v>
      </c>
      <c r="Q283" s="85" t="n">
        <f aca="false">IF(A283=0,0,VLOOKUP($A283,$AC$4:$AF$446,2))</f>
        <v>0</v>
      </c>
      <c r="R283" s="85" t="n">
        <f aca="false">IF(A283=0,0,VLOOKUP($A283,$AC$4:$AF$446,3))</f>
        <v>0</v>
      </c>
      <c r="S283" s="85" t="n">
        <f aca="false">IF(A283=0,0,VLOOKUP($A283,$AC$4:$AF$446,4))</f>
        <v>0</v>
      </c>
      <c r="AC283" s="11" t="n">
        <f aca="false">EOMONTH(AC282,0)+1</f>
        <v>45047</v>
      </c>
      <c r="AD283" s="8" t="n">
        <v>22</v>
      </c>
      <c r="AE283" s="8" t="n">
        <v>4</v>
      </c>
      <c r="AF283" s="8" t="n">
        <v>5</v>
      </c>
      <c r="AG283" s="8" t="n">
        <v>1</v>
      </c>
      <c r="AH283" s="8" t="n">
        <v>31</v>
      </c>
    </row>
    <row r="284" customFormat="false" ht="12.75" hidden="false" customHeight="false" outlineLevel="0" collapsed="false">
      <c r="A284" s="74" t="n">
        <f aca="false">IF(EOMONTH(A283,0)+1&gt;$C$17,0,IF(A283=0,0,EOMONTH(A283,0)+1))</f>
        <v>0</v>
      </c>
      <c r="B284" s="75" t="n">
        <f aca="false">IF(A284=0,0,YEAR(A284))</f>
        <v>0</v>
      </c>
      <c r="C284" s="76" t="n">
        <f aca="false">IF(A284=0,0,VLOOKUP($A284,PeakPrices,C$4,FALSE()))</f>
        <v>0</v>
      </c>
      <c r="D284" s="30" t="n">
        <f aca="false">IF(A284=0,0,VLOOKUP($A284,SatPrices,D$4,FALSE()))</f>
        <v>0</v>
      </c>
      <c r="E284" s="30" t="n">
        <f aca="false">IF(A284=0,0,VLOOKUP($A284,SunPrices,E$4+4,FALSE()))</f>
        <v>0</v>
      </c>
      <c r="F284" s="30" t="n">
        <f aca="false">IF(A284=0,0,VLOOKUP($A284,OffPrices,F$4+4,FALSE()))</f>
        <v>0</v>
      </c>
      <c r="G284" s="30" t="n">
        <f aca="false">+IF(A284=0,0,(D284*R284*16+E284*S284*16+F284*SUM(Q284:S284)*8)/(R284*16+S284*16+SUM(Q284:S284)*8))</f>
        <v>0</v>
      </c>
      <c r="H284" s="77" t="n">
        <f aca="false">IF(A284=0,0,(C284*Q284*16+D284*R284*16+E284*S284*16+F284*SUM(Q284:S284)*8)/(SUM(Q284:S284)*24))</f>
        <v>0</v>
      </c>
      <c r="I284" s="78" t="n">
        <f aca="false">IF(A284=0,0,VLOOKUP($A284,PeakVols,I$4+12,FALSE()))</f>
        <v>0</v>
      </c>
      <c r="J284" s="79" t="n">
        <f aca="false">IF(A284=0,0,VLOOKUP($A284,OffVols,J$4+16,FALSE()))</f>
        <v>0</v>
      </c>
      <c r="K284" s="80" t="n">
        <f aca="false">IF(A284=0,0,(I284*Q284*16+J284*SUM(R284:S284)*16+J284*SUM(Q284:S284)*8)/(SUM(Q284:S284)*24))</f>
        <v>0</v>
      </c>
      <c r="L284" s="81" t="n">
        <f aca="false">IF(A284=0,0,VLOOKUP($A284,PeakIntraVols,L$4,FALSE()))</f>
        <v>0</v>
      </c>
      <c r="M284" s="82" t="n">
        <f aca="false">IF(A284=0,0,VLOOKUP($A284,OffIntraVols,M$4+4,FALSE()))</f>
        <v>0</v>
      </c>
      <c r="N284" s="82" t="n">
        <f aca="false">IF(A284=0,0,(L284*Q284*16+M284*SUM(R284:S284)*16+M284*SUM(Q284:S284)*8)/(SUM(Q284:S284)*24))</f>
        <v>0</v>
      </c>
      <c r="O284" s="83" t="n">
        <f aca="false">IF(A284=0,0,VLOOKUP(A284,'Pwr CrvFtch'!$A$4:$B$363,2))</f>
        <v>0</v>
      </c>
      <c r="P284" s="84" t="n">
        <f aca="false">IF(A284=0,0,(1+O284/2)^(-2*((EOMONTH(A284,0)+20)-$C$12)/365.25))</f>
        <v>0</v>
      </c>
      <c r="Q284" s="85" t="n">
        <f aca="false">IF(A284=0,0,VLOOKUP($A284,$AC$4:$AF$446,2))</f>
        <v>0</v>
      </c>
      <c r="R284" s="85" t="n">
        <f aca="false">IF(A284=0,0,VLOOKUP($A284,$AC$4:$AF$446,3))</f>
        <v>0</v>
      </c>
      <c r="S284" s="85" t="n">
        <f aca="false">IF(A284=0,0,VLOOKUP($A284,$AC$4:$AF$446,4))</f>
        <v>0</v>
      </c>
      <c r="AC284" s="11" t="n">
        <f aca="false">EOMONTH(AC283,0)+1</f>
        <v>45078</v>
      </c>
      <c r="AD284" s="8" t="n">
        <v>20</v>
      </c>
      <c r="AE284" s="8" t="n">
        <v>5</v>
      </c>
      <c r="AF284" s="8" t="n">
        <v>5</v>
      </c>
      <c r="AG284" s="8" t="n">
        <v>0</v>
      </c>
      <c r="AH284" s="8" t="n">
        <v>30</v>
      </c>
    </row>
    <row r="285" customFormat="false" ht="12.75" hidden="false" customHeight="false" outlineLevel="0" collapsed="false">
      <c r="A285" s="74" t="n">
        <f aca="false">IF(EOMONTH(A284,0)+1&gt;$C$17,0,IF(A284=0,0,EOMONTH(A284,0)+1))</f>
        <v>0</v>
      </c>
      <c r="B285" s="75" t="n">
        <f aca="false">IF(A285=0,0,YEAR(A285))</f>
        <v>0</v>
      </c>
      <c r="C285" s="76" t="n">
        <f aca="false">IF(A285=0,0,VLOOKUP($A285,PeakPrices,C$4,FALSE()))</f>
        <v>0</v>
      </c>
      <c r="D285" s="30" t="n">
        <f aca="false">IF(A285=0,0,VLOOKUP($A285,SatPrices,D$4,FALSE()))</f>
        <v>0</v>
      </c>
      <c r="E285" s="30" t="n">
        <f aca="false">IF(A285=0,0,VLOOKUP($A285,SunPrices,E$4+4,FALSE()))</f>
        <v>0</v>
      </c>
      <c r="F285" s="30" t="n">
        <f aca="false">IF(A285=0,0,VLOOKUP($A285,OffPrices,F$4+4,FALSE()))</f>
        <v>0</v>
      </c>
      <c r="G285" s="30" t="n">
        <f aca="false">+IF(A285=0,0,(D285*R285*16+E285*S285*16+F285*SUM(Q285:S285)*8)/(R285*16+S285*16+SUM(Q285:S285)*8))</f>
        <v>0</v>
      </c>
      <c r="H285" s="77" t="n">
        <f aca="false">IF(A285=0,0,(C285*Q285*16+D285*R285*16+E285*S285*16+F285*SUM(Q285:S285)*8)/(SUM(Q285:S285)*24))</f>
        <v>0</v>
      </c>
      <c r="I285" s="78" t="n">
        <f aca="false">IF(A285=0,0,VLOOKUP($A285,PeakVols,I$4+12,FALSE()))</f>
        <v>0</v>
      </c>
      <c r="J285" s="79" t="n">
        <f aca="false">IF(A285=0,0,VLOOKUP($A285,OffVols,J$4+16,FALSE()))</f>
        <v>0</v>
      </c>
      <c r="K285" s="80" t="n">
        <f aca="false">IF(A285=0,0,(I285*Q285*16+J285*SUM(R285:S285)*16+J285*SUM(Q285:S285)*8)/(SUM(Q285:S285)*24))</f>
        <v>0</v>
      </c>
      <c r="L285" s="81" t="n">
        <f aca="false">IF(A285=0,0,VLOOKUP($A285,PeakIntraVols,L$4,FALSE()))</f>
        <v>0</v>
      </c>
      <c r="M285" s="82" t="n">
        <f aca="false">IF(A285=0,0,VLOOKUP($A285,OffIntraVols,M$4+4,FALSE()))</f>
        <v>0</v>
      </c>
      <c r="N285" s="82" t="n">
        <f aca="false">IF(A285=0,0,(L285*Q285*16+M285*SUM(R285:S285)*16+M285*SUM(Q285:S285)*8)/(SUM(Q285:S285)*24))</f>
        <v>0</v>
      </c>
      <c r="O285" s="83" t="n">
        <f aca="false">IF(A285=0,0,VLOOKUP(A285,'Pwr CrvFtch'!$A$4:$B$363,2))</f>
        <v>0</v>
      </c>
      <c r="P285" s="84" t="n">
        <f aca="false">IF(A285=0,0,(1+O285/2)^(-2*((EOMONTH(A285,0)+20)-$C$12)/365.25))</f>
        <v>0</v>
      </c>
      <c r="Q285" s="85" t="n">
        <f aca="false">IF(A285=0,0,VLOOKUP($A285,$AC$4:$AF$446,2))</f>
        <v>0</v>
      </c>
      <c r="R285" s="85" t="n">
        <f aca="false">IF(A285=0,0,VLOOKUP($A285,$AC$4:$AF$446,3))</f>
        <v>0</v>
      </c>
      <c r="S285" s="85" t="n">
        <f aca="false">IF(A285=0,0,VLOOKUP($A285,$AC$4:$AF$446,4))</f>
        <v>0</v>
      </c>
      <c r="AC285" s="11" t="n">
        <f aca="false">EOMONTH(AC284,0)+1</f>
        <v>45108</v>
      </c>
      <c r="AD285" s="8" t="n">
        <v>22</v>
      </c>
      <c r="AE285" s="8" t="n">
        <v>4</v>
      </c>
      <c r="AF285" s="8" t="n">
        <v>5</v>
      </c>
      <c r="AG285" s="8" t="n">
        <v>1</v>
      </c>
      <c r="AH285" s="8" t="n">
        <v>31</v>
      </c>
    </row>
    <row r="286" customFormat="false" ht="12.75" hidden="false" customHeight="false" outlineLevel="0" collapsed="false">
      <c r="A286" s="74" t="n">
        <f aca="false">IF(EOMONTH(A285,0)+1&gt;$C$17,0,IF(A285=0,0,EOMONTH(A285,0)+1))</f>
        <v>0</v>
      </c>
      <c r="B286" s="75" t="n">
        <f aca="false">IF(A286=0,0,YEAR(A286))</f>
        <v>0</v>
      </c>
      <c r="C286" s="76" t="n">
        <f aca="false">IF(A286=0,0,VLOOKUP($A286,PeakPrices,C$4,FALSE()))</f>
        <v>0</v>
      </c>
      <c r="D286" s="30" t="n">
        <f aca="false">IF(A286=0,0,VLOOKUP($A286,SatPrices,D$4,FALSE()))</f>
        <v>0</v>
      </c>
      <c r="E286" s="30" t="n">
        <f aca="false">IF(A286=0,0,VLOOKUP($A286,SunPrices,E$4+4,FALSE()))</f>
        <v>0</v>
      </c>
      <c r="F286" s="30" t="n">
        <f aca="false">IF(A286=0,0,VLOOKUP($A286,OffPrices,F$4+4,FALSE()))</f>
        <v>0</v>
      </c>
      <c r="G286" s="30" t="n">
        <f aca="false">+IF(A286=0,0,(D286*R286*16+E286*S286*16+F286*SUM(Q286:S286)*8)/(R286*16+S286*16+SUM(Q286:S286)*8))</f>
        <v>0</v>
      </c>
      <c r="H286" s="77" t="n">
        <f aca="false">IF(A286=0,0,(C286*Q286*16+D286*R286*16+E286*S286*16+F286*SUM(Q286:S286)*8)/(SUM(Q286:S286)*24))</f>
        <v>0</v>
      </c>
      <c r="I286" s="78" t="n">
        <f aca="false">IF(A286=0,0,VLOOKUP($A286,PeakVols,I$4+12,FALSE()))</f>
        <v>0</v>
      </c>
      <c r="J286" s="79" t="n">
        <f aca="false">IF(A286=0,0,VLOOKUP($A286,OffVols,J$4+16,FALSE()))</f>
        <v>0</v>
      </c>
      <c r="K286" s="80" t="n">
        <f aca="false">IF(A286=0,0,(I286*Q286*16+J286*SUM(R286:S286)*16+J286*SUM(Q286:S286)*8)/(SUM(Q286:S286)*24))</f>
        <v>0</v>
      </c>
      <c r="L286" s="81" t="n">
        <f aca="false">IF(A286=0,0,VLOOKUP($A286,PeakIntraVols,L$4,FALSE()))</f>
        <v>0</v>
      </c>
      <c r="M286" s="82" t="n">
        <f aca="false">IF(A286=0,0,VLOOKUP($A286,OffIntraVols,M$4+4,FALSE()))</f>
        <v>0</v>
      </c>
      <c r="N286" s="82" t="n">
        <f aca="false">IF(A286=0,0,(L286*Q286*16+M286*SUM(R286:S286)*16+M286*SUM(Q286:S286)*8)/(SUM(Q286:S286)*24))</f>
        <v>0</v>
      </c>
      <c r="O286" s="83" t="n">
        <f aca="false">IF(A286=0,0,VLOOKUP(A286,'Pwr CrvFtch'!$A$4:$B$363,2))</f>
        <v>0</v>
      </c>
      <c r="P286" s="84" t="n">
        <f aca="false">IF(A286=0,0,(1+O286/2)^(-2*((EOMONTH(A286,0)+20)-$C$12)/365.25))</f>
        <v>0</v>
      </c>
      <c r="Q286" s="85" t="n">
        <f aca="false">IF(A286=0,0,VLOOKUP($A286,$AC$4:$AF$446,2))</f>
        <v>0</v>
      </c>
      <c r="R286" s="85" t="n">
        <f aca="false">IF(A286=0,0,VLOOKUP($A286,$AC$4:$AF$446,3))</f>
        <v>0</v>
      </c>
      <c r="S286" s="85" t="n">
        <f aca="false">IF(A286=0,0,VLOOKUP($A286,$AC$4:$AF$446,4))</f>
        <v>0</v>
      </c>
      <c r="AC286" s="11" t="n">
        <f aca="false">EOMONTH(AC285,0)+1</f>
        <v>45139</v>
      </c>
      <c r="AD286" s="8" t="n">
        <v>22</v>
      </c>
      <c r="AE286" s="8" t="n">
        <v>5</v>
      </c>
      <c r="AF286" s="8" t="n">
        <v>4</v>
      </c>
      <c r="AG286" s="8" t="n">
        <v>0</v>
      </c>
      <c r="AH286" s="8" t="n">
        <v>31</v>
      </c>
    </row>
    <row r="287" customFormat="false" ht="12.75" hidden="false" customHeight="false" outlineLevel="0" collapsed="false">
      <c r="A287" s="74" t="n">
        <f aca="false">IF(EOMONTH(A286,0)+1&gt;$C$17,0,IF(A286=0,0,EOMONTH(A286,0)+1))</f>
        <v>0</v>
      </c>
      <c r="B287" s="75" t="n">
        <f aca="false">IF(A287=0,0,YEAR(A287))</f>
        <v>0</v>
      </c>
      <c r="C287" s="76" t="n">
        <f aca="false">IF(A287=0,0,VLOOKUP($A287,PeakPrices,C$4,FALSE()))</f>
        <v>0</v>
      </c>
      <c r="D287" s="30" t="n">
        <f aca="false">IF(A287=0,0,VLOOKUP($A287,SatPrices,D$4,FALSE()))</f>
        <v>0</v>
      </c>
      <c r="E287" s="30" t="n">
        <f aca="false">IF(A287=0,0,VLOOKUP($A287,SunPrices,E$4+4,FALSE()))</f>
        <v>0</v>
      </c>
      <c r="F287" s="30" t="n">
        <f aca="false">IF(A287=0,0,VLOOKUP($A287,OffPrices,F$4+4,FALSE()))</f>
        <v>0</v>
      </c>
      <c r="G287" s="30" t="n">
        <f aca="false">+IF(A287=0,0,(D287*R287*16+E287*S287*16+F287*SUM(Q287:S287)*8)/(R287*16+S287*16+SUM(Q287:S287)*8))</f>
        <v>0</v>
      </c>
      <c r="H287" s="77" t="n">
        <f aca="false">IF(A287=0,0,(C287*Q287*16+D287*R287*16+E287*S287*16+F287*SUM(Q287:S287)*8)/(SUM(Q287:S287)*24))</f>
        <v>0</v>
      </c>
      <c r="I287" s="78" t="n">
        <f aca="false">IF(A287=0,0,VLOOKUP($A287,PeakVols,I$4+12,FALSE()))</f>
        <v>0</v>
      </c>
      <c r="J287" s="79" t="n">
        <f aca="false">IF(A287=0,0,VLOOKUP($A287,OffVols,J$4+16,FALSE()))</f>
        <v>0</v>
      </c>
      <c r="K287" s="80" t="n">
        <f aca="false">IF(A287=0,0,(I287*Q287*16+J287*SUM(R287:S287)*16+J287*SUM(Q287:S287)*8)/(SUM(Q287:S287)*24))</f>
        <v>0</v>
      </c>
      <c r="L287" s="81" t="n">
        <f aca="false">IF(A287=0,0,VLOOKUP($A287,PeakIntraVols,L$4,FALSE()))</f>
        <v>0</v>
      </c>
      <c r="M287" s="82" t="n">
        <f aca="false">IF(A287=0,0,VLOOKUP($A287,OffIntraVols,M$4+4,FALSE()))</f>
        <v>0</v>
      </c>
      <c r="N287" s="82" t="n">
        <f aca="false">IF(A287=0,0,(L287*Q287*16+M287*SUM(R287:S287)*16+M287*SUM(Q287:S287)*8)/(SUM(Q287:S287)*24))</f>
        <v>0</v>
      </c>
      <c r="O287" s="83" t="n">
        <f aca="false">IF(A287=0,0,VLOOKUP(A287,'Pwr CrvFtch'!$A$4:$B$363,2))</f>
        <v>0</v>
      </c>
      <c r="P287" s="84" t="n">
        <f aca="false">IF(A287=0,0,(1+O287/2)^(-2*((EOMONTH(A287,0)+20)-$C$12)/365.25))</f>
        <v>0</v>
      </c>
      <c r="Q287" s="85" t="n">
        <f aca="false">IF(A287=0,0,VLOOKUP($A287,$AC$4:$AF$446,2))</f>
        <v>0</v>
      </c>
      <c r="R287" s="85" t="n">
        <f aca="false">IF(A287=0,0,VLOOKUP($A287,$AC$4:$AF$446,3))</f>
        <v>0</v>
      </c>
      <c r="S287" s="85" t="n">
        <f aca="false">IF(A287=0,0,VLOOKUP($A287,$AC$4:$AF$446,4))</f>
        <v>0</v>
      </c>
      <c r="AC287" s="11" t="n">
        <f aca="false">EOMONTH(AC286,0)+1</f>
        <v>45170</v>
      </c>
      <c r="AD287" s="8" t="n">
        <v>20</v>
      </c>
      <c r="AE287" s="8" t="n">
        <v>4</v>
      </c>
      <c r="AF287" s="8" t="n">
        <v>6</v>
      </c>
      <c r="AG287" s="8" t="n">
        <v>1</v>
      </c>
      <c r="AH287" s="8" t="n">
        <v>30</v>
      </c>
    </row>
    <row r="288" customFormat="false" ht="12.75" hidden="false" customHeight="false" outlineLevel="0" collapsed="false">
      <c r="A288" s="74" t="n">
        <f aca="false">IF(EOMONTH(A287,0)+1&gt;$C$17,0,IF(A287=0,0,EOMONTH(A287,0)+1))</f>
        <v>0</v>
      </c>
      <c r="B288" s="75" t="n">
        <f aca="false">IF(A288=0,0,YEAR(A288))</f>
        <v>0</v>
      </c>
      <c r="C288" s="76" t="n">
        <f aca="false">IF(A288=0,0,VLOOKUP($A288,PeakPrices,C$4,FALSE()))</f>
        <v>0</v>
      </c>
      <c r="D288" s="30" t="n">
        <f aca="false">IF(A288=0,0,VLOOKUP($A288,SatPrices,D$4,FALSE()))</f>
        <v>0</v>
      </c>
      <c r="E288" s="30" t="n">
        <f aca="false">IF(A288=0,0,VLOOKUP($A288,SunPrices,E$4+4,FALSE()))</f>
        <v>0</v>
      </c>
      <c r="F288" s="30" t="n">
        <f aca="false">IF(A288=0,0,VLOOKUP($A288,OffPrices,F$4+4,FALSE()))</f>
        <v>0</v>
      </c>
      <c r="G288" s="30" t="n">
        <f aca="false">+IF(A288=0,0,(D288*R288*16+E288*S288*16+F288*SUM(Q288:S288)*8)/(R288*16+S288*16+SUM(Q288:S288)*8))</f>
        <v>0</v>
      </c>
      <c r="H288" s="77" t="n">
        <f aca="false">IF(A288=0,0,(C288*Q288*16+D288*R288*16+E288*S288*16+F288*SUM(Q288:S288)*8)/(SUM(Q288:S288)*24))</f>
        <v>0</v>
      </c>
      <c r="I288" s="78" t="n">
        <f aca="false">IF(A288=0,0,VLOOKUP($A288,PeakVols,I$4+12,FALSE()))</f>
        <v>0</v>
      </c>
      <c r="J288" s="79" t="n">
        <f aca="false">IF(A288=0,0,VLOOKUP($A288,OffVols,J$4+16,FALSE()))</f>
        <v>0</v>
      </c>
      <c r="K288" s="80" t="n">
        <f aca="false">IF(A288=0,0,(I288*Q288*16+J288*SUM(R288:S288)*16+J288*SUM(Q288:S288)*8)/(SUM(Q288:S288)*24))</f>
        <v>0</v>
      </c>
      <c r="L288" s="81" t="n">
        <f aca="false">IF(A288=0,0,VLOOKUP($A288,PeakIntraVols,L$4,FALSE()))</f>
        <v>0</v>
      </c>
      <c r="M288" s="82" t="n">
        <f aca="false">IF(A288=0,0,VLOOKUP($A288,OffIntraVols,M$4+4,FALSE()))</f>
        <v>0</v>
      </c>
      <c r="N288" s="82" t="n">
        <f aca="false">IF(A288=0,0,(L288*Q288*16+M288*SUM(R288:S288)*16+M288*SUM(Q288:S288)*8)/(SUM(Q288:S288)*24))</f>
        <v>0</v>
      </c>
      <c r="O288" s="83" t="n">
        <f aca="false">IF(A288=0,0,VLOOKUP(A288,'Pwr CrvFtch'!$A$4:$B$363,2))</f>
        <v>0</v>
      </c>
      <c r="P288" s="84" t="n">
        <f aca="false">IF(A288=0,0,(1+O288/2)^(-2*((EOMONTH(A288,0)+20)-$C$12)/365.25))</f>
        <v>0</v>
      </c>
      <c r="Q288" s="85" t="n">
        <f aca="false">IF(A288=0,0,VLOOKUP($A288,$AC$4:$AF$446,2))</f>
        <v>0</v>
      </c>
      <c r="R288" s="85" t="n">
        <f aca="false">IF(A288=0,0,VLOOKUP($A288,$AC$4:$AF$446,3))</f>
        <v>0</v>
      </c>
      <c r="S288" s="85" t="n">
        <f aca="false">IF(A288=0,0,VLOOKUP($A288,$AC$4:$AF$446,4))</f>
        <v>0</v>
      </c>
      <c r="AC288" s="11" t="n">
        <f aca="false">EOMONTH(AC287,0)+1</f>
        <v>45200</v>
      </c>
      <c r="AD288" s="8" t="n">
        <v>23</v>
      </c>
      <c r="AE288" s="8" t="n">
        <v>4</v>
      </c>
      <c r="AF288" s="8" t="n">
        <v>4</v>
      </c>
      <c r="AG288" s="8" t="n">
        <v>0</v>
      </c>
      <c r="AH288" s="8" t="n">
        <v>31</v>
      </c>
    </row>
    <row r="289" customFormat="false" ht="12.75" hidden="false" customHeight="false" outlineLevel="0" collapsed="false">
      <c r="A289" s="74" t="n">
        <f aca="false">IF(EOMONTH(A288,0)+1&gt;$C$17,0,IF(A288=0,0,EOMONTH(A288,0)+1))</f>
        <v>0</v>
      </c>
      <c r="B289" s="75" t="n">
        <f aca="false">IF(A289=0,0,YEAR(A289))</f>
        <v>0</v>
      </c>
      <c r="C289" s="76" t="n">
        <f aca="false">IF(A289=0,0,VLOOKUP($A289,PeakPrices,C$4,FALSE()))</f>
        <v>0</v>
      </c>
      <c r="D289" s="30" t="n">
        <f aca="false">IF(A289=0,0,VLOOKUP($A289,SatPrices,D$4,FALSE()))</f>
        <v>0</v>
      </c>
      <c r="E289" s="30" t="n">
        <f aca="false">IF(A289=0,0,VLOOKUP($A289,SunPrices,E$4+4,FALSE()))</f>
        <v>0</v>
      </c>
      <c r="F289" s="30" t="n">
        <f aca="false">IF(A289=0,0,VLOOKUP($A289,OffPrices,F$4+4,FALSE()))</f>
        <v>0</v>
      </c>
      <c r="G289" s="30" t="n">
        <f aca="false">+IF(A289=0,0,(D289*R289*16+E289*S289*16+F289*SUM(Q289:S289)*8)/(R289*16+S289*16+SUM(Q289:S289)*8))</f>
        <v>0</v>
      </c>
      <c r="H289" s="77" t="n">
        <f aca="false">IF(A289=0,0,(C289*Q289*16+D289*R289*16+E289*S289*16+F289*SUM(Q289:S289)*8)/(SUM(Q289:S289)*24))</f>
        <v>0</v>
      </c>
      <c r="I289" s="78" t="n">
        <f aca="false">IF(A289=0,0,VLOOKUP($A289,PeakVols,I$4+12,FALSE()))</f>
        <v>0</v>
      </c>
      <c r="J289" s="79" t="n">
        <f aca="false">IF(A289=0,0,VLOOKUP($A289,OffVols,J$4+16,FALSE()))</f>
        <v>0</v>
      </c>
      <c r="K289" s="80" t="n">
        <f aca="false">IF(A289=0,0,(I289*Q289*16+J289*SUM(R289:S289)*16+J289*SUM(Q289:S289)*8)/(SUM(Q289:S289)*24))</f>
        <v>0</v>
      </c>
      <c r="L289" s="81" t="n">
        <f aca="false">IF(A289=0,0,VLOOKUP($A289,PeakIntraVols,L$4,FALSE()))</f>
        <v>0</v>
      </c>
      <c r="M289" s="82" t="n">
        <f aca="false">IF(A289=0,0,VLOOKUP($A289,OffIntraVols,M$4+4,FALSE()))</f>
        <v>0</v>
      </c>
      <c r="N289" s="82" t="n">
        <f aca="false">IF(A289=0,0,(L289*Q289*16+M289*SUM(R289:S289)*16+M289*SUM(Q289:S289)*8)/(SUM(Q289:S289)*24))</f>
        <v>0</v>
      </c>
      <c r="O289" s="83" t="n">
        <f aca="false">IF(A289=0,0,VLOOKUP(A289,'Pwr CrvFtch'!$A$4:$B$363,2))</f>
        <v>0</v>
      </c>
      <c r="P289" s="84" t="n">
        <f aca="false">IF(A289=0,0,(1+O289/2)^(-2*((EOMONTH(A289,0)+20)-$C$12)/365.25))</f>
        <v>0</v>
      </c>
      <c r="Q289" s="85" t="n">
        <f aca="false">IF(A289=0,0,VLOOKUP($A289,$AC$4:$AF$446,2))</f>
        <v>0</v>
      </c>
      <c r="R289" s="85" t="n">
        <f aca="false">IF(A289=0,0,VLOOKUP($A289,$AC$4:$AF$446,3))</f>
        <v>0</v>
      </c>
      <c r="S289" s="85" t="n">
        <f aca="false">IF(A289=0,0,VLOOKUP($A289,$AC$4:$AF$446,4))</f>
        <v>0</v>
      </c>
      <c r="AC289" s="11" t="n">
        <f aca="false">EOMONTH(AC288,0)+1</f>
        <v>45231</v>
      </c>
      <c r="AD289" s="8" t="n">
        <v>20</v>
      </c>
      <c r="AE289" s="8" t="n">
        <v>5</v>
      </c>
      <c r="AF289" s="8" t="n">
        <v>5</v>
      </c>
      <c r="AG289" s="8" t="n">
        <v>1</v>
      </c>
      <c r="AH289" s="8" t="n">
        <v>30</v>
      </c>
    </row>
    <row r="290" customFormat="false" ht="12.75" hidden="false" customHeight="false" outlineLevel="0" collapsed="false">
      <c r="A290" s="74" t="n">
        <f aca="false">IF(EOMONTH(A289,0)+1&gt;$C$17,0,IF(A289=0,0,EOMONTH(A289,0)+1))</f>
        <v>0</v>
      </c>
      <c r="B290" s="75" t="n">
        <f aca="false">IF(A290=0,0,YEAR(A290))</f>
        <v>0</v>
      </c>
      <c r="C290" s="76" t="n">
        <f aca="false">IF(A290=0,0,VLOOKUP($A290,PeakPrices,C$4,FALSE()))</f>
        <v>0</v>
      </c>
      <c r="D290" s="30" t="n">
        <f aca="false">IF(A290=0,0,VLOOKUP($A290,SatPrices,D$4,FALSE()))</f>
        <v>0</v>
      </c>
      <c r="E290" s="30" t="n">
        <f aca="false">IF(A290=0,0,VLOOKUP($A290,SunPrices,E$4+4,FALSE()))</f>
        <v>0</v>
      </c>
      <c r="F290" s="30" t="n">
        <f aca="false">IF(A290=0,0,VLOOKUP($A290,OffPrices,F$4+4,FALSE()))</f>
        <v>0</v>
      </c>
      <c r="G290" s="30" t="n">
        <f aca="false">+IF(A290=0,0,(D290*R290*16+E290*S290*16+F290*SUM(Q290:S290)*8)/(R290*16+S290*16+SUM(Q290:S290)*8))</f>
        <v>0</v>
      </c>
      <c r="H290" s="77" t="n">
        <f aca="false">IF(A290=0,0,(C290*Q290*16+D290*R290*16+E290*S290*16+F290*SUM(Q290:S290)*8)/(SUM(Q290:S290)*24))</f>
        <v>0</v>
      </c>
      <c r="I290" s="78" t="n">
        <f aca="false">IF(A290=0,0,VLOOKUP($A290,PeakVols,I$4+12,FALSE()))</f>
        <v>0</v>
      </c>
      <c r="J290" s="79" t="n">
        <f aca="false">IF(A290=0,0,VLOOKUP($A290,OffVols,J$4+16,FALSE()))</f>
        <v>0</v>
      </c>
      <c r="K290" s="80" t="n">
        <f aca="false">IF(A290=0,0,(I290*Q290*16+J290*SUM(R290:S290)*16+J290*SUM(Q290:S290)*8)/(SUM(Q290:S290)*24))</f>
        <v>0</v>
      </c>
      <c r="L290" s="81" t="n">
        <f aca="false">IF(A290=0,0,VLOOKUP($A290,PeakIntraVols,L$4,FALSE()))</f>
        <v>0</v>
      </c>
      <c r="M290" s="82" t="n">
        <f aca="false">IF(A290=0,0,VLOOKUP($A290,OffIntraVols,M$4+4,FALSE()))</f>
        <v>0</v>
      </c>
      <c r="N290" s="82" t="n">
        <f aca="false">IF(A290=0,0,(L290*Q290*16+M290*SUM(R290:S290)*16+M290*SUM(Q290:S290)*8)/(SUM(Q290:S290)*24))</f>
        <v>0</v>
      </c>
      <c r="O290" s="83" t="n">
        <f aca="false">IF(A290=0,0,VLOOKUP(A290,'Pwr CrvFtch'!$A$4:$B$363,2))</f>
        <v>0</v>
      </c>
      <c r="P290" s="84" t="n">
        <f aca="false">IF(A290=0,0,(1+O290/2)^(-2*((EOMONTH(A290,0)+20)-$C$12)/365.25))</f>
        <v>0</v>
      </c>
      <c r="Q290" s="85" t="n">
        <f aca="false">IF(A290=0,0,VLOOKUP($A290,$AC$4:$AF$446,2))</f>
        <v>0</v>
      </c>
      <c r="R290" s="85" t="n">
        <f aca="false">IF(A290=0,0,VLOOKUP($A290,$AC$4:$AF$446,3))</f>
        <v>0</v>
      </c>
      <c r="S290" s="85" t="n">
        <f aca="false">IF(A290=0,0,VLOOKUP($A290,$AC$4:$AF$446,4))</f>
        <v>0</v>
      </c>
      <c r="AC290" s="11" t="n">
        <f aca="false">EOMONTH(AC289,0)+1</f>
        <v>45261</v>
      </c>
      <c r="AD290" s="8" t="n">
        <v>21</v>
      </c>
      <c r="AE290" s="8" t="n">
        <v>4</v>
      </c>
      <c r="AF290" s="8" t="n">
        <v>6</v>
      </c>
      <c r="AG290" s="8" t="n">
        <v>1</v>
      </c>
      <c r="AH290" s="8" t="n">
        <v>31</v>
      </c>
    </row>
    <row r="291" customFormat="false" ht="12.75" hidden="false" customHeight="false" outlineLevel="0" collapsed="false">
      <c r="A291" s="74" t="n">
        <f aca="false">IF(EOMONTH(A290,0)+1&gt;$C$17,0,IF(A290=0,0,EOMONTH(A290,0)+1))</f>
        <v>0</v>
      </c>
      <c r="B291" s="75" t="n">
        <f aca="false">IF(A291=0,0,YEAR(A291))</f>
        <v>0</v>
      </c>
      <c r="C291" s="76" t="n">
        <f aca="false">IF(A291=0,0,VLOOKUP($A291,PeakPrices,C$4,FALSE()))</f>
        <v>0</v>
      </c>
      <c r="D291" s="30" t="n">
        <f aca="false">IF(A291=0,0,VLOOKUP($A291,SatPrices,D$4,FALSE()))</f>
        <v>0</v>
      </c>
      <c r="E291" s="30" t="n">
        <f aca="false">IF(A291=0,0,VLOOKUP($A291,SunPrices,E$4+4,FALSE()))</f>
        <v>0</v>
      </c>
      <c r="F291" s="30" t="n">
        <f aca="false">IF(A291=0,0,VLOOKUP($A291,OffPrices,F$4+4,FALSE()))</f>
        <v>0</v>
      </c>
      <c r="G291" s="30" t="n">
        <f aca="false">+IF(A291=0,0,(D291*R291*16+E291*S291*16+F291*SUM(Q291:S291)*8)/(R291*16+S291*16+SUM(Q291:S291)*8))</f>
        <v>0</v>
      </c>
      <c r="H291" s="77" t="n">
        <f aca="false">IF(A291=0,0,(C291*Q291*16+D291*R291*16+E291*S291*16+F291*SUM(Q291:S291)*8)/(SUM(Q291:S291)*24))</f>
        <v>0</v>
      </c>
      <c r="I291" s="78" t="n">
        <f aca="false">IF(A291=0,0,VLOOKUP($A291,PeakVols,I$4+12,FALSE()))</f>
        <v>0</v>
      </c>
      <c r="J291" s="79" t="n">
        <f aca="false">IF(A291=0,0,VLOOKUP($A291,OffVols,J$4+16,FALSE()))</f>
        <v>0</v>
      </c>
      <c r="K291" s="80" t="n">
        <f aca="false">IF(A291=0,0,(I291*Q291*16+J291*SUM(R291:S291)*16+J291*SUM(Q291:S291)*8)/(SUM(Q291:S291)*24))</f>
        <v>0</v>
      </c>
      <c r="L291" s="81" t="n">
        <f aca="false">IF(A291=0,0,VLOOKUP($A291,PeakIntraVols,L$4,FALSE()))</f>
        <v>0</v>
      </c>
      <c r="M291" s="82" t="n">
        <f aca="false">IF(A291=0,0,VLOOKUP($A291,OffIntraVols,M$4+4,FALSE()))</f>
        <v>0</v>
      </c>
      <c r="N291" s="82" t="n">
        <f aca="false">IF(A291=0,0,(L291*Q291*16+M291*SUM(R291:S291)*16+M291*SUM(Q291:S291)*8)/(SUM(Q291:S291)*24))</f>
        <v>0</v>
      </c>
      <c r="O291" s="83" t="n">
        <f aca="false">IF(A291=0,0,VLOOKUP(A291,'Pwr CrvFtch'!$A$4:$B$363,2))</f>
        <v>0</v>
      </c>
      <c r="P291" s="84" t="n">
        <f aca="false">IF(A291=0,0,(1+O291/2)^(-2*((EOMONTH(A291,0)+20)-$C$12)/365.25))</f>
        <v>0</v>
      </c>
      <c r="Q291" s="85" t="n">
        <f aca="false">IF(A291=0,0,VLOOKUP($A291,$AC$4:$AF$446,2))</f>
        <v>0</v>
      </c>
      <c r="R291" s="85" t="n">
        <f aca="false">IF(A291=0,0,VLOOKUP($A291,$AC$4:$AF$446,3))</f>
        <v>0</v>
      </c>
      <c r="S291" s="85" t="n">
        <f aca="false">IF(A291=0,0,VLOOKUP($A291,$AC$4:$AF$446,4))</f>
        <v>0</v>
      </c>
      <c r="AC291" s="11" t="n">
        <f aca="false">EOMONTH(AC290,0)+1</f>
        <v>45292</v>
      </c>
      <c r="AD291" s="8" t="n">
        <v>22</v>
      </c>
      <c r="AE291" s="8" t="n">
        <v>4</v>
      </c>
      <c r="AF291" s="8" t="n">
        <v>5</v>
      </c>
      <c r="AG291" s="8" t="n">
        <v>1</v>
      </c>
      <c r="AH291" s="8" t="n">
        <v>31</v>
      </c>
    </row>
    <row r="292" customFormat="false" ht="12.75" hidden="false" customHeight="false" outlineLevel="0" collapsed="false">
      <c r="A292" s="74" t="n">
        <f aca="false">IF(EOMONTH(A291,0)+1&gt;$C$17,0,IF(A291=0,0,EOMONTH(A291,0)+1))</f>
        <v>0</v>
      </c>
      <c r="B292" s="75" t="n">
        <f aca="false">IF(A292=0,0,YEAR(A292))</f>
        <v>0</v>
      </c>
      <c r="C292" s="76" t="n">
        <f aca="false">IF(A292=0,0,VLOOKUP($A292,PeakPrices,C$4,FALSE()))</f>
        <v>0</v>
      </c>
      <c r="D292" s="30" t="n">
        <f aca="false">IF(A292=0,0,VLOOKUP($A292,SatPrices,D$4,FALSE()))</f>
        <v>0</v>
      </c>
      <c r="E292" s="30" t="n">
        <f aca="false">IF(A292=0,0,VLOOKUP($A292,SunPrices,E$4+4,FALSE()))</f>
        <v>0</v>
      </c>
      <c r="F292" s="30" t="n">
        <f aca="false">IF(A292=0,0,VLOOKUP($A292,OffPrices,F$4+4,FALSE()))</f>
        <v>0</v>
      </c>
      <c r="G292" s="30" t="n">
        <f aca="false">+IF(A292=0,0,(D292*R292*16+E292*S292*16+F292*SUM(Q292:S292)*8)/(R292*16+S292*16+SUM(Q292:S292)*8))</f>
        <v>0</v>
      </c>
      <c r="H292" s="77" t="n">
        <f aca="false">IF(A292=0,0,(C292*Q292*16+D292*R292*16+E292*S292*16+F292*SUM(Q292:S292)*8)/(SUM(Q292:S292)*24))</f>
        <v>0</v>
      </c>
      <c r="I292" s="78" t="n">
        <f aca="false">IF(A292=0,0,VLOOKUP($A292,PeakVols,I$4+12,FALSE()))</f>
        <v>0</v>
      </c>
      <c r="J292" s="79" t="n">
        <f aca="false">IF(A292=0,0,VLOOKUP($A292,OffVols,J$4+16,FALSE()))</f>
        <v>0</v>
      </c>
      <c r="K292" s="80" t="n">
        <f aca="false">IF(A292=0,0,(I292*Q292*16+J292*SUM(R292:S292)*16+J292*SUM(Q292:S292)*8)/(SUM(Q292:S292)*24))</f>
        <v>0</v>
      </c>
      <c r="L292" s="81" t="n">
        <f aca="false">IF(A292=0,0,VLOOKUP($A292,PeakIntraVols,L$4,FALSE()))</f>
        <v>0</v>
      </c>
      <c r="M292" s="82" t="n">
        <f aca="false">IF(A292=0,0,VLOOKUP($A292,OffIntraVols,M$4+4,FALSE()))</f>
        <v>0</v>
      </c>
      <c r="N292" s="82" t="n">
        <f aca="false">IF(A292=0,0,(L292*Q292*16+M292*SUM(R292:S292)*16+M292*SUM(Q292:S292)*8)/(SUM(Q292:S292)*24))</f>
        <v>0</v>
      </c>
      <c r="O292" s="83" t="n">
        <f aca="false">IF(A292=0,0,VLOOKUP(A292,'Pwr CrvFtch'!$A$4:$B$363,2))</f>
        <v>0</v>
      </c>
      <c r="P292" s="84" t="n">
        <f aca="false">IF(A292=0,0,(1+O292/2)^(-2*((EOMONTH(A292,0)+20)-$C$12)/365.25))</f>
        <v>0</v>
      </c>
      <c r="Q292" s="85" t="n">
        <f aca="false">IF(A292=0,0,VLOOKUP($A292,$AC$4:$AF$446,2))</f>
        <v>0</v>
      </c>
      <c r="R292" s="85" t="n">
        <f aca="false">IF(A292=0,0,VLOOKUP($A292,$AC$4:$AF$446,3))</f>
        <v>0</v>
      </c>
      <c r="S292" s="85" t="n">
        <f aca="false">IF(A292=0,0,VLOOKUP($A292,$AC$4:$AF$446,4))</f>
        <v>0</v>
      </c>
      <c r="AC292" s="11" t="n">
        <f aca="false">EOMONTH(AC291,0)+1</f>
        <v>45323</v>
      </c>
      <c r="AD292" s="8" t="n">
        <v>20</v>
      </c>
      <c r="AE292" s="8" t="n">
        <v>5</v>
      </c>
      <c r="AF292" s="8" t="n">
        <v>4</v>
      </c>
      <c r="AG292" s="8" t="n">
        <v>0</v>
      </c>
      <c r="AH292" s="8" t="n">
        <v>29</v>
      </c>
    </row>
    <row r="293" customFormat="false" ht="12.75" hidden="false" customHeight="false" outlineLevel="0" collapsed="false">
      <c r="A293" s="74" t="n">
        <f aca="false">IF(EOMONTH(A292,0)+1&gt;$C$17,0,IF(A292=0,0,EOMONTH(A292,0)+1))</f>
        <v>0</v>
      </c>
      <c r="B293" s="75" t="n">
        <f aca="false">IF(A293=0,0,YEAR(A293))</f>
        <v>0</v>
      </c>
      <c r="C293" s="76" t="n">
        <f aca="false">IF(A293=0,0,VLOOKUP($A293,PeakPrices,C$4,FALSE()))</f>
        <v>0</v>
      </c>
      <c r="D293" s="30" t="n">
        <f aca="false">IF(A293=0,0,VLOOKUP($A293,SatPrices,D$4,FALSE()))</f>
        <v>0</v>
      </c>
      <c r="E293" s="30" t="n">
        <f aca="false">IF(A293=0,0,VLOOKUP($A293,SunPrices,E$4+4,FALSE()))</f>
        <v>0</v>
      </c>
      <c r="F293" s="30" t="n">
        <f aca="false">IF(A293=0,0,VLOOKUP($A293,OffPrices,F$4+4,FALSE()))</f>
        <v>0</v>
      </c>
      <c r="G293" s="30" t="n">
        <f aca="false">+IF(A293=0,0,(D293*R293*16+E293*S293*16+F293*SUM(Q293:S293)*8)/(R293*16+S293*16+SUM(Q293:S293)*8))</f>
        <v>0</v>
      </c>
      <c r="H293" s="77" t="n">
        <f aca="false">IF(A293=0,0,(C293*Q293*16+D293*R293*16+E293*S293*16+F293*SUM(Q293:S293)*8)/(SUM(Q293:S293)*24))</f>
        <v>0</v>
      </c>
      <c r="I293" s="78" t="n">
        <f aca="false">IF(A293=0,0,VLOOKUP($A293,PeakVols,I$4+12,FALSE()))</f>
        <v>0</v>
      </c>
      <c r="J293" s="79" t="n">
        <f aca="false">IF(A293=0,0,VLOOKUP($A293,OffVols,J$4+16,FALSE()))</f>
        <v>0</v>
      </c>
      <c r="K293" s="80" t="n">
        <f aca="false">IF(A293=0,0,(I293*Q293*16+J293*SUM(R293:S293)*16+J293*SUM(Q293:S293)*8)/(SUM(Q293:S293)*24))</f>
        <v>0</v>
      </c>
      <c r="L293" s="81" t="n">
        <f aca="false">IF(A293=0,0,VLOOKUP($A293,PeakIntraVols,L$4,FALSE()))</f>
        <v>0</v>
      </c>
      <c r="M293" s="82" t="n">
        <f aca="false">IF(A293=0,0,VLOOKUP($A293,OffIntraVols,M$4+4,FALSE()))</f>
        <v>0</v>
      </c>
      <c r="N293" s="82" t="n">
        <f aca="false">IF(A293=0,0,(L293*Q293*16+M293*SUM(R293:S293)*16+M293*SUM(Q293:S293)*8)/(SUM(Q293:S293)*24))</f>
        <v>0</v>
      </c>
      <c r="O293" s="83" t="n">
        <f aca="false">IF(A293=0,0,VLOOKUP(A293,'Pwr CrvFtch'!$A$4:$B$363,2))</f>
        <v>0</v>
      </c>
      <c r="P293" s="84" t="n">
        <f aca="false">IF(A293=0,0,(1+O293/2)^(-2*((EOMONTH(A293,0)+20)-$C$12)/365.25))</f>
        <v>0</v>
      </c>
      <c r="Q293" s="85" t="n">
        <f aca="false">IF(A293=0,0,VLOOKUP($A293,$AC$4:$AF$446,2))</f>
        <v>0</v>
      </c>
      <c r="R293" s="85" t="n">
        <f aca="false">IF(A293=0,0,VLOOKUP($A293,$AC$4:$AF$446,3))</f>
        <v>0</v>
      </c>
      <c r="S293" s="85" t="n">
        <f aca="false">IF(A293=0,0,VLOOKUP($A293,$AC$4:$AF$446,4))</f>
        <v>0</v>
      </c>
      <c r="AC293" s="11" t="n">
        <f aca="false">EOMONTH(AC292,0)+1</f>
        <v>45352</v>
      </c>
      <c r="AD293" s="8" t="n">
        <v>22</v>
      </c>
      <c r="AE293" s="8" t="n">
        <v>4</v>
      </c>
      <c r="AF293" s="8" t="n">
        <v>5</v>
      </c>
      <c r="AG293" s="8" t="n">
        <v>0</v>
      </c>
      <c r="AH293" s="8" t="n">
        <v>31</v>
      </c>
    </row>
    <row r="294" customFormat="false" ht="12.75" hidden="false" customHeight="false" outlineLevel="0" collapsed="false">
      <c r="A294" s="74" t="n">
        <f aca="false">IF(EOMONTH(A293,0)+1&gt;$C$17,0,IF(A293=0,0,EOMONTH(A293,0)+1))</f>
        <v>0</v>
      </c>
      <c r="B294" s="75" t="n">
        <f aca="false">IF(A294=0,0,YEAR(A294))</f>
        <v>0</v>
      </c>
      <c r="C294" s="76" t="n">
        <f aca="false">IF(A294=0,0,VLOOKUP($A294,PeakPrices,C$4,FALSE()))</f>
        <v>0</v>
      </c>
      <c r="D294" s="30" t="n">
        <f aca="false">IF(A294=0,0,VLOOKUP($A294,SatPrices,D$4,FALSE()))</f>
        <v>0</v>
      </c>
      <c r="E294" s="30" t="n">
        <f aca="false">IF(A294=0,0,VLOOKUP($A294,SunPrices,E$4+4,FALSE()))</f>
        <v>0</v>
      </c>
      <c r="F294" s="30" t="n">
        <f aca="false">IF(A294=0,0,VLOOKUP($A294,OffPrices,F$4+4,FALSE()))</f>
        <v>0</v>
      </c>
      <c r="G294" s="30" t="n">
        <f aca="false">+IF(A294=0,0,(D294*R294*16+E294*S294*16+F294*SUM(Q294:S294)*8)/(R294*16+S294*16+SUM(Q294:S294)*8))</f>
        <v>0</v>
      </c>
      <c r="H294" s="77" t="n">
        <f aca="false">IF(A294=0,0,(C294*Q294*16+D294*R294*16+E294*S294*16+F294*SUM(Q294:S294)*8)/(SUM(Q294:S294)*24))</f>
        <v>0</v>
      </c>
      <c r="I294" s="78" t="n">
        <f aca="false">IF(A294=0,0,VLOOKUP($A294,PeakVols,I$4+12,FALSE()))</f>
        <v>0</v>
      </c>
      <c r="J294" s="79" t="n">
        <f aca="false">IF(A294=0,0,VLOOKUP($A294,OffVols,J$4+16,FALSE()))</f>
        <v>0</v>
      </c>
      <c r="K294" s="80" t="n">
        <f aca="false">IF(A294=0,0,(I294*Q294*16+J294*SUM(R294:S294)*16+J294*SUM(Q294:S294)*8)/(SUM(Q294:S294)*24))</f>
        <v>0</v>
      </c>
      <c r="L294" s="81" t="n">
        <f aca="false">IF(A294=0,0,VLOOKUP($A294,PeakIntraVols,L$4,FALSE()))</f>
        <v>0</v>
      </c>
      <c r="M294" s="82" t="n">
        <f aca="false">IF(A294=0,0,VLOOKUP($A294,OffIntraVols,M$4+4,FALSE()))</f>
        <v>0</v>
      </c>
      <c r="N294" s="82" t="n">
        <f aca="false">IF(A294=0,0,(L294*Q294*16+M294*SUM(R294:S294)*16+M294*SUM(Q294:S294)*8)/(SUM(Q294:S294)*24))</f>
        <v>0</v>
      </c>
      <c r="O294" s="83" t="n">
        <f aca="false">IF(A294=0,0,VLOOKUP(A294,'Pwr CrvFtch'!$A$4:$B$363,2))</f>
        <v>0</v>
      </c>
      <c r="P294" s="84" t="n">
        <f aca="false">IF(A294=0,0,(1+O294/2)^(-2*((EOMONTH(A294,0)+20)-$C$12)/365.25))</f>
        <v>0</v>
      </c>
      <c r="Q294" s="85" t="n">
        <f aca="false">IF(A294=0,0,VLOOKUP($A294,$AC$4:$AF$446,2))</f>
        <v>0</v>
      </c>
      <c r="R294" s="85" t="n">
        <f aca="false">IF(A294=0,0,VLOOKUP($A294,$AC$4:$AF$446,3))</f>
        <v>0</v>
      </c>
      <c r="S294" s="85" t="n">
        <f aca="false">IF(A294=0,0,VLOOKUP($A294,$AC$4:$AF$446,4))</f>
        <v>0</v>
      </c>
      <c r="AC294" s="11" t="n">
        <f aca="false">EOMONTH(AC293,0)+1</f>
        <v>45383</v>
      </c>
      <c r="AD294" s="8" t="n">
        <v>22</v>
      </c>
      <c r="AE294" s="8" t="n">
        <v>4</v>
      </c>
      <c r="AF294" s="8" t="n">
        <v>4</v>
      </c>
      <c r="AG294" s="8" t="n">
        <v>0</v>
      </c>
      <c r="AH294" s="8" t="n">
        <v>30</v>
      </c>
    </row>
    <row r="295" customFormat="false" ht="12.75" hidden="false" customHeight="false" outlineLevel="0" collapsed="false">
      <c r="A295" s="74" t="n">
        <f aca="false">IF(EOMONTH(A294,0)+1&gt;$C$17,0,IF(A294=0,0,EOMONTH(A294,0)+1))</f>
        <v>0</v>
      </c>
      <c r="B295" s="75" t="n">
        <f aca="false">IF(A295=0,0,YEAR(A295))</f>
        <v>0</v>
      </c>
      <c r="C295" s="76" t="n">
        <f aca="false">IF(A295=0,0,VLOOKUP($A295,PeakPrices,C$4,FALSE()))</f>
        <v>0</v>
      </c>
      <c r="D295" s="30" t="n">
        <f aca="false">IF(A295=0,0,VLOOKUP($A295,SatPrices,D$4,FALSE()))</f>
        <v>0</v>
      </c>
      <c r="E295" s="30" t="n">
        <f aca="false">IF(A295=0,0,VLOOKUP($A295,SunPrices,E$4+4,FALSE()))</f>
        <v>0</v>
      </c>
      <c r="F295" s="30" t="n">
        <f aca="false">IF(A295=0,0,VLOOKUP($A295,OffPrices,F$4+4,FALSE()))</f>
        <v>0</v>
      </c>
      <c r="G295" s="30" t="n">
        <f aca="false">+IF(A295=0,0,(D295*R295*16+E295*S295*16+F295*SUM(Q295:S295)*8)/(R295*16+S295*16+SUM(Q295:S295)*8))</f>
        <v>0</v>
      </c>
      <c r="H295" s="77" t="n">
        <f aca="false">IF(A295=0,0,(C295*Q295*16+D295*R295*16+E295*S295*16+F295*SUM(Q295:S295)*8)/(SUM(Q295:S295)*24))</f>
        <v>0</v>
      </c>
      <c r="I295" s="78" t="n">
        <f aca="false">IF(A295=0,0,VLOOKUP($A295,PeakVols,I$4+12,FALSE()))</f>
        <v>0</v>
      </c>
      <c r="J295" s="79" t="n">
        <f aca="false">IF(A295=0,0,VLOOKUP($A295,OffVols,J$4+16,FALSE()))</f>
        <v>0</v>
      </c>
      <c r="K295" s="80" t="n">
        <f aca="false">IF(A295=0,0,(I295*Q295*16+J295*SUM(R295:S295)*16+J295*SUM(Q295:S295)*8)/(SUM(Q295:S295)*24))</f>
        <v>0</v>
      </c>
      <c r="L295" s="81" t="n">
        <f aca="false">IF(A295=0,0,VLOOKUP($A295,PeakIntraVols,L$4,FALSE()))</f>
        <v>0</v>
      </c>
      <c r="M295" s="82" t="n">
        <f aca="false">IF(A295=0,0,VLOOKUP($A295,OffIntraVols,M$4+4,FALSE()))</f>
        <v>0</v>
      </c>
      <c r="N295" s="82" t="n">
        <f aca="false">IF(A295=0,0,(L295*Q295*16+M295*SUM(R295:S295)*16+M295*SUM(Q295:S295)*8)/(SUM(Q295:S295)*24))</f>
        <v>0</v>
      </c>
      <c r="O295" s="83" t="n">
        <f aca="false">IF(A295=0,0,VLOOKUP(A295,'Pwr CrvFtch'!$A$4:$B$363,2))</f>
        <v>0</v>
      </c>
      <c r="P295" s="84" t="n">
        <f aca="false">IF(A295=0,0,(1+O295/2)^(-2*((EOMONTH(A295,0)+20)-$C$12)/365.25))</f>
        <v>0</v>
      </c>
      <c r="Q295" s="85" t="n">
        <f aca="false">IF(A295=0,0,VLOOKUP($A295,$AC$4:$AF$446,2))</f>
        <v>0</v>
      </c>
      <c r="R295" s="85" t="n">
        <f aca="false">IF(A295=0,0,VLOOKUP($A295,$AC$4:$AF$446,3))</f>
        <v>0</v>
      </c>
      <c r="S295" s="85" t="n">
        <f aca="false">IF(A295=0,0,VLOOKUP($A295,$AC$4:$AF$446,4))</f>
        <v>0</v>
      </c>
      <c r="AC295" s="11" t="n">
        <f aca="false">EOMONTH(AC294,0)+1</f>
        <v>45413</v>
      </c>
      <c r="AD295" s="8" t="n">
        <v>20</v>
      </c>
      <c r="AE295" s="8" t="n">
        <v>5</v>
      </c>
      <c r="AF295" s="8" t="n">
        <v>6</v>
      </c>
      <c r="AG295" s="8" t="n">
        <v>1</v>
      </c>
      <c r="AH295" s="8" t="n">
        <v>31</v>
      </c>
    </row>
    <row r="296" customFormat="false" ht="12.75" hidden="false" customHeight="false" outlineLevel="0" collapsed="false">
      <c r="A296" s="74" t="n">
        <f aca="false">IF(EOMONTH(A295,0)+1&gt;$C$17,0,IF(A295=0,0,EOMONTH(A295,0)+1))</f>
        <v>0</v>
      </c>
      <c r="B296" s="75" t="n">
        <f aca="false">IF(A296=0,0,YEAR(A296))</f>
        <v>0</v>
      </c>
      <c r="C296" s="76" t="n">
        <f aca="false">IF(A296=0,0,VLOOKUP($A296,PeakPrices,C$4,FALSE()))</f>
        <v>0</v>
      </c>
      <c r="D296" s="30" t="n">
        <f aca="false">IF(A296=0,0,VLOOKUP($A296,SatPrices,D$4,FALSE()))</f>
        <v>0</v>
      </c>
      <c r="E296" s="30" t="n">
        <f aca="false">IF(A296=0,0,VLOOKUP($A296,SunPrices,E$4+4,FALSE()))</f>
        <v>0</v>
      </c>
      <c r="F296" s="30" t="n">
        <f aca="false">IF(A296=0,0,VLOOKUP($A296,OffPrices,F$4+4,FALSE()))</f>
        <v>0</v>
      </c>
      <c r="G296" s="30" t="n">
        <f aca="false">+IF(A296=0,0,(D296*R296*16+E296*S296*16+F296*SUM(Q296:S296)*8)/(R296*16+S296*16+SUM(Q296:S296)*8))</f>
        <v>0</v>
      </c>
      <c r="H296" s="77" t="n">
        <f aca="false">IF(A296=0,0,(C296*Q296*16+D296*R296*16+E296*S296*16+F296*SUM(Q296:S296)*8)/(SUM(Q296:S296)*24))</f>
        <v>0</v>
      </c>
      <c r="I296" s="78" t="n">
        <f aca="false">IF(A296=0,0,VLOOKUP($A296,PeakVols,I$4+12,FALSE()))</f>
        <v>0</v>
      </c>
      <c r="J296" s="79" t="n">
        <f aca="false">IF(A296=0,0,VLOOKUP($A296,OffVols,J$4+16,FALSE()))</f>
        <v>0</v>
      </c>
      <c r="K296" s="80" t="n">
        <f aca="false">IF(A296=0,0,(I296*Q296*16+J296*SUM(R296:S296)*16+J296*SUM(Q296:S296)*8)/(SUM(Q296:S296)*24))</f>
        <v>0</v>
      </c>
      <c r="L296" s="81" t="n">
        <f aca="false">IF(A296=0,0,VLOOKUP($A296,PeakIntraVols,L$4,FALSE()))</f>
        <v>0</v>
      </c>
      <c r="M296" s="82" t="n">
        <f aca="false">IF(A296=0,0,VLOOKUP($A296,OffIntraVols,M$4+4,FALSE()))</f>
        <v>0</v>
      </c>
      <c r="N296" s="82" t="n">
        <f aca="false">IF(A296=0,0,(L296*Q296*16+M296*SUM(R296:S296)*16+M296*SUM(Q296:S296)*8)/(SUM(Q296:S296)*24))</f>
        <v>0</v>
      </c>
      <c r="O296" s="83" t="n">
        <f aca="false">IF(A296=0,0,VLOOKUP(A296,'Pwr CrvFtch'!$A$4:$B$363,2))</f>
        <v>0</v>
      </c>
      <c r="P296" s="84" t="n">
        <f aca="false">IF(A296=0,0,(1+O296/2)^(-2*((EOMONTH(A296,0)+20)-$C$12)/365.25))</f>
        <v>0</v>
      </c>
      <c r="Q296" s="85" t="n">
        <f aca="false">IF(A296=0,0,VLOOKUP($A296,$AC$4:$AF$446,2))</f>
        <v>0</v>
      </c>
      <c r="R296" s="85" t="n">
        <f aca="false">IF(A296=0,0,VLOOKUP($A296,$AC$4:$AF$446,3))</f>
        <v>0</v>
      </c>
      <c r="S296" s="85" t="n">
        <f aca="false">IF(A296=0,0,VLOOKUP($A296,$AC$4:$AF$446,4))</f>
        <v>0</v>
      </c>
      <c r="AC296" s="11" t="n">
        <f aca="false">EOMONTH(AC295,0)+1</f>
        <v>45444</v>
      </c>
      <c r="AD296" s="8" t="n">
        <v>22</v>
      </c>
      <c r="AE296" s="8" t="n">
        <v>4</v>
      </c>
      <c r="AF296" s="8" t="n">
        <v>4</v>
      </c>
      <c r="AG296" s="8" t="n">
        <v>0</v>
      </c>
      <c r="AH296" s="8" t="n">
        <v>30</v>
      </c>
    </row>
    <row r="297" customFormat="false" ht="12.75" hidden="false" customHeight="false" outlineLevel="0" collapsed="false">
      <c r="A297" s="74" t="n">
        <f aca="false">IF(EOMONTH(A296,0)+1&gt;$C$17,0,IF(A296=0,0,EOMONTH(A296,0)+1))</f>
        <v>0</v>
      </c>
      <c r="B297" s="75" t="n">
        <f aca="false">IF(A297=0,0,YEAR(A297))</f>
        <v>0</v>
      </c>
      <c r="C297" s="76" t="n">
        <f aca="false">IF(A297=0,0,VLOOKUP($A297,PeakPrices,C$4,FALSE()))</f>
        <v>0</v>
      </c>
      <c r="D297" s="30" t="n">
        <f aca="false">IF(A297=0,0,VLOOKUP($A297,SatPrices,D$4,FALSE()))</f>
        <v>0</v>
      </c>
      <c r="E297" s="30" t="n">
        <f aca="false">IF(A297=0,0,VLOOKUP($A297,SunPrices,E$4+4,FALSE()))</f>
        <v>0</v>
      </c>
      <c r="F297" s="30" t="n">
        <f aca="false">IF(A297=0,0,VLOOKUP($A297,OffPrices,F$4+4,FALSE()))</f>
        <v>0</v>
      </c>
      <c r="G297" s="30" t="n">
        <f aca="false">+IF(A297=0,0,(D297*R297*16+E297*S297*16+F297*SUM(Q297:S297)*8)/(R297*16+S297*16+SUM(Q297:S297)*8))</f>
        <v>0</v>
      </c>
      <c r="H297" s="77" t="n">
        <f aca="false">IF(A297=0,0,(C297*Q297*16+D297*R297*16+E297*S297*16+F297*SUM(Q297:S297)*8)/(SUM(Q297:S297)*24))</f>
        <v>0</v>
      </c>
      <c r="I297" s="78" t="n">
        <f aca="false">IF(A297=0,0,VLOOKUP($A297,PeakVols,I$4+12,FALSE()))</f>
        <v>0</v>
      </c>
      <c r="J297" s="79" t="n">
        <f aca="false">IF(A297=0,0,VLOOKUP($A297,OffVols,J$4+16,FALSE()))</f>
        <v>0</v>
      </c>
      <c r="K297" s="80" t="n">
        <f aca="false">IF(A297=0,0,(I297*Q297*16+J297*SUM(R297:S297)*16+J297*SUM(Q297:S297)*8)/(SUM(Q297:S297)*24))</f>
        <v>0</v>
      </c>
      <c r="L297" s="81" t="n">
        <f aca="false">IF(A297=0,0,VLOOKUP($A297,PeakIntraVols,L$4,FALSE()))</f>
        <v>0</v>
      </c>
      <c r="M297" s="82" t="n">
        <f aca="false">IF(A297=0,0,VLOOKUP($A297,OffIntraVols,M$4+4,FALSE()))</f>
        <v>0</v>
      </c>
      <c r="N297" s="82" t="n">
        <f aca="false">IF(A297=0,0,(L297*Q297*16+M297*SUM(R297:S297)*16+M297*SUM(Q297:S297)*8)/(SUM(Q297:S297)*24))</f>
        <v>0</v>
      </c>
      <c r="O297" s="83" t="n">
        <f aca="false">IF(A297=0,0,VLOOKUP(A297,'Pwr CrvFtch'!$A$4:$B$363,2))</f>
        <v>0</v>
      </c>
      <c r="P297" s="84" t="n">
        <f aca="false">IF(A297=0,0,(1+O297/2)^(-2*((EOMONTH(A297,0)+20)-$C$12)/365.25))</f>
        <v>0</v>
      </c>
      <c r="Q297" s="85" t="n">
        <f aca="false">IF(A297=0,0,VLOOKUP($A297,$AC$4:$AF$446,2))</f>
        <v>0</v>
      </c>
      <c r="R297" s="85" t="n">
        <f aca="false">IF(A297=0,0,VLOOKUP($A297,$AC$4:$AF$446,3))</f>
        <v>0</v>
      </c>
      <c r="S297" s="85" t="n">
        <f aca="false">IF(A297=0,0,VLOOKUP($A297,$AC$4:$AF$446,4))</f>
        <v>0</v>
      </c>
      <c r="AC297" s="11" t="n">
        <f aca="false">EOMONTH(AC296,0)+1</f>
        <v>45474</v>
      </c>
      <c r="AD297" s="8" t="n">
        <v>23</v>
      </c>
      <c r="AE297" s="8" t="n">
        <v>3</v>
      </c>
      <c r="AF297" s="8" t="n">
        <v>5</v>
      </c>
      <c r="AG297" s="8" t="n">
        <v>1</v>
      </c>
      <c r="AH297" s="8" t="n">
        <v>31</v>
      </c>
    </row>
    <row r="298" customFormat="false" ht="12.75" hidden="false" customHeight="false" outlineLevel="0" collapsed="false">
      <c r="A298" s="74" t="n">
        <f aca="false">IF(EOMONTH(A297,0)+1&gt;$C$17,0,IF(A297=0,0,EOMONTH(A297,0)+1))</f>
        <v>0</v>
      </c>
      <c r="B298" s="75" t="n">
        <f aca="false">IF(A298=0,0,YEAR(A298))</f>
        <v>0</v>
      </c>
      <c r="C298" s="76" t="n">
        <f aca="false">IF(A298=0,0,VLOOKUP($A298,PeakPrices,C$4,FALSE()))</f>
        <v>0</v>
      </c>
      <c r="D298" s="30" t="n">
        <f aca="false">IF(A298=0,0,VLOOKUP($A298,SatPrices,D$4,FALSE()))</f>
        <v>0</v>
      </c>
      <c r="E298" s="30" t="n">
        <f aca="false">IF(A298=0,0,VLOOKUP($A298,SunPrices,E$4+4,FALSE()))</f>
        <v>0</v>
      </c>
      <c r="F298" s="30" t="n">
        <f aca="false">IF(A298=0,0,VLOOKUP($A298,OffPrices,F$4+4,FALSE()))</f>
        <v>0</v>
      </c>
      <c r="G298" s="30" t="n">
        <f aca="false">+IF(A298=0,0,(D298*R298*16+E298*S298*16+F298*SUM(Q298:S298)*8)/(R298*16+S298*16+SUM(Q298:S298)*8))</f>
        <v>0</v>
      </c>
      <c r="H298" s="77" t="n">
        <f aca="false">IF(A298=0,0,(C298*Q298*16+D298*R298*16+E298*S298*16+F298*SUM(Q298:S298)*8)/(SUM(Q298:S298)*24))</f>
        <v>0</v>
      </c>
      <c r="I298" s="78" t="n">
        <f aca="false">IF(A298=0,0,VLOOKUP($A298,PeakVols,I$4+12,FALSE()))</f>
        <v>0</v>
      </c>
      <c r="J298" s="79" t="n">
        <f aca="false">IF(A298=0,0,VLOOKUP($A298,OffVols,J$4+16,FALSE()))</f>
        <v>0</v>
      </c>
      <c r="K298" s="80" t="n">
        <f aca="false">IF(A298=0,0,(I298*Q298*16+J298*SUM(R298:S298)*16+J298*SUM(Q298:S298)*8)/(SUM(Q298:S298)*24))</f>
        <v>0</v>
      </c>
      <c r="L298" s="81" t="n">
        <f aca="false">IF(A298=0,0,VLOOKUP($A298,PeakIntraVols,L$4,FALSE()))</f>
        <v>0</v>
      </c>
      <c r="M298" s="82" t="n">
        <f aca="false">IF(A298=0,0,VLOOKUP($A298,OffIntraVols,M$4+4,FALSE()))</f>
        <v>0</v>
      </c>
      <c r="N298" s="82" t="n">
        <f aca="false">IF(A298=0,0,(L298*Q298*16+M298*SUM(R298:S298)*16+M298*SUM(Q298:S298)*8)/(SUM(Q298:S298)*24))</f>
        <v>0</v>
      </c>
      <c r="O298" s="83" t="n">
        <f aca="false">IF(A298=0,0,VLOOKUP(A298,'Pwr CrvFtch'!$A$4:$B$363,2))</f>
        <v>0</v>
      </c>
      <c r="P298" s="84" t="n">
        <f aca="false">IF(A298=0,0,(1+O298/2)^(-2*((EOMONTH(A298,0)+20)-$C$12)/365.25))</f>
        <v>0</v>
      </c>
      <c r="Q298" s="85" t="n">
        <f aca="false">IF(A298=0,0,VLOOKUP($A298,$AC$4:$AF$446,2))</f>
        <v>0</v>
      </c>
      <c r="R298" s="85" t="n">
        <f aca="false">IF(A298=0,0,VLOOKUP($A298,$AC$4:$AF$446,3))</f>
        <v>0</v>
      </c>
      <c r="S298" s="85" t="n">
        <f aca="false">IF(A298=0,0,VLOOKUP($A298,$AC$4:$AF$446,4))</f>
        <v>0</v>
      </c>
      <c r="AC298" s="11" t="n">
        <f aca="false">EOMONTH(AC297,0)+1</f>
        <v>45505</v>
      </c>
      <c r="AD298" s="8" t="n">
        <v>21</v>
      </c>
      <c r="AE298" s="8" t="n">
        <v>5</v>
      </c>
      <c r="AF298" s="8" t="n">
        <v>5</v>
      </c>
      <c r="AG298" s="8" t="n">
        <v>0</v>
      </c>
      <c r="AH298" s="8" t="n">
        <v>31</v>
      </c>
    </row>
    <row r="299" customFormat="false" ht="12.75" hidden="false" customHeight="false" outlineLevel="0" collapsed="false">
      <c r="A299" s="74" t="n">
        <f aca="false">IF(EOMONTH(A298,0)+1&gt;$C$17,0,IF(A298=0,0,EOMONTH(A298,0)+1))</f>
        <v>0</v>
      </c>
      <c r="B299" s="75" t="n">
        <f aca="false">IF(A299=0,0,YEAR(A299))</f>
        <v>0</v>
      </c>
      <c r="C299" s="76" t="n">
        <f aca="false">IF(A299=0,0,VLOOKUP($A299,PeakPrices,C$4,FALSE()))</f>
        <v>0</v>
      </c>
      <c r="D299" s="30" t="n">
        <f aca="false">IF(A299=0,0,VLOOKUP($A299,SatPrices,D$4,FALSE()))</f>
        <v>0</v>
      </c>
      <c r="E299" s="30" t="n">
        <f aca="false">IF(A299=0,0,VLOOKUP($A299,SunPrices,E$4+4,FALSE()))</f>
        <v>0</v>
      </c>
      <c r="F299" s="30" t="n">
        <f aca="false">IF(A299=0,0,VLOOKUP($A299,OffPrices,F$4+4,FALSE()))</f>
        <v>0</v>
      </c>
      <c r="G299" s="30" t="n">
        <f aca="false">+IF(A299=0,0,(D299*R299*16+E299*S299*16+F299*SUM(Q299:S299)*8)/(R299*16+S299*16+SUM(Q299:S299)*8))</f>
        <v>0</v>
      </c>
      <c r="H299" s="77" t="n">
        <f aca="false">IF(A299=0,0,(C299*Q299*16+D299*R299*16+E299*S299*16+F299*SUM(Q299:S299)*8)/(SUM(Q299:S299)*24))</f>
        <v>0</v>
      </c>
      <c r="I299" s="78" t="n">
        <f aca="false">IF(A299=0,0,VLOOKUP($A299,PeakVols,I$4+12,FALSE()))</f>
        <v>0</v>
      </c>
      <c r="J299" s="79" t="n">
        <f aca="false">IF(A299=0,0,VLOOKUP($A299,OffVols,J$4+16,FALSE()))</f>
        <v>0</v>
      </c>
      <c r="K299" s="80" t="n">
        <f aca="false">IF(A299=0,0,(I299*Q299*16+J299*SUM(R299:S299)*16+J299*SUM(Q299:S299)*8)/(SUM(Q299:S299)*24))</f>
        <v>0</v>
      </c>
      <c r="L299" s="81" t="n">
        <f aca="false">IF(A299=0,0,VLOOKUP($A299,PeakIntraVols,L$4,FALSE()))</f>
        <v>0</v>
      </c>
      <c r="M299" s="82" t="n">
        <f aca="false">IF(A299=0,0,VLOOKUP($A299,OffIntraVols,M$4+4,FALSE()))</f>
        <v>0</v>
      </c>
      <c r="N299" s="82" t="n">
        <f aca="false">IF(A299=0,0,(L299*Q299*16+M299*SUM(R299:S299)*16+M299*SUM(Q299:S299)*8)/(SUM(Q299:S299)*24))</f>
        <v>0</v>
      </c>
      <c r="O299" s="83" t="n">
        <f aca="false">IF(A299=0,0,VLOOKUP(A299,'Pwr CrvFtch'!$A$4:$B$363,2))</f>
        <v>0</v>
      </c>
      <c r="P299" s="84" t="n">
        <f aca="false">IF(A299=0,0,(1+O299/2)^(-2*((EOMONTH(A299,0)+20)-$C$12)/365.25))</f>
        <v>0</v>
      </c>
      <c r="Q299" s="85" t="n">
        <f aca="false">IF(A299=0,0,VLOOKUP($A299,$AC$4:$AF$446,2))</f>
        <v>0</v>
      </c>
      <c r="R299" s="85" t="n">
        <f aca="false">IF(A299=0,0,VLOOKUP($A299,$AC$4:$AF$446,3))</f>
        <v>0</v>
      </c>
      <c r="S299" s="85" t="n">
        <f aca="false">IF(A299=0,0,VLOOKUP($A299,$AC$4:$AF$446,4))</f>
        <v>0</v>
      </c>
      <c r="AC299" s="11" t="n">
        <f aca="false">EOMONTH(AC298,0)+1</f>
        <v>45536</v>
      </c>
      <c r="AD299" s="8" t="n">
        <v>21</v>
      </c>
      <c r="AE299" s="8" t="n">
        <v>4</v>
      </c>
      <c r="AF299" s="8" t="n">
        <v>5</v>
      </c>
      <c r="AG299" s="8" t="n">
        <v>1</v>
      </c>
      <c r="AH299" s="8" t="n">
        <v>30</v>
      </c>
    </row>
    <row r="300" customFormat="false" ht="12.75" hidden="false" customHeight="false" outlineLevel="0" collapsed="false">
      <c r="A300" s="74" t="n">
        <f aca="false">IF(EOMONTH(A299,0)+1&gt;$C$17,0,IF(A299=0,0,EOMONTH(A299,0)+1))</f>
        <v>0</v>
      </c>
      <c r="B300" s="75" t="n">
        <f aca="false">IF(A300=0,0,YEAR(A300))</f>
        <v>0</v>
      </c>
      <c r="C300" s="76" t="n">
        <f aca="false">IF(A300=0,0,VLOOKUP($A300,PeakPrices,C$4,FALSE()))</f>
        <v>0</v>
      </c>
      <c r="D300" s="30" t="n">
        <f aca="false">IF(A300=0,0,VLOOKUP($A300,SatPrices,D$4,FALSE()))</f>
        <v>0</v>
      </c>
      <c r="E300" s="30" t="n">
        <f aca="false">IF(A300=0,0,VLOOKUP($A300,SunPrices,E$4+4,FALSE()))</f>
        <v>0</v>
      </c>
      <c r="F300" s="30" t="n">
        <f aca="false">IF(A300=0,0,VLOOKUP($A300,OffPrices,F$4+4,FALSE()))</f>
        <v>0</v>
      </c>
      <c r="G300" s="30" t="n">
        <f aca="false">+IF(A300=0,0,(D300*R300*16+E300*S300*16+F300*SUM(Q300:S300)*8)/(R300*16+S300*16+SUM(Q300:S300)*8))</f>
        <v>0</v>
      </c>
      <c r="H300" s="77" t="n">
        <f aca="false">IF(A300=0,0,(C300*Q300*16+D300*R300*16+E300*S300*16+F300*SUM(Q300:S300)*8)/(SUM(Q300:S300)*24))</f>
        <v>0</v>
      </c>
      <c r="I300" s="78" t="n">
        <f aca="false">IF(A300=0,0,VLOOKUP($A300,PeakVols,I$4+12,FALSE()))</f>
        <v>0</v>
      </c>
      <c r="J300" s="79" t="n">
        <f aca="false">IF(A300=0,0,VLOOKUP($A300,OffVols,J$4+16,FALSE()))</f>
        <v>0</v>
      </c>
      <c r="K300" s="80" t="n">
        <f aca="false">IF(A300=0,0,(I300*Q300*16+J300*SUM(R300:S300)*16+J300*SUM(Q300:S300)*8)/(SUM(Q300:S300)*24))</f>
        <v>0</v>
      </c>
      <c r="L300" s="81" t="n">
        <f aca="false">IF(A300=0,0,VLOOKUP($A300,PeakIntraVols,L$4,FALSE()))</f>
        <v>0</v>
      </c>
      <c r="M300" s="82" t="n">
        <f aca="false">IF(A300=0,0,VLOOKUP($A300,OffIntraVols,M$4+4,FALSE()))</f>
        <v>0</v>
      </c>
      <c r="N300" s="82" t="n">
        <f aca="false">IF(A300=0,0,(L300*Q300*16+M300*SUM(R300:S300)*16+M300*SUM(Q300:S300)*8)/(SUM(Q300:S300)*24))</f>
        <v>0</v>
      </c>
      <c r="O300" s="83" t="n">
        <f aca="false">IF(A300=0,0,VLOOKUP(A300,'Pwr CrvFtch'!$A$4:$B$363,2))</f>
        <v>0</v>
      </c>
      <c r="P300" s="84" t="n">
        <f aca="false">IF(A300=0,0,(1+O300/2)^(-2*((EOMONTH(A300,0)+20)-$C$12)/365.25))</f>
        <v>0</v>
      </c>
      <c r="Q300" s="85" t="n">
        <f aca="false">IF(A300=0,0,VLOOKUP($A300,$AC$4:$AF$446,2))</f>
        <v>0</v>
      </c>
      <c r="R300" s="85" t="n">
        <f aca="false">IF(A300=0,0,VLOOKUP($A300,$AC$4:$AF$446,3))</f>
        <v>0</v>
      </c>
      <c r="S300" s="85" t="n">
        <f aca="false">IF(A300=0,0,VLOOKUP($A300,$AC$4:$AF$446,4))</f>
        <v>0</v>
      </c>
      <c r="AC300" s="11" t="n">
        <f aca="false">EOMONTH(AC299,0)+1</f>
        <v>45566</v>
      </c>
      <c r="AD300" s="8" t="n">
        <v>22</v>
      </c>
      <c r="AE300" s="8" t="n">
        <v>5</v>
      </c>
      <c r="AF300" s="8" t="n">
        <v>4</v>
      </c>
      <c r="AG300" s="8" t="n">
        <v>0</v>
      </c>
      <c r="AH300" s="8" t="n">
        <v>31</v>
      </c>
    </row>
    <row r="301" customFormat="false" ht="12.75" hidden="false" customHeight="false" outlineLevel="0" collapsed="false">
      <c r="A301" s="74" t="n">
        <f aca="false">IF(EOMONTH(A300,0)+1&gt;$C$17,0,IF(A300=0,0,EOMONTH(A300,0)+1))</f>
        <v>0</v>
      </c>
      <c r="B301" s="75" t="n">
        <f aca="false">IF(A301=0,0,YEAR(A301))</f>
        <v>0</v>
      </c>
      <c r="C301" s="76" t="n">
        <f aca="false">IF(A301=0,0,VLOOKUP($A301,PeakPrices,C$4,FALSE()))</f>
        <v>0</v>
      </c>
      <c r="D301" s="30" t="n">
        <f aca="false">IF(A301=0,0,VLOOKUP($A301,SatPrices,D$4,FALSE()))</f>
        <v>0</v>
      </c>
      <c r="E301" s="30" t="n">
        <f aca="false">IF(A301=0,0,VLOOKUP($A301,SunPrices,E$4+4,FALSE()))</f>
        <v>0</v>
      </c>
      <c r="F301" s="30" t="n">
        <f aca="false">IF(A301=0,0,VLOOKUP($A301,OffPrices,F$4+4,FALSE()))</f>
        <v>0</v>
      </c>
      <c r="G301" s="30" t="n">
        <f aca="false">+IF(A301=0,0,(D301*R301*16+E301*S301*16+F301*SUM(Q301:S301)*8)/(R301*16+S301*16+SUM(Q301:S301)*8))</f>
        <v>0</v>
      </c>
      <c r="H301" s="77" t="n">
        <f aca="false">IF(A301=0,0,(C301*Q301*16+D301*R301*16+E301*S301*16+F301*SUM(Q301:S301)*8)/(SUM(Q301:S301)*24))</f>
        <v>0</v>
      </c>
      <c r="I301" s="78" t="n">
        <f aca="false">IF(A301=0,0,VLOOKUP($A301,PeakVols,I$4+12,FALSE()))</f>
        <v>0</v>
      </c>
      <c r="J301" s="79" t="n">
        <f aca="false">IF(A301=0,0,VLOOKUP($A301,OffVols,J$4+16,FALSE()))</f>
        <v>0</v>
      </c>
      <c r="K301" s="80" t="n">
        <f aca="false">IF(A301=0,0,(I301*Q301*16+J301*SUM(R301:S301)*16+J301*SUM(Q301:S301)*8)/(SUM(Q301:S301)*24))</f>
        <v>0</v>
      </c>
      <c r="L301" s="81" t="n">
        <f aca="false">IF(A301=0,0,VLOOKUP($A301,PeakIntraVols,L$4,FALSE()))</f>
        <v>0</v>
      </c>
      <c r="M301" s="82" t="n">
        <f aca="false">IF(A301=0,0,VLOOKUP($A301,OffIntraVols,M$4+4,FALSE()))</f>
        <v>0</v>
      </c>
      <c r="N301" s="82" t="n">
        <f aca="false">IF(A301=0,0,(L301*Q301*16+M301*SUM(R301:S301)*16+M301*SUM(Q301:S301)*8)/(SUM(Q301:S301)*24))</f>
        <v>0</v>
      </c>
      <c r="O301" s="83" t="n">
        <f aca="false">IF(A301=0,0,VLOOKUP(A301,'Pwr CrvFtch'!$A$4:$B$363,2))</f>
        <v>0</v>
      </c>
      <c r="P301" s="84" t="n">
        <f aca="false">IF(A301=0,0,(1+O301/2)^(-2*((EOMONTH(A301,0)+20)-$C$12)/365.25))</f>
        <v>0</v>
      </c>
      <c r="Q301" s="85" t="n">
        <f aca="false">IF(A301=0,0,VLOOKUP($A301,$AC$4:$AF$446,2))</f>
        <v>0</v>
      </c>
      <c r="R301" s="85" t="n">
        <f aca="false">IF(A301=0,0,VLOOKUP($A301,$AC$4:$AF$446,3))</f>
        <v>0</v>
      </c>
      <c r="S301" s="85" t="n">
        <f aca="false">IF(A301=0,0,VLOOKUP($A301,$AC$4:$AF$446,4))</f>
        <v>0</v>
      </c>
      <c r="AC301" s="11" t="n">
        <f aca="false">EOMONTH(AC300,0)+1</f>
        <v>45597</v>
      </c>
      <c r="AD301" s="8" t="n">
        <v>20</v>
      </c>
      <c r="AE301" s="8" t="n">
        <v>4</v>
      </c>
      <c r="AF301" s="8" t="n">
        <v>6</v>
      </c>
      <c r="AG301" s="8" t="n">
        <v>1</v>
      </c>
      <c r="AH301" s="8" t="n">
        <v>30</v>
      </c>
    </row>
    <row r="302" customFormat="false" ht="12.75" hidden="false" customHeight="false" outlineLevel="0" collapsed="false">
      <c r="A302" s="74" t="n">
        <f aca="false">IF(EOMONTH(A301,0)+1&gt;$C$17,0,IF(A301=0,0,EOMONTH(A301,0)+1))</f>
        <v>0</v>
      </c>
      <c r="B302" s="75" t="n">
        <f aca="false">IF(A302=0,0,YEAR(A302))</f>
        <v>0</v>
      </c>
      <c r="C302" s="76" t="n">
        <f aca="false">IF(A302=0,0,VLOOKUP($A302,PeakPrices,C$4,FALSE()))</f>
        <v>0</v>
      </c>
      <c r="D302" s="30" t="n">
        <f aca="false">IF(A302=0,0,VLOOKUP($A302,SatPrices,D$4,FALSE()))</f>
        <v>0</v>
      </c>
      <c r="E302" s="30" t="n">
        <f aca="false">IF(A302=0,0,VLOOKUP($A302,SunPrices,E$4+4,FALSE()))</f>
        <v>0</v>
      </c>
      <c r="F302" s="30" t="n">
        <f aca="false">IF(A302=0,0,VLOOKUP($A302,OffPrices,F$4+4,FALSE()))</f>
        <v>0</v>
      </c>
      <c r="G302" s="30" t="n">
        <f aca="false">+IF(A302=0,0,(D302*R302*16+E302*S302*16+F302*SUM(Q302:S302)*8)/(R302*16+S302*16+SUM(Q302:S302)*8))</f>
        <v>0</v>
      </c>
      <c r="H302" s="77" t="n">
        <f aca="false">IF(A302=0,0,(C302*Q302*16+D302*R302*16+E302*S302*16+F302*SUM(Q302:S302)*8)/(SUM(Q302:S302)*24))</f>
        <v>0</v>
      </c>
      <c r="I302" s="78" t="n">
        <f aca="false">IF(A302=0,0,VLOOKUP($A302,PeakVols,I$4+12,FALSE()))</f>
        <v>0</v>
      </c>
      <c r="J302" s="79" t="n">
        <f aca="false">IF(A302=0,0,VLOOKUP($A302,OffVols,J$4+16,FALSE()))</f>
        <v>0</v>
      </c>
      <c r="K302" s="80" t="n">
        <f aca="false">IF(A302=0,0,(I302*Q302*16+J302*SUM(R302:S302)*16+J302*SUM(Q302:S302)*8)/(SUM(Q302:S302)*24))</f>
        <v>0</v>
      </c>
      <c r="L302" s="81" t="n">
        <f aca="false">IF(A302=0,0,VLOOKUP($A302,PeakIntraVols,L$4,FALSE()))</f>
        <v>0</v>
      </c>
      <c r="M302" s="82" t="n">
        <f aca="false">IF(A302=0,0,VLOOKUP($A302,OffIntraVols,M$4+4,FALSE()))</f>
        <v>0</v>
      </c>
      <c r="N302" s="82" t="n">
        <f aca="false">IF(A302=0,0,(L302*Q302*16+M302*SUM(R302:S302)*16+M302*SUM(Q302:S302)*8)/(SUM(Q302:S302)*24))</f>
        <v>0</v>
      </c>
      <c r="O302" s="83" t="n">
        <f aca="false">IF(A302=0,0,VLOOKUP(A302,'Pwr CrvFtch'!$A$4:$B$363,2))</f>
        <v>0</v>
      </c>
      <c r="P302" s="84" t="n">
        <f aca="false">IF(A302=0,0,(1+O302/2)^(-2*((EOMONTH(A302,0)+20)-$C$12)/365.25))</f>
        <v>0</v>
      </c>
      <c r="Q302" s="85" t="n">
        <f aca="false">IF(A302=0,0,VLOOKUP($A302,$AC$4:$AF$446,2))</f>
        <v>0</v>
      </c>
      <c r="R302" s="85" t="n">
        <f aca="false">IF(A302=0,0,VLOOKUP($A302,$AC$4:$AF$446,3))</f>
        <v>0</v>
      </c>
      <c r="S302" s="85" t="n">
        <f aca="false">IF(A302=0,0,VLOOKUP($A302,$AC$4:$AF$446,4))</f>
        <v>0</v>
      </c>
      <c r="AC302" s="11" t="n">
        <f aca="false">EOMONTH(AC301,0)+1</f>
        <v>45627</v>
      </c>
      <c r="AD302" s="8" t="n">
        <v>22</v>
      </c>
      <c r="AE302" s="8" t="n">
        <v>4</v>
      </c>
      <c r="AF302" s="8" t="n">
        <v>5</v>
      </c>
      <c r="AG302" s="8" t="n">
        <v>1</v>
      </c>
      <c r="AH302" s="8" t="n">
        <v>31</v>
      </c>
    </row>
    <row r="303" customFormat="false" ht="12.75" hidden="false" customHeight="false" outlineLevel="0" collapsed="false">
      <c r="A303" s="74" t="n">
        <f aca="false">IF(EOMONTH(A302,0)+1&gt;$C$17,0,IF(A302=0,0,EOMONTH(A302,0)+1))</f>
        <v>0</v>
      </c>
      <c r="B303" s="75" t="n">
        <f aca="false">IF(A303=0,0,YEAR(A303))</f>
        <v>0</v>
      </c>
      <c r="C303" s="76" t="n">
        <f aca="false">IF(A303=0,0,VLOOKUP($A303,PeakPrices,C$4,FALSE()))</f>
        <v>0</v>
      </c>
      <c r="D303" s="30" t="n">
        <f aca="false">IF(A303=0,0,VLOOKUP($A303,SatPrices,D$4,FALSE()))</f>
        <v>0</v>
      </c>
      <c r="E303" s="30" t="n">
        <f aca="false">IF(A303=0,0,VLOOKUP($A303,SunPrices,E$4+4,FALSE()))</f>
        <v>0</v>
      </c>
      <c r="F303" s="30" t="n">
        <f aca="false">IF(A303=0,0,VLOOKUP($A303,OffPrices,F$4+4,FALSE()))</f>
        <v>0</v>
      </c>
      <c r="G303" s="30" t="n">
        <f aca="false">+IF(A303=0,0,(D303*R303*16+E303*S303*16+F303*SUM(Q303:S303)*8)/(R303*16+S303*16+SUM(Q303:S303)*8))</f>
        <v>0</v>
      </c>
      <c r="H303" s="77" t="n">
        <f aca="false">IF(A303=0,0,(C303*Q303*16+D303*R303*16+E303*S303*16+F303*SUM(Q303:S303)*8)/(SUM(Q303:S303)*24))</f>
        <v>0</v>
      </c>
      <c r="I303" s="78" t="n">
        <f aca="false">IF(A303=0,0,VLOOKUP($A303,PeakVols,I$4+12,FALSE()))</f>
        <v>0</v>
      </c>
      <c r="J303" s="79" t="n">
        <f aca="false">IF(A303=0,0,VLOOKUP($A303,OffVols,J$4+16,FALSE()))</f>
        <v>0</v>
      </c>
      <c r="K303" s="80" t="n">
        <f aca="false">IF(A303=0,0,(I303*Q303*16+J303*SUM(R303:S303)*16+J303*SUM(Q303:S303)*8)/(SUM(Q303:S303)*24))</f>
        <v>0</v>
      </c>
      <c r="L303" s="81" t="n">
        <f aca="false">IF(A303=0,0,VLOOKUP($A303,PeakIntraVols,L$4,FALSE()))</f>
        <v>0</v>
      </c>
      <c r="M303" s="82" t="n">
        <f aca="false">IF(A303=0,0,VLOOKUP($A303,OffIntraVols,M$4+4,FALSE()))</f>
        <v>0</v>
      </c>
      <c r="N303" s="82" t="n">
        <f aca="false">IF(A303=0,0,(L303*Q303*16+M303*SUM(R303:S303)*16+M303*SUM(Q303:S303)*8)/(SUM(Q303:S303)*24))</f>
        <v>0</v>
      </c>
      <c r="O303" s="83" t="n">
        <f aca="false">IF(A303=0,0,VLOOKUP(A303,'Pwr CrvFtch'!$A$4:$B$363,2))</f>
        <v>0</v>
      </c>
      <c r="P303" s="84" t="n">
        <f aca="false">IF(A303=0,0,(1+O303/2)^(-2*((EOMONTH(A303,0)+20)-$C$12)/365.25))</f>
        <v>0</v>
      </c>
      <c r="Q303" s="85" t="n">
        <f aca="false">IF(A303=0,0,VLOOKUP($A303,$AC$4:$AF$446,2))</f>
        <v>0</v>
      </c>
      <c r="R303" s="85" t="n">
        <f aca="false">IF(A303=0,0,VLOOKUP($A303,$AC$4:$AF$446,3))</f>
        <v>0</v>
      </c>
      <c r="S303" s="85" t="n">
        <f aca="false">IF(A303=0,0,VLOOKUP($A303,$AC$4:$AF$446,4))</f>
        <v>0</v>
      </c>
      <c r="AC303" s="11" t="n">
        <f aca="false">EOMONTH(AC302,0)+1</f>
        <v>45658</v>
      </c>
      <c r="AD303" s="8" t="n">
        <v>22</v>
      </c>
      <c r="AE303" s="8" t="n">
        <v>4</v>
      </c>
      <c r="AF303" s="8" t="n">
        <v>5</v>
      </c>
      <c r="AG303" s="8" t="n">
        <v>1</v>
      </c>
      <c r="AH303" s="8" t="n">
        <v>31</v>
      </c>
    </row>
    <row r="304" customFormat="false" ht="12.75" hidden="false" customHeight="false" outlineLevel="0" collapsed="false">
      <c r="A304" s="74" t="n">
        <f aca="false">IF(EOMONTH(A303,0)+1&gt;$C$17,0,IF(A303=0,0,EOMONTH(A303,0)+1))</f>
        <v>0</v>
      </c>
      <c r="B304" s="75" t="n">
        <f aca="false">IF(A304=0,0,YEAR(A304))</f>
        <v>0</v>
      </c>
      <c r="C304" s="76" t="n">
        <f aca="false">IF(A304=0,0,VLOOKUP($A304,PeakPrices,C$4,FALSE()))</f>
        <v>0</v>
      </c>
      <c r="D304" s="30" t="n">
        <f aca="false">IF(A304=0,0,VLOOKUP($A304,SatPrices,D$4,FALSE()))</f>
        <v>0</v>
      </c>
      <c r="E304" s="30" t="n">
        <f aca="false">IF(A304=0,0,VLOOKUP($A304,SunPrices,E$4+4,FALSE()))</f>
        <v>0</v>
      </c>
      <c r="F304" s="30" t="n">
        <f aca="false">IF(A304=0,0,VLOOKUP($A304,OffPrices,F$4+4,FALSE()))</f>
        <v>0</v>
      </c>
      <c r="G304" s="30" t="n">
        <f aca="false">+IF(A304=0,0,(D304*R304*16+E304*S304*16+F304*SUM(Q304:S304)*8)/(R304*16+S304*16+SUM(Q304:S304)*8))</f>
        <v>0</v>
      </c>
      <c r="H304" s="77" t="n">
        <f aca="false">IF(A304=0,0,(C304*Q304*16+D304*R304*16+E304*S304*16+F304*SUM(Q304:S304)*8)/(SUM(Q304:S304)*24))</f>
        <v>0</v>
      </c>
      <c r="I304" s="78" t="n">
        <f aca="false">IF(A304=0,0,VLOOKUP($A304,PeakVols,I$4+12,FALSE()))</f>
        <v>0</v>
      </c>
      <c r="J304" s="79" t="n">
        <f aca="false">IF(A304=0,0,VLOOKUP($A304,OffVols,J$4+16,FALSE()))</f>
        <v>0</v>
      </c>
      <c r="K304" s="80" t="n">
        <f aca="false">IF(A304=0,0,(I304*Q304*16+J304*SUM(R304:S304)*16+J304*SUM(Q304:S304)*8)/(SUM(Q304:S304)*24))</f>
        <v>0</v>
      </c>
      <c r="L304" s="81" t="n">
        <f aca="false">IF(A304=0,0,VLOOKUP($A304,PeakIntraVols,L$4,FALSE()))</f>
        <v>0</v>
      </c>
      <c r="M304" s="82" t="n">
        <f aca="false">IF(A304=0,0,VLOOKUP($A304,OffIntraVols,M$4+4,FALSE()))</f>
        <v>0</v>
      </c>
      <c r="N304" s="82" t="n">
        <f aca="false">IF(A304=0,0,(L304*Q304*16+M304*SUM(R304:S304)*16+M304*SUM(Q304:S304)*8)/(SUM(Q304:S304)*24))</f>
        <v>0</v>
      </c>
      <c r="O304" s="83" t="n">
        <f aca="false">IF(A304=0,0,VLOOKUP(A304,'Pwr CrvFtch'!$A$4:$B$363,2))</f>
        <v>0</v>
      </c>
      <c r="P304" s="84" t="n">
        <f aca="false">IF(A304=0,0,(1+O304/2)^(-2*((EOMONTH(A304,0)+20)-$C$12)/365.25))</f>
        <v>0</v>
      </c>
      <c r="Q304" s="85" t="n">
        <f aca="false">IF(A304=0,0,VLOOKUP($A304,$AC$4:$AF$446,2))</f>
        <v>0</v>
      </c>
      <c r="R304" s="85" t="n">
        <f aca="false">IF(A304=0,0,VLOOKUP($A304,$AC$4:$AF$446,3))</f>
        <v>0</v>
      </c>
      <c r="S304" s="85" t="n">
        <f aca="false">IF(A304=0,0,VLOOKUP($A304,$AC$4:$AF$446,4))</f>
        <v>0</v>
      </c>
      <c r="AC304" s="11" t="n">
        <f aca="false">EOMONTH(AC303,0)+1</f>
        <v>45689</v>
      </c>
      <c r="AD304" s="8" t="n">
        <v>20</v>
      </c>
      <c r="AE304" s="8" t="n">
        <v>4</v>
      </c>
      <c r="AF304" s="8" t="n">
        <v>4</v>
      </c>
      <c r="AG304" s="8" t="n">
        <v>0</v>
      </c>
      <c r="AH304" s="8" t="n">
        <v>28</v>
      </c>
    </row>
    <row r="305" customFormat="false" ht="12.75" hidden="false" customHeight="false" outlineLevel="0" collapsed="false">
      <c r="A305" s="74" t="n">
        <f aca="false">IF(EOMONTH(A304,0)+1&gt;$C$17,0,IF(A304=0,0,EOMONTH(A304,0)+1))</f>
        <v>0</v>
      </c>
      <c r="B305" s="75" t="n">
        <f aca="false">IF(A305=0,0,YEAR(A305))</f>
        <v>0</v>
      </c>
      <c r="C305" s="76" t="n">
        <f aca="false">IF(A305=0,0,VLOOKUP($A305,PeakPrices,C$4,FALSE()))</f>
        <v>0</v>
      </c>
      <c r="D305" s="30" t="n">
        <f aca="false">IF(A305=0,0,VLOOKUP($A305,SatPrices,D$4,FALSE()))</f>
        <v>0</v>
      </c>
      <c r="E305" s="30" t="n">
        <f aca="false">IF(A305=0,0,VLOOKUP($A305,SunPrices,E$4+4,FALSE()))</f>
        <v>0</v>
      </c>
      <c r="F305" s="30" t="n">
        <f aca="false">IF(A305=0,0,VLOOKUP($A305,OffPrices,F$4+4,FALSE()))</f>
        <v>0</v>
      </c>
      <c r="G305" s="30" t="n">
        <f aca="false">+IF(A305=0,0,(D305*R305*16+E305*S305*16+F305*SUM(Q305:S305)*8)/(R305*16+S305*16+SUM(Q305:S305)*8))</f>
        <v>0</v>
      </c>
      <c r="H305" s="77" t="n">
        <f aca="false">IF(A305=0,0,(C305*Q305*16+D305*R305*16+E305*S305*16+F305*SUM(Q305:S305)*8)/(SUM(Q305:S305)*24))</f>
        <v>0</v>
      </c>
      <c r="I305" s="78" t="n">
        <f aca="false">IF(A305=0,0,VLOOKUP($A305,PeakVols,I$4+12,FALSE()))</f>
        <v>0</v>
      </c>
      <c r="J305" s="79" t="n">
        <f aca="false">IF(A305=0,0,VLOOKUP($A305,OffVols,J$4+16,FALSE()))</f>
        <v>0</v>
      </c>
      <c r="K305" s="80" t="n">
        <f aca="false">IF(A305=0,0,(I305*Q305*16+J305*SUM(R305:S305)*16+J305*SUM(Q305:S305)*8)/(SUM(Q305:S305)*24))</f>
        <v>0</v>
      </c>
      <c r="L305" s="81" t="n">
        <f aca="false">IF(A305=0,0,VLOOKUP($A305,PeakIntraVols,L$4,FALSE()))</f>
        <v>0</v>
      </c>
      <c r="M305" s="82" t="n">
        <f aca="false">IF(A305=0,0,VLOOKUP($A305,OffIntraVols,M$4+4,FALSE()))</f>
        <v>0</v>
      </c>
      <c r="N305" s="82" t="n">
        <f aca="false">IF(A305=0,0,(L305*Q305*16+M305*SUM(R305:S305)*16+M305*SUM(Q305:S305)*8)/(SUM(Q305:S305)*24))</f>
        <v>0</v>
      </c>
      <c r="O305" s="83" t="n">
        <f aca="false">IF(A305=0,0,VLOOKUP(A305,'Pwr CrvFtch'!$A$4:$B$363,2))</f>
        <v>0</v>
      </c>
      <c r="P305" s="84" t="n">
        <f aca="false">IF(A305=0,0,(1+O305/2)^(-2*((EOMONTH(A305,0)+20)-$C$12)/365.25))</f>
        <v>0</v>
      </c>
      <c r="Q305" s="85" t="n">
        <f aca="false">IF(A305=0,0,VLOOKUP($A305,$AC$4:$AF$446,2))</f>
        <v>0</v>
      </c>
      <c r="R305" s="85" t="n">
        <f aca="false">IF(A305=0,0,VLOOKUP($A305,$AC$4:$AF$446,3))</f>
        <v>0</v>
      </c>
      <c r="S305" s="85" t="n">
        <f aca="false">IF(A305=0,0,VLOOKUP($A305,$AC$4:$AF$446,4))</f>
        <v>0</v>
      </c>
      <c r="AC305" s="11" t="n">
        <f aca="false">EOMONTH(AC304,0)+1</f>
        <v>45717</v>
      </c>
      <c r="AD305" s="8" t="n">
        <v>21</v>
      </c>
      <c r="AE305" s="8" t="n">
        <v>5</v>
      </c>
      <c r="AF305" s="8" t="n">
        <v>5</v>
      </c>
      <c r="AG305" s="8" t="n">
        <v>0</v>
      </c>
      <c r="AH305" s="8" t="n">
        <v>31</v>
      </c>
    </row>
    <row r="306" customFormat="false" ht="12.75" hidden="false" customHeight="false" outlineLevel="0" collapsed="false">
      <c r="A306" s="74" t="n">
        <f aca="false">IF(EOMONTH(A305,0)+1&gt;$C$17,0,IF(A305=0,0,EOMONTH(A305,0)+1))</f>
        <v>0</v>
      </c>
      <c r="B306" s="75" t="n">
        <f aca="false">IF(A306=0,0,YEAR(A306))</f>
        <v>0</v>
      </c>
      <c r="C306" s="76" t="n">
        <f aca="false">IF(A306=0,0,VLOOKUP($A306,PeakPrices,C$4,FALSE()))</f>
        <v>0</v>
      </c>
      <c r="D306" s="30" t="n">
        <f aca="false">IF(A306=0,0,VLOOKUP($A306,SatPrices,D$4,FALSE()))</f>
        <v>0</v>
      </c>
      <c r="E306" s="30" t="n">
        <f aca="false">IF(A306=0,0,VLOOKUP($A306,SunPrices,E$4+4,FALSE()))</f>
        <v>0</v>
      </c>
      <c r="F306" s="30" t="n">
        <f aca="false">IF(A306=0,0,VLOOKUP($A306,OffPrices,F$4+4,FALSE()))</f>
        <v>0</v>
      </c>
      <c r="G306" s="30" t="n">
        <f aca="false">+IF(A306=0,0,(D306*R306*16+E306*S306*16+F306*SUM(Q306:S306)*8)/(R306*16+S306*16+SUM(Q306:S306)*8))</f>
        <v>0</v>
      </c>
      <c r="H306" s="77" t="n">
        <f aca="false">IF(A306=0,0,(C306*Q306*16+D306*R306*16+E306*S306*16+F306*SUM(Q306:S306)*8)/(SUM(Q306:S306)*24))</f>
        <v>0</v>
      </c>
      <c r="I306" s="78" t="n">
        <f aca="false">IF(A306=0,0,VLOOKUP($A306,PeakVols,I$4+12,FALSE()))</f>
        <v>0</v>
      </c>
      <c r="J306" s="79" t="n">
        <f aca="false">IF(A306=0,0,VLOOKUP($A306,OffVols,J$4+16,FALSE()))</f>
        <v>0</v>
      </c>
      <c r="K306" s="80" t="n">
        <f aca="false">IF(A306=0,0,(I306*Q306*16+J306*SUM(R306:S306)*16+J306*SUM(Q306:S306)*8)/(SUM(Q306:S306)*24))</f>
        <v>0</v>
      </c>
      <c r="L306" s="81" t="n">
        <f aca="false">IF(A306=0,0,VLOOKUP($A306,PeakIntraVols,L$4,FALSE()))</f>
        <v>0</v>
      </c>
      <c r="M306" s="82" t="n">
        <f aca="false">IF(A306=0,0,VLOOKUP($A306,OffIntraVols,M$4+4,FALSE()))</f>
        <v>0</v>
      </c>
      <c r="N306" s="82" t="n">
        <f aca="false">IF(A306=0,0,(L306*Q306*16+M306*SUM(R306:S306)*16+M306*SUM(Q306:S306)*8)/(SUM(Q306:S306)*24))</f>
        <v>0</v>
      </c>
      <c r="O306" s="83" t="n">
        <f aca="false">IF(A306=0,0,VLOOKUP(A306,'Pwr CrvFtch'!$A$4:$B$363,2))</f>
        <v>0</v>
      </c>
      <c r="P306" s="84" t="n">
        <f aca="false">IF(A306=0,0,(1+O306/2)^(-2*((EOMONTH(A306,0)+20)-$C$12)/365.25))</f>
        <v>0</v>
      </c>
      <c r="Q306" s="85" t="n">
        <f aca="false">IF(A306=0,0,VLOOKUP($A306,$AC$4:$AF$446,2))</f>
        <v>0</v>
      </c>
      <c r="R306" s="85" t="n">
        <f aca="false">IF(A306=0,0,VLOOKUP($A306,$AC$4:$AF$446,3))</f>
        <v>0</v>
      </c>
      <c r="S306" s="85" t="n">
        <f aca="false">IF(A306=0,0,VLOOKUP($A306,$AC$4:$AF$446,4))</f>
        <v>0</v>
      </c>
      <c r="AC306" s="11" t="n">
        <f aca="false">EOMONTH(AC305,0)+1</f>
        <v>45748</v>
      </c>
      <c r="AD306" s="8" t="n">
        <v>22</v>
      </c>
      <c r="AE306" s="8" t="n">
        <v>4</v>
      </c>
      <c r="AF306" s="8" t="n">
        <v>4</v>
      </c>
      <c r="AG306" s="8" t="n">
        <v>0</v>
      </c>
      <c r="AH306" s="8" t="n">
        <v>30</v>
      </c>
    </row>
    <row r="307" customFormat="false" ht="12.75" hidden="false" customHeight="false" outlineLevel="0" collapsed="false">
      <c r="A307" s="74" t="n">
        <f aca="false">IF(EOMONTH(A306,0)+1&gt;$C$17,0,IF(A306=0,0,EOMONTH(A306,0)+1))</f>
        <v>0</v>
      </c>
      <c r="B307" s="75" t="n">
        <f aca="false">IF(A307=0,0,YEAR(A307))</f>
        <v>0</v>
      </c>
      <c r="C307" s="76" t="n">
        <f aca="false">IF(A307=0,0,VLOOKUP($A307,PeakPrices,C$4,FALSE()))</f>
        <v>0</v>
      </c>
      <c r="D307" s="30" t="n">
        <f aca="false">IF(A307=0,0,VLOOKUP($A307,SatPrices,D$4,FALSE()))</f>
        <v>0</v>
      </c>
      <c r="E307" s="30" t="n">
        <f aca="false">IF(A307=0,0,VLOOKUP($A307,SunPrices,E$4+4,FALSE()))</f>
        <v>0</v>
      </c>
      <c r="F307" s="30" t="n">
        <f aca="false">IF(A307=0,0,VLOOKUP($A307,OffPrices,F$4+4,FALSE()))</f>
        <v>0</v>
      </c>
      <c r="G307" s="30" t="n">
        <f aca="false">+IF(A307=0,0,(D307*R307*16+E307*S307*16+F307*SUM(Q307:S307)*8)/(R307*16+S307*16+SUM(Q307:S307)*8))</f>
        <v>0</v>
      </c>
      <c r="H307" s="77" t="n">
        <f aca="false">IF(A307=0,0,(C307*Q307*16+D307*R307*16+E307*S307*16+F307*SUM(Q307:S307)*8)/(SUM(Q307:S307)*24))</f>
        <v>0</v>
      </c>
      <c r="I307" s="78" t="n">
        <f aca="false">IF(A307=0,0,VLOOKUP($A307,PeakVols,I$4+12,FALSE()))</f>
        <v>0</v>
      </c>
      <c r="J307" s="79" t="n">
        <f aca="false">IF(A307=0,0,VLOOKUP($A307,OffVols,J$4+16,FALSE()))</f>
        <v>0</v>
      </c>
      <c r="K307" s="80" t="n">
        <f aca="false">IF(A307=0,0,(I307*Q307*16+J307*SUM(R307:S307)*16+J307*SUM(Q307:S307)*8)/(SUM(Q307:S307)*24))</f>
        <v>0</v>
      </c>
      <c r="L307" s="81" t="n">
        <f aca="false">IF(A307=0,0,VLOOKUP($A307,PeakIntraVols,L$4,FALSE()))</f>
        <v>0</v>
      </c>
      <c r="M307" s="82" t="n">
        <f aca="false">IF(A307=0,0,VLOOKUP($A307,OffIntraVols,M$4+4,FALSE()))</f>
        <v>0</v>
      </c>
      <c r="N307" s="82" t="n">
        <f aca="false">IF(A307=0,0,(L307*Q307*16+M307*SUM(R307:S307)*16+M307*SUM(Q307:S307)*8)/(SUM(Q307:S307)*24))</f>
        <v>0</v>
      </c>
      <c r="O307" s="83" t="n">
        <f aca="false">IF(A307=0,0,VLOOKUP(A307,'Pwr CrvFtch'!$A$4:$B$363,2))</f>
        <v>0</v>
      </c>
      <c r="P307" s="84" t="n">
        <f aca="false">IF(A307=0,0,(1+O307/2)^(-2*((EOMONTH(A307,0)+20)-$C$12)/365.25))</f>
        <v>0</v>
      </c>
      <c r="Q307" s="85" t="n">
        <f aca="false">IF(A307=0,0,VLOOKUP($A307,$AC$4:$AF$446,2))</f>
        <v>0</v>
      </c>
      <c r="R307" s="85" t="n">
        <f aca="false">IF(A307=0,0,VLOOKUP($A307,$AC$4:$AF$446,3))</f>
        <v>0</v>
      </c>
      <c r="S307" s="85" t="n">
        <f aca="false">IF(A307=0,0,VLOOKUP($A307,$AC$4:$AF$446,4))</f>
        <v>0</v>
      </c>
      <c r="AC307" s="11" t="n">
        <f aca="false">EOMONTH(AC306,0)+1</f>
        <v>45778</v>
      </c>
      <c r="AD307" s="8" t="n">
        <v>22</v>
      </c>
      <c r="AE307" s="8" t="n">
        <v>4</v>
      </c>
      <c r="AF307" s="8" t="n">
        <v>5</v>
      </c>
      <c r="AG307" s="8" t="n">
        <v>1</v>
      </c>
      <c r="AH307" s="8" t="n">
        <v>31</v>
      </c>
    </row>
    <row r="308" customFormat="false" ht="12.75" hidden="false" customHeight="false" outlineLevel="0" collapsed="false">
      <c r="A308" s="74" t="n">
        <f aca="false">IF(EOMONTH(A307,0)+1&gt;$C$17,0,IF(A307=0,0,EOMONTH(A307,0)+1))</f>
        <v>0</v>
      </c>
      <c r="B308" s="75" t="n">
        <f aca="false">IF(A308=0,0,YEAR(A308))</f>
        <v>0</v>
      </c>
      <c r="C308" s="76" t="n">
        <f aca="false">IF(A308=0,0,VLOOKUP($A308,PeakPrices,C$4,FALSE()))</f>
        <v>0</v>
      </c>
      <c r="D308" s="30" t="n">
        <f aca="false">IF(A308=0,0,VLOOKUP($A308,SatPrices,D$4,FALSE()))</f>
        <v>0</v>
      </c>
      <c r="E308" s="30" t="n">
        <f aca="false">IF(A308=0,0,VLOOKUP($A308,SunPrices,E$4+4,FALSE()))</f>
        <v>0</v>
      </c>
      <c r="F308" s="30" t="n">
        <f aca="false">IF(A308=0,0,VLOOKUP($A308,OffPrices,F$4+4,FALSE()))</f>
        <v>0</v>
      </c>
      <c r="G308" s="30" t="n">
        <f aca="false">+IF(A308=0,0,(D308*R308*16+E308*S308*16+F308*SUM(Q308:S308)*8)/(R308*16+S308*16+SUM(Q308:S308)*8))</f>
        <v>0</v>
      </c>
      <c r="H308" s="77" t="n">
        <f aca="false">IF(A308=0,0,(C308*Q308*16+D308*R308*16+E308*S308*16+F308*SUM(Q308:S308)*8)/(SUM(Q308:S308)*24))</f>
        <v>0</v>
      </c>
      <c r="I308" s="78" t="n">
        <f aca="false">IF(A308=0,0,VLOOKUP($A308,PeakVols,I$4+12,FALSE()))</f>
        <v>0</v>
      </c>
      <c r="J308" s="79" t="n">
        <f aca="false">IF(A308=0,0,VLOOKUP($A308,OffVols,J$4+16,FALSE()))</f>
        <v>0</v>
      </c>
      <c r="K308" s="80" t="n">
        <f aca="false">IF(A308=0,0,(I308*Q308*16+J308*SUM(R308:S308)*16+J308*SUM(Q308:S308)*8)/(SUM(Q308:S308)*24))</f>
        <v>0</v>
      </c>
      <c r="L308" s="81" t="n">
        <f aca="false">IF(A308=0,0,VLOOKUP($A308,PeakIntraVols,L$4,FALSE()))</f>
        <v>0</v>
      </c>
      <c r="M308" s="82" t="n">
        <f aca="false">IF(A308=0,0,VLOOKUP($A308,OffIntraVols,M$4+4,FALSE()))</f>
        <v>0</v>
      </c>
      <c r="N308" s="82" t="n">
        <f aca="false">IF(A308=0,0,(L308*Q308*16+M308*SUM(R308:S308)*16+M308*SUM(Q308:S308)*8)/(SUM(Q308:S308)*24))</f>
        <v>0</v>
      </c>
      <c r="O308" s="83" t="n">
        <f aca="false">IF(A308=0,0,VLOOKUP(A308,'Pwr CrvFtch'!$A$4:$B$363,2))</f>
        <v>0</v>
      </c>
      <c r="P308" s="84" t="n">
        <f aca="false">IF(A308=0,0,(1+O308/2)^(-2*((EOMONTH(A308,0)+20)-$C$12)/365.25))</f>
        <v>0</v>
      </c>
      <c r="Q308" s="85" t="n">
        <f aca="false">IF(A308=0,0,VLOOKUP($A308,$AC$4:$AF$446,2))</f>
        <v>0</v>
      </c>
      <c r="R308" s="85" t="n">
        <f aca="false">IF(A308=0,0,VLOOKUP($A308,$AC$4:$AF$446,3))</f>
        <v>0</v>
      </c>
      <c r="S308" s="85" t="n">
        <f aca="false">IF(A308=0,0,VLOOKUP($A308,$AC$4:$AF$446,4))</f>
        <v>0</v>
      </c>
      <c r="AC308" s="11" t="n">
        <f aca="false">EOMONTH(AC307,0)+1</f>
        <v>45809</v>
      </c>
      <c r="AD308" s="8" t="n">
        <v>20</v>
      </c>
      <c r="AE308" s="8" t="n">
        <v>5</v>
      </c>
      <c r="AF308" s="8" t="n">
        <v>5</v>
      </c>
      <c r="AG308" s="8" t="n">
        <v>0</v>
      </c>
      <c r="AH308" s="8" t="n">
        <v>30</v>
      </c>
    </row>
    <row r="309" customFormat="false" ht="12.75" hidden="false" customHeight="false" outlineLevel="0" collapsed="false">
      <c r="A309" s="74" t="n">
        <f aca="false">IF(EOMONTH(A308,0)+1&gt;$C$17,0,IF(A308=0,0,EOMONTH(A308,0)+1))</f>
        <v>0</v>
      </c>
      <c r="B309" s="75" t="n">
        <f aca="false">IF(A309=0,0,YEAR(A309))</f>
        <v>0</v>
      </c>
      <c r="C309" s="76" t="n">
        <f aca="false">IF(A309=0,0,VLOOKUP($A309,PeakPrices,C$4,FALSE()))</f>
        <v>0</v>
      </c>
      <c r="D309" s="30" t="n">
        <f aca="false">IF(A309=0,0,VLOOKUP($A309,SatPrices,D$4,FALSE()))</f>
        <v>0</v>
      </c>
      <c r="E309" s="30" t="n">
        <f aca="false">IF(A309=0,0,VLOOKUP($A309,SunPrices,E$4+4,FALSE()))</f>
        <v>0</v>
      </c>
      <c r="F309" s="30" t="n">
        <f aca="false">IF(A309=0,0,VLOOKUP($A309,OffPrices,F$4+4,FALSE()))</f>
        <v>0</v>
      </c>
      <c r="G309" s="30" t="n">
        <f aca="false">+IF(A309=0,0,(D309*R309*16+E309*S309*16+F309*SUM(Q309:S309)*8)/(R309*16+S309*16+SUM(Q309:S309)*8))</f>
        <v>0</v>
      </c>
      <c r="H309" s="77" t="n">
        <f aca="false">IF(A309=0,0,(C309*Q309*16+D309*R309*16+E309*S309*16+F309*SUM(Q309:S309)*8)/(SUM(Q309:S309)*24))</f>
        <v>0</v>
      </c>
      <c r="I309" s="78" t="n">
        <f aca="false">IF(A309=0,0,VLOOKUP($A309,PeakVols,I$4+12,FALSE()))</f>
        <v>0</v>
      </c>
      <c r="J309" s="79" t="n">
        <f aca="false">IF(A309=0,0,VLOOKUP($A309,OffVols,J$4+16,FALSE()))</f>
        <v>0</v>
      </c>
      <c r="K309" s="80" t="n">
        <f aca="false">IF(A309=0,0,(I309*Q309*16+J309*SUM(R309:S309)*16+J309*SUM(Q309:S309)*8)/(SUM(Q309:S309)*24))</f>
        <v>0</v>
      </c>
      <c r="L309" s="81" t="n">
        <f aca="false">IF(A309=0,0,VLOOKUP($A309,PeakIntraVols,L$4,FALSE()))</f>
        <v>0</v>
      </c>
      <c r="M309" s="82" t="n">
        <f aca="false">IF(A309=0,0,VLOOKUP($A309,OffIntraVols,M$4+4,FALSE()))</f>
        <v>0</v>
      </c>
      <c r="N309" s="82" t="n">
        <f aca="false">IF(A309=0,0,(L309*Q309*16+M309*SUM(R309:S309)*16+M309*SUM(Q309:S309)*8)/(SUM(Q309:S309)*24))</f>
        <v>0</v>
      </c>
      <c r="O309" s="83" t="n">
        <f aca="false">IF(A309=0,0,VLOOKUP(A309,'Pwr CrvFtch'!$A$4:$B$363,2))</f>
        <v>0</v>
      </c>
      <c r="P309" s="84" t="n">
        <f aca="false">IF(A309=0,0,(1+O309/2)^(-2*((EOMONTH(A309,0)+20)-$C$12)/365.25))</f>
        <v>0</v>
      </c>
      <c r="Q309" s="85" t="n">
        <f aca="false">IF(A309=0,0,VLOOKUP($A309,$AC$4:$AF$446,2))</f>
        <v>0</v>
      </c>
      <c r="R309" s="85" t="n">
        <f aca="false">IF(A309=0,0,VLOOKUP($A309,$AC$4:$AF$446,3))</f>
        <v>0</v>
      </c>
      <c r="S309" s="85" t="n">
        <f aca="false">IF(A309=0,0,VLOOKUP($A309,$AC$4:$AF$446,4))</f>
        <v>0</v>
      </c>
      <c r="AC309" s="11" t="n">
        <f aca="false">EOMONTH(AC308,0)+1</f>
        <v>45839</v>
      </c>
      <c r="AD309" s="8" t="n">
        <v>22</v>
      </c>
      <c r="AE309" s="8" t="n">
        <v>4</v>
      </c>
      <c r="AF309" s="8" t="n">
        <v>5</v>
      </c>
      <c r="AG309" s="8" t="n">
        <v>1</v>
      </c>
      <c r="AH309" s="8" t="n">
        <v>31</v>
      </c>
    </row>
    <row r="310" customFormat="false" ht="12.75" hidden="false" customHeight="false" outlineLevel="0" collapsed="false">
      <c r="A310" s="74" t="n">
        <f aca="false">IF(EOMONTH(A309,0)+1&gt;$C$17,0,IF(A309=0,0,EOMONTH(A309,0)+1))</f>
        <v>0</v>
      </c>
      <c r="B310" s="75" t="n">
        <f aca="false">IF(A310=0,0,YEAR(A310))</f>
        <v>0</v>
      </c>
      <c r="C310" s="76" t="n">
        <f aca="false">IF(A310=0,0,VLOOKUP($A310,PeakPrices,C$4,FALSE()))</f>
        <v>0</v>
      </c>
      <c r="D310" s="30" t="n">
        <f aca="false">IF(A310=0,0,VLOOKUP($A310,SatPrices,D$4,FALSE()))</f>
        <v>0</v>
      </c>
      <c r="E310" s="30" t="n">
        <f aca="false">IF(A310=0,0,VLOOKUP($A310,SunPrices,E$4+4,FALSE()))</f>
        <v>0</v>
      </c>
      <c r="F310" s="30" t="n">
        <f aca="false">IF(A310=0,0,VLOOKUP($A310,OffPrices,F$4+4,FALSE()))</f>
        <v>0</v>
      </c>
      <c r="G310" s="30" t="n">
        <f aca="false">+IF(A310=0,0,(D310*R310*16+E310*S310*16+F310*SUM(Q310:S310)*8)/(R310*16+S310*16+SUM(Q310:S310)*8))</f>
        <v>0</v>
      </c>
      <c r="H310" s="77" t="n">
        <f aca="false">IF(A310=0,0,(C310*Q310*16+D310*R310*16+E310*S310*16+F310*SUM(Q310:S310)*8)/(SUM(Q310:S310)*24))</f>
        <v>0</v>
      </c>
      <c r="I310" s="78" t="n">
        <f aca="false">IF(A310=0,0,VLOOKUP($A310,PeakVols,I$4+12,FALSE()))</f>
        <v>0</v>
      </c>
      <c r="J310" s="79" t="n">
        <f aca="false">IF(A310=0,0,VLOOKUP($A310,OffVols,J$4+16,FALSE()))</f>
        <v>0</v>
      </c>
      <c r="K310" s="80" t="n">
        <f aca="false">IF(A310=0,0,(I310*Q310*16+J310*SUM(R310:S310)*16+J310*SUM(Q310:S310)*8)/(SUM(Q310:S310)*24))</f>
        <v>0</v>
      </c>
      <c r="L310" s="81" t="n">
        <f aca="false">IF(A310=0,0,VLOOKUP($A310,PeakIntraVols,L$4,FALSE()))</f>
        <v>0</v>
      </c>
      <c r="M310" s="82" t="n">
        <f aca="false">IF(A310=0,0,VLOOKUP($A310,OffIntraVols,M$4+4,FALSE()))</f>
        <v>0</v>
      </c>
      <c r="N310" s="82" t="n">
        <f aca="false">IF(A310=0,0,(L310*Q310*16+M310*SUM(R310:S310)*16+M310*SUM(Q310:S310)*8)/(SUM(Q310:S310)*24))</f>
        <v>0</v>
      </c>
      <c r="O310" s="83" t="n">
        <f aca="false">IF(A310=0,0,VLOOKUP(A310,'Pwr CrvFtch'!$A$4:$B$363,2))</f>
        <v>0</v>
      </c>
      <c r="P310" s="84" t="n">
        <f aca="false">IF(A310=0,0,(1+O310/2)^(-2*((EOMONTH(A310,0)+20)-$C$12)/365.25))</f>
        <v>0</v>
      </c>
      <c r="Q310" s="85" t="n">
        <f aca="false">IF(A310=0,0,VLOOKUP($A310,$AC$4:$AF$446,2))</f>
        <v>0</v>
      </c>
      <c r="R310" s="85" t="n">
        <f aca="false">IF(A310=0,0,VLOOKUP($A310,$AC$4:$AF$446,3))</f>
        <v>0</v>
      </c>
      <c r="S310" s="85" t="n">
        <f aca="false">IF(A310=0,0,VLOOKUP($A310,$AC$4:$AF$446,4))</f>
        <v>0</v>
      </c>
      <c r="AC310" s="11" t="n">
        <f aca="false">EOMONTH(AC309,0)+1</f>
        <v>45870</v>
      </c>
      <c r="AD310" s="8" t="n">
        <v>22</v>
      </c>
      <c r="AE310" s="8" t="n">
        <v>5</v>
      </c>
      <c r="AF310" s="8" t="n">
        <v>4</v>
      </c>
      <c r="AG310" s="8" t="n">
        <v>0</v>
      </c>
      <c r="AH310" s="8" t="n">
        <v>31</v>
      </c>
    </row>
    <row r="311" customFormat="false" ht="12.75" hidden="false" customHeight="false" outlineLevel="0" collapsed="false">
      <c r="A311" s="74" t="n">
        <f aca="false">IF(EOMONTH(A310,0)+1&gt;$C$17,0,IF(A310=0,0,EOMONTH(A310,0)+1))</f>
        <v>0</v>
      </c>
      <c r="B311" s="75" t="n">
        <f aca="false">IF(A311=0,0,YEAR(A311))</f>
        <v>0</v>
      </c>
      <c r="C311" s="76" t="n">
        <f aca="false">IF(A311=0,0,VLOOKUP($A311,PeakPrices,C$4,FALSE()))</f>
        <v>0</v>
      </c>
      <c r="D311" s="30" t="n">
        <f aca="false">IF(A311=0,0,VLOOKUP($A311,SatPrices,D$4,FALSE()))</f>
        <v>0</v>
      </c>
      <c r="E311" s="30" t="n">
        <f aca="false">IF(A311=0,0,VLOOKUP($A311,SunPrices,E$4+4,FALSE()))</f>
        <v>0</v>
      </c>
      <c r="F311" s="30" t="n">
        <f aca="false">IF(A311=0,0,VLOOKUP($A311,OffPrices,F$4+4,FALSE()))</f>
        <v>0</v>
      </c>
      <c r="G311" s="30" t="n">
        <f aca="false">+IF(A311=0,0,(D311*R311*16+E311*S311*16+F311*SUM(Q311:S311)*8)/(R311*16+S311*16+SUM(Q311:S311)*8))</f>
        <v>0</v>
      </c>
      <c r="H311" s="77" t="n">
        <f aca="false">IF(A311=0,0,(C311*Q311*16+D311*R311*16+E311*S311*16+F311*SUM(Q311:S311)*8)/(SUM(Q311:S311)*24))</f>
        <v>0</v>
      </c>
      <c r="I311" s="78" t="n">
        <f aca="false">IF(A311=0,0,VLOOKUP($A311,PeakVols,I$4+12,FALSE()))</f>
        <v>0</v>
      </c>
      <c r="J311" s="79" t="n">
        <f aca="false">IF(A311=0,0,VLOOKUP($A311,OffVols,J$4+16,FALSE()))</f>
        <v>0</v>
      </c>
      <c r="K311" s="80" t="n">
        <f aca="false">IF(A311=0,0,(I311*Q311*16+J311*SUM(R311:S311)*16+J311*SUM(Q311:S311)*8)/(SUM(Q311:S311)*24))</f>
        <v>0</v>
      </c>
      <c r="L311" s="81" t="n">
        <f aca="false">IF(A311=0,0,VLOOKUP($A311,PeakIntraVols,L$4,FALSE()))</f>
        <v>0</v>
      </c>
      <c r="M311" s="82" t="n">
        <f aca="false">IF(A311=0,0,VLOOKUP($A311,OffIntraVols,M$4+4,FALSE()))</f>
        <v>0</v>
      </c>
      <c r="N311" s="82" t="n">
        <f aca="false">IF(A311=0,0,(L311*Q311*16+M311*SUM(R311:S311)*16+M311*SUM(Q311:S311)*8)/(SUM(Q311:S311)*24))</f>
        <v>0</v>
      </c>
      <c r="O311" s="83" t="n">
        <f aca="false">IF(A311=0,0,VLOOKUP(A311,'Pwr CrvFtch'!$A$4:$B$363,2))</f>
        <v>0</v>
      </c>
      <c r="P311" s="84" t="n">
        <f aca="false">IF(A311=0,0,(1+O311/2)^(-2*((EOMONTH(A311,0)+20)-$C$12)/365.25))</f>
        <v>0</v>
      </c>
      <c r="Q311" s="85" t="n">
        <f aca="false">IF(A311=0,0,VLOOKUP($A311,$AC$4:$AF$446,2))</f>
        <v>0</v>
      </c>
      <c r="R311" s="85" t="n">
        <f aca="false">IF(A311=0,0,VLOOKUP($A311,$AC$4:$AF$446,3))</f>
        <v>0</v>
      </c>
      <c r="S311" s="85" t="n">
        <f aca="false">IF(A311=0,0,VLOOKUP($A311,$AC$4:$AF$446,4))</f>
        <v>0</v>
      </c>
      <c r="AC311" s="11" t="n">
        <f aca="false">EOMONTH(AC310,0)+1</f>
        <v>45901</v>
      </c>
      <c r="AD311" s="8" t="n">
        <v>20</v>
      </c>
      <c r="AE311" s="8" t="n">
        <v>4</v>
      </c>
      <c r="AF311" s="8" t="n">
        <v>6</v>
      </c>
      <c r="AG311" s="8" t="n">
        <v>1</v>
      </c>
      <c r="AH311" s="8" t="n">
        <v>30</v>
      </c>
    </row>
    <row r="312" customFormat="false" ht="12.75" hidden="false" customHeight="false" outlineLevel="0" collapsed="false">
      <c r="A312" s="74" t="n">
        <f aca="false">IF(EOMONTH(A311,0)+1&gt;$C$17,0,IF(A311=0,0,EOMONTH(A311,0)+1))</f>
        <v>0</v>
      </c>
      <c r="B312" s="75" t="n">
        <f aca="false">IF(A312=0,0,YEAR(A312))</f>
        <v>0</v>
      </c>
      <c r="C312" s="76" t="n">
        <f aca="false">IF(A312=0,0,VLOOKUP($A312,PeakPrices,C$4,FALSE()))</f>
        <v>0</v>
      </c>
      <c r="D312" s="30" t="n">
        <f aca="false">IF(A312=0,0,VLOOKUP($A312,SatPrices,D$4,FALSE()))</f>
        <v>0</v>
      </c>
      <c r="E312" s="30" t="n">
        <f aca="false">IF(A312=0,0,VLOOKUP($A312,SunPrices,E$4+4,FALSE()))</f>
        <v>0</v>
      </c>
      <c r="F312" s="30" t="n">
        <f aca="false">IF(A312=0,0,VLOOKUP($A312,OffPrices,F$4+4,FALSE()))</f>
        <v>0</v>
      </c>
      <c r="G312" s="30" t="n">
        <f aca="false">+IF(A312=0,0,(D312*R312*16+E312*S312*16+F312*SUM(Q312:S312)*8)/(R312*16+S312*16+SUM(Q312:S312)*8))</f>
        <v>0</v>
      </c>
      <c r="H312" s="77" t="n">
        <f aca="false">IF(A312=0,0,(C312*Q312*16+D312*R312*16+E312*S312*16+F312*SUM(Q312:S312)*8)/(SUM(Q312:S312)*24))</f>
        <v>0</v>
      </c>
      <c r="I312" s="78" t="n">
        <f aca="false">IF(A312=0,0,VLOOKUP($A312,PeakVols,I$4+12,FALSE()))</f>
        <v>0</v>
      </c>
      <c r="J312" s="79" t="n">
        <f aca="false">IF(A312=0,0,VLOOKUP($A312,OffVols,J$4+16,FALSE()))</f>
        <v>0</v>
      </c>
      <c r="K312" s="80" t="n">
        <f aca="false">IF(A312=0,0,(I312*Q312*16+J312*SUM(R312:S312)*16+J312*SUM(Q312:S312)*8)/(SUM(Q312:S312)*24))</f>
        <v>0</v>
      </c>
      <c r="L312" s="81" t="n">
        <f aca="false">IF(A312=0,0,VLOOKUP($A312,PeakIntraVols,L$4,FALSE()))</f>
        <v>0</v>
      </c>
      <c r="M312" s="82" t="n">
        <f aca="false">IF(A312=0,0,VLOOKUP($A312,OffIntraVols,M$4+4,FALSE()))</f>
        <v>0</v>
      </c>
      <c r="N312" s="82" t="n">
        <f aca="false">IF(A312=0,0,(L312*Q312*16+M312*SUM(R312:S312)*16+M312*SUM(Q312:S312)*8)/(SUM(Q312:S312)*24))</f>
        <v>0</v>
      </c>
      <c r="O312" s="83" t="n">
        <f aca="false">IF(A312=0,0,VLOOKUP(A312,'Pwr CrvFtch'!$A$4:$B$363,2))</f>
        <v>0</v>
      </c>
      <c r="P312" s="84" t="n">
        <f aca="false">IF(A312=0,0,(1+O312/2)^(-2*((EOMONTH(A312,0)+20)-$C$12)/365.25))</f>
        <v>0</v>
      </c>
      <c r="Q312" s="85" t="n">
        <f aca="false">IF(A312=0,0,VLOOKUP($A312,$AC$4:$AF$446,2))</f>
        <v>0</v>
      </c>
      <c r="R312" s="85" t="n">
        <f aca="false">IF(A312=0,0,VLOOKUP($A312,$AC$4:$AF$446,3))</f>
        <v>0</v>
      </c>
      <c r="S312" s="85" t="n">
        <f aca="false">IF(A312=0,0,VLOOKUP($A312,$AC$4:$AF$446,4))</f>
        <v>0</v>
      </c>
      <c r="AC312" s="11" t="n">
        <f aca="false">EOMONTH(AC311,0)+1</f>
        <v>45931</v>
      </c>
      <c r="AD312" s="8" t="n">
        <v>23</v>
      </c>
      <c r="AE312" s="8" t="n">
        <v>4</v>
      </c>
      <c r="AF312" s="8" t="n">
        <v>4</v>
      </c>
      <c r="AG312" s="8" t="n">
        <v>0</v>
      </c>
      <c r="AH312" s="8" t="n">
        <v>31</v>
      </c>
    </row>
    <row r="313" customFormat="false" ht="12.75" hidden="false" customHeight="false" outlineLevel="0" collapsed="false">
      <c r="A313" s="74" t="n">
        <f aca="false">IF(EOMONTH(A312,0)+1&gt;$C$17,0,IF(A312=0,0,EOMONTH(A312,0)+1))</f>
        <v>0</v>
      </c>
      <c r="B313" s="75" t="n">
        <f aca="false">IF(A313=0,0,YEAR(A313))</f>
        <v>0</v>
      </c>
      <c r="C313" s="76" t="n">
        <f aca="false">IF(A313=0,0,VLOOKUP($A313,PeakPrices,C$4,FALSE()))</f>
        <v>0</v>
      </c>
      <c r="D313" s="30" t="n">
        <f aca="false">IF(A313=0,0,VLOOKUP($A313,SatPrices,D$4,FALSE()))</f>
        <v>0</v>
      </c>
      <c r="E313" s="30" t="n">
        <f aca="false">IF(A313=0,0,VLOOKUP($A313,SunPrices,E$4+4,FALSE()))</f>
        <v>0</v>
      </c>
      <c r="F313" s="30" t="n">
        <f aca="false">IF(A313=0,0,VLOOKUP($A313,OffPrices,F$4+4,FALSE()))</f>
        <v>0</v>
      </c>
      <c r="G313" s="30" t="n">
        <f aca="false">+IF(A313=0,0,(D313*R313*16+E313*S313*16+F313*SUM(Q313:S313)*8)/(R313*16+S313*16+SUM(Q313:S313)*8))</f>
        <v>0</v>
      </c>
      <c r="H313" s="77" t="n">
        <f aca="false">IF(A313=0,0,(C313*Q313*16+D313*R313*16+E313*S313*16+F313*SUM(Q313:S313)*8)/(SUM(Q313:S313)*24))</f>
        <v>0</v>
      </c>
      <c r="I313" s="78" t="n">
        <f aca="false">IF(A313=0,0,VLOOKUP($A313,PeakVols,I$4+12,FALSE()))</f>
        <v>0</v>
      </c>
      <c r="J313" s="79" t="n">
        <f aca="false">IF(A313=0,0,VLOOKUP($A313,OffVols,J$4+16,FALSE()))</f>
        <v>0</v>
      </c>
      <c r="K313" s="80" t="n">
        <f aca="false">IF(A313=0,0,(I313*Q313*16+J313*SUM(R313:S313)*16+J313*SUM(Q313:S313)*8)/(SUM(Q313:S313)*24))</f>
        <v>0</v>
      </c>
      <c r="L313" s="81" t="n">
        <f aca="false">IF(A313=0,0,VLOOKUP($A313,PeakIntraVols,L$4,FALSE()))</f>
        <v>0</v>
      </c>
      <c r="M313" s="82" t="n">
        <f aca="false">IF(A313=0,0,VLOOKUP($A313,OffIntraVols,M$4+4,FALSE()))</f>
        <v>0</v>
      </c>
      <c r="N313" s="82" t="n">
        <f aca="false">IF(A313=0,0,(L313*Q313*16+M313*SUM(R313:S313)*16+M313*SUM(Q313:S313)*8)/(SUM(Q313:S313)*24))</f>
        <v>0</v>
      </c>
      <c r="O313" s="83" t="n">
        <f aca="false">IF(A313=0,0,VLOOKUP(A313,'Pwr CrvFtch'!$A$4:$B$363,2))</f>
        <v>0</v>
      </c>
      <c r="P313" s="84" t="n">
        <f aca="false">IF(A313=0,0,(1+O313/2)^(-2*((EOMONTH(A313,0)+20)-$C$12)/365.25))</f>
        <v>0</v>
      </c>
      <c r="Q313" s="85" t="n">
        <f aca="false">IF(A313=0,0,VLOOKUP($A313,$AC$4:$AF$446,2))</f>
        <v>0</v>
      </c>
      <c r="R313" s="85" t="n">
        <f aca="false">IF(A313=0,0,VLOOKUP($A313,$AC$4:$AF$446,3))</f>
        <v>0</v>
      </c>
      <c r="S313" s="85" t="n">
        <f aca="false">IF(A313=0,0,VLOOKUP($A313,$AC$4:$AF$446,4))</f>
        <v>0</v>
      </c>
      <c r="AC313" s="11" t="n">
        <f aca="false">EOMONTH(AC312,0)+1</f>
        <v>45962</v>
      </c>
      <c r="AD313" s="8" t="n">
        <v>20</v>
      </c>
      <c r="AE313" s="8" t="n">
        <v>5</v>
      </c>
      <c r="AF313" s="8" t="n">
        <v>5</v>
      </c>
      <c r="AG313" s="8" t="n">
        <v>1</v>
      </c>
      <c r="AH313" s="8" t="n">
        <v>30</v>
      </c>
    </row>
    <row r="314" customFormat="false" ht="12.75" hidden="false" customHeight="false" outlineLevel="0" collapsed="false">
      <c r="A314" s="74" t="n">
        <f aca="false">IF(EOMONTH(A313,0)+1&gt;$C$17,0,IF(A313=0,0,EOMONTH(A313,0)+1))</f>
        <v>0</v>
      </c>
      <c r="B314" s="75" t="n">
        <f aca="false">IF(A314=0,0,YEAR(A314))</f>
        <v>0</v>
      </c>
      <c r="C314" s="76" t="n">
        <f aca="false">IF(A314=0,0,VLOOKUP($A314,PeakPrices,C$4,FALSE()))</f>
        <v>0</v>
      </c>
      <c r="D314" s="30" t="n">
        <f aca="false">IF(A314=0,0,VLOOKUP($A314,SatPrices,D$4,FALSE()))</f>
        <v>0</v>
      </c>
      <c r="E314" s="30" t="n">
        <f aca="false">IF(A314=0,0,VLOOKUP($A314,SunPrices,E$4+4,FALSE()))</f>
        <v>0</v>
      </c>
      <c r="F314" s="30" t="n">
        <f aca="false">IF(A314=0,0,VLOOKUP($A314,OffPrices,F$4+4,FALSE()))</f>
        <v>0</v>
      </c>
      <c r="G314" s="30" t="n">
        <f aca="false">+IF(A314=0,0,(D314*R314*16+E314*S314*16+F314*SUM(Q314:S314)*8)/(R314*16+S314*16+SUM(Q314:S314)*8))</f>
        <v>0</v>
      </c>
      <c r="H314" s="77" t="n">
        <f aca="false">IF(A314=0,0,(C314*Q314*16+D314*R314*16+E314*S314*16+F314*SUM(Q314:S314)*8)/(SUM(Q314:S314)*24))</f>
        <v>0</v>
      </c>
      <c r="I314" s="78" t="n">
        <f aca="false">IF(A314=0,0,VLOOKUP($A314,PeakVols,I$4+12,FALSE()))</f>
        <v>0</v>
      </c>
      <c r="J314" s="79" t="n">
        <f aca="false">IF(A314=0,0,VLOOKUP($A314,OffVols,J$4+16,FALSE()))</f>
        <v>0</v>
      </c>
      <c r="K314" s="80" t="n">
        <f aca="false">IF(A314=0,0,(I314*Q314*16+J314*SUM(R314:S314)*16+J314*SUM(Q314:S314)*8)/(SUM(Q314:S314)*24))</f>
        <v>0</v>
      </c>
      <c r="L314" s="81" t="n">
        <f aca="false">IF(A314=0,0,VLOOKUP($A314,PeakIntraVols,L$4,FALSE()))</f>
        <v>0</v>
      </c>
      <c r="M314" s="82" t="n">
        <f aca="false">IF(A314=0,0,VLOOKUP($A314,OffIntraVols,M$4+4,FALSE()))</f>
        <v>0</v>
      </c>
      <c r="N314" s="82" t="n">
        <f aca="false">IF(A314=0,0,(L314*Q314*16+M314*SUM(R314:S314)*16+M314*SUM(Q314:S314)*8)/(SUM(Q314:S314)*24))</f>
        <v>0</v>
      </c>
      <c r="O314" s="83" t="n">
        <f aca="false">IF(A314=0,0,VLOOKUP(A314,'Pwr CrvFtch'!$A$4:$B$363,2))</f>
        <v>0</v>
      </c>
      <c r="P314" s="84" t="n">
        <f aca="false">IF(A314=0,0,(1+O314/2)^(-2*((EOMONTH(A314,0)+20)-$C$12)/365.25))</f>
        <v>0</v>
      </c>
      <c r="Q314" s="85" t="n">
        <f aca="false">IF(A314=0,0,VLOOKUP($A314,$AC$4:$AF$446,2))</f>
        <v>0</v>
      </c>
      <c r="R314" s="85" t="n">
        <f aca="false">IF(A314=0,0,VLOOKUP($A314,$AC$4:$AF$446,3))</f>
        <v>0</v>
      </c>
      <c r="S314" s="85" t="n">
        <f aca="false">IF(A314=0,0,VLOOKUP($A314,$AC$4:$AF$446,4))</f>
        <v>0</v>
      </c>
      <c r="AC314" s="11" t="n">
        <f aca="false">EOMONTH(AC313,0)+1</f>
        <v>45992</v>
      </c>
      <c r="AD314" s="8" t="n">
        <v>21</v>
      </c>
      <c r="AE314" s="8" t="n">
        <v>4</v>
      </c>
      <c r="AF314" s="8" t="n">
        <v>6</v>
      </c>
      <c r="AG314" s="8" t="n">
        <v>1</v>
      </c>
      <c r="AH314" s="8" t="n">
        <v>31</v>
      </c>
    </row>
    <row r="315" customFormat="false" ht="12.75" hidden="false" customHeight="false" outlineLevel="0" collapsed="false">
      <c r="A315" s="74" t="n">
        <f aca="false">IF(EOMONTH(A314,0)+1&gt;$C$17,0,IF(A314=0,0,EOMONTH(A314,0)+1))</f>
        <v>0</v>
      </c>
      <c r="B315" s="75" t="n">
        <f aca="false">IF(A315=0,0,YEAR(A315))</f>
        <v>0</v>
      </c>
      <c r="C315" s="76" t="n">
        <f aca="false">IF(A315=0,0,VLOOKUP($A315,PeakPrices,C$4,FALSE()))</f>
        <v>0</v>
      </c>
      <c r="D315" s="30" t="n">
        <f aca="false">IF(A315=0,0,VLOOKUP($A315,SatPrices,D$4,FALSE()))</f>
        <v>0</v>
      </c>
      <c r="E315" s="30" t="n">
        <f aca="false">IF(A315=0,0,VLOOKUP($A315,SunPrices,E$4+4,FALSE()))</f>
        <v>0</v>
      </c>
      <c r="F315" s="30" t="n">
        <f aca="false">IF(A315=0,0,VLOOKUP($A315,OffPrices,F$4+4,FALSE()))</f>
        <v>0</v>
      </c>
      <c r="G315" s="30" t="n">
        <f aca="false">+IF(A315=0,0,(D315*R315*16+E315*S315*16+F315*SUM(Q315:S315)*8)/(R315*16+S315*16+SUM(Q315:S315)*8))</f>
        <v>0</v>
      </c>
      <c r="H315" s="77" t="n">
        <f aca="false">IF(A315=0,0,(C315*Q315*16+D315*R315*16+E315*S315*16+F315*SUM(Q315:S315)*8)/(SUM(Q315:S315)*24))</f>
        <v>0</v>
      </c>
      <c r="I315" s="78" t="n">
        <f aca="false">IF(A315=0,0,VLOOKUP($A315,PeakVols,I$4+12,FALSE()))</f>
        <v>0</v>
      </c>
      <c r="J315" s="79" t="n">
        <f aca="false">IF(A315=0,0,VLOOKUP($A315,OffVols,J$4+16,FALSE()))</f>
        <v>0</v>
      </c>
      <c r="K315" s="80" t="n">
        <f aca="false">IF(A315=0,0,(I315*Q315*16+J315*SUM(R315:S315)*16+J315*SUM(Q315:S315)*8)/(SUM(Q315:S315)*24))</f>
        <v>0</v>
      </c>
      <c r="L315" s="81" t="n">
        <f aca="false">IF(A315=0,0,VLOOKUP($A315,PeakIntraVols,L$4,FALSE()))</f>
        <v>0</v>
      </c>
      <c r="M315" s="82" t="n">
        <f aca="false">IF(A315=0,0,VLOOKUP($A315,OffIntraVols,M$4+4,FALSE()))</f>
        <v>0</v>
      </c>
      <c r="N315" s="82" t="n">
        <f aca="false">IF(A315=0,0,(L315*Q315*16+M315*SUM(R315:S315)*16+M315*SUM(Q315:S315)*8)/(SUM(Q315:S315)*24))</f>
        <v>0</v>
      </c>
      <c r="O315" s="83" t="n">
        <f aca="false">IF(A315=0,0,VLOOKUP(A315,'Pwr CrvFtch'!$A$4:$B$363,2))</f>
        <v>0</v>
      </c>
      <c r="P315" s="84" t="n">
        <f aca="false">IF(A315=0,0,(1+O315/2)^(-2*((EOMONTH(A315,0)+20)-$C$12)/365.25))</f>
        <v>0</v>
      </c>
      <c r="Q315" s="85" t="n">
        <f aca="false">IF(A315=0,0,VLOOKUP($A315,$AC$4:$AF$446,2))</f>
        <v>0</v>
      </c>
      <c r="R315" s="85" t="n">
        <f aca="false">IF(A315=0,0,VLOOKUP($A315,$AC$4:$AF$446,3))</f>
        <v>0</v>
      </c>
      <c r="S315" s="85" t="n">
        <f aca="false">IF(A315=0,0,VLOOKUP($A315,$AC$4:$AF$446,4))</f>
        <v>0</v>
      </c>
      <c r="AC315" s="11" t="n">
        <f aca="false">EOMONTH(AC314,0)+1</f>
        <v>46023</v>
      </c>
      <c r="AD315" s="8" t="n">
        <v>22</v>
      </c>
      <c r="AE315" s="8" t="n">
        <v>4</v>
      </c>
      <c r="AF315" s="8" t="n">
        <v>5</v>
      </c>
      <c r="AG315" s="8" t="n">
        <v>1</v>
      </c>
      <c r="AH315" s="8" t="n">
        <v>31</v>
      </c>
    </row>
    <row r="316" customFormat="false" ht="12.75" hidden="false" customHeight="false" outlineLevel="0" collapsed="false">
      <c r="A316" s="74" t="n">
        <f aca="false">IF(EOMONTH(A315,0)+1&gt;$C$17,0,IF(A315=0,0,EOMONTH(A315,0)+1))</f>
        <v>0</v>
      </c>
      <c r="B316" s="75" t="n">
        <f aca="false">IF(A316=0,0,YEAR(A316))</f>
        <v>0</v>
      </c>
      <c r="C316" s="76" t="n">
        <f aca="false">IF(A316=0,0,VLOOKUP($A316,PeakPrices,C$4,FALSE()))</f>
        <v>0</v>
      </c>
      <c r="D316" s="30" t="n">
        <f aca="false">IF(A316=0,0,VLOOKUP($A316,SatPrices,D$4,FALSE()))</f>
        <v>0</v>
      </c>
      <c r="E316" s="30" t="n">
        <f aca="false">IF(A316=0,0,VLOOKUP($A316,SunPrices,E$4+4,FALSE()))</f>
        <v>0</v>
      </c>
      <c r="F316" s="30" t="n">
        <f aca="false">IF(A316=0,0,VLOOKUP($A316,OffPrices,F$4+4,FALSE()))</f>
        <v>0</v>
      </c>
      <c r="G316" s="30" t="n">
        <f aca="false">+IF(A316=0,0,(D316*R316*16+E316*S316*16+F316*SUM(Q316:S316)*8)/(R316*16+S316*16+SUM(Q316:S316)*8))</f>
        <v>0</v>
      </c>
      <c r="H316" s="77" t="n">
        <f aca="false">IF(A316=0,0,(C316*Q316*16+D316*R316*16+E316*S316*16+F316*SUM(Q316:S316)*8)/(SUM(Q316:S316)*24))</f>
        <v>0</v>
      </c>
      <c r="I316" s="78" t="n">
        <f aca="false">IF(A316=0,0,VLOOKUP($A316,PeakVols,I$4+12,FALSE()))</f>
        <v>0</v>
      </c>
      <c r="J316" s="79" t="n">
        <f aca="false">IF(A316=0,0,VLOOKUP($A316,OffVols,J$4+16,FALSE()))</f>
        <v>0</v>
      </c>
      <c r="K316" s="80" t="n">
        <f aca="false">IF(A316=0,0,(I316*Q316*16+J316*SUM(R316:S316)*16+J316*SUM(Q316:S316)*8)/(SUM(Q316:S316)*24))</f>
        <v>0</v>
      </c>
      <c r="L316" s="81" t="n">
        <f aca="false">IF(A316=0,0,VLOOKUP($A316,PeakIntraVols,L$4,FALSE()))</f>
        <v>0</v>
      </c>
      <c r="M316" s="82" t="n">
        <f aca="false">IF(A316=0,0,VLOOKUP($A316,OffIntraVols,M$4+4,FALSE()))</f>
        <v>0</v>
      </c>
      <c r="N316" s="82" t="n">
        <f aca="false">IF(A316=0,0,(L316*Q316*16+M316*SUM(R316:S316)*16+M316*SUM(Q316:S316)*8)/(SUM(Q316:S316)*24))</f>
        <v>0</v>
      </c>
      <c r="O316" s="83" t="n">
        <f aca="false">IF(A316=0,0,VLOOKUP(A316,'Pwr CrvFtch'!$A$4:$B$363,2))</f>
        <v>0</v>
      </c>
      <c r="P316" s="84" t="n">
        <f aca="false">IF(A316=0,0,(1+O316/2)^(-2*((EOMONTH(A316,0)+20)-$C$12)/365.25))</f>
        <v>0</v>
      </c>
      <c r="Q316" s="85" t="n">
        <f aca="false">IF(A316=0,0,VLOOKUP($A316,$AC$4:$AF$446,2))</f>
        <v>0</v>
      </c>
      <c r="R316" s="85" t="n">
        <f aca="false">IF(A316=0,0,VLOOKUP($A316,$AC$4:$AF$446,3))</f>
        <v>0</v>
      </c>
      <c r="S316" s="85" t="n">
        <f aca="false">IF(A316=0,0,VLOOKUP($A316,$AC$4:$AF$446,4))</f>
        <v>0</v>
      </c>
      <c r="AC316" s="11" t="n">
        <f aca="false">EOMONTH(AC315,0)+1</f>
        <v>46054</v>
      </c>
      <c r="AD316" s="8" t="n">
        <v>20</v>
      </c>
      <c r="AE316" s="8" t="n">
        <v>4</v>
      </c>
      <c r="AF316" s="8" t="n">
        <v>4</v>
      </c>
      <c r="AG316" s="8" t="n">
        <v>0</v>
      </c>
      <c r="AH316" s="8" t="n">
        <v>28</v>
      </c>
    </row>
    <row r="317" customFormat="false" ht="12.75" hidden="false" customHeight="false" outlineLevel="0" collapsed="false">
      <c r="A317" s="74" t="n">
        <f aca="false">IF(EOMONTH(A316,0)+1&gt;$C$17,0,IF(A316=0,0,EOMONTH(A316,0)+1))</f>
        <v>0</v>
      </c>
      <c r="B317" s="75" t="n">
        <f aca="false">IF(A317=0,0,YEAR(A317))</f>
        <v>0</v>
      </c>
      <c r="C317" s="76" t="n">
        <f aca="false">IF(A317=0,0,VLOOKUP($A317,PeakPrices,C$4,FALSE()))</f>
        <v>0</v>
      </c>
      <c r="D317" s="30" t="n">
        <f aca="false">IF(A317=0,0,VLOOKUP($A317,SatPrices,D$4,FALSE()))</f>
        <v>0</v>
      </c>
      <c r="E317" s="30" t="n">
        <f aca="false">IF(A317=0,0,VLOOKUP($A317,SunPrices,E$4+4,FALSE()))</f>
        <v>0</v>
      </c>
      <c r="F317" s="30" t="n">
        <f aca="false">IF(A317=0,0,VLOOKUP($A317,OffPrices,F$4+4,FALSE()))</f>
        <v>0</v>
      </c>
      <c r="G317" s="30" t="n">
        <f aca="false">+IF(A317=0,0,(D317*R317*16+E317*S317*16+F317*SUM(Q317:S317)*8)/(R317*16+S317*16+SUM(Q317:S317)*8))</f>
        <v>0</v>
      </c>
      <c r="H317" s="77" t="n">
        <f aca="false">IF(A317=0,0,(C317*Q317*16+D317*R317*16+E317*S317*16+F317*SUM(Q317:S317)*8)/(SUM(Q317:S317)*24))</f>
        <v>0</v>
      </c>
      <c r="I317" s="78" t="n">
        <f aca="false">IF(A317=0,0,VLOOKUP($A317,PeakVols,I$4+12,FALSE()))</f>
        <v>0</v>
      </c>
      <c r="J317" s="79" t="n">
        <f aca="false">IF(A317=0,0,VLOOKUP($A317,OffVols,J$4+16,FALSE()))</f>
        <v>0</v>
      </c>
      <c r="K317" s="80" t="n">
        <f aca="false">IF(A317=0,0,(I317*Q317*16+J317*SUM(R317:S317)*16+J317*SUM(Q317:S317)*8)/(SUM(Q317:S317)*24))</f>
        <v>0</v>
      </c>
      <c r="L317" s="81" t="n">
        <f aca="false">IF(A317=0,0,VLOOKUP($A317,PeakIntraVols,L$4,FALSE()))</f>
        <v>0</v>
      </c>
      <c r="M317" s="82" t="n">
        <f aca="false">IF(A317=0,0,VLOOKUP($A317,OffIntraVols,M$4+4,FALSE()))</f>
        <v>0</v>
      </c>
      <c r="N317" s="82" t="n">
        <f aca="false">IF(A317=0,0,(L317*Q317*16+M317*SUM(R317:S317)*16+M317*SUM(Q317:S317)*8)/(SUM(Q317:S317)*24))</f>
        <v>0</v>
      </c>
      <c r="O317" s="83" t="n">
        <f aca="false">IF(A317=0,0,VLOOKUP(A317,'Pwr CrvFtch'!$A$4:$B$363,2))</f>
        <v>0</v>
      </c>
      <c r="P317" s="84" t="n">
        <f aca="false">IF(A317=0,0,(1+O317/2)^(-2*((EOMONTH(A317,0)+20)-$C$12)/365.25))</f>
        <v>0</v>
      </c>
      <c r="Q317" s="85" t="n">
        <f aca="false">IF(A317=0,0,VLOOKUP($A317,$AC$4:$AF$446,2))</f>
        <v>0</v>
      </c>
      <c r="R317" s="85" t="n">
        <f aca="false">IF(A317=0,0,VLOOKUP($A317,$AC$4:$AF$446,3))</f>
        <v>0</v>
      </c>
      <c r="S317" s="85" t="n">
        <f aca="false">IF(A317=0,0,VLOOKUP($A317,$AC$4:$AF$446,4))</f>
        <v>0</v>
      </c>
      <c r="AC317" s="11" t="n">
        <f aca="false">EOMONTH(AC316,0)+1</f>
        <v>46082</v>
      </c>
      <c r="AD317" s="8" t="n">
        <v>21</v>
      </c>
      <c r="AE317" s="8" t="n">
        <v>5</v>
      </c>
      <c r="AF317" s="8" t="n">
        <v>5</v>
      </c>
      <c r="AG317" s="8" t="n">
        <v>0</v>
      </c>
      <c r="AH317" s="8" t="n">
        <v>31</v>
      </c>
    </row>
    <row r="318" customFormat="false" ht="12.75" hidden="false" customHeight="false" outlineLevel="0" collapsed="false">
      <c r="A318" s="74" t="n">
        <f aca="false">IF(EOMONTH(A317,0)+1&gt;$C$17,0,IF(A317=0,0,EOMONTH(A317,0)+1))</f>
        <v>0</v>
      </c>
      <c r="B318" s="75" t="n">
        <f aca="false">IF(A318=0,0,YEAR(A318))</f>
        <v>0</v>
      </c>
      <c r="C318" s="76" t="n">
        <f aca="false">IF(A318=0,0,VLOOKUP($A318,PeakPrices,C$4,FALSE()))</f>
        <v>0</v>
      </c>
      <c r="D318" s="30" t="n">
        <f aca="false">IF(A318=0,0,VLOOKUP($A318,SatPrices,D$4,FALSE()))</f>
        <v>0</v>
      </c>
      <c r="E318" s="30" t="n">
        <f aca="false">IF(A318=0,0,VLOOKUP($A318,SunPrices,E$4+4,FALSE()))</f>
        <v>0</v>
      </c>
      <c r="F318" s="30" t="n">
        <f aca="false">IF(A318=0,0,VLOOKUP($A318,OffPrices,F$4+4,FALSE()))</f>
        <v>0</v>
      </c>
      <c r="G318" s="30" t="n">
        <f aca="false">+IF(A318=0,0,(D318*R318*16+E318*S318*16+F318*SUM(Q318:S318)*8)/(R318*16+S318*16+SUM(Q318:S318)*8))</f>
        <v>0</v>
      </c>
      <c r="H318" s="77" t="n">
        <f aca="false">IF(A318=0,0,(C318*Q318*16+D318*R318*16+E318*S318*16+F318*SUM(Q318:S318)*8)/(SUM(Q318:S318)*24))</f>
        <v>0</v>
      </c>
      <c r="I318" s="78" t="n">
        <f aca="false">IF(A318=0,0,VLOOKUP($A318,PeakVols,I$4+12,FALSE()))</f>
        <v>0</v>
      </c>
      <c r="J318" s="79" t="n">
        <f aca="false">IF(A318=0,0,VLOOKUP($A318,OffVols,J$4+16,FALSE()))</f>
        <v>0</v>
      </c>
      <c r="K318" s="80" t="n">
        <f aca="false">IF(A318=0,0,(I318*Q318*16+J318*SUM(R318:S318)*16+J318*SUM(Q318:S318)*8)/(SUM(Q318:S318)*24))</f>
        <v>0</v>
      </c>
      <c r="L318" s="81" t="n">
        <f aca="false">IF(A318=0,0,VLOOKUP($A318,PeakIntraVols,L$4,FALSE()))</f>
        <v>0</v>
      </c>
      <c r="M318" s="82" t="n">
        <f aca="false">IF(A318=0,0,VLOOKUP($A318,OffIntraVols,M$4+4,FALSE()))</f>
        <v>0</v>
      </c>
      <c r="N318" s="82" t="n">
        <f aca="false">IF(A318=0,0,(L318*Q318*16+M318*SUM(R318:S318)*16+M318*SUM(Q318:S318)*8)/(SUM(Q318:S318)*24))</f>
        <v>0</v>
      </c>
      <c r="O318" s="83" t="n">
        <f aca="false">IF(A318=0,0,VLOOKUP(A318,'Pwr CrvFtch'!$A$4:$B$363,2))</f>
        <v>0</v>
      </c>
      <c r="P318" s="84" t="n">
        <f aca="false">IF(A318=0,0,(1+O318/2)^(-2*((EOMONTH(A318,0)+20)-$C$12)/365.25))</f>
        <v>0</v>
      </c>
      <c r="Q318" s="85" t="n">
        <f aca="false">IF(A318=0,0,VLOOKUP($A318,$AC$4:$AF$446,2))</f>
        <v>0</v>
      </c>
      <c r="R318" s="85" t="n">
        <f aca="false">IF(A318=0,0,VLOOKUP($A318,$AC$4:$AF$446,3))</f>
        <v>0</v>
      </c>
      <c r="S318" s="85" t="n">
        <f aca="false">IF(A318=0,0,VLOOKUP($A318,$AC$4:$AF$446,4))</f>
        <v>0</v>
      </c>
      <c r="AC318" s="11" t="n">
        <f aca="false">EOMONTH(AC317,0)+1</f>
        <v>46113</v>
      </c>
      <c r="AD318" s="8" t="n">
        <v>22</v>
      </c>
      <c r="AE318" s="8" t="n">
        <v>4</v>
      </c>
      <c r="AF318" s="8" t="n">
        <v>4</v>
      </c>
      <c r="AG318" s="8" t="n">
        <v>0</v>
      </c>
      <c r="AH318" s="8" t="n">
        <v>30</v>
      </c>
    </row>
    <row r="319" customFormat="false" ht="12.75" hidden="false" customHeight="false" outlineLevel="0" collapsed="false">
      <c r="A319" s="74" t="n">
        <f aca="false">IF(EOMONTH(A318,0)+1&gt;$C$17,0,IF(A318=0,0,EOMONTH(A318,0)+1))</f>
        <v>0</v>
      </c>
      <c r="B319" s="75" t="n">
        <f aca="false">IF(A319=0,0,YEAR(A319))</f>
        <v>0</v>
      </c>
      <c r="C319" s="76" t="n">
        <f aca="false">IF(A319=0,0,VLOOKUP($A319,PeakPrices,C$4,FALSE()))</f>
        <v>0</v>
      </c>
      <c r="D319" s="30" t="n">
        <f aca="false">IF(A319=0,0,VLOOKUP($A319,SatPrices,D$4,FALSE()))</f>
        <v>0</v>
      </c>
      <c r="E319" s="30" t="n">
        <f aca="false">IF(A319=0,0,VLOOKUP($A319,SunPrices,E$4+4,FALSE()))</f>
        <v>0</v>
      </c>
      <c r="F319" s="30" t="n">
        <f aca="false">IF(A319=0,0,VLOOKUP($A319,OffPrices,F$4+4,FALSE()))</f>
        <v>0</v>
      </c>
      <c r="G319" s="30" t="n">
        <f aca="false">+IF(A319=0,0,(D319*R319*16+E319*S319*16+F319*SUM(Q319:S319)*8)/(R319*16+S319*16+SUM(Q319:S319)*8))</f>
        <v>0</v>
      </c>
      <c r="H319" s="77" t="n">
        <f aca="false">IF(A319=0,0,(C319*Q319*16+D319*R319*16+E319*S319*16+F319*SUM(Q319:S319)*8)/(SUM(Q319:S319)*24))</f>
        <v>0</v>
      </c>
      <c r="I319" s="78" t="n">
        <f aca="false">IF(A319=0,0,VLOOKUP($A319,PeakVols,I$4+12,FALSE()))</f>
        <v>0</v>
      </c>
      <c r="J319" s="79" t="n">
        <f aca="false">IF(A319=0,0,VLOOKUP($A319,OffVols,J$4+16,FALSE()))</f>
        <v>0</v>
      </c>
      <c r="K319" s="80" t="n">
        <f aca="false">IF(A319=0,0,(I319*Q319*16+J319*SUM(R319:S319)*16+J319*SUM(Q319:S319)*8)/(SUM(Q319:S319)*24))</f>
        <v>0</v>
      </c>
      <c r="L319" s="81" t="n">
        <f aca="false">IF(A319=0,0,VLOOKUP($A319,PeakIntraVols,L$4,FALSE()))</f>
        <v>0</v>
      </c>
      <c r="M319" s="82" t="n">
        <f aca="false">IF(A319=0,0,VLOOKUP($A319,OffIntraVols,M$4+4,FALSE()))</f>
        <v>0</v>
      </c>
      <c r="N319" s="82" t="n">
        <f aca="false">IF(A319=0,0,(L319*Q319*16+M319*SUM(R319:S319)*16+M319*SUM(Q319:S319)*8)/(SUM(Q319:S319)*24))</f>
        <v>0</v>
      </c>
      <c r="O319" s="83" t="n">
        <f aca="false">IF(A319=0,0,VLOOKUP(A319,'Pwr CrvFtch'!$A$4:$B$363,2))</f>
        <v>0</v>
      </c>
      <c r="P319" s="84" t="n">
        <f aca="false">IF(A319=0,0,(1+O319/2)^(-2*((EOMONTH(A319,0)+20)-$C$12)/365.25))</f>
        <v>0</v>
      </c>
      <c r="Q319" s="85" t="n">
        <f aca="false">IF(A319=0,0,VLOOKUP($A319,$AC$4:$AF$446,2))</f>
        <v>0</v>
      </c>
      <c r="R319" s="85" t="n">
        <f aca="false">IF(A319=0,0,VLOOKUP($A319,$AC$4:$AF$446,3))</f>
        <v>0</v>
      </c>
      <c r="S319" s="85" t="n">
        <f aca="false">IF(A319=0,0,VLOOKUP($A319,$AC$4:$AF$446,4))</f>
        <v>0</v>
      </c>
      <c r="AC319" s="11" t="n">
        <f aca="false">EOMONTH(AC318,0)+1</f>
        <v>46143</v>
      </c>
      <c r="AD319" s="8" t="n">
        <v>22</v>
      </c>
      <c r="AE319" s="8" t="n">
        <v>4</v>
      </c>
      <c r="AF319" s="8" t="n">
        <v>5</v>
      </c>
      <c r="AG319" s="8" t="n">
        <v>1</v>
      </c>
      <c r="AH319" s="8" t="n">
        <v>31</v>
      </c>
    </row>
    <row r="320" customFormat="false" ht="12.75" hidden="false" customHeight="false" outlineLevel="0" collapsed="false">
      <c r="A320" s="74" t="n">
        <f aca="false">IF(EOMONTH(A319,0)+1&gt;$C$17,0,IF(A319=0,0,EOMONTH(A319,0)+1))</f>
        <v>0</v>
      </c>
      <c r="B320" s="75" t="n">
        <f aca="false">IF(A320=0,0,YEAR(A320))</f>
        <v>0</v>
      </c>
      <c r="C320" s="76" t="n">
        <f aca="false">IF(A320=0,0,VLOOKUP($A320,PeakPrices,C$4,FALSE()))</f>
        <v>0</v>
      </c>
      <c r="D320" s="30" t="n">
        <f aca="false">IF(A320=0,0,VLOOKUP($A320,SatPrices,D$4,FALSE()))</f>
        <v>0</v>
      </c>
      <c r="E320" s="30" t="n">
        <f aca="false">IF(A320=0,0,VLOOKUP($A320,SunPrices,E$4+4,FALSE()))</f>
        <v>0</v>
      </c>
      <c r="F320" s="30" t="n">
        <f aca="false">IF(A320=0,0,VLOOKUP($A320,OffPrices,F$4+4,FALSE()))</f>
        <v>0</v>
      </c>
      <c r="G320" s="30" t="n">
        <f aca="false">+IF(A320=0,0,(D320*R320*16+E320*S320*16+F320*SUM(Q320:S320)*8)/(R320*16+S320*16+SUM(Q320:S320)*8))</f>
        <v>0</v>
      </c>
      <c r="H320" s="77" t="n">
        <f aca="false">IF(A320=0,0,(C320*Q320*16+D320*R320*16+E320*S320*16+F320*SUM(Q320:S320)*8)/(SUM(Q320:S320)*24))</f>
        <v>0</v>
      </c>
      <c r="I320" s="78" t="n">
        <f aca="false">IF(A320=0,0,VLOOKUP($A320,PeakVols,I$4+12,FALSE()))</f>
        <v>0</v>
      </c>
      <c r="J320" s="79" t="n">
        <f aca="false">IF(A320=0,0,VLOOKUP($A320,OffVols,J$4+16,FALSE()))</f>
        <v>0</v>
      </c>
      <c r="K320" s="80" t="n">
        <f aca="false">IF(A320=0,0,(I320*Q320*16+J320*SUM(R320:S320)*16+J320*SUM(Q320:S320)*8)/(SUM(Q320:S320)*24))</f>
        <v>0</v>
      </c>
      <c r="L320" s="81" t="n">
        <f aca="false">IF(A320=0,0,VLOOKUP($A320,PeakIntraVols,L$4,FALSE()))</f>
        <v>0</v>
      </c>
      <c r="M320" s="82" t="n">
        <f aca="false">IF(A320=0,0,VLOOKUP($A320,OffIntraVols,M$4+4,FALSE()))</f>
        <v>0</v>
      </c>
      <c r="N320" s="82" t="n">
        <f aca="false">IF(A320=0,0,(L320*Q320*16+M320*SUM(R320:S320)*16+M320*SUM(Q320:S320)*8)/(SUM(Q320:S320)*24))</f>
        <v>0</v>
      </c>
      <c r="O320" s="83" t="n">
        <f aca="false">IF(A320=0,0,VLOOKUP(A320,'Pwr CrvFtch'!$A$4:$B$363,2))</f>
        <v>0</v>
      </c>
      <c r="P320" s="84" t="n">
        <f aca="false">IF(A320=0,0,(1+O320/2)^(-2*((EOMONTH(A320,0)+20)-$C$12)/365.25))</f>
        <v>0</v>
      </c>
      <c r="Q320" s="85" t="n">
        <f aca="false">IF(A320=0,0,VLOOKUP($A320,$AC$4:$AF$446,2))</f>
        <v>0</v>
      </c>
      <c r="R320" s="85" t="n">
        <f aca="false">IF(A320=0,0,VLOOKUP($A320,$AC$4:$AF$446,3))</f>
        <v>0</v>
      </c>
      <c r="S320" s="85" t="n">
        <f aca="false">IF(A320=0,0,VLOOKUP($A320,$AC$4:$AF$446,4))</f>
        <v>0</v>
      </c>
      <c r="AC320" s="11" t="n">
        <f aca="false">EOMONTH(AC319,0)+1</f>
        <v>46174</v>
      </c>
      <c r="AD320" s="8" t="n">
        <v>20</v>
      </c>
      <c r="AE320" s="8" t="n">
        <v>5</v>
      </c>
      <c r="AF320" s="8" t="n">
        <v>5</v>
      </c>
      <c r="AG320" s="8" t="n">
        <v>0</v>
      </c>
      <c r="AH320" s="8" t="n">
        <v>30</v>
      </c>
    </row>
    <row r="321" customFormat="false" ht="12.75" hidden="false" customHeight="false" outlineLevel="0" collapsed="false">
      <c r="A321" s="74" t="n">
        <f aca="false">IF(EOMONTH(A320,0)+1&gt;$C$17,0,IF(A320=0,0,EOMONTH(A320,0)+1))</f>
        <v>0</v>
      </c>
      <c r="B321" s="75" t="n">
        <f aca="false">IF(A321=0,0,YEAR(A321))</f>
        <v>0</v>
      </c>
      <c r="C321" s="76" t="n">
        <f aca="false">IF(A321=0,0,VLOOKUP($A321,PeakPrices,C$4,FALSE()))</f>
        <v>0</v>
      </c>
      <c r="D321" s="30" t="n">
        <f aca="false">IF(A321=0,0,VLOOKUP($A321,SatPrices,D$4,FALSE()))</f>
        <v>0</v>
      </c>
      <c r="E321" s="30" t="n">
        <f aca="false">IF(A321=0,0,VLOOKUP($A321,SunPrices,E$4+4,FALSE()))</f>
        <v>0</v>
      </c>
      <c r="F321" s="30" t="n">
        <f aca="false">IF(A321=0,0,VLOOKUP($A321,OffPrices,F$4+4,FALSE()))</f>
        <v>0</v>
      </c>
      <c r="G321" s="30" t="n">
        <f aca="false">+IF(A321=0,0,(D321*R321*16+E321*S321*16+F321*SUM(Q321:S321)*8)/(R321*16+S321*16+SUM(Q321:S321)*8))</f>
        <v>0</v>
      </c>
      <c r="H321" s="77" t="n">
        <f aca="false">IF(A321=0,0,(C321*Q321*16+D321*R321*16+E321*S321*16+F321*SUM(Q321:S321)*8)/(SUM(Q321:S321)*24))</f>
        <v>0</v>
      </c>
      <c r="I321" s="78" t="n">
        <f aca="false">IF(A321=0,0,VLOOKUP($A321,PeakVols,I$4+12,FALSE()))</f>
        <v>0</v>
      </c>
      <c r="J321" s="79" t="n">
        <f aca="false">IF(A321=0,0,VLOOKUP($A321,OffVols,J$4+16,FALSE()))</f>
        <v>0</v>
      </c>
      <c r="K321" s="80" t="n">
        <f aca="false">IF(A321=0,0,(I321*Q321*16+J321*SUM(R321:S321)*16+J321*SUM(Q321:S321)*8)/(SUM(Q321:S321)*24))</f>
        <v>0</v>
      </c>
      <c r="L321" s="81" t="n">
        <f aca="false">IF(A321=0,0,VLOOKUP($A321,PeakIntraVols,L$4,FALSE()))</f>
        <v>0</v>
      </c>
      <c r="M321" s="82" t="n">
        <f aca="false">IF(A321=0,0,VLOOKUP($A321,OffIntraVols,M$4+4,FALSE()))</f>
        <v>0</v>
      </c>
      <c r="N321" s="82" t="n">
        <f aca="false">IF(A321=0,0,(L321*Q321*16+M321*SUM(R321:S321)*16+M321*SUM(Q321:S321)*8)/(SUM(Q321:S321)*24))</f>
        <v>0</v>
      </c>
      <c r="O321" s="83" t="n">
        <f aca="false">IF(A321=0,0,VLOOKUP(A321,'Pwr CrvFtch'!$A$4:$B$363,2))</f>
        <v>0</v>
      </c>
      <c r="P321" s="84" t="n">
        <f aca="false">IF(A321=0,0,(1+O321/2)^(-2*((EOMONTH(A321,0)+20)-$C$12)/365.25))</f>
        <v>0</v>
      </c>
      <c r="Q321" s="85" t="n">
        <f aca="false">IF(A321=0,0,VLOOKUP($A321,$AC$4:$AF$446,2))</f>
        <v>0</v>
      </c>
      <c r="R321" s="85" t="n">
        <f aca="false">IF(A321=0,0,VLOOKUP($A321,$AC$4:$AF$446,3))</f>
        <v>0</v>
      </c>
      <c r="S321" s="85" t="n">
        <f aca="false">IF(A321=0,0,VLOOKUP($A321,$AC$4:$AF$446,4))</f>
        <v>0</v>
      </c>
      <c r="AC321" s="11" t="n">
        <f aca="false">EOMONTH(AC320,0)+1</f>
        <v>46204</v>
      </c>
      <c r="AD321" s="8" t="n">
        <v>22</v>
      </c>
      <c r="AE321" s="8" t="n">
        <v>4</v>
      </c>
      <c r="AF321" s="8" t="n">
        <v>5</v>
      </c>
      <c r="AG321" s="8" t="n">
        <v>1</v>
      </c>
      <c r="AH321" s="8" t="n">
        <v>31</v>
      </c>
    </row>
    <row r="322" customFormat="false" ht="12.75" hidden="false" customHeight="false" outlineLevel="0" collapsed="false">
      <c r="A322" s="74" t="n">
        <f aca="false">IF(EOMONTH(A321,0)+1&gt;$C$17,0,IF(A321=0,0,EOMONTH(A321,0)+1))</f>
        <v>0</v>
      </c>
      <c r="B322" s="75" t="n">
        <f aca="false">IF(A322=0,0,YEAR(A322))</f>
        <v>0</v>
      </c>
      <c r="C322" s="76" t="n">
        <f aca="false">IF(A322=0,0,VLOOKUP($A322,PeakPrices,C$4,FALSE()))</f>
        <v>0</v>
      </c>
      <c r="D322" s="30" t="n">
        <f aca="false">IF(A322=0,0,VLOOKUP($A322,SatPrices,D$4,FALSE()))</f>
        <v>0</v>
      </c>
      <c r="E322" s="30" t="n">
        <f aca="false">IF(A322=0,0,VLOOKUP($A322,SunPrices,E$4+4,FALSE()))</f>
        <v>0</v>
      </c>
      <c r="F322" s="30" t="n">
        <f aca="false">IF(A322=0,0,VLOOKUP($A322,OffPrices,F$4+4,FALSE()))</f>
        <v>0</v>
      </c>
      <c r="G322" s="30" t="n">
        <f aca="false">+IF(A322=0,0,(D322*R322*16+E322*S322*16+F322*SUM(Q322:S322)*8)/(R322*16+S322*16+SUM(Q322:S322)*8))</f>
        <v>0</v>
      </c>
      <c r="H322" s="77" t="n">
        <f aca="false">IF(A322=0,0,(C322*Q322*16+D322*R322*16+E322*S322*16+F322*SUM(Q322:S322)*8)/(SUM(Q322:S322)*24))</f>
        <v>0</v>
      </c>
      <c r="I322" s="78" t="n">
        <f aca="false">IF(A322=0,0,VLOOKUP($A322,PeakVols,I$4+12,FALSE()))</f>
        <v>0</v>
      </c>
      <c r="J322" s="79" t="n">
        <f aca="false">IF(A322=0,0,VLOOKUP($A322,OffVols,J$4+16,FALSE()))</f>
        <v>0</v>
      </c>
      <c r="K322" s="80" t="n">
        <f aca="false">IF(A322=0,0,(I322*Q322*16+J322*SUM(R322:S322)*16+J322*SUM(Q322:S322)*8)/(SUM(Q322:S322)*24))</f>
        <v>0</v>
      </c>
      <c r="L322" s="81" t="n">
        <f aca="false">IF(A322=0,0,VLOOKUP($A322,PeakIntraVols,L$4,FALSE()))</f>
        <v>0</v>
      </c>
      <c r="M322" s="82" t="n">
        <f aca="false">IF(A322=0,0,VLOOKUP($A322,OffIntraVols,M$4+4,FALSE()))</f>
        <v>0</v>
      </c>
      <c r="N322" s="82" t="n">
        <f aca="false">IF(A322=0,0,(L322*Q322*16+M322*SUM(R322:S322)*16+M322*SUM(Q322:S322)*8)/(SUM(Q322:S322)*24))</f>
        <v>0</v>
      </c>
      <c r="O322" s="83" t="n">
        <f aca="false">IF(A322=0,0,VLOOKUP(A322,'Pwr CrvFtch'!$A$4:$B$363,2))</f>
        <v>0</v>
      </c>
      <c r="P322" s="84" t="n">
        <f aca="false">IF(A322=0,0,(1+O322/2)^(-2*((EOMONTH(A322,0)+20)-$C$12)/365.25))</f>
        <v>0</v>
      </c>
      <c r="Q322" s="85" t="n">
        <f aca="false">IF(A322=0,0,VLOOKUP($A322,$AC$4:$AF$446,2))</f>
        <v>0</v>
      </c>
      <c r="R322" s="85" t="n">
        <f aca="false">IF(A322=0,0,VLOOKUP($A322,$AC$4:$AF$446,3))</f>
        <v>0</v>
      </c>
      <c r="S322" s="85" t="n">
        <f aca="false">IF(A322=0,0,VLOOKUP($A322,$AC$4:$AF$446,4))</f>
        <v>0</v>
      </c>
      <c r="AC322" s="11" t="n">
        <f aca="false">EOMONTH(AC321,0)+1</f>
        <v>46235</v>
      </c>
      <c r="AD322" s="8" t="n">
        <v>22</v>
      </c>
      <c r="AE322" s="8" t="n">
        <v>5</v>
      </c>
      <c r="AF322" s="8" t="n">
        <v>4</v>
      </c>
      <c r="AG322" s="8" t="n">
        <v>0</v>
      </c>
      <c r="AH322" s="8" t="n">
        <v>31</v>
      </c>
    </row>
    <row r="323" customFormat="false" ht="12.75" hidden="false" customHeight="false" outlineLevel="0" collapsed="false">
      <c r="A323" s="74" t="n">
        <f aca="false">IF(EOMONTH(A322,0)+1&gt;$C$17,0,IF(A322=0,0,EOMONTH(A322,0)+1))</f>
        <v>0</v>
      </c>
      <c r="B323" s="75" t="n">
        <f aca="false">IF(A323=0,0,YEAR(A323))</f>
        <v>0</v>
      </c>
      <c r="C323" s="76" t="n">
        <f aca="false">IF(A323=0,0,VLOOKUP($A323,PeakPrices,C$4,FALSE()))</f>
        <v>0</v>
      </c>
      <c r="D323" s="30" t="n">
        <f aca="false">IF(A323=0,0,VLOOKUP($A323,SatPrices,D$4,FALSE()))</f>
        <v>0</v>
      </c>
      <c r="E323" s="30" t="n">
        <f aca="false">IF(A323=0,0,VLOOKUP($A323,SunPrices,E$4+4,FALSE()))</f>
        <v>0</v>
      </c>
      <c r="F323" s="30" t="n">
        <f aca="false">IF(A323=0,0,VLOOKUP($A323,OffPrices,F$4+4,FALSE()))</f>
        <v>0</v>
      </c>
      <c r="G323" s="30" t="n">
        <f aca="false">+IF(A323=0,0,(D323*R323*16+E323*S323*16+F323*SUM(Q323:S323)*8)/(R323*16+S323*16+SUM(Q323:S323)*8))</f>
        <v>0</v>
      </c>
      <c r="H323" s="77" t="n">
        <f aca="false">IF(A323=0,0,(C323*Q323*16+D323*R323*16+E323*S323*16+F323*SUM(Q323:S323)*8)/(SUM(Q323:S323)*24))</f>
        <v>0</v>
      </c>
      <c r="I323" s="78" t="n">
        <f aca="false">IF(A323=0,0,VLOOKUP($A323,PeakVols,I$4+12,FALSE()))</f>
        <v>0</v>
      </c>
      <c r="J323" s="79" t="n">
        <f aca="false">IF(A323=0,0,VLOOKUP($A323,OffVols,J$4+16,FALSE()))</f>
        <v>0</v>
      </c>
      <c r="K323" s="80" t="n">
        <f aca="false">IF(A323=0,0,(I323*Q323*16+J323*SUM(R323:S323)*16+J323*SUM(Q323:S323)*8)/(SUM(Q323:S323)*24))</f>
        <v>0</v>
      </c>
      <c r="L323" s="81" t="n">
        <f aca="false">IF(A323=0,0,VLOOKUP($A323,PeakIntraVols,L$4,FALSE()))</f>
        <v>0</v>
      </c>
      <c r="M323" s="82" t="n">
        <f aca="false">IF(A323=0,0,VLOOKUP($A323,OffIntraVols,M$4+4,FALSE()))</f>
        <v>0</v>
      </c>
      <c r="N323" s="82" t="n">
        <f aca="false">IF(A323=0,0,(L323*Q323*16+M323*SUM(R323:S323)*16+M323*SUM(Q323:S323)*8)/(SUM(Q323:S323)*24))</f>
        <v>0</v>
      </c>
      <c r="O323" s="83" t="n">
        <f aca="false">IF(A323=0,0,VLOOKUP(A323,'Pwr CrvFtch'!$A$4:$B$363,2))</f>
        <v>0</v>
      </c>
      <c r="P323" s="84" t="n">
        <f aca="false">IF(A323=0,0,(1+O323/2)^(-2*((EOMONTH(A323,0)+20)-$C$12)/365.25))</f>
        <v>0</v>
      </c>
      <c r="Q323" s="85" t="n">
        <f aca="false">IF(A323=0,0,VLOOKUP($A323,$AC$4:$AF$446,2))</f>
        <v>0</v>
      </c>
      <c r="R323" s="85" t="n">
        <f aca="false">IF(A323=0,0,VLOOKUP($A323,$AC$4:$AF$446,3))</f>
        <v>0</v>
      </c>
      <c r="S323" s="85" t="n">
        <f aca="false">IF(A323=0,0,VLOOKUP($A323,$AC$4:$AF$446,4))</f>
        <v>0</v>
      </c>
      <c r="AC323" s="11" t="n">
        <f aca="false">EOMONTH(AC322,0)+1</f>
        <v>46266</v>
      </c>
      <c r="AD323" s="8" t="n">
        <v>20</v>
      </c>
      <c r="AE323" s="8" t="n">
        <v>4</v>
      </c>
      <c r="AF323" s="8" t="n">
        <v>6</v>
      </c>
      <c r="AG323" s="8" t="n">
        <v>1</v>
      </c>
      <c r="AH323" s="8" t="n">
        <v>30</v>
      </c>
    </row>
    <row r="324" customFormat="false" ht="12.75" hidden="false" customHeight="false" outlineLevel="0" collapsed="false">
      <c r="A324" s="74" t="n">
        <f aca="false">IF(EOMONTH(A323,0)+1&gt;$C$17,0,IF(A323=0,0,EOMONTH(A323,0)+1))</f>
        <v>0</v>
      </c>
      <c r="B324" s="75" t="n">
        <f aca="false">IF(A324=0,0,YEAR(A324))</f>
        <v>0</v>
      </c>
      <c r="C324" s="76" t="n">
        <f aca="false">IF(A324=0,0,VLOOKUP($A324,PeakPrices,C$4,FALSE()))</f>
        <v>0</v>
      </c>
      <c r="D324" s="30" t="n">
        <f aca="false">IF(A324=0,0,VLOOKUP($A324,SatPrices,D$4,FALSE()))</f>
        <v>0</v>
      </c>
      <c r="E324" s="30" t="n">
        <f aca="false">IF(A324=0,0,VLOOKUP($A324,SunPrices,E$4+4,FALSE()))</f>
        <v>0</v>
      </c>
      <c r="F324" s="30" t="n">
        <f aca="false">IF(A324=0,0,VLOOKUP($A324,OffPrices,F$4+4,FALSE()))</f>
        <v>0</v>
      </c>
      <c r="G324" s="30" t="n">
        <f aca="false">+IF(A324=0,0,(D324*R324*16+E324*S324*16+F324*SUM(Q324:S324)*8)/(R324*16+S324*16+SUM(Q324:S324)*8))</f>
        <v>0</v>
      </c>
      <c r="H324" s="77" t="n">
        <f aca="false">IF(A324=0,0,(C324*Q324*16+D324*R324*16+E324*S324*16+F324*SUM(Q324:S324)*8)/(SUM(Q324:S324)*24))</f>
        <v>0</v>
      </c>
      <c r="I324" s="78" t="n">
        <f aca="false">IF(A324=0,0,VLOOKUP($A324,PeakVols,I$4+12,FALSE()))</f>
        <v>0</v>
      </c>
      <c r="J324" s="79" t="n">
        <f aca="false">IF(A324=0,0,VLOOKUP($A324,OffVols,J$4+16,FALSE()))</f>
        <v>0</v>
      </c>
      <c r="K324" s="80" t="n">
        <f aca="false">IF(A324=0,0,(I324*Q324*16+J324*SUM(R324:S324)*16+J324*SUM(Q324:S324)*8)/(SUM(Q324:S324)*24))</f>
        <v>0</v>
      </c>
      <c r="L324" s="81" t="n">
        <f aca="false">IF(A324=0,0,VLOOKUP($A324,PeakIntraVols,L$4,FALSE()))</f>
        <v>0</v>
      </c>
      <c r="M324" s="82" t="n">
        <f aca="false">IF(A324=0,0,VLOOKUP($A324,OffIntraVols,M$4+4,FALSE()))</f>
        <v>0</v>
      </c>
      <c r="N324" s="82" t="n">
        <f aca="false">IF(A324=0,0,(L324*Q324*16+M324*SUM(R324:S324)*16+M324*SUM(Q324:S324)*8)/(SUM(Q324:S324)*24))</f>
        <v>0</v>
      </c>
      <c r="O324" s="83" t="n">
        <f aca="false">IF(A324=0,0,VLOOKUP(A324,'Pwr CrvFtch'!$A$4:$B$363,2))</f>
        <v>0</v>
      </c>
      <c r="P324" s="84" t="n">
        <f aca="false">IF(A324=0,0,(1+O324/2)^(-2*((EOMONTH(A324,0)+20)-$C$12)/365.25))</f>
        <v>0</v>
      </c>
      <c r="Q324" s="85" t="n">
        <f aca="false">IF(A324=0,0,VLOOKUP($A324,$AC$4:$AF$446,2))</f>
        <v>0</v>
      </c>
      <c r="R324" s="85" t="n">
        <f aca="false">IF(A324=0,0,VLOOKUP($A324,$AC$4:$AF$446,3))</f>
        <v>0</v>
      </c>
      <c r="S324" s="85" t="n">
        <f aca="false">IF(A324=0,0,VLOOKUP($A324,$AC$4:$AF$446,4))</f>
        <v>0</v>
      </c>
      <c r="AC324" s="11" t="n">
        <f aca="false">EOMONTH(AC323,0)+1</f>
        <v>46296</v>
      </c>
      <c r="AD324" s="8" t="n">
        <v>23</v>
      </c>
      <c r="AE324" s="8" t="n">
        <v>4</v>
      </c>
      <c r="AF324" s="8" t="n">
        <v>4</v>
      </c>
      <c r="AG324" s="8" t="n">
        <v>0</v>
      </c>
      <c r="AH324" s="8" t="n">
        <v>31</v>
      </c>
    </row>
    <row r="325" customFormat="false" ht="12.75" hidden="false" customHeight="false" outlineLevel="0" collapsed="false">
      <c r="A325" s="74" t="n">
        <f aca="false">IF(EOMONTH(A324,0)+1&gt;$C$17,0,IF(A324=0,0,EOMONTH(A324,0)+1))</f>
        <v>0</v>
      </c>
      <c r="B325" s="75" t="n">
        <f aca="false">IF(A325=0,0,YEAR(A325))</f>
        <v>0</v>
      </c>
      <c r="C325" s="76" t="n">
        <f aca="false">IF(A325=0,0,VLOOKUP($A325,PeakPrices,C$4,FALSE()))</f>
        <v>0</v>
      </c>
      <c r="D325" s="30" t="n">
        <f aca="false">IF(A325=0,0,VLOOKUP($A325,SatPrices,D$4,FALSE()))</f>
        <v>0</v>
      </c>
      <c r="E325" s="30" t="n">
        <f aca="false">IF(A325=0,0,VLOOKUP($A325,SunPrices,E$4+4,FALSE()))</f>
        <v>0</v>
      </c>
      <c r="F325" s="30" t="n">
        <f aca="false">IF(A325=0,0,VLOOKUP($A325,OffPrices,F$4+4,FALSE()))</f>
        <v>0</v>
      </c>
      <c r="G325" s="30" t="n">
        <f aca="false">+IF(A325=0,0,(D325*R325*16+E325*S325*16+F325*SUM(Q325:S325)*8)/(R325*16+S325*16+SUM(Q325:S325)*8))</f>
        <v>0</v>
      </c>
      <c r="H325" s="77" t="n">
        <f aca="false">IF(A325=0,0,(C325*Q325*16+D325*R325*16+E325*S325*16+F325*SUM(Q325:S325)*8)/(SUM(Q325:S325)*24))</f>
        <v>0</v>
      </c>
      <c r="I325" s="78" t="n">
        <f aca="false">IF(A325=0,0,VLOOKUP($A325,PeakVols,I$4+12,FALSE()))</f>
        <v>0</v>
      </c>
      <c r="J325" s="79" t="n">
        <f aca="false">IF(A325=0,0,VLOOKUP($A325,OffVols,J$4+16,FALSE()))</f>
        <v>0</v>
      </c>
      <c r="K325" s="80" t="n">
        <f aca="false">IF(A325=0,0,(I325*Q325*16+J325*SUM(R325:S325)*16+J325*SUM(Q325:S325)*8)/(SUM(Q325:S325)*24))</f>
        <v>0</v>
      </c>
      <c r="L325" s="81" t="n">
        <f aca="false">IF(A325=0,0,VLOOKUP($A325,PeakIntraVols,L$4,FALSE()))</f>
        <v>0</v>
      </c>
      <c r="M325" s="82" t="n">
        <f aca="false">IF(A325=0,0,VLOOKUP($A325,OffIntraVols,M$4+4,FALSE()))</f>
        <v>0</v>
      </c>
      <c r="N325" s="82" t="n">
        <f aca="false">IF(A325=0,0,(L325*Q325*16+M325*SUM(R325:S325)*16+M325*SUM(Q325:S325)*8)/(SUM(Q325:S325)*24))</f>
        <v>0</v>
      </c>
      <c r="O325" s="83" t="n">
        <f aca="false">IF(A325=0,0,VLOOKUP(A325,'Pwr CrvFtch'!$A$4:$B$363,2))</f>
        <v>0</v>
      </c>
      <c r="P325" s="84" t="n">
        <f aca="false">IF(A325=0,0,(1+O325/2)^(-2*((EOMONTH(A325,0)+20)-$C$12)/365.25))</f>
        <v>0</v>
      </c>
      <c r="Q325" s="85" t="n">
        <f aca="false">IF(A325=0,0,VLOOKUP($A325,$AC$4:$AF$446,2))</f>
        <v>0</v>
      </c>
      <c r="R325" s="85" t="n">
        <f aca="false">IF(A325=0,0,VLOOKUP($A325,$AC$4:$AF$446,3))</f>
        <v>0</v>
      </c>
      <c r="S325" s="85" t="n">
        <f aca="false">IF(A325=0,0,VLOOKUP($A325,$AC$4:$AF$446,4))</f>
        <v>0</v>
      </c>
      <c r="AC325" s="11" t="n">
        <f aca="false">EOMONTH(AC324,0)+1</f>
        <v>46327</v>
      </c>
      <c r="AD325" s="8" t="n">
        <v>20</v>
      </c>
      <c r="AE325" s="8" t="n">
        <v>5</v>
      </c>
      <c r="AF325" s="8" t="n">
        <v>5</v>
      </c>
      <c r="AG325" s="8" t="n">
        <v>1</v>
      </c>
      <c r="AH325" s="8" t="n">
        <v>30</v>
      </c>
    </row>
    <row r="326" customFormat="false" ht="12.75" hidden="false" customHeight="false" outlineLevel="0" collapsed="false">
      <c r="A326" s="74" t="n">
        <f aca="false">IF(EOMONTH(A325,0)+1&gt;$C$17,0,IF(A325=0,0,EOMONTH(A325,0)+1))</f>
        <v>0</v>
      </c>
      <c r="B326" s="75" t="n">
        <f aca="false">IF(A326=0,0,YEAR(A326))</f>
        <v>0</v>
      </c>
      <c r="C326" s="76" t="n">
        <f aca="false">IF(A326=0,0,VLOOKUP($A326,PeakPrices,C$4,FALSE()))</f>
        <v>0</v>
      </c>
      <c r="D326" s="30" t="n">
        <f aca="false">IF(A326=0,0,VLOOKUP($A326,SatPrices,D$4,FALSE()))</f>
        <v>0</v>
      </c>
      <c r="E326" s="30" t="n">
        <f aca="false">IF(A326=0,0,VLOOKUP($A326,SunPrices,E$4+4,FALSE()))</f>
        <v>0</v>
      </c>
      <c r="F326" s="30" t="n">
        <f aca="false">IF(A326=0,0,VLOOKUP($A326,OffPrices,F$4+4,FALSE()))</f>
        <v>0</v>
      </c>
      <c r="G326" s="30" t="n">
        <f aca="false">+IF(A326=0,0,(D326*R326*16+E326*S326*16+F326*SUM(Q326:S326)*8)/(R326*16+S326*16+SUM(Q326:S326)*8))</f>
        <v>0</v>
      </c>
      <c r="H326" s="77" t="n">
        <f aca="false">IF(A326=0,0,(C326*Q326*16+D326*R326*16+E326*S326*16+F326*SUM(Q326:S326)*8)/(SUM(Q326:S326)*24))</f>
        <v>0</v>
      </c>
      <c r="I326" s="78" t="n">
        <f aca="false">IF(A326=0,0,VLOOKUP($A326,PeakVols,I$4+12,FALSE()))</f>
        <v>0</v>
      </c>
      <c r="J326" s="79" t="n">
        <f aca="false">IF(A326=0,0,VLOOKUP($A326,OffVols,J$4+16,FALSE()))</f>
        <v>0</v>
      </c>
      <c r="K326" s="80" t="n">
        <f aca="false">IF(A326=0,0,(I326*Q326*16+J326*SUM(R326:S326)*16+J326*SUM(Q326:S326)*8)/(SUM(Q326:S326)*24))</f>
        <v>0</v>
      </c>
      <c r="L326" s="81" t="n">
        <f aca="false">IF(A326=0,0,VLOOKUP($A326,PeakIntraVols,L$4,FALSE()))</f>
        <v>0</v>
      </c>
      <c r="M326" s="82" t="n">
        <f aca="false">IF(A326=0,0,VLOOKUP($A326,OffIntraVols,M$4+4,FALSE()))</f>
        <v>0</v>
      </c>
      <c r="N326" s="82" t="n">
        <f aca="false">IF(A326=0,0,(L326*Q326*16+M326*SUM(R326:S326)*16+M326*SUM(Q326:S326)*8)/(SUM(Q326:S326)*24))</f>
        <v>0</v>
      </c>
      <c r="O326" s="83" t="n">
        <f aca="false">IF(A326=0,0,VLOOKUP(A326,'Pwr CrvFtch'!$A$4:$B$363,2))</f>
        <v>0</v>
      </c>
      <c r="P326" s="84" t="n">
        <f aca="false">IF(A326=0,0,(1+O326/2)^(-2*((EOMONTH(A326,0)+20)-$C$12)/365.25))</f>
        <v>0</v>
      </c>
      <c r="Q326" s="85" t="n">
        <f aca="false">IF(A326=0,0,VLOOKUP($A326,$AC$4:$AF$446,2))</f>
        <v>0</v>
      </c>
      <c r="R326" s="85" t="n">
        <f aca="false">IF(A326=0,0,VLOOKUP($A326,$AC$4:$AF$446,3))</f>
        <v>0</v>
      </c>
      <c r="S326" s="85" t="n">
        <f aca="false">IF(A326=0,0,VLOOKUP($A326,$AC$4:$AF$446,4))</f>
        <v>0</v>
      </c>
      <c r="AC326" s="11" t="n">
        <f aca="false">EOMONTH(AC325,0)+1</f>
        <v>46357</v>
      </c>
      <c r="AD326" s="8" t="n">
        <v>21</v>
      </c>
      <c r="AE326" s="8" t="n">
        <v>4</v>
      </c>
      <c r="AF326" s="8" t="n">
        <v>6</v>
      </c>
      <c r="AG326" s="8" t="n">
        <v>1</v>
      </c>
      <c r="AH326" s="8" t="n">
        <v>31</v>
      </c>
    </row>
    <row r="327" customFormat="false" ht="12.75" hidden="false" customHeight="false" outlineLevel="0" collapsed="false">
      <c r="A327" s="74" t="n">
        <f aca="false">IF(EOMONTH(A326,0)+1&gt;$C$17,0,IF(A326=0,0,EOMONTH(A326,0)+1))</f>
        <v>0</v>
      </c>
      <c r="B327" s="75" t="n">
        <f aca="false">IF(A327=0,0,YEAR(A327))</f>
        <v>0</v>
      </c>
      <c r="C327" s="76" t="n">
        <f aca="false">IF(A327=0,0,VLOOKUP($A327,PeakPrices,C$4,FALSE()))</f>
        <v>0</v>
      </c>
      <c r="D327" s="30" t="n">
        <f aca="false">IF(A327=0,0,VLOOKUP($A327,SatPrices,D$4,FALSE()))</f>
        <v>0</v>
      </c>
      <c r="E327" s="30" t="n">
        <f aca="false">IF(A327=0,0,VLOOKUP($A327,SunPrices,E$4+4,FALSE()))</f>
        <v>0</v>
      </c>
      <c r="F327" s="30" t="n">
        <f aca="false">IF(A327=0,0,VLOOKUP($A327,OffPrices,F$4+4,FALSE()))</f>
        <v>0</v>
      </c>
      <c r="G327" s="30" t="n">
        <f aca="false">+IF(A327=0,0,(D327*R327*16+E327*S327*16+F327*SUM(Q327:S327)*8)/(R327*16+S327*16+SUM(Q327:S327)*8))</f>
        <v>0</v>
      </c>
      <c r="H327" s="77" t="n">
        <f aca="false">IF(A327=0,0,(C327*Q327*16+D327*R327*16+E327*S327*16+F327*SUM(Q327:S327)*8)/(SUM(Q327:S327)*24))</f>
        <v>0</v>
      </c>
      <c r="I327" s="78" t="n">
        <f aca="false">IF(A327=0,0,VLOOKUP($A327,PeakVols,I$4+12,FALSE()))</f>
        <v>0</v>
      </c>
      <c r="J327" s="79" t="n">
        <f aca="false">IF(A327=0,0,VLOOKUP($A327,OffVols,J$4+16,FALSE()))</f>
        <v>0</v>
      </c>
      <c r="K327" s="80" t="n">
        <f aca="false">IF(A327=0,0,(I327*Q327*16+J327*SUM(R327:S327)*16+J327*SUM(Q327:S327)*8)/(SUM(Q327:S327)*24))</f>
        <v>0</v>
      </c>
      <c r="L327" s="81" t="n">
        <f aca="false">IF(A327=0,0,VLOOKUP($A327,PeakIntraVols,L$4,FALSE()))</f>
        <v>0</v>
      </c>
      <c r="M327" s="82" t="n">
        <f aca="false">IF(A327=0,0,VLOOKUP($A327,OffIntraVols,M$4+4,FALSE()))</f>
        <v>0</v>
      </c>
      <c r="N327" s="82" t="n">
        <f aca="false">IF(A327=0,0,(L327*Q327*16+M327*SUM(R327:S327)*16+M327*SUM(Q327:S327)*8)/(SUM(Q327:S327)*24))</f>
        <v>0</v>
      </c>
      <c r="O327" s="83" t="n">
        <f aca="false">IF(A327=0,0,VLOOKUP(A327,'Pwr CrvFtch'!$A$4:$B$363,2))</f>
        <v>0</v>
      </c>
      <c r="P327" s="84" t="n">
        <f aca="false">IF(A327=0,0,(1+O327/2)^(-2*((EOMONTH(A327,0)+20)-$C$12)/365.25))</f>
        <v>0</v>
      </c>
      <c r="Q327" s="85" t="n">
        <f aca="false">IF(A327=0,0,VLOOKUP($A327,$AC$4:$AF$446,2))</f>
        <v>0</v>
      </c>
      <c r="R327" s="85" t="n">
        <f aca="false">IF(A327=0,0,VLOOKUP($A327,$AC$4:$AF$446,3))</f>
        <v>0</v>
      </c>
      <c r="S327" s="85" t="n">
        <f aca="false">IF(A327=0,0,VLOOKUP($A327,$AC$4:$AF$446,4))</f>
        <v>0</v>
      </c>
      <c r="AC327" s="11" t="n">
        <f aca="false">EOMONTH(AC326,0)+1</f>
        <v>46388</v>
      </c>
      <c r="AD327" s="8" t="n">
        <v>22</v>
      </c>
      <c r="AE327" s="8" t="n">
        <v>4</v>
      </c>
      <c r="AF327" s="8" t="n">
        <v>5</v>
      </c>
      <c r="AG327" s="8" t="n">
        <v>1</v>
      </c>
      <c r="AH327" s="8" t="n">
        <v>31</v>
      </c>
    </row>
    <row r="328" customFormat="false" ht="12.75" hidden="false" customHeight="false" outlineLevel="0" collapsed="false">
      <c r="A328" s="74" t="n">
        <f aca="false">IF(EOMONTH(A327,0)+1&gt;$C$17,0,IF(A327=0,0,EOMONTH(A327,0)+1))</f>
        <v>0</v>
      </c>
      <c r="B328" s="75" t="n">
        <f aca="false">IF(A328=0,0,YEAR(A328))</f>
        <v>0</v>
      </c>
      <c r="C328" s="76" t="n">
        <f aca="false">IF(A328=0,0,VLOOKUP($A328,PeakPrices,C$4,FALSE()))</f>
        <v>0</v>
      </c>
      <c r="D328" s="30" t="n">
        <f aca="false">IF(A328=0,0,VLOOKUP($A328,SatPrices,D$4,FALSE()))</f>
        <v>0</v>
      </c>
      <c r="E328" s="30" t="n">
        <f aca="false">IF(A328=0,0,VLOOKUP($A328,SunPrices,E$4+4,FALSE()))</f>
        <v>0</v>
      </c>
      <c r="F328" s="30" t="n">
        <f aca="false">IF(A328=0,0,VLOOKUP($A328,OffPrices,F$4+4,FALSE()))</f>
        <v>0</v>
      </c>
      <c r="G328" s="30" t="n">
        <f aca="false">+IF(A328=0,0,(D328*R328*16+E328*S328*16+F328*SUM(Q328:S328)*8)/(R328*16+S328*16+SUM(Q328:S328)*8))</f>
        <v>0</v>
      </c>
      <c r="H328" s="77" t="n">
        <f aca="false">IF(A328=0,0,(C328*Q328*16+D328*R328*16+E328*S328*16+F328*SUM(Q328:S328)*8)/(SUM(Q328:S328)*24))</f>
        <v>0</v>
      </c>
      <c r="I328" s="78" t="n">
        <f aca="false">IF(A328=0,0,VLOOKUP($A328,PeakVols,I$4+12,FALSE()))</f>
        <v>0</v>
      </c>
      <c r="J328" s="79" t="n">
        <f aca="false">IF(A328=0,0,VLOOKUP($A328,OffVols,J$4+16,FALSE()))</f>
        <v>0</v>
      </c>
      <c r="K328" s="80" t="n">
        <f aca="false">IF(A328=0,0,(I328*Q328*16+J328*SUM(R328:S328)*16+J328*SUM(Q328:S328)*8)/(SUM(Q328:S328)*24))</f>
        <v>0</v>
      </c>
      <c r="L328" s="81" t="n">
        <f aca="false">IF(A328=0,0,VLOOKUP($A328,PeakIntraVols,L$4,FALSE()))</f>
        <v>0</v>
      </c>
      <c r="M328" s="82" t="n">
        <f aca="false">IF(A328=0,0,VLOOKUP($A328,OffIntraVols,M$4+4,FALSE()))</f>
        <v>0</v>
      </c>
      <c r="N328" s="82" t="n">
        <f aca="false">IF(A328=0,0,(L328*Q328*16+M328*SUM(R328:S328)*16+M328*SUM(Q328:S328)*8)/(SUM(Q328:S328)*24))</f>
        <v>0</v>
      </c>
      <c r="O328" s="83" t="n">
        <f aca="false">IF(A328=0,0,VLOOKUP(A328,'Pwr CrvFtch'!$A$4:$B$363,2))</f>
        <v>0</v>
      </c>
      <c r="P328" s="84" t="n">
        <f aca="false">IF(A328=0,0,(1+O328/2)^(-2*((EOMONTH(A328,0)+20)-$C$12)/365.25))</f>
        <v>0</v>
      </c>
      <c r="Q328" s="85" t="n">
        <f aca="false">IF(A328=0,0,VLOOKUP($A328,$AC$4:$AF$446,2))</f>
        <v>0</v>
      </c>
      <c r="R328" s="85" t="n">
        <f aca="false">IF(A328=0,0,VLOOKUP($A328,$AC$4:$AF$446,3))</f>
        <v>0</v>
      </c>
      <c r="S328" s="85" t="n">
        <f aca="false">IF(A328=0,0,VLOOKUP($A328,$AC$4:$AF$446,4))</f>
        <v>0</v>
      </c>
      <c r="AC328" s="11" t="n">
        <f aca="false">EOMONTH(AC327,0)+1</f>
        <v>46419</v>
      </c>
      <c r="AD328" s="8" t="n">
        <v>20</v>
      </c>
      <c r="AE328" s="8" t="n">
        <v>4</v>
      </c>
      <c r="AF328" s="8" t="n">
        <v>4</v>
      </c>
      <c r="AG328" s="8" t="n">
        <v>0</v>
      </c>
      <c r="AH328" s="8" t="n">
        <v>28</v>
      </c>
    </row>
    <row r="329" customFormat="false" ht="12.75" hidden="false" customHeight="false" outlineLevel="0" collapsed="false">
      <c r="A329" s="74" t="n">
        <f aca="false">IF(EOMONTH(A328,0)+1&gt;$C$17,0,IF(A328=0,0,EOMONTH(A328,0)+1))</f>
        <v>0</v>
      </c>
      <c r="B329" s="75" t="n">
        <f aca="false">IF(A329=0,0,YEAR(A329))</f>
        <v>0</v>
      </c>
      <c r="C329" s="76" t="n">
        <f aca="false">IF(A329=0,0,VLOOKUP($A329,PeakPrices,C$4,FALSE()))</f>
        <v>0</v>
      </c>
      <c r="D329" s="30" t="n">
        <f aca="false">IF(A329=0,0,VLOOKUP($A329,SatPrices,D$4,FALSE()))</f>
        <v>0</v>
      </c>
      <c r="E329" s="30" t="n">
        <f aca="false">IF(A329=0,0,VLOOKUP($A329,SunPrices,E$4+4,FALSE()))</f>
        <v>0</v>
      </c>
      <c r="F329" s="30" t="n">
        <f aca="false">IF(A329=0,0,VLOOKUP($A329,OffPrices,F$4+4,FALSE()))</f>
        <v>0</v>
      </c>
      <c r="G329" s="30" t="n">
        <f aca="false">+IF(A329=0,0,(D329*R329*16+E329*S329*16+F329*SUM(Q329:S329)*8)/(R329*16+S329*16+SUM(Q329:S329)*8))</f>
        <v>0</v>
      </c>
      <c r="H329" s="77" t="n">
        <f aca="false">IF(A329=0,0,(C329*Q329*16+D329*R329*16+E329*S329*16+F329*SUM(Q329:S329)*8)/(SUM(Q329:S329)*24))</f>
        <v>0</v>
      </c>
      <c r="I329" s="78" t="n">
        <f aca="false">IF(A329=0,0,VLOOKUP($A329,PeakVols,I$4+12,FALSE()))</f>
        <v>0</v>
      </c>
      <c r="J329" s="79" t="n">
        <f aca="false">IF(A329=0,0,VLOOKUP($A329,OffVols,J$4+16,FALSE()))</f>
        <v>0</v>
      </c>
      <c r="K329" s="80" t="n">
        <f aca="false">IF(A329=0,0,(I329*Q329*16+J329*SUM(R329:S329)*16+J329*SUM(Q329:S329)*8)/(SUM(Q329:S329)*24))</f>
        <v>0</v>
      </c>
      <c r="L329" s="81" t="n">
        <f aca="false">IF(A329=0,0,VLOOKUP($A329,PeakIntraVols,L$4,FALSE()))</f>
        <v>0</v>
      </c>
      <c r="M329" s="82" t="n">
        <f aca="false">IF(A329=0,0,VLOOKUP($A329,OffIntraVols,M$4+4,FALSE()))</f>
        <v>0</v>
      </c>
      <c r="N329" s="82" t="n">
        <f aca="false">IF(A329=0,0,(L329*Q329*16+M329*SUM(R329:S329)*16+M329*SUM(Q329:S329)*8)/(SUM(Q329:S329)*24))</f>
        <v>0</v>
      </c>
      <c r="O329" s="83" t="n">
        <f aca="false">IF(A329=0,0,VLOOKUP(A329,'Pwr CrvFtch'!$A$4:$B$363,2))</f>
        <v>0</v>
      </c>
      <c r="P329" s="84" t="n">
        <f aca="false">IF(A329=0,0,(1+O329/2)^(-2*((EOMONTH(A329,0)+20)-$C$12)/365.25))</f>
        <v>0</v>
      </c>
      <c r="Q329" s="85" t="n">
        <f aca="false">IF(A329=0,0,VLOOKUP($A329,$AC$4:$AF$446,2))</f>
        <v>0</v>
      </c>
      <c r="R329" s="85" t="n">
        <f aca="false">IF(A329=0,0,VLOOKUP($A329,$AC$4:$AF$446,3))</f>
        <v>0</v>
      </c>
      <c r="S329" s="85" t="n">
        <f aca="false">IF(A329=0,0,VLOOKUP($A329,$AC$4:$AF$446,4))</f>
        <v>0</v>
      </c>
      <c r="AC329" s="11" t="n">
        <f aca="false">EOMONTH(AC328,0)+1</f>
        <v>46447</v>
      </c>
      <c r="AD329" s="8" t="n">
        <v>21</v>
      </c>
      <c r="AE329" s="8" t="n">
        <v>5</v>
      </c>
      <c r="AF329" s="8" t="n">
        <v>5</v>
      </c>
      <c r="AG329" s="8" t="n">
        <v>0</v>
      </c>
      <c r="AH329" s="8" t="n">
        <v>31</v>
      </c>
    </row>
    <row r="330" customFormat="false" ht="12.75" hidden="false" customHeight="false" outlineLevel="0" collapsed="false">
      <c r="A330" s="74" t="n">
        <f aca="false">IF(EOMONTH(A329,0)+1&gt;$C$17,0,IF(A329=0,0,EOMONTH(A329,0)+1))</f>
        <v>0</v>
      </c>
      <c r="B330" s="75" t="n">
        <f aca="false">IF(A330=0,0,YEAR(A330))</f>
        <v>0</v>
      </c>
      <c r="C330" s="76" t="n">
        <f aca="false">IF(A330=0,0,VLOOKUP($A330,PeakPrices,C$4,FALSE()))</f>
        <v>0</v>
      </c>
      <c r="D330" s="30" t="n">
        <f aca="false">IF(A330=0,0,VLOOKUP($A330,SatPrices,D$4,FALSE()))</f>
        <v>0</v>
      </c>
      <c r="E330" s="30" t="n">
        <f aca="false">IF(A330=0,0,VLOOKUP($A330,SunPrices,E$4+4,FALSE()))</f>
        <v>0</v>
      </c>
      <c r="F330" s="30" t="n">
        <f aca="false">IF(A330=0,0,VLOOKUP($A330,OffPrices,F$4+4,FALSE()))</f>
        <v>0</v>
      </c>
      <c r="G330" s="30" t="n">
        <f aca="false">+IF(A330=0,0,(D330*R330*16+E330*S330*16+F330*SUM(Q330:S330)*8)/(R330*16+S330*16+SUM(Q330:S330)*8))</f>
        <v>0</v>
      </c>
      <c r="H330" s="77" t="n">
        <f aca="false">IF(A330=0,0,(C330*Q330*16+D330*R330*16+E330*S330*16+F330*SUM(Q330:S330)*8)/(SUM(Q330:S330)*24))</f>
        <v>0</v>
      </c>
      <c r="I330" s="78" t="n">
        <f aca="false">IF(A330=0,0,VLOOKUP($A330,PeakVols,I$4+12,FALSE()))</f>
        <v>0</v>
      </c>
      <c r="J330" s="79" t="n">
        <f aca="false">IF(A330=0,0,VLOOKUP($A330,OffVols,J$4+16,FALSE()))</f>
        <v>0</v>
      </c>
      <c r="K330" s="80" t="n">
        <f aca="false">IF(A330=0,0,(I330*Q330*16+J330*SUM(R330:S330)*16+J330*SUM(Q330:S330)*8)/(SUM(Q330:S330)*24))</f>
        <v>0</v>
      </c>
      <c r="L330" s="81" t="n">
        <f aca="false">IF(A330=0,0,VLOOKUP($A330,PeakIntraVols,L$4,FALSE()))</f>
        <v>0</v>
      </c>
      <c r="M330" s="82" t="n">
        <f aca="false">IF(A330=0,0,VLOOKUP($A330,OffIntraVols,M$4+4,FALSE()))</f>
        <v>0</v>
      </c>
      <c r="N330" s="82" t="n">
        <f aca="false">IF(A330=0,0,(L330*Q330*16+M330*SUM(R330:S330)*16+M330*SUM(Q330:S330)*8)/(SUM(Q330:S330)*24))</f>
        <v>0</v>
      </c>
      <c r="O330" s="83" t="n">
        <f aca="false">IF(A330=0,0,VLOOKUP(A330,'Pwr CrvFtch'!$A$4:$B$363,2))</f>
        <v>0</v>
      </c>
      <c r="P330" s="84" t="n">
        <f aca="false">IF(A330=0,0,(1+O330/2)^(-2*((EOMONTH(A330,0)+20)-$C$12)/365.25))</f>
        <v>0</v>
      </c>
      <c r="Q330" s="85" t="n">
        <f aca="false">IF(A330=0,0,VLOOKUP($A330,$AC$4:$AF$446,2))</f>
        <v>0</v>
      </c>
      <c r="R330" s="85" t="n">
        <f aca="false">IF(A330=0,0,VLOOKUP($A330,$AC$4:$AF$446,3))</f>
        <v>0</v>
      </c>
      <c r="S330" s="85" t="n">
        <f aca="false">IF(A330=0,0,VLOOKUP($A330,$AC$4:$AF$446,4))</f>
        <v>0</v>
      </c>
      <c r="AC330" s="11" t="n">
        <f aca="false">EOMONTH(AC329,0)+1</f>
        <v>46478</v>
      </c>
      <c r="AD330" s="8" t="n">
        <v>22</v>
      </c>
      <c r="AE330" s="8" t="n">
        <v>4</v>
      </c>
      <c r="AF330" s="8" t="n">
        <v>4</v>
      </c>
      <c r="AG330" s="8" t="n">
        <v>0</v>
      </c>
      <c r="AH330" s="8" t="n">
        <v>30</v>
      </c>
    </row>
    <row r="331" customFormat="false" ht="12.75" hidden="false" customHeight="false" outlineLevel="0" collapsed="false">
      <c r="A331" s="74" t="n">
        <f aca="false">IF(EOMONTH(A330,0)+1&gt;$C$17,0,IF(A330=0,0,EOMONTH(A330,0)+1))</f>
        <v>0</v>
      </c>
      <c r="B331" s="75" t="n">
        <f aca="false">IF(A331=0,0,YEAR(A331))</f>
        <v>0</v>
      </c>
      <c r="C331" s="76" t="n">
        <f aca="false">IF(A331=0,0,VLOOKUP($A331,PeakPrices,C$4,FALSE()))</f>
        <v>0</v>
      </c>
      <c r="D331" s="30" t="n">
        <f aca="false">IF(A331=0,0,VLOOKUP($A331,SatPrices,D$4,FALSE()))</f>
        <v>0</v>
      </c>
      <c r="E331" s="30" t="n">
        <f aca="false">IF(A331=0,0,VLOOKUP($A331,SunPrices,E$4+4,FALSE()))</f>
        <v>0</v>
      </c>
      <c r="F331" s="30" t="n">
        <f aca="false">IF(A331=0,0,VLOOKUP($A331,OffPrices,F$4+4,FALSE()))</f>
        <v>0</v>
      </c>
      <c r="G331" s="30" t="n">
        <f aca="false">+IF(A331=0,0,(D331*R331*16+E331*S331*16+F331*SUM(Q331:S331)*8)/(R331*16+S331*16+SUM(Q331:S331)*8))</f>
        <v>0</v>
      </c>
      <c r="H331" s="77" t="n">
        <f aca="false">IF(A331=0,0,(C331*Q331*16+D331*R331*16+E331*S331*16+F331*SUM(Q331:S331)*8)/(SUM(Q331:S331)*24))</f>
        <v>0</v>
      </c>
      <c r="I331" s="78" t="n">
        <f aca="false">IF(A331=0,0,VLOOKUP($A331,PeakVols,I$4+12,FALSE()))</f>
        <v>0</v>
      </c>
      <c r="J331" s="79" t="n">
        <f aca="false">IF(A331=0,0,VLOOKUP($A331,OffVols,J$4+16,FALSE()))</f>
        <v>0</v>
      </c>
      <c r="K331" s="80" t="n">
        <f aca="false">IF(A331=0,0,(I331*Q331*16+J331*SUM(R331:S331)*16+J331*SUM(Q331:S331)*8)/(SUM(Q331:S331)*24))</f>
        <v>0</v>
      </c>
      <c r="L331" s="81" t="n">
        <f aca="false">IF(A331=0,0,VLOOKUP($A331,PeakIntraVols,L$4,FALSE()))</f>
        <v>0</v>
      </c>
      <c r="M331" s="82" t="n">
        <f aca="false">IF(A331=0,0,VLOOKUP($A331,OffIntraVols,M$4+4,FALSE()))</f>
        <v>0</v>
      </c>
      <c r="N331" s="82" t="n">
        <f aca="false">IF(A331=0,0,(L331*Q331*16+M331*SUM(R331:S331)*16+M331*SUM(Q331:S331)*8)/(SUM(Q331:S331)*24))</f>
        <v>0</v>
      </c>
      <c r="O331" s="83" t="n">
        <f aca="false">IF(A331=0,0,VLOOKUP(A331,'Pwr CrvFtch'!$A$4:$B$363,2))</f>
        <v>0</v>
      </c>
      <c r="P331" s="84" t="n">
        <f aca="false">IF(A331=0,0,(1+O331/2)^(-2*((EOMONTH(A331,0)+20)-$C$12)/365.25))</f>
        <v>0</v>
      </c>
      <c r="Q331" s="85" t="n">
        <f aca="false">IF(A331=0,0,VLOOKUP($A331,$AC$4:$AF$446,2))</f>
        <v>0</v>
      </c>
      <c r="R331" s="85" t="n">
        <f aca="false">IF(A331=0,0,VLOOKUP($A331,$AC$4:$AF$446,3))</f>
        <v>0</v>
      </c>
      <c r="S331" s="85" t="n">
        <f aca="false">IF(A331=0,0,VLOOKUP($A331,$AC$4:$AF$446,4))</f>
        <v>0</v>
      </c>
      <c r="AC331" s="11" t="n">
        <f aca="false">EOMONTH(AC330,0)+1</f>
        <v>46508</v>
      </c>
      <c r="AD331" s="8" t="n">
        <v>22</v>
      </c>
      <c r="AE331" s="8" t="n">
        <v>4</v>
      </c>
      <c r="AF331" s="8" t="n">
        <v>5</v>
      </c>
      <c r="AG331" s="8" t="n">
        <v>1</v>
      </c>
      <c r="AH331" s="8" t="n">
        <v>31</v>
      </c>
    </row>
    <row r="332" customFormat="false" ht="12.75" hidden="false" customHeight="false" outlineLevel="0" collapsed="false">
      <c r="A332" s="74" t="n">
        <f aca="false">IF(EOMONTH(A331,0)+1&gt;$C$17,0,IF(A331=0,0,EOMONTH(A331,0)+1))</f>
        <v>0</v>
      </c>
      <c r="B332" s="75" t="n">
        <f aca="false">IF(A332=0,0,YEAR(A332))</f>
        <v>0</v>
      </c>
      <c r="C332" s="76" t="n">
        <f aca="false">IF(A332=0,0,VLOOKUP($A332,PeakPrices,C$4,FALSE()))</f>
        <v>0</v>
      </c>
      <c r="D332" s="30" t="n">
        <f aca="false">IF(A332=0,0,VLOOKUP($A332,SatPrices,D$4,FALSE()))</f>
        <v>0</v>
      </c>
      <c r="E332" s="30" t="n">
        <f aca="false">IF(A332=0,0,VLOOKUP($A332,SunPrices,E$4+4,FALSE()))</f>
        <v>0</v>
      </c>
      <c r="F332" s="30" t="n">
        <f aca="false">IF(A332=0,0,VLOOKUP($A332,OffPrices,F$4+4,FALSE()))</f>
        <v>0</v>
      </c>
      <c r="G332" s="30" t="n">
        <f aca="false">+IF(A332=0,0,(D332*R332*16+E332*S332*16+F332*SUM(Q332:S332)*8)/(R332*16+S332*16+SUM(Q332:S332)*8))</f>
        <v>0</v>
      </c>
      <c r="H332" s="77" t="n">
        <f aca="false">IF(A332=0,0,(C332*Q332*16+D332*R332*16+E332*S332*16+F332*SUM(Q332:S332)*8)/(SUM(Q332:S332)*24))</f>
        <v>0</v>
      </c>
      <c r="I332" s="78" t="n">
        <f aca="false">IF(A332=0,0,VLOOKUP($A332,PeakVols,I$4+12,FALSE()))</f>
        <v>0</v>
      </c>
      <c r="J332" s="79" t="n">
        <f aca="false">IF(A332=0,0,VLOOKUP($A332,OffVols,J$4+16,FALSE()))</f>
        <v>0</v>
      </c>
      <c r="K332" s="80" t="n">
        <f aca="false">IF(A332=0,0,(I332*Q332*16+J332*SUM(R332:S332)*16+J332*SUM(Q332:S332)*8)/(SUM(Q332:S332)*24))</f>
        <v>0</v>
      </c>
      <c r="L332" s="81" t="n">
        <f aca="false">IF(A332=0,0,VLOOKUP($A332,PeakIntraVols,L$4,FALSE()))</f>
        <v>0</v>
      </c>
      <c r="M332" s="82" t="n">
        <f aca="false">IF(A332=0,0,VLOOKUP($A332,OffIntraVols,M$4+4,FALSE()))</f>
        <v>0</v>
      </c>
      <c r="N332" s="82" t="n">
        <f aca="false">IF(A332=0,0,(L332*Q332*16+M332*SUM(R332:S332)*16+M332*SUM(Q332:S332)*8)/(SUM(Q332:S332)*24))</f>
        <v>0</v>
      </c>
      <c r="O332" s="83" t="n">
        <f aca="false">IF(A332=0,0,VLOOKUP(A332,'Pwr CrvFtch'!$A$4:$B$363,2))</f>
        <v>0</v>
      </c>
      <c r="P332" s="84" t="n">
        <f aca="false">IF(A332=0,0,(1+O332/2)^(-2*((EOMONTH(A332,0)+20)-$C$12)/365.25))</f>
        <v>0</v>
      </c>
      <c r="Q332" s="85" t="n">
        <f aca="false">IF(A332=0,0,VLOOKUP($A332,$AC$4:$AF$446,2))</f>
        <v>0</v>
      </c>
      <c r="R332" s="85" t="n">
        <f aca="false">IF(A332=0,0,VLOOKUP($A332,$AC$4:$AF$446,3))</f>
        <v>0</v>
      </c>
      <c r="S332" s="85" t="n">
        <f aca="false">IF(A332=0,0,VLOOKUP($A332,$AC$4:$AF$446,4))</f>
        <v>0</v>
      </c>
      <c r="AC332" s="11" t="n">
        <f aca="false">EOMONTH(AC331,0)+1</f>
        <v>46539</v>
      </c>
      <c r="AD332" s="8" t="n">
        <v>20</v>
      </c>
      <c r="AE332" s="8" t="n">
        <v>5</v>
      </c>
      <c r="AF332" s="8" t="n">
        <v>5</v>
      </c>
      <c r="AG332" s="8" t="n">
        <v>0</v>
      </c>
      <c r="AH332" s="8" t="n">
        <v>30</v>
      </c>
    </row>
    <row r="333" customFormat="false" ht="12.75" hidden="false" customHeight="false" outlineLevel="0" collapsed="false">
      <c r="A333" s="74" t="n">
        <f aca="false">IF(EOMONTH(A332,0)+1&gt;$C$17,0,IF(A332=0,0,EOMONTH(A332,0)+1))</f>
        <v>0</v>
      </c>
      <c r="B333" s="75" t="n">
        <f aca="false">IF(A333=0,0,YEAR(A333))</f>
        <v>0</v>
      </c>
      <c r="C333" s="76" t="n">
        <f aca="false">IF(A333=0,0,VLOOKUP($A333,PeakPrices,C$4,FALSE()))</f>
        <v>0</v>
      </c>
      <c r="D333" s="30" t="n">
        <f aca="false">IF(A333=0,0,VLOOKUP($A333,SatPrices,D$4,FALSE()))</f>
        <v>0</v>
      </c>
      <c r="E333" s="30" t="n">
        <f aca="false">IF(A333=0,0,VLOOKUP($A333,SunPrices,E$4+4,FALSE()))</f>
        <v>0</v>
      </c>
      <c r="F333" s="30" t="n">
        <f aca="false">IF(A333=0,0,VLOOKUP($A333,OffPrices,F$4+4,FALSE()))</f>
        <v>0</v>
      </c>
      <c r="G333" s="30" t="n">
        <f aca="false">+IF(A333=0,0,(D333*R333*16+E333*S333*16+F333*SUM(Q333:S333)*8)/(R333*16+S333*16+SUM(Q333:S333)*8))</f>
        <v>0</v>
      </c>
      <c r="H333" s="77" t="n">
        <f aca="false">IF(A333=0,0,(C333*Q333*16+D333*R333*16+E333*S333*16+F333*SUM(Q333:S333)*8)/(SUM(Q333:S333)*24))</f>
        <v>0</v>
      </c>
      <c r="I333" s="78" t="n">
        <f aca="false">IF(A333=0,0,VLOOKUP($A333,PeakVols,I$4+12,FALSE()))</f>
        <v>0</v>
      </c>
      <c r="J333" s="79" t="n">
        <f aca="false">IF(A333=0,0,VLOOKUP($A333,OffVols,J$4+16,FALSE()))</f>
        <v>0</v>
      </c>
      <c r="K333" s="80" t="n">
        <f aca="false">IF(A333=0,0,(I333*Q333*16+J333*SUM(R333:S333)*16+J333*SUM(Q333:S333)*8)/(SUM(Q333:S333)*24))</f>
        <v>0</v>
      </c>
      <c r="L333" s="81" t="n">
        <f aca="false">IF(A333=0,0,VLOOKUP($A333,PeakIntraVols,L$4,FALSE()))</f>
        <v>0</v>
      </c>
      <c r="M333" s="82" t="n">
        <f aca="false">IF(A333=0,0,VLOOKUP($A333,OffIntraVols,M$4+4,FALSE()))</f>
        <v>0</v>
      </c>
      <c r="N333" s="82" t="n">
        <f aca="false">IF(A333=0,0,(L333*Q333*16+M333*SUM(R333:S333)*16+M333*SUM(Q333:S333)*8)/(SUM(Q333:S333)*24))</f>
        <v>0</v>
      </c>
      <c r="O333" s="83" t="n">
        <f aca="false">IF(A333=0,0,VLOOKUP(A333,'Pwr CrvFtch'!$A$4:$B$363,2))</f>
        <v>0</v>
      </c>
      <c r="P333" s="84" t="n">
        <f aca="false">IF(A333=0,0,(1+O333/2)^(-2*((EOMONTH(A333,0)+20)-$C$12)/365.25))</f>
        <v>0</v>
      </c>
      <c r="Q333" s="85" t="n">
        <f aca="false">IF(A333=0,0,VLOOKUP($A333,$AC$4:$AF$446,2))</f>
        <v>0</v>
      </c>
      <c r="R333" s="85" t="n">
        <f aca="false">IF(A333=0,0,VLOOKUP($A333,$AC$4:$AF$446,3))</f>
        <v>0</v>
      </c>
      <c r="S333" s="85" t="n">
        <f aca="false">IF(A333=0,0,VLOOKUP($A333,$AC$4:$AF$446,4))</f>
        <v>0</v>
      </c>
      <c r="AC333" s="11" t="n">
        <f aca="false">EOMONTH(AC332,0)+1</f>
        <v>46569</v>
      </c>
      <c r="AD333" s="8" t="n">
        <v>22</v>
      </c>
      <c r="AE333" s="8" t="n">
        <v>4</v>
      </c>
      <c r="AF333" s="8" t="n">
        <v>5</v>
      </c>
      <c r="AG333" s="8" t="n">
        <v>1</v>
      </c>
      <c r="AH333" s="8" t="n">
        <v>31</v>
      </c>
    </row>
    <row r="334" customFormat="false" ht="12.75" hidden="false" customHeight="false" outlineLevel="0" collapsed="false">
      <c r="A334" s="74" t="n">
        <f aca="false">IF(EOMONTH(A333,0)+1&gt;$C$17,0,IF(A333=0,0,EOMONTH(A333,0)+1))</f>
        <v>0</v>
      </c>
      <c r="B334" s="75" t="n">
        <f aca="false">IF(A334=0,0,YEAR(A334))</f>
        <v>0</v>
      </c>
      <c r="C334" s="76" t="n">
        <f aca="false">IF(A334=0,0,VLOOKUP($A334,PeakPrices,C$4,FALSE()))</f>
        <v>0</v>
      </c>
      <c r="D334" s="30" t="n">
        <f aca="false">IF(A334=0,0,VLOOKUP($A334,SatPrices,D$4,FALSE()))</f>
        <v>0</v>
      </c>
      <c r="E334" s="30" t="n">
        <f aca="false">IF(A334=0,0,VLOOKUP($A334,SunPrices,E$4+4,FALSE()))</f>
        <v>0</v>
      </c>
      <c r="F334" s="30" t="n">
        <f aca="false">IF(A334=0,0,VLOOKUP($A334,OffPrices,F$4+4,FALSE()))</f>
        <v>0</v>
      </c>
      <c r="G334" s="30" t="n">
        <f aca="false">+IF(A334=0,0,(D334*R334*16+E334*S334*16+F334*SUM(Q334:S334)*8)/(R334*16+S334*16+SUM(Q334:S334)*8))</f>
        <v>0</v>
      </c>
      <c r="H334" s="77" t="n">
        <f aca="false">IF(A334=0,0,(C334*Q334*16+D334*R334*16+E334*S334*16+F334*SUM(Q334:S334)*8)/(SUM(Q334:S334)*24))</f>
        <v>0</v>
      </c>
      <c r="I334" s="78" t="n">
        <f aca="false">IF(A334=0,0,VLOOKUP($A334,PeakVols,I$4+12,FALSE()))</f>
        <v>0</v>
      </c>
      <c r="J334" s="79" t="n">
        <f aca="false">IF(A334=0,0,VLOOKUP($A334,OffVols,J$4+16,FALSE()))</f>
        <v>0</v>
      </c>
      <c r="K334" s="80" t="n">
        <f aca="false">IF(A334=0,0,(I334*Q334*16+J334*SUM(R334:S334)*16+J334*SUM(Q334:S334)*8)/(SUM(Q334:S334)*24))</f>
        <v>0</v>
      </c>
      <c r="L334" s="81" t="n">
        <f aca="false">IF(A334=0,0,VLOOKUP($A334,PeakIntraVols,L$4,FALSE()))</f>
        <v>0</v>
      </c>
      <c r="M334" s="82" t="n">
        <f aca="false">IF(A334=0,0,VLOOKUP($A334,OffIntraVols,M$4+4,FALSE()))</f>
        <v>0</v>
      </c>
      <c r="N334" s="82" t="n">
        <f aca="false">IF(A334=0,0,(L334*Q334*16+M334*SUM(R334:S334)*16+M334*SUM(Q334:S334)*8)/(SUM(Q334:S334)*24))</f>
        <v>0</v>
      </c>
      <c r="O334" s="83" t="n">
        <f aca="false">IF(A334=0,0,VLOOKUP(A334,'Pwr CrvFtch'!$A$4:$B$363,2))</f>
        <v>0</v>
      </c>
      <c r="P334" s="84" t="n">
        <f aca="false">IF(A334=0,0,(1+O334/2)^(-2*((EOMONTH(A334,0)+20)-$C$12)/365.25))</f>
        <v>0</v>
      </c>
      <c r="Q334" s="85" t="n">
        <f aca="false">IF(A334=0,0,VLOOKUP($A334,$AC$4:$AF$446,2))</f>
        <v>0</v>
      </c>
      <c r="R334" s="85" t="n">
        <f aca="false">IF(A334=0,0,VLOOKUP($A334,$AC$4:$AF$446,3))</f>
        <v>0</v>
      </c>
      <c r="S334" s="85" t="n">
        <f aca="false">IF(A334=0,0,VLOOKUP($A334,$AC$4:$AF$446,4))</f>
        <v>0</v>
      </c>
      <c r="AC334" s="11" t="n">
        <f aca="false">EOMONTH(AC333,0)+1</f>
        <v>46600</v>
      </c>
      <c r="AD334" s="8" t="n">
        <v>22</v>
      </c>
      <c r="AE334" s="8" t="n">
        <v>5</v>
      </c>
      <c r="AF334" s="8" t="n">
        <v>4</v>
      </c>
      <c r="AG334" s="8" t="n">
        <v>0</v>
      </c>
      <c r="AH334" s="8" t="n">
        <v>31</v>
      </c>
    </row>
    <row r="335" customFormat="false" ht="12.75" hidden="false" customHeight="false" outlineLevel="0" collapsed="false">
      <c r="A335" s="74" t="n">
        <f aca="false">IF(EOMONTH(A334,0)+1&gt;$C$17,0,IF(A334=0,0,EOMONTH(A334,0)+1))</f>
        <v>0</v>
      </c>
      <c r="B335" s="75" t="n">
        <f aca="false">IF(A335=0,0,YEAR(A335))</f>
        <v>0</v>
      </c>
      <c r="C335" s="76" t="n">
        <f aca="false">IF(A335=0,0,VLOOKUP($A335,PeakPrices,C$4,FALSE()))</f>
        <v>0</v>
      </c>
      <c r="D335" s="30" t="n">
        <f aca="false">IF(A335=0,0,VLOOKUP($A335,SatPrices,D$4,FALSE()))</f>
        <v>0</v>
      </c>
      <c r="E335" s="30" t="n">
        <f aca="false">IF(A335=0,0,VLOOKUP($A335,SunPrices,E$4+4,FALSE()))</f>
        <v>0</v>
      </c>
      <c r="F335" s="30" t="n">
        <f aca="false">IF(A335=0,0,VLOOKUP($A335,OffPrices,F$4+4,FALSE()))</f>
        <v>0</v>
      </c>
      <c r="G335" s="30" t="n">
        <f aca="false">+IF(A335=0,0,(D335*R335*16+E335*S335*16+F335*SUM(Q335:S335)*8)/(R335*16+S335*16+SUM(Q335:S335)*8))</f>
        <v>0</v>
      </c>
      <c r="H335" s="77" t="n">
        <f aca="false">IF(A335=0,0,(C335*Q335*16+D335*R335*16+E335*S335*16+F335*SUM(Q335:S335)*8)/(SUM(Q335:S335)*24))</f>
        <v>0</v>
      </c>
      <c r="I335" s="78" t="n">
        <f aca="false">IF(A335=0,0,VLOOKUP($A335,PeakVols,I$4+12,FALSE()))</f>
        <v>0</v>
      </c>
      <c r="J335" s="79" t="n">
        <f aca="false">IF(A335=0,0,VLOOKUP($A335,OffVols,J$4+16,FALSE()))</f>
        <v>0</v>
      </c>
      <c r="K335" s="80" t="n">
        <f aca="false">IF(A335=0,0,(I335*Q335*16+J335*SUM(R335:S335)*16+J335*SUM(Q335:S335)*8)/(SUM(Q335:S335)*24))</f>
        <v>0</v>
      </c>
      <c r="L335" s="81" t="n">
        <f aca="false">IF(A335=0,0,VLOOKUP($A335,PeakIntraVols,L$4,FALSE()))</f>
        <v>0</v>
      </c>
      <c r="M335" s="82" t="n">
        <f aca="false">IF(A335=0,0,VLOOKUP($A335,OffIntraVols,M$4+4,FALSE()))</f>
        <v>0</v>
      </c>
      <c r="N335" s="82" t="n">
        <f aca="false">IF(A335=0,0,(L335*Q335*16+M335*SUM(R335:S335)*16+M335*SUM(Q335:S335)*8)/(SUM(Q335:S335)*24))</f>
        <v>0</v>
      </c>
      <c r="O335" s="83" t="n">
        <f aca="false">IF(A335=0,0,VLOOKUP(A335,'Pwr CrvFtch'!$A$4:$B$363,2))</f>
        <v>0</v>
      </c>
      <c r="P335" s="84" t="n">
        <f aca="false">IF(A335=0,0,(1+O335/2)^(-2*((EOMONTH(A335,0)+20)-$C$12)/365.25))</f>
        <v>0</v>
      </c>
      <c r="Q335" s="85" t="n">
        <f aca="false">IF(A335=0,0,VLOOKUP($A335,$AC$4:$AF$446,2))</f>
        <v>0</v>
      </c>
      <c r="R335" s="85" t="n">
        <f aca="false">IF(A335=0,0,VLOOKUP($A335,$AC$4:$AF$446,3))</f>
        <v>0</v>
      </c>
      <c r="S335" s="85" t="n">
        <f aca="false">IF(A335=0,0,VLOOKUP($A335,$AC$4:$AF$446,4))</f>
        <v>0</v>
      </c>
      <c r="AC335" s="11" t="n">
        <f aca="false">EOMONTH(AC334,0)+1</f>
        <v>46631</v>
      </c>
      <c r="AD335" s="8" t="n">
        <v>20</v>
      </c>
      <c r="AE335" s="8" t="n">
        <v>4</v>
      </c>
      <c r="AF335" s="8" t="n">
        <v>6</v>
      </c>
      <c r="AG335" s="8" t="n">
        <v>1</v>
      </c>
      <c r="AH335" s="8" t="n">
        <v>30</v>
      </c>
    </row>
    <row r="336" customFormat="false" ht="12.75" hidden="false" customHeight="false" outlineLevel="0" collapsed="false">
      <c r="A336" s="74" t="n">
        <f aca="false">IF(EOMONTH(A335,0)+1&gt;$C$17,0,IF(A335=0,0,EOMONTH(A335,0)+1))</f>
        <v>0</v>
      </c>
      <c r="B336" s="75" t="n">
        <f aca="false">IF(A336=0,0,YEAR(A336))</f>
        <v>0</v>
      </c>
      <c r="C336" s="76" t="n">
        <f aca="false">IF(A336=0,0,VLOOKUP($A336,PeakPrices,C$4,FALSE()))</f>
        <v>0</v>
      </c>
      <c r="D336" s="30" t="n">
        <f aca="false">IF(A336=0,0,VLOOKUP($A336,SatPrices,D$4,FALSE()))</f>
        <v>0</v>
      </c>
      <c r="E336" s="30" t="n">
        <f aca="false">IF(A336=0,0,VLOOKUP($A336,SunPrices,E$4+4,FALSE()))</f>
        <v>0</v>
      </c>
      <c r="F336" s="30" t="n">
        <f aca="false">IF(A336=0,0,VLOOKUP($A336,OffPrices,F$4+4,FALSE()))</f>
        <v>0</v>
      </c>
      <c r="G336" s="30" t="n">
        <f aca="false">+IF(A336=0,0,(D336*R336*16+E336*S336*16+F336*SUM(Q336:S336)*8)/(R336*16+S336*16+SUM(Q336:S336)*8))</f>
        <v>0</v>
      </c>
      <c r="H336" s="77" t="n">
        <f aca="false">IF(A336=0,0,(C336*Q336*16+D336*R336*16+E336*S336*16+F336*SUM(Q336:S336)*8)/(SUM(Q336:S336)*24))</f>
        <v>0</v>
      </c>
      <c r="I336" s="78" t="n">
        <f aca="false">IF(A336=0,0,VLOOKUP($A336,PeakVols,I$4+12,FALSE()))</f>
        <v>0</v>
      </c>
      <c r="J336" s="79" t="n">
        <f aca="false">IF(A336=0,0,VLOOKUP($A336,OffVols,J$4+16,FALSE()))</f>
        <v>0</v>
      </c>
      <c r="K336" s="80" t="n">
        <f aca="false">IF(A336=0,0,(I336*Q336*16+J336*SUM(R336:S336)*16+J336*SUM(Q336:S336)*8)/(SUM(Q336:S336)*24))</f>
        <v>0</v>
      </c>
      <c r="L336" s="81" t="n">
        <f aca="false">IF(A336=0,0,VLOOKUP($A336,PeakIntraVols,L$4,FALSE()))</f>
        <v>0</v>
      </c>
      <c r="M336" s="82" t="n">
        <f aca="false">IF(A336=0,0,VLOOKUP($A336,OffIntraVols,M$4+4,FALSE()))</f>
        <v>0</v>
      </c>
      <c r="N336" s="82" t="n">
        <f aca="false">IF(A336=0,0,(L336*Q336*16+M336*SUM(R336:S336)*16+M336*SUM(Q336:S336)*8)/(SUM(Q336:S336)*24))</f>
        <v>0</v>
      </c>
      <c r="O336" s="83" t="n">
        <f aca="false">IF(A336=0,0,VLOOKUP(A336,'Pwr CrvFtch'!$A$4:$B$363,2))</f>
        <v>0</v>
      </c>
      <c r="P336" s="84" t="n">
        <f aca="false">IF(A336=0,0,(1+O336/2)^(-2*((EOMONTH(A336,0)+20)-$C$12)/365.25))</f>
        <v>0</v>
      </c>
      <c r="Q336" s="85" t="n">
        <f aca="false">IF(A336=0,0,VLOOKUP($A336,$AC$4:$AF$446,2))</f>
        <v>0</v>
      </c>
      <c r="R336" s="85" t="n">
        <f aca="false">IF(A336=0,0,VLOOKUP($A336,$AC$4:$AF$446,3))</f>
        <v>0</v>
      </c>
      <c r="S336" s="85" t="n">
        <f aca="false">IF(A336=0,0,VLOOKUP($A336,$AC$4:$AF$446,4))</f>
        <v>0</v>
      </c>
      <c r="AC336" s="11" t="n">
        <f aca="false">EOMONTH(AC335,0)+1</f>
        <v>46661</v>
      </c>
      <c r="AD336" s="8" t="n">
        <v>23</v>
      </c>
      <c r="AE336" s="8" t="n">
        <v>4</v>
      </c>
      <c r="AF336" s="8" t="n">
        <v>4</v>
      </c>
      <c r="AG336" s="8" t="n">
        <v>0</v>
      </c>
      <c r="AH336" s="8" t="n">
        <v>31</v>
      </c>
    </row>
    <row r="337" customFormat="false" ht="12.75" hidden="false" customHeight="false" outlineLevel="0" collapsed="false">
      <c r="A337" s="74" t="n">
        <f aca="false">IF(EOMONTH(A336,0)+1&gt;$C$17,0,IF(A336=0,0,EOMONTH(A336,0)+1))</f>
        <v>0</v>
      </c>
      <c r="B337" s="75" t="n">
        <f aca="false">IF(A337=0,0,YEAR(A337))</f>
        <v>0</v>
      </c>
      <c r="C337" s="76" t="n">
        <f aca="false">IF(A337=0,0,VLOOKUP($A337,PeakPrices,C$4,FALSE()))</f>
        <v>0</v>
      </c>
      <c r="D337" s="30" t="n">
        <f aca="false">IF(A337=0,0,VLOOKUP($A337,SatPrices,D$4,FALSE()))</f>
        <v>0</v>
      </c>
      <c r="E337" s="30" t="n">
        <f aca="false">IF(A337=0,0,VLOOKUP($A337,SunPrices,E$4+4,FALSE()))</f>
        <v>0</v>
      </c>
      <c r="F337" s="30" t="n">
        <f aca="false">IF(A337=0,0,VLOOKUP($A337,OffPrices,F$4+4,FALSE()))</f>
        <v>0</v>
      </c>
      <c r="G337" s="30" t="n">
        <f aca="false">+IF(A337=0,0,(D337*R337*16+E337*S337*16+F337*SUM(Q337:S337)*8)/(R337*16+S337*16+SUM(Q337:S337)*8))</f>
        <v>0</v>
      </c>
      <c r="H337" s="77" t="n">
        <f aca="false">IF(A337=0,0,(C337*Q337*16+D337*R337*16+E337*S337*16+F337*SUM(Q337:S337)*8)/(SUM(Q337:S337)*24))</f>
        <v>0</v>
      </c>
      <c r="I337" s="78" t="n">
        <f aca="false">IF(A337=0,0,VLOOKUP($A337,PeakVols,I$4+12,FALSE()))</f>
        <v>0</v>
      </c>
      <c r="J337" s="79" t="n">
        <f aca="false">IF(A337=0,0,VLOOKUP($A337,OffVols,J$4+16,FALSE()))</f>
        <v>0</v>
      </c>
      <c r="K337" s="80" t="n">
        <f aca="false">IF(A337=0,0,(I337*Q337*16+J337*SUM(R337:S337)*16+J337*SUM(Q337:S337)*8)/(SUM(Q337:S337)*24))</f>
        <v>0</v>
      </c>
      <c r="L337" s="81" t="n">
        <f aca="false">IF(A337=0,0,VLOOKUP($A337,PeakIntraVols,L$4,FALSE()))</f>
        <v>0</v>
      </c>
      <c r="M337" s="82" t="n">
        <f aca="false">IF(A337=0,0,VLOOKUP($A337,OffIntraVols,M$4+4,FALSE()))</f>
        <v>0</v>
      </c>
      <c r="N337" s="82" t="n">
        <f aca="false">IF(A337=0,0,(L337*Q337*16+M337*SUM(R337:S337)*16+M337*SUM(Q337:S337)*8)/(SUM(Q337:S337)*24))</f>
        <v>0</v>
      </c>
      <c r="O337" s="83" t="n">
        <f aca="false">IF(A337=0,0,VLOOKUP(A337,'Pwr CrvFtch'!$A$4:$B$363,2))</f>
        <v>0</v>
      </c>
      <c r="P337" s="84" t="n">
        <f aca="false">IF(A337=0,0,(1+O337/2)^(-2*((EOMONTH(A337,0)+20)-$C$12)/365.25))</f>
        <v>0</v>
      </c>
      <c r="Q337" s="85" t="n">
        <f aca="false">IF(A337=0,0,VLOOKUP($A337,$AC$4:$AF$446,2))</f>
        <v>0</v>
      </c>
      <c r="R337" s="85" t="n">
        <f aca="false">IF(A337=0,0,VLOOKUP($A337,$AC$4:$AF$446,3))</f>
        <v>0</v>
      </c>
      <c r="S337" s="85" t="n">
        <f aca="false">IF(A337=0,0,VLOOKUP($A337,$AC$4:$AF$446,4))</f>
        <v>0</v>
      </c>
      <c r="AC337" s="11" t="n">
        <f aca="false">EOMONTH(AC336,0)+1</f>
        <v>46692</v>
      </c>
      <c r="AD337" s="8" t="n">
        <v>20</v>
      </c>
      <c r="AE337" s="8" t="n">
        <v>5</v>
      </c>
      <c r="AF337" s="8" t="n">
        <v>5</v>
      </c>
      <c r="AG337" s="8" t="n">
        <v>1</v>
      </c>
      <c r="AH337" s="8" t="n">
        <v>30</v>
      </c>
    </row>
    <row r="338" customFormat="false" ht="12.75" hidden="false" customHeight="false" outlineLevel="0" collapsed="false">
      <c r="A338" s="74" t="n">
        <f aca="false">IF(EOMONTH(A337,0)+1&gt;$C$17,0,IF(A337=0,0,EOMONTH(A337,0)+1))</f>
        <v>0</v>
      </c>
      <c r="B338" s="75" t="n">
        <f aca="false">IF(A338=0,0,YEAR(A338))</f>
        <v>0</v>
      </c>
      <c r="C338" s="76" t="n">
        <f aca="false">IF(A338=0,0,VLOOKUP($A338,PeakPrices,C$4,FALSE()))</f>
        <v>0</v>
      </c>
      <c r="D338" s="30" t="n">
        <f aca="false">IF(A338=0,0,VLOOKUP($A338,SatPrices,D$4,FALSE()))</f>
        <v>0</v>
      </c>
      <c r="E338" s="30" t="n">
        <f aca="false">IF(A338=0,0,VLOOKUP($A338,SunPrices,E$4+4,FALSE()))</f>
        <v>0</v>
      </c>
      <c r="F338" s="30" t="n">
        <f aca="false">IF(A338=0,0,VLOOKUP($A338,OffPrices,F$4+4,FALSE()))</f>
        <v>0</v>
      </c>
      <c r="G338" s="30" t="n">
        <f aca="false">+IF(A338=0,0,(D338*R338*16+E338*S338*16+F338*SUM(Q338:S338)*8)/(R338*16+S338*16+SUM(Q338:S338)*8))</f>
        <v>0</v>
      </c>
      <c r="H338" s="77" t="n">
        <f aca="false">IF(A338=0,0,(C338*Q338*16+D338*R338*16+E338*S338*16+F338*SUM(Q338:S338)*8)/(SUM(Q338:S338)*24))</f>
        <v>0</v>
      </c>
      <c r="I338" s="78" t="n">
        <f aca="false">IF(A338=0,0,VLOOKUP($A338,PeakVols,I$4+12,FALSE()))</f>
        <v>0</v>
      </c>
      <c r="J338" s="79" t="n">
        <f aca="false">IF(A338=0,0,VLOOKUP($A338,OffVols,J$4+16,FALSE()))</f>
        <v>0</v>
      </c>
      <c r="K338" s="80" t="n">
        <f aca="false">IF(A338=0,0,(I338*Q338*16+J338*SUM(R338:S338)*16+J338*SUM(Q338:S338)*8)/(SUM(Q338:S338)*24))</f>
        <v>0</v>
      </c>
      <c r="L338" s="81" t="n">
        <f aca="false">IF(A338=0,0,VLOOKUP($A338,PeakIntraVols,L$4,FALSE()))</f>
        <v>0</v>
      </c>
      <c r="M338" s="82" t="n">
        <f aca="false">IF(A338=0,0,VLOOKUP($A338,OffIntraVols,M$4+4,FALSE()))</f>
        <v>0</v>
      </c>
      <c r="N338" s="82" t="n">
        <f aca="false">IF(A338=0,0,(L338*Q338*16+M338*SUM(R338:S338)*16+M338*SUM(Q338:S338)*8)/(SUM(Q338:S338)*24))</f>
        <v>0</v>
      </c>
      <c r="O338" s="83" t="n">
        <f aca="false">IF(A338=0,0,VLOOKUP(A338,'Pwr CrvFtch'!$A$4:$B$363,2))</f>
        <v>0</v>
      </c>
      <c r="P338" s="84" t="n">
        <f aca="false">IF(A338=0,0,(1+O338/2)^(-2*((EOMONTH(A338,0)+20)-$C$12)/365.25))</f>
        <v>0</v>
      </c>
      <c r="Q338" s="85" t="n">
        <f aca="false">IF(A338=0,0,VLOOKUP($A338,$AC$4:$AF$446,2))</f>
        <v>0</v>
      </c>
      <c r="R338" s="85" t="n">
        <f aca="false">IF(A338=0,0,VLOOKUP($A338,$AC$4:$AF$446,3))</f>
        <v>0</v>
      </c>
      <c r="S338" s="85" t="n">
        <f aca="false">IF(A338=0,0,VLOOKUP($A338,$AC$4:$AF$446,4))</f>
        <v>0</v>
      </c>
      <c r="AC338" s="11" t="n">
        <f aca="false">EOMONTH(AC337,0)+1</f>
        <v>46722</v>
      </c>
      <c r="AD338" s="8" t="n">
        <v>21</v>
      </c>
      <c r="AE338" s="8" t="n">
        <v>4</v>
      </c>
      <c r="AF338" s="8" t="n">
        <v>6</v>
      </c>
      <c r="AG338" s="8" t="n">
        <v>1</v>
      </c>
      <c r="AH338" s="8" t="n">
        <v>31</v>
      </c>
    </row>
    <row r="339" customFormat="false" ht="12.75" hidden="false" customHeight="false" outlineLevel="0" collapsed="false">
      <c r="A339" s="74" t="n">
        <f aca="false">IF(EOMONTH(A338,0)+1&gt;$C$17,0,IF(A338=0,0,EOMONTH(A338,0)+1))</f>
        <v>0</v>
      </c>
      <c r="B339" s="75" t="n">
        <f aca="false">IF(A339=0,0,YEAR(A339))</f>
        <v>0</v>
      </c>
      <c r="C339" s="76" t="n">
        <f aca="false">IF(A339=0,0,VLOOKUP($A339,PeakPrices,C$4,FALSE()))</f>
        <v>0</v>
      </c>
      <c r="D339" s="30" t="n">
        <f aca="false">IF(A339=0,0,VLOOKUP($A339,SatPrices,D$4,FALSE()))</f>
        <v>0</v>
      </c>
      <c r="E339" s="30" t="n">
        <f aca="false">IF(A339=0,0,VLOOKUP($A339,SunPrices,E$4+4,FALSE()))</f>
        <v>0</v>
      </c>
      <c r="F339" s="30" t="n">
        <f aca="false">IF(A339=0,0,VLOOKUP($A339,OffPrices,F$4+4,FALSE()))</f>
        <v>0</v>
      </c>
      <c r="G339" s="30" t="n">
        <f aca="false">+IF(A339=0,0,(D339*R339*16+E339*S339*16+F339*SUM(Q339:S339)*8)/(R339*16+S339*16+SUM(Q339:S339)*8))</f>
        <v>0</v>
      </c>
      <c r="H339" s="77" t="n">
        <f aca="false">IF(A339=0,0,(C339*Q339*16+D339*R339*16+E339*S339*16+F339*SUM(Q339:S339)*8)/(SUM(Q339:S339)*24))</f>
        <v>0</v>
      </c>
      <c r="I339" s="78" t="n">
        <f aca="false">IF(A339=0,0,VLOOKUP($A339,PeakVols,I$4+12,FALSE()))</f>
        <v>0</v>
      </c>
      <c r="J339" s="79" t="n">
        <f aca="false">IF(A339=0,0,VLOOKUP($A339,OffVols,J$4+16,FALSE()))</f>
        <v>0</v>
      </c>
      <c r="K339" s="80" t="n">
        <f aca="false">IF(A339=0,0,(I339*Q339*16+J339*SUM(R339:S339)*16+J339*SUM(Q339:S339)*8)/(SUM(Q339:S339)*24))</f>
        <v>0</v>
      </c>
      <c r="L339" s="81" t="n">
        <f aca="false">IF(A339=0,0,VLOOKUP($A339,PeakIntraVols,L$4,FALSE()))</f>
        <v>0</v>
      </c>
      <c r="M339" s="82" t="n">
        <f aca="false">IF(A339=0,0,VLOOKUP($A339,OffIntraVols,M$4+4,FALSE()))</f>
        <v>0</v>
      </c>
      <c r="N339" s="82" t="n">
        <f aca="false">IF(A339=0,0,(L339*Q339*16+M339*SUM(R339:S339)*16+M339*SUM(Q339:S339)*8)/(SUM(Q339:S339)*24))</f>
        <v>0</v>
      </c>
      <c r="O339" s="83" t="n">
        <f aca="false">IF(A339=0,0,VLOOKUP(A339,'Pwr CrvFtch'!$A$4:$B$363,2))</f>
        <v>0</v>
      </c>
      <c r="P339" s="84" t="n">
        <f aca="false">IF(A339=0,0,(1+O339/2)^(-2*((EOMONTH(A339,0)+20)-$C$12)/365.25))</f>
        <v>0</v>
      </c>
      <c r="Q339" s="85" t="n">
        <f aca="false">IF(A339=0,0,VLOOKUP($A339,$AC$4:$AF$446,2))</f>
        <v>0</v>
      </c>
      <c r="R339" s="85" t="n">
        <f aca="false">IF(A339=0,0,VLOOKUP($A339,$AC$4:$AF$446,3))</f>
        <v>0</v>
      </c>
      <c r="S339" s="85" t="n">
        <f aca="false">IF(A339=0,0,VLOOKUP($A339,$AC$4:$AF$446,4))</f>
        <v>0</v>
      </c>
      <c r="AC339" s="11" t="n">
        <f aca="false">EOMONTH(AC338,0)+1</f>
        <v>46753</v>
      </c>
      <c r="AD339" s="8" t="n">
        <v>22</v>
      </c>
      <c r="AE339" s="8" t="n">
        <v>4</v>
      </c>
      <c r="AF339" s="8" t="n">
        <v>5</v>
      </c>
      <c r="AG339" s="8" t="n">
        <v>1</v>
      </c>
      <c r="AH339" s="8" t="n">
        <v>31</v>
      </c>
    </row>
    <row r="340" customFormat="false" ht="12.75" hidden="false" customHeight="false" outlineLevel="0" collapsed="false">
      <c r="A340" s="74" t="n">
        <f aca="false">IF(EOMONTH(A339,0)+1&gt;$C$17,0,IF(A339=0,0,EOMONTH(A339,0)+1))</f>
        <v>0</v>
      </c>
      <c r="B340" s="75" t="n">
        <f aca="false">IF(A340=0,0,YEAR(A340))</f>
        <v>0</v>
      </c>
      <c r="C340" s="76" t="n">
        <f aca="false">IF(A340=0,0,VLOOKUP($A340,PeakPrices,C$4,FALSE()))</f>
        <v>0</v>
      </c>
      <c r="D340" s="30" t="n">
        <f aca="false">IF(A340=0,0,VLOOKUP($A340,SatPrices,D$4,FALSE()))</f>
        <v>0</v>
      </c>
      <c r="E340" s="30" t="n">
        <f aca="false">IF(A340=0,0,VLOOKUP($A340,SunPrices,E$4+4,FALSE()))</f>
        <v>0</v>
      </c>
      <c r="F340" s="30" t="n">
        <f aca="false">IF(A340=0,0,VLOOKUP($A340,OffPrices,F$4+4,FALSE()))</f>
        <v>0</v>
      </c>
      <c r="G340" s="30" t="n">
        <f aca="false">+IF(A340=0,0,(D340*R340*16+E340*S340*16+F340*SUM(Q340:S340)*8)/(R340*16+S340*16+SUM(Q340:S340)*8))</f>
        <v>0</v>
      </c>
      <c r="H340" s="77" t="n">
        <f aca="false">IF(A340=0,0,(C340*Q340*16+D340*R340*16+E340*S340*16+F340*SUM(Q340:S340)*8)/(SUM(Q340:S340)*24))</f>
        <v>0</v>
      </c>
      <c r="I340" s="78" t="n">
        <f aca="false">IF(A340=0,0,VLOOKUP($A340,PeakVols,I$4+12,FALSE()))</f>
        <v>0</v>
      </c>
      <c r="J340" s="79" t="n">
        <f aca="false">IF(A340=0,0,VLOOKUP($A340,OffVols,J$4+16,FALSE()))</f>
        <v>0</v>
      </c>
      <c r="K340" s="80" t="n">
        <f aca="false">IF(A340=0,0,(I340*Q340*16+J340*SUM(R340:S340)*16+J340*SUM(Q340:S340)*8)/(SUM(Q340:S340)*24))</f>
        <v>0</v>
      </c>
      <c r="L340" s="81" t="n">
        <f aca="false">IF(A340=0,0,VLOOKUP($A340,PeakIntraVols,L$4,FALSE()))</f>
        <v>0</v>
      </c>
      <c r="M340" s="82" t="n">
        <f aca="false">IF(A340=0,0,VLOOKUP($A340,OffIntraVols,M$4+4,FALSE()))</f>
        <v>0</v>
      </c>
      <c r="N340" s="82" t="n">
        <f aca="false">IF(A340=0,0,(L340*Q340*16+M340*SUM(R340:S340)*16+M340*SUM(Q340:S340)*8)/(SUM(Q340:S340)*24))</f>
        <v>0</v>
      </c>
      <c r="O340" s="83" t="n">
        <f aca="false">IF(A340=0,0,VLOOKUP(A340,'Pwr CrvFtch'!$A$4:$B$363,2))</f>
        <v>0</v>
      </c>
      <c r="P340" s="84" t="n">
        <f aca="false">IF(A340=0,0,(1+O340/2)^(-2*((EOMONTH(A340,0)+20)-$C$12)/365.25))</f>
        <v>0</v>
      </c>
      <c r="Q340" s="85" t="n">
        <f aca="false">IF(A340=0,0,VLOOKUP($A340,$AC$4:$AF$446,2))</f>
        <v>0</v>
      </c>
      <c r="R340" s="85" t="n">
        <f aca="false">IF(A340=0,0,VLOOKUP($A340,$AC$4:$AF$446,3))</f>
        <v>0</v>
      </c>
      <c r="S340" s="85" t="n">
        <f aca="false">IF(A340=0,0,VLOOKUP($A340,$AC$4:$AF$446,4))</f>
        <v>0</v>
      </c>
      <c r="AC340" s="11" t="n">
        <f aca="false">EOMONTH(AC339,0)+1</f>
        <v>46784</v>
      </c>
      <c r="AD340" s="8" t="n">
        <v>20</v>
      </c>
      <c r="AE340" s="8" t="n">
        <v>5</v>
      </c>
      <c r="AF340" s="8" t="n">
        <v>4</v>
      </c>
      <c r="AG340" s="8" t="n">
        <v>0</v>
      </c>
      <c r="AH340" s="8" t="n">
        <v>29</v>
      </c>
    </row>
    <row r="341" customFormat="false" ht="12.75" hidden="false" customHeight="false" outlineLevel="0" collapsed="false">
      <c r="A341" s="74" t="n">
        <f aca="false">IF(EOMONTH(A340,0)+1&gt;$C$17,0,IF(A340=0,0,EOMONTH(A340,0)+1))</f>
        <v>0</v>
      </c>
      <c r="B341" s="75" t="n">
        <f aca="false">IF(A341=0,0,YEAR(A341))</f>
        <v>0</v>
      </c>
      <c r="C341" s="76" t="n">
        <f aca="false">IF(A341=0,0,VLOOKUP($A341,PeakPrices,C$4,FALSE()))</f>
        <v>0</v>
      </c>
      <c r="D341" s="30" t="n">
        <f aca="false">IF(A341=0,0,VLOOKUP($A341,SatPrices,D$4,FALSE()))</f>
        <v>0</v>
      </c>
      <c r="E341" s="30" t="n">
        <f aca="false">IF(A341=0,0,VLOOKUP($A341,SunPrices,E$4+4,FALSE()))</f>
        <v>0</v>
      </c>
      <c r="F341" s="30" t="n">
        <f aca="false">IF(A341=0,0,VLOOKUP($A341,OffPrices,F$4+4,FALSE()))</f>
        <v>0</v>
      </c>
      <c r="G341" s="30" t="n">
        <f aca="false">+IF(A341=0,0,(D341*R341*16+E341*S341*16+F341*SUM(Q341:S341)*8)/(R341*16+S341*16+SUM(Q341:S341)*8))</f>
        <v>0</v>
      </c>
      <c r="H341" s="77" t="n">
        <f aca="false">IF(A341=0,0,(C341*Q341*16+D341*R341*16+E341*S341*16+F341*SUM(Q341:S341)*8)/(SUM(Q341:S341)*24))</f>
        <v>0</v>
      </c>
      <c r="I341" s="78" t="n">
        <f aca="false">IF(A341=0,0,VLOOKUP($A341,PeakVols,I$4+12,FALSE()))</f>
        <v>0</v>
      </c>
      <c r="J341" s="79" t="n">
        <f aca="false">IF(A341=0,0,VLOOKUP($A341,OffVols,J$4+16,FALSE()))</f>
        <v>0</v>
      </c>
      <c r="K341" s="80" t="n">
        <f aca="false">IF(A341=0,0,(I341*Q341*16+J341*SUM(R341:S341)*16+J341*SUM(Q341:S341)*8)/(SUM(Q341:S341)*24))</f>
        <v>0</v>
      </c>
      <c r="L341" s="81" t="n">
        <f aca="false">IF(A341=0,0,VLOOKUP($A341,PeakIntraVols,L$4,FALSE()))</f>
        <v>0</v>
      </c>
      <c r="M341" s="82" t="n">
        <f aca="false">IF(A341=0,0,VLOOKUP($A341,OffIntraVols,M$4+4,FALSE()))</f>
        <v>0</v>
      </c>
      <c r="N341" s="82" t="n">
        <f aca="false">IF(A341=0,0,(L341*Q341*16+M341*SUM(R341:S341)*16+M341*SUM(Q341:S341)*8)/(SUM(Q341:S341)*24))</f>
        <v>0</v>
      </c>
      <c r="O341" s="83" t="n">
        <f aca="false">IF(A341=0,0,VLOOKUP(A341,'Pwr CrvFtch'!$A$4:$B$363,2))</f>
        <v>0</v>
      </c>
      <c r="P341" s="84" t="n">
        <f aca="false">IF(A341=0,0,(1+O341/2)^(-2*((EOMONTH(A341,0)+20)-$C$12)/365.25))</f>
        <v>0</v>
      </c>
      <c r="Q341" s="85" t="n">
        <f aca="false">IF(A341=0,0,VLOOKUP($A341,$AC$4:$AF$446,2))</f>
        <v>0</v>
      </c>
      <c r="R341" s="85" t="n">
        <f aca="false">IF(A341=0,0,VLOOKUP($A341,$AC$4:$AF$446,3))</f>
        <v>0</v>
      </c>
      <c r="S341" s="85" t="n">
        <f aca="false">IF(A341=0,0,VLOOKUP($A341,$AC$4:$AF$446,4))</f>
        <v>0</v>
      </c>
      <c r="AC341" s="11" t="n">
        <f aca="false">EOMONTH(AC340,0)+1</f>
        <v>46813</v>
      </c>
      <c r="AD341" s="8" t="n">
        <v>22</v>
      </c>
      <c r="AE341" s="8" t="n">
        <v>4</v>
      </c>
      <c r="AF341" s="8" t="n">
        <v>5</v>
      </c>
      <c r="AG341" s="8" t="n">
        <v>0</v>
      </c>
      <c r="AH341" s="8" t="n">
        <v>31</v>
      </c>
    </row>
    <row r="342" customFormat="false" ht="12.75" hidden="false" customHeight="false" outlineLevel="0" collapsed="false">
      <c r="A342" s="74" t="n">
        <f aca="false">IF(EOMONTH(A341,0)+1&gt;$C$17,0,IF(A341=0,0,EOMONTH(A341,0)+1))</f>
        <v>0</v>
      </c>
      <c r="B342" s="75" t="n">
        <f aca="false">IF(A342=0,0,YEAR(A342))</f>
        <v>0</v>
      </c>
      <c r="C342" s="76" t="n">
        <f aca="false">IF(A342=0,0,VLOOKUP($A342,PeakPrices,C$4,FALSE()))</f>
        <v>0</v>
      </c>
      <c r="D342" s="30" t="n">
        <f aca="false">IF(A342=0,0,VLOOKUP($A342,SatPrices,D$4,FALSE()))</f>
        <v>0</v>
      </c>
      <c r="E342" s="30" t="n">
        <f aca="false">IF(A342=0,0,VLOOKUP($A342,SunPrices,E$4+4,FALSE()))</f>
        <v>0</v>
      </c>
      <c r="F342" s="30" t="n">
        <f aca="false">IF(A342=0,0,VLOOKUP($A342,OffPrices,F$4+4,FALSE()))</f>
        <v>0</v>
      </c>
      <c r="G342" s="30" t="n">
        <f aca="false">+IF(A342=0,0,(D342*R342*16+E342*S342*16+F342*SUM(Q342:S342)*8)/(R342*16+S342*16+SUM(Q342:S342)*8))</f>
        <v>0</v>
      </c>
      <c r="H342" s="77" t="n">
        <f aca="false">IF(A342=0,0,(C342*Q342*16+D342*R342*16+E342*S342*16+F342*SUM(Q342:S342)*8)/(SUM(Q342:S342)*24))</f>
        <v>0</v>
      </c>
      <c r="I342" s="78" t="n">
        <f aca="false">IF(A342=0,0,VLOOKUP($A342,PeakVols,I$4+12,FALSE()))</f>
        <v>0</v>
      </c>
      <c r="J342" s="79" t="n">
        <f aca="false">IF(A342=0,0,VLOOKUP($A342,OffVols,J$4+16,FALSE()))</f>
        <v>0</v>
      </c>
      <c r="K342" s="80" t="n">
        <f aca="false">IF(A342=0,0,(I342*Q342*16+J342*SUM(R342:S342)*16+J342*SUM(Q342:S342)*8)/(SUM(Q342:S342)*24))</f>
        <v>0</v>
      </c>
      <c r="L342" s="81" t="n">
        <f aca="false">IF(A342=0,0,VLOOKUP($A342,PeakIntraVols,L$4,FALSE()))</f>
        <v>0</v>
      </c>
      <c r="M342" s="82" t="n">
        <f aca="false">IF(A342=0,0,VLOOKUP($A342,OffIntraVols,M$4+4,FALSE()))</f>
        <v>0</v>
      </c>
      <c r="N342" s="82" t="n">
        <f aca="false">IF(A342=0,0,(L342*Q342*16+M342*SUM(R342:S342)*16+M342*SUM(Q342:S342)*8)/(SUM(Q342:S342)*24))</f>
        <v>0</v>
      </c>
      <c r="O342" s="83" t="n">
        <f aca="false">IF(A342=0,0,VLOOKUP(A342,'Pwr CrvFtch'!$A$4:$B$363,2))</f>
        <v>0</v>
      </c>
      <c r="P342" s="84" t="n">
        <f aca="false">IF(A342=0,0,(1+O342/2)^(-2*((EOMONTH(A342,0)+20)-$C$12)/365.25))</f>
        <v>0</v>
      </c>
      <c r="Q342" s="85" t="n">
        <f aca="false">IF(A342=0,0,VLOOKUP($A342,$AC$4:$AF$446,2))</f>
        <v>0</v>
      </c>
      <c r="R342" s="85" t="n">
        <f aca="false">IF(A342=0,0,VLOOKUP($A342,$AC$4:$AF$446,3))</f>
        <v>0</v>
      </c>
      <c r="S342" s="85" t="n">
        <f aca="false">IF(A342=0,0,VLOOKUP($A342,$AC$4:$AF$446,4))</f>
        <v>0</v>
      </c>
      <c r="AC342" s="11" t="n">
        <f aca="false">EOMONTH(AC341,0)+1</f>
        <v>46844</v>
      </c>
      <c r="AD342" s="8" t="n">
        <v>22</v>
      </c>
      <c r="AE342" s="8" t="n">
        <v>4</v>
      </c>
      <c r="AF342" s="8" t="n">
        <v>4</v>
      </c>
      <c r="AG342" s="8" t="n">
        <v>0</v>
      </c>
      <c r="AH342" s="8" t="n">
        <v>30</v>
      </c>
    </row>
    <row r="343" customFormat="false" ht="12.75" hidden="false" customHeight="false" outlineLevel="0" collapsed="false">
      <c r="A343" s="74" t="n">
        <f aca="false">IF(EOMONTH(A342,0)+1&gt;$C$17,0,IF(A342=0,0,EOMONTH(A342,0)+1))</f>
        <v>0</v>
      </c>
      <c r="B343" s="75" t="n">
        <f aca="false">IF(A343=0,0,YEAR(A343))</f>
        <v>0</v>
      </c>
      <c r="C343" s="76" t="n">
        <f aca="false">IF(A343=0,0,VLOOKUP($A343,PeakPrices,C$4,FALSE()))</f>
        <v>0</v>
      </c>
      <c r="D343" s="30" t="n">
        <f aca="false">IF(A343=0,0,VLOOKUP($A343,SatPrices,D$4,FALSE()))</f>
        <v>0</v>
      </c>
      <c r="E343" s="30" t="n">
        <f aca="false">IF(A343=0,0,VLOOKUP($A343,SunPrices,E$4+4,FALSE()))</f>
        <v>0</v>
      </c>
      <c r="F343" s="30" t="n">
        <f aca="false">IF(A343=0,0,VLOOKUP($A343,OffPrices,F$4+4,FALSE()))</f>
        <v>0</v>
      </c>
      <c r="G343" s="30" t="n">
        <f aca="false">+IF(A343=0,0,(D343*R343*16+E343*S343*16+F343*SUM(Q343:S343)*8)/(R343*16+S343*16+SUM(Q343:S343)*8))</f>
        <v>0</v>
      </c>
      <c r="H343" s="77" t="n">
        <f aca="false">IF(A343=0,0,(C343*Q343*16+D343*R343*16+E343*S343*16+F343*SUM(Q343:S343)*8)/(SUM(Q343:S343)*24))</f>
        <v>0</v>
      </c>
      <c r="I343" s="78" t="n">
        <f aca="false">IF(A343=0,0,VLOOKUP($A343,PeakVols,I$4+12,FALSE()))</f>
        <v>0</v>
      </c>
      <c r="J343" s="79" t="n">
        <f aca="false">IF(A343=0,0,VLOOKUP($A343,OffVols,J$4+16,FALSE()))</f>
        <v>0</v>
      </c>
      <c r="K343" s="80" t="n">
        <f aca="false">IF(A343=0,0,(I343*Q343*16+J343*SUM(R343:S343)*16+J343*SUM(Q343:S343)*8)/(SUM(Q343:S343)*24))</f>
        <v>0</v>
      </c>
      <c r="L343" s="81" t="n">
        <f aca="false">IF(A343=0,0,VLOOKUP($A343,PeakIntraVols,L$4,FALSE()))</f>
        <v>0</v>
      </c>
      <c r="M343" s="82" t="n">
        <f aca="false">IF(A343=0,0,VLOOKUP($A343,OffIntraVols,M$4+4,FALSE()))</f>
        <v>0</v>
      </c>
      <c r="N343" s="82" t="n">
        <f aca="false">IF(A343=0,0,(L343*Q343*16+M343*SUM(R343:S343)*16+M343*SUM(Q343:S343)*8)/(SUM(Q343:S343)*24))</f>
        <v>0</v>
      </c>
      <c r="O343" s="83" t="n">
        <f aca="false">IF(A343=0,0,VLOOKUP(A343,'Pwr CrvFtch'!$A$4:$B$363,2))</f>
        <v>0</v>
      </c>
      <c r="P343" s="84" t="n">
        <f aca="false">IF(A343=0,0,(1+O343/2)^(-2*((EOMONTH(A343,0)+20)-$C$12)/365.25))</f>
        <v>0</v>
      </c>
      <c r="Q343" s="85" t="n">
        <f aca="false">IF(A343=0,0,VLOOKUP($A343,$AC$4:$AF$446,2))</f>
        <v>0</v>
      </c>
      <c r="R343" s="85" t="n">
        <f aca="false">IF(A343=0,0,VLOOKUP($A343,$AC$4:$AF$446,3))</f>
        <v>0</v>
      </c>
      <c r="S343" s="85" t="n">
        <f aca="false">IF(A343=0,0,VLOOKUP($A343,$AC$4:$AF$446,4))</f>
        <v>0</v>
      </c>
      <c r="AC343" s="11" t="n">
        <f aca="false">EOMONTH(AC342,0)+1</f>
        <v>46874</v>
      </c>
      <c r="AD343" s="8" t="n">
        <v>20</v>
      </c>
      <c r="AE343" s="8" t="n">
        <v>5</v>
      </c>
      <c r="AF343" s="8" t="n">
        <v>6</v>
      </c>
      <c r="AG343" s="8" t="n">
        <v>1</v>
      </c>
      <c r="AH343" s="8" t="n">
        <v>31</v>
      </c>
    </row>
    <row r="344" customFormat="false" ht="12.75" hidden="false" customHeight="false" outlineLevel="0" collapsed="false">
      <c r="A344" s="74" t="n">
        <f aca="false">IF(EOMONTH(A343,0)+1&gt;$C$17,0,IF(A343=0,0,EOMONTH(A343,0)+1))</f>
        <v>0</v>
      </c>
      <c r="B344" s="75" t="n">
        <f aca="false">IF(A344=0,0,YEAR(A344))</f>
        <v>0</v>
      </c>
      <c r="C344" s="76" t="n">
        <f aca="false">IF(A344=0,0,VLOOKUP($A344,PeakPrices,C$4,FALSE()))</f>
        <v>0</v>
      </c>
      <c r="D344" s="30" t="n">
        <f aca="false">IF(A344=0,0,VLOOKUP($A344,SatPrices,D$4,FALSE()))</f>
        <v>0</v>
      </c>
      <c r="E344" s="30" t="n">
        <f aca="false">IF(A344=0,0,VLOOKUP($A344,SunPrices,E$4+4,FALSE()))</f>
        <v>0</v>
      </c>
      <c r="F344" s="30" t="n">
        <f aca="false">IF(A344=0,0,VLOOKUP($A344,OffPrices,F$4+4,FALSE()))</f>
        <v>0</v>
      </c>
      <c r="G344" s="30" t="n">
        <f aca="false">+IF(A344=0,0,(D344*R344*16+E344*S344*16+F344*SUM(Q344:S344)*8)/(R344*16+S344*16+SUM(Q344:S344)*8))</f>
        <v>0</v>
      </c>
      <c r="H344" s="77" t="n">
        <f aca="false">IF(A344=0,0,(C344*Q344*16+D344*R344*16+E344*S344*16+F344*SUM(Q344:S344)*8)/(SUM(Q344:S344)*24))</f>
        <v>0</v>
      </c>
      <c r="I344" s="78" t="n">
        <f aca="false">IF(A344=0,0,VLOOKUP($A344,PeakVols,I$4+12,FALSE()))</f>
        <v>0</v>
      </c>
      <c r="J344" s="79" t="n">
        <f aca="false">IF(A344=0,0,VLOOKUP($A344,OffVols,J$4+16,FALSE()))</f>
        <v>0</v>
      </c>
      <c r="K344" s="80" t="n">
        <f aca="false">IF(A344=0,0,(I344*Q344*16+J344*SUM(R344:S344)*16+J344*SUM(Q344:S344)*8)/(SUM(Q344:S344)*24))</f>
        <v>0</v>
      </c>
      <c r="L344" s="81" t="n">
        <f aca="false">IF(A344=0,0,VLOOKUP($A344,PeakIntraVols,L$4,FALSE()))</f>
        <v>0</v>
      </c>
      <c r="M344" s="82" t="n">
        <f aca="false">IF(A344=0,0,VLOOKUP($A344,OffIntraVols,M$4+4,FALSE()))</f>
        <v>0</v>
      </c>
      <c r="N344" s="82" t="n">
        <f aca="false">IF(A344=0,0,(L344*Q344*16+M344*SUM(R344:S344)*16+M344*SUM(Q344:S344)*8)/(SUM(Q344:S344)*24))</f>
        <v>0</v>
      </c>
      <c r="O344" s="83" t="n">
        <f aca="false">IF(A344=0,0,VLOOKUP(A344,'Pwr CrvFtch'!$A$4:$B$363,2))</f>
        <v>0</v>
      </c>
      <c r="P344" s="84" t="n">
        <f aca="false">IF(A344=0,0,(1+O344/2)^(-2*((EOMONTH(A344,0)+20)-$C$12)/365.25))</f>
        <v>0</v>
      </c>
      <c r="Q344" s="85" t="n">
        <f aca="false">IF(A344=0,0,VLOOKUP($A344,$AC$4:$AF$446,2))</f>
        <v>0</v>
      </c>
      <c r="R344" s="85" t="n">
        <f aca="false">IF(A344=0,0,VLOOKUP($A344,$AC$4:$AF$446,3))</f>
        <v>0</v>
      </c>
      <c r="S344" s="85" t="n">
        <f aca="false">IF(A344=0,0,VLOOKUP($A344,$AC$4:$AF$446,4))</f>
        <v>0</v>
      </c>
      <c r="AC344" s="11" t="n">
        <f aca="false">EOMONTH(AC343,0)+1</f>
        <v>46905</v>
      </c>
      <c r="AD344" s="8" t="n">
        <v>22</v>
      </c>
      <c r="AE344" s="8" t="n">
        <v>4</v>
      </c>
      <c r="AF344" s="8" t="n">
        <v>4</v>
      </c>
      <c r="AG344" s="8" t="n">
        <v>0</v>
      </c>
      <c r="AH344" s="8" t="n">
        <v>30</v>
      </c>
    </row>
    <row r="345" customFormat="false" ht="12.75" hidden="false" customHeight="false" outlineLevel="0" collapsed="false">
      <c r="A345" s="74" t="n">
        <f aca="false">IF(EOMONTH(A344,0)+1&gt;$C$17,0,IF(A344=0,0,EOMONTH(A344,0)+1))</f>
        <v>0</v>
      </c>
      <c r="B345" s="75" t="n">
        <f aca="false">IF(A345=0,0,YEAR(A345))</f>
        <v>0</v>
      </c>
      <c r="C345" s="76" t="n">
        <f aca="false">IF(A345=0,0,VLOOKUP($A345,PeakPrices,C$4,FALSE()))</f>
        <v>0</v>
      </c>
      <c r="D345" s="30" t="n">
        <f aca="false">IF(A345=0,0,VLOOKUP($A345,SatPrices,D$4,FALSE()))</f>
        <v>0</v>
      </c>
      <c r="E345" s="30" t="n">
        <f aca="false">IF(A345=0,0,VLOOKUP($A345,SunPrices,E$4+4,FALSE()))</f>
        <v>0</v>
      </c>
      <c r="F345" s="30" t="n">
        <f aca="false">IF(A345=0,0,VLOOKUP($A345,OffPrices,F$4+4,FALSE()))</f>
        <v>0</v>
      </c>
      <c r="G345" s="30" t="n">
        <f aca="false">+IF(A345=0,0,(D345*R345*16+E345*S345*16+F345*SUM(Q345:S345)*8)/(R345*16+S345*16+SUM(Q345:S345)*8))</f>
        <v>0</v>
      </c>
      <c r="H345" s="77" t="n">
        <f aca="false">IF(A345=0,0,(C345*Q345*16+D345*R345*16+E345*S345*16+F345*SUM(Q345:S345)*8)/(SUM(Q345:S345)*24))</f>
        <v>0</v>
      </c>
      <c r="I345" s="78" t="n">
        <f aca="false">IF(A345=0,0,VLOOKUP($A345,PeakVols,I$4+12,FALSE()))</f>
        <v>0</v>
      </c>
      <c r="J345" s="79" t="n">
        <f aca="false">IF(A345=0,0,VLOOKUP($A345,OffVols,J$4+16,FALSE()))</f>
        <v>0</v>
      </c>
      <c r="K345" s="80" t="n">
        <f aca="false">IF(A345=0,0,(I345*Q345*16+J345*SUM(R345:S345)*16+J345*SUM(Q345:S345)*8)/(SUM(Q345:S345)*24))</f>
        <v>0</v>
      </c>
      <c r="L345" s="81" t="n">
        <f aca="false">IF(A345=0,0,VLOOKUP($A345,PeakIntraVols,L$4,FALSE()))</f>
        <v>0</v>
      </c>
      <c r="M345" s="82" t="n">
        <f aca="false">IF(A345=0,0,VLOOKUP($A345,OffIntraVols,M$4+4,FALSE()))</f>
        <v>0</v>
      </c>
      <c r="N345" s="82" t="n">
        <f aca="false">IF(A345=0,0,(L345*Q345*16+M345*SUM(R345:S345)*16+M345*SUM(Q345:S345)*8)/(SUM(Q345:S345)*24))</f>
        <v>0</v>
      </c>
      <c r="O345" s="83" t="n">
        <f aca="false">IF(A345=0,0,VLOOKUP(A345,'Pwr CrvFtch'!$A$4:$B$363,2))</f>
        <v>0</v>
      </c>
      <c r="P345" s="84" t="n">
        <f aca="false">IF(A345=0,0,(1+O345/2)^(-2*((EOMONTH(A345,0)+20)-$C$12)/365.25))</f>
        <v>0</v>
      </c>
      <c r="Q345" s="85" t="n">
        <f aca="false">IF(A345=0,0,VLOOKUP($A345,$AC$4:$AF$446,2))</f>
        <v>0</v>
      </c>
      <c r="R345" s="85" t="n">
        <f aca="false">IF(A345=0,0,VLOOKUP($A345,$AC$4:$AF$446,3))</f>
        <v>0</v>
      </c>
      <c r="S345" s="85" t="n">
        <f aca="false">IF(A345=0,0,VLOOKUP($A345,$AC$4:$AF$446,4))</f>
        <v>0</v>
      </c>
      <c r="AC345" s="11" t="n">
        <f aca="false">EOMONTH(AC344,0)+1</f>
        <v>46935</v>
      </c>
      <c r="AD345" s="8" t="n">
        <v>23</v>
      </c>
      <c r="AE345" s="8" t="n">
        <v>3</v>
      </c>
      <c r="AF345" s="8" t="n">
        <v>5</v>
      </c>
      <c r="AG345" s="8" t="n">
        <v>1</v>
      </c>
      <c r="AH345" s="8" t="n">
        <v>31</v>
      </c>
    </row>
    <row r="346" customFormat="false" ht="12.75" hidden="false" customHeight="false" outlineLevel="0" collapsed="false">
      <c r="A346" s="74" t="n">
        <f aca="false">IF(EOMONTH(A345,0)+1&gt;$C$17,0,IF(A345=0,0,EOMONTH(A345,0)+1))</f>
        <v>0</v>
      </c>
      <c r="B346" s="75" t="n">
        <f aca="false">IF(A346=0,0,YEAR(A346))</f>
        <v>0</v>
      </c>
      <c r="C346" s="76" t="n">
        <f aca="false">IF(A346=0,0,VLOOKUP($A346,PeakPrices,C$4,FALSE()))</f>
        <v>0</v>
      </c>
      <c r="D346" s="30" t="n">
        <f aca="false">IF(A346=0,0,VLOOKUP($A346,SatPrices,D$4,FALSE()))</f>
        <v>0</v>
      </c>
      <c r="E346" s="30" t="n">
        <f aca="false">IF(A346=0,0,VLOOKUP($A346,SunPrices,E$4+4,FALSE()))</f>
        <v>0</v>
      </c>
      <c r="F346" s="30" t="n">
        <f aca="false">IF(A346=0,0,VLOOKUP($A346,OffPrices,F$4+4,FALSE()))</f>
        <v>0</v>
      </c>
      <c r="G346" s="30" t="n">
        <f aca="false">+IF(A346=0,0,(D346*R346*16+E346*S346*16+F346*SUM(Q346:S346)*8)/(R346*16+S346*16+SUM(Q346:S346)*8))</f>
        <v>0</v>
      </c>
      <c r="H346" s="77" t="n">
        <f aca="false">IF(A346=0,0,(C346*Q346*16+D346*R346*16+E346*S346*16+F346*SUM(Q346:S346)*8)/(SUM(Q346:S346)*24))</f>
        <v>0</v>
      </c>
      <c r="I346" s="78" t="n">
        <f aca="false">IF(A346=0,0,VLOOKUP($A346,PeakVols,I$4+12,FALSE()))</f>
        <v>0</v>
      </c>
      <c r="J346" s="79" t="n">
        <f aca="false">IF(A346=0,0,VLOOKUP($A346,OffVols,J$4+16,FALSE()))</f>
        <v>0</v>
      </c>
      <c r="K346" s="80" t="n">
        <f aca="false">IF(A346=0,0,(I346*Q346*16+J346*SUM(R346:S346)*16+J346*SUM(Q346:S346)*8)/(SUM(Q346:S346)*24))</f>
        <v>0</v>
      </c>
      <c r="L346" s="81" t="n">
        <f aca="false">IF(A346=0,0,VLOOKUP($A346,PeakIntraVols,L$4,FALSE()))</f>
        <v>0</v>
      </c>
      <c r="M346" s="82" t="n">
        <f aca="false">IF(A346=0,0,VLOOKUP($A346,OffIntraVols,M$4+4,FALSE()))</f>
        <v>0</v>
      </c>
      <c r="N346" s="82" t="n">
        <f aca="false">IF(A346=0,0,(L346*Q346*16+M346*SUM(R346:S346)*16+M346*SUM(Q346:S346)*8)/(SUM(Q346:S346)*24))</f>
        <v>0</v>
      </c>
      <c r="O346" s="83" t="n">
        <f aca="false">IF(A346=0,0,VLOOKUP(A346,'Pwr CrvFtch'!$A$4:$B$363,2))</f>
        <v>0</v>
      </c>
      <c r="P346" s="84" t="n">
        <f aca="false">IF(A346=0,0,(1+O346/2)^(-2*((EOMONTH(A346,0)+20)-$C$12)/365.25))</f>
        <v>0</v>
      </c>
      <c r="Q346" s="85" t="n">
        <f aca="false">IF(A346=0,0,VLOOKUP($A346,$AC$4:$AF$446,2))</f>
        <v>0</v>
      </c>
      <c r="R346" s="85" t="n">
        <f aca="false">IF(A346=0,0,VLOOKUP($A346,$AC$4:$AF$446,3))</f>
        <v>0</v>
      </c>
      <c r="S346" s="85" t="n">
        <f aca="false">IF(A346=0,0,VLOOKUP($A346,$AC$4:$AF$446,4))</f>
        <v>0</v>
      </c>
      <c r="AC346" s="11" t="n">
        <f aca="false">EOMONTH(AC345,0)+1</f>
        <v>46966</v>
      </c>
      <c r="AD346" s="8" t="n">
        <v>21</v>
      </c>
      <c r="AE346" s="8" t="n">
        <v>5</v>
      </c>
      <c r="AF346" s="8" t="n">
        <v>5</v>
      </c>
      <c r="AG346" s="8" t="n">
        <v>0</v>
      </c>
      <c r="AH346" s="8" t="n">
        <v>31</v>
      </c>
    </row>
    <row r="347" customFormat="false" ht="12.75" hidden="false" customHeight="false" outlineLevel="0" collapsed="false">
      <c r="A347" s="74" t="n">
        <f aca="false">IF(EOMONTH(A346,0)+1&gt;$C$17,0,IF(A346=0,0,EOMONTH(A346,0)+1))</f>
        <v>0</v>
      </c>
      <c r="B347" s="75" t="n">
        <f aca="false">IF(A347=0,0,YEAR(A347))</f>
        <v>0</v>
      </c>
      <c r="C347" s="76" t="n">
        <f aca="false">IF(A347=0,0,VLOOKUP($A347,PeakPrices,C$4,FALSE()))</f>
        <v>0</v>
      </c>
      <c r="D347" s="30" t="n">
        <f aca="false">IF(A347=0,0,VLOOKUP($A347,SatPrices,D$4,FALSE()))</f>
        <v>0</v>
      </c>
      <c r="E347" s="30" t="n">
        <f aca="false">IF(A347=0,0,VLOOKUP($A347,SunPrices,E$4+4,FALSE()))</f>
        <v>0</v>
      </c>
      <c r="F347" s="30" t="n">
        <f aca="false">IF(A347=0,0,VLOOKUP($A347,OffPrices,F$4+4,FALSE()))</f>
        <v>0</v>
      </c>
      <c r="G347" s="30" t="n">
        <f aca="false">+IF(A347=0,0,(D347*R347*16+E347*S347*16+F347*SUM(Q347:S347)*8)/(R347*16+S347*16+SUM(Q347:S347)*8))</f>
        <v>0</v>
      </c>
      <c r="H347" s="77" t="n">
        <f aca="false">IF(A347=0,0,(C347*Q347*16+D347*R347*16+E347*S347*16+F347*SUM(Q347:S347)*8)/(SUM(Q347:S347)*24))</f>
        <v>0</v>
      </c>
      <c r="I347" s="78" t="n">
        <f aca="false">IF(A347=0,0,VLOOKUP($A347,PeakVols,I$4+12,FALSE()))</f>
        <v>0</v>
      </c>
      <c r="J347" s="79" t="n">
        <f aca="false">IF(A347=0,0,VLOOKUP($A347,OffVols,J$4+16,FALSE()))</f>
        <v>0</v>
      </c>
      <c r="K347" s="80" t="n">
        <f aca="false">IF(A347=0,0,(I347*Q347*16+J347*SUM(R347:S347)*16+J347*SUM(Q347:S347)*8)/(SUM(Q347:S347)*24))</f>
        <v>0</v>
      </c>
      <c r="L347" s="81" t="n">
        <f aca="false">IF(A347=0,0,VLOOKUP($A347,PeakIntraVols,L$4,FALSE()))</f>
        <v>0</v>
      </c>
      <c r="M347" s="82" t="n">
        <f aca="false">IF(A347=0,0,VLOOKUP($A347,OffIntraVols,M$4+4,FALSE()))</f>
        <v>0</v>
      </c>
      <c r="N347" s="82" t="n">
        <f aca="false">IF(A347=0,0,(L347*Q347*16+M347*SUM(R347:S347)*16+M347*SUM(Q347:S347)*8)/(SUM(Q347:S347)*24))</f>
        <v>0</v>
      </c>
      <c r="O347" s="83" t="n">
        <f aca="false">IF(A347=0,0,VLOOKUP(A347,'Pwr CrvFtch'!$A$4:$B$363,2))</f>
        <v>0</v>
      </c>
      <c r="P347" s="84" t="n">
        <f aca="false">IF(A347=0,0,(1+O347/2)^(-2*((EOMONTH(A347,0)+20)-$C$12)/365.25))</f>
        <v>0</v>
      </c>
      <c r="Q347" s="85" t="n">
        <f aca="false">IF(A347=0,0,VLOOKUP($A347,$AC$4:$AF$446,2))</f>
        <v>0</v>
      </c>
      <c r="R347" s="85" t="n">
        <f aca="false">IF(A347=0,0,VLOOKUP($A347,$AC$4:$AF$446,3))</f>
        <v>0</v>
      </c>
      <c r="S347" s="85" t="n">
        <f aca="false">IF(A347=0,0,VLOOKUP($A347,$AC$4:$AF$446,4))</f>
        <v>0</v>
      </c>
      <c r="AC347" s="11" t="n">
        <f aca="false">EOMONTH(AC346,0)+1</f>
        <v>46997</v>
      </c>
      <c r="AD347" s="8" t="n">
        <v>21</v>
      </c>
      <c r="AE347" s="8" t="n">
        <v>4</v>
      </c>
      <c r="AF347" s="8" t="n">
        <v>5</v>
      </c>
      <c r="AG347" s="8" t="n">
        <v>1</v>
      </c>
      <c r="AH347" s="8" t="n">
        <v>30</v>
      </c>
    </row>
    <row r="348" customFormat="false" ht="12.75" hidden="false" customHeight="false" outlineLevel="0" collapsed="false">
      <c r="A348" s="74" t="n">
        <f aca="false">IF(EOMONTH(A347,0)+1&gt;$C$17,0,IF(A347=0,0,EOMONTH(A347,0)+1))</f>
        <v>0</v>
      </c>
      <c r="B348" s="75" t="n">
        <f aca="false">IF(A348=0,0,YEAR(A348))</f>
        <v>0</v>
      </c>
      <c r="C348" s="76" t="n">
        <f aca="false">IF(A348=0,0,VLOOKUP($A348,PeakPrices,C$4,FALSE()))</f>
        <v>0</v>
      </c>
      <c r="D348" s="30" t="n">
        <f aca="false">IF(A348=0,0,VLOOKUP($A348,SatPrices,D$4,FALSE()))</f>
        <v>0</v>
      </c>
      <c r="E348" s="30" t="n">
        <f aca="false">IF(A348=0,0,VLOOKUP($A348,SunPrices,E$4+4,FALSE()))</f>
        <v>0</v>
      </c>
      <c r="F348" s="30" t="n">
        <f aca="false">IF(A348=0,0,VLOOKUP($A348,OffPrices,F$4+4,FALSE()))</f>
        <v>0</v>
      </c>
      <c r="G348" s="30" t="n">
        <f aca="false">+IF(A348=0,0,(D348*R348*16+E348*S348*16+F348*SUM(Q348:S348)*8)/(R348*16+S348*16+SUM(Q348:S348)*8))</f>
        <v>0</v>
      </c>
      <c r="H348" s="77" t="n">
        <f aca="false">IF(A348=0,0,(C348*Q348*16+D348*R348*16+E348*S348*16+F348*SUM(Q348:S348)*8)/(SUM(Q348:S348)*24))</f>
        <v>0</v>
      </c>
      <c r="I348" s="78" t="n">
        <f aca="false">IF(A348=0,0,VLOOKUP($A348,PeakVols,I$4+12,FALSE()))</f>
        <v>0</v>
      </c>
      <c r="J348" s="79" t="n">
        <f aca="false">IF(A348=0,0,VLOOKUP($A348,OffVols,J$4+16,FALSE()))</f>
        <v>0</v>
      </c>
      <c r="K348" s="80" t="n">
        <f aca="false">IF(A348=0,0,(I348*Q348*16+J348*SUM(R348:S348)*16+J348*SUM(Q348:S348)*8)/(SUM(Q348:S348)*24))</f>
        <v>0</v>
      </c>
      <c r="L348" s="81" t="n">
        <f aca="false">IF(A348=0,0,VLOOKUP($A348,PeakIntraVols,L$4,FALSE()))</f>
        <v>0</v>
      </c>
      <c r="M348" s="82" t="n">
        <f aca="false">IF(A348=0,0,VLOOKUP($A348,OffIntraVols,M$4+4,FALSE()))</f>
        <v>0</v>
      </c>
      <c r="N348" s="82" t="n">
        <f aca="false">IF(A348=0,0,(L348*Q348*16+M348*SUM(R348:S348)*16+M348*SUM(Q348:S348)*8)/(SUM(Q348:S348)*24))</f>
        <v>0</v>
      </c>
      <c r="O348" s="83" t="n">
        <f aca="false">IF(A348=0,0,VLOOKUP(A348,'Pwr CrvFtch'!$A$4:$B$363,2))</f>
        <v>0</v>
      </c>
      <c r="P348" s="84" t="n">
        <f aca="false">IF(A348=0,0,(1+O348/2)^(-2*((EOMONTH(A348,0)+20)-$C$12)/365.25))</f>
        <v>0</v>
      </c>
      <c r="Q348" s="85" t="n">
        <f aca="false">IF(A348=0,0,VLOOKUP($A348,$AC$4:$AF$446,2))</f>
        <v>0</v>
      </c>
      <c r="R348" s="85" t="n">
        <f aca="false">IF(A348=0,0,VLOOKUP($A348,$AC$4:$AF$446,3))</f>
        <v>0</v>
      </c>
      <c r="S348" s="85" t="n">
        <f aca="false">IF(A348=0,0,VLOOKUP($A348,$AC$4:$AF$446,4))</f>
        <v>0</v>
      </c>
      <c r="AC348" s="11" t="n">
        <f aca="false">EOMONTH(AC347,0)+1</f>
        <v>47027</v>
      </c>
      <c r="AD348" s="8" t="n">
        <v>22</v>
      </c>
      <c r="AE348" s="8" t="n">
        <v>5</v>
      </c>
      <c r="AF348" s="8" t="n">
        <v>4</v>
      </c>
      <c r="AG348" s="8" t="n">
        <v>0</v>
      </c>
      <c r="AH348" s="8" t="n">
        <v>31</v>
      </c>
    </row>
    <row r="349" customFormat="false" ht="12.75" hidden="false" customHeight="false" outlineLevel="0" collapsed="false">
      <c r="A349" s="74" t="n">
        <f aca="false">IF(EOMONTH(A348,0)+1&gt;$C$17,0,IF(A348=0,0,EOMONTH(A348,0)+1))</f>
        <v>0</v>
      </c>
      <c r="B349" s="75" t="n">
        <f aca="false">IF(A349=0,0,YEAR(A349))</f>
        <v>0</v>
      </c>
      <c r="C349" s="76" t="n">
        <f aca="false">IF(A349=0,0,VLOOKUP($A349,PeakPrices,C$4,FALSE()))</f>
        <v>0</v>
      </c>
      <c r="D349" s="30" t="n">
        <f aca="false">IF(A349=0,0,VLOOKUP($A349,SatPrices,D$4,FALSE()))</f>
        <v>0</v>
      </c>
      <c r="E349" s="30" t="n">
        <f aca="false">IF(A349=0,0,VLOOKUP($A349,SunPrices,E$4+4,FALSE()))</f>
        <v>0</v>
      </c>
      <c r="F349" s="30" t="n">
        <f aca="false">IF(A349=0,0,VLOOKUP($A349,OffPrices,F$4+4,FALSE()))</f>
        <v>0</v>
      </c>
      <c r="G349" s="30" t="n">
        <f aca="false">+IF(A349=0,0,(D349*R349*16+E349*S349*16+F349*SUM(Q349:S349)*8)/(R349*16+S349*16+SUM(Q349:S349)*8))</f>
        <v>0</v>
      </c>
      <c r="H349" s="77" t="n">
        <f aca="false">IF(A349=0,0,(C349*Q349*16+D349*R349*16+E349*S349*16+F349*SUM(Q349:S349)*8)/(SUM(Q349:S349)*24))</f>
        <v>0</v>
      </c>
      <c r="I349" s="78" t="n">
        <f aca="false">IF(A349=0,0,VLOOKUP($A349,PeakVols,I$4+12,FALSE()))</f>
        <v>0</v>
      </c>
      <c r="J349" s="79" t="n">
        <f aca="false">IF(A349=0,0,VLOOKUP($A349,OffVols,J$4+16,FALSE()))</f>
        <v>0</v>
      </c>
      <c r="K349" s="80" t="n">
        <f aca="false">IF(A349=0,0,(I349*Q349*16+J349*SUM(R349:S349)*16+J349*SUM(Q349:S349)*8)/(SUM(Q349:S349)*24))</f>
        <v>0</v>
      </c>
      <c r="L349" s="81" t="n">
        <f aca="false">IF(A349=0,0,VLOOKUP($A349,PeakIntraVols,L$4,FALSE()))</f>
        <v>0</v>
      </c>
      <c r="M349" s="82" t="n">
        <f aca="false">IF(A349=0,0,VLOOKUP($A349,OffIntraVols,M$4+4,FALSE()))</f>
        <v>0</v>
      </c>
      <c r="N349" s="82" t="n">
        <f aca="false">IF(A349=0,0,(L349*Q349*16+M349*SUM(R349:S349)*16+M349*SUM(Q349:S349)*8)/(SUM(Q349:S349)*24))</f>
        <v>0</v>
      </c>
      <c r="O349" s="83" t="n">
        <f aca="false">IF(A349=0,0,VLOOKUP(A349,'Pwr CrvFtch'!$A$4:$B$363,2))</f>
        <v>0</v>
      </c>
      <c r="P349" s="84" t="n">
        <f aca="false">IF(A349=0,0,(1+O349/2)^(-2*((EOMONTH(A349,0)+20)-$C$12)/365.25))</f>
        <v>0</v>
      </c>
      <c r="Q349" s="85" t="n">
        <f aca="false">IF(A349=0,0,VLOOKUP($A349,$AC$4:$AF$446,2))</f>
        <v>0</v>
      </c>
      <c r="R349" s="85" t="n">
        <f aca="false">IF(A349=0,0,VLOOKUP($A349,$AC$4:$AF$446,3))</f>
        <v>0</v>
      </c>
      <c r="S349" s="85" t="n">
        <f aca="false">IF(A349=0,0,VLOOKUP($A349,$AC$4:$AF$446,4))</f>
        <v>0</v>
      </c>
      <c r="AC349" s="11" t="n">
        <f aca="false">EOMONTH(AC348,0)+1</f>
        <v>47058</v>
      </c>
      <c r="AD349" s="8" t="n">
        <v>20</v>
      </c>
      <c r="AE349" s="8" t="n">
        <v>4</v>
      </c>
      <c r="AF349" s="8" t="n">
        <v>6</v>
      </c>
      <c r="AG349" s="8" t="n">
        <v>1</v>
      </c>
      <c r="AH349" s="8" t="n">
        <v>30</v>
      </c>
    </row>
    <row r="350" customFormat="false" ht="12.75" hidden="false" customHeight="false" outlineLevel="0" collapsed="false">
      <c r="A350" s="74" t="n">
        <f aca="false">IF(EOMONTH(A349,0)+1&gt;$C$17,0,IF(A349=0,0,EOMONTH(A349,0)+1))</f>
        <v>0</v>
      </c>
      <c r="B350" s="75" t="n">
        <f aca="false">IF(A350=0,0,YEAR(A350))</f>
        <v>0</v>
      </c>
      <c r="C350" s="76" t="n">
        <f aca="false">IF(A350=0,0,VLOOKUP($A350,PeakPrices,C$4,FALSE()))</f>
        <v>0</v>
      </c>
      <c r="D350" s="30" t="n">
        <f aca="false">IF(A350=0,0,VLOOKUP($A350,SatPrices,D$4,FALSE()))</f>
        <v>0</v>
      </c>
      <c r="E350" s="30" t="n">
        <f aca="false">IF(A350=0,0,VLOOKUP($A350,SunPrices,E$4+4,FALSE()))</f>
        <v>0</v>
      </c>
      <c r="F350" s="30" t="n">
        <f aca="false">IF(A350=0,0,VLOOKUP($A350,OffPrices,F$4+4,FALSE()))</f>
        <v>0</v>
      </c>
      <c r="G350" s="30" t="n">
        <f aca="false">+IF(A350=0,0,(D350*R350*16+E350*S350*16+F350*SUM(Q350:S350)*8)/(R350*16+S350*16+SUM(Q350:S350)*8))</f>
        <v>0</v>
      </c>
      <c r="H350" s="77" t="n">
        <f aca="false">IF(A350=0,0,(C350*Q350*16+D350*R350*16+E350*S350*16+F350*SUM(Q350:S350)*8)/(SUM(Q350:S350)*24))</f>
        <v>0</v>
      </c>
      <c r="I350" s="78" t="n">
        <f aca="false">IF(A350=0,0,VLOOKUP($A350,PeakVols,I$4+12,FALSE()))</f>
        <v>0</v>
      </c>
      <c r="J350" s="79" t="n">
        <f aca="false">IF(A350=0,0,VLOOKUP($A350,OffVols,J$4+16,FALSE()))</f>
        <v>0</v>
      </c>
      <c r="K350" s="80" t="n">
        <f aca="false">IF(A350=0,0,(I350*Q350*16+J350*SUM(R350:S350)*16+J350*SUM(Q350:S350)*8)/(SUM(Q350:S350)*24))</f>
        <v>0</v>
      </c>
      <c r="L350" s="81" t="n">
        <f aca="false">IF(A350=0,0,VLOOKUP($A350,PeakIntraVols,L$4,FALSE()))</f>
        <v>0</v>
      </c>
      <c r="M350" s="82" t="n">
        <f aca="false">IF(A350=0,0,VLOOKUP($A350,OffIntraVols,M$4+4,FALSE()))</f>
        <v>0</v>
      </c>
      <c r="N350" s="82" t="n">
        <f aca="false">IF(A350=0,0,(L350*Q350*16+M350*SUM(R350:S350)*16+M350*SUM(Q350:S350)*8)/(SUM(Q350:S350)*24))</f>
        <v>0</v>
      </c>
      <c r="O350" s="83" t="n">
        <f aca="false">IF(A350=0,0,VLOOKUP(A350,'Pwr CrvFtch'!$A$4:$B$363,2))</f>
        <v>0</v>
      </c>
      <c r="P350" s="84" t="n">
        <f aca="false">IF(A350=0,0,(1+O350/2)^(-2*((EOMONTH(A350,0)+20)-$C$12)/365.25))</f>
        <v>0</v>
      </c>
      <c r="Q350" s="85" t="n">
        <f aca="false">IF(A350=0,0,VLOOKUP($A350,$AC$4:$AF$446,2))</f>
        <v>0</v>
      </c>
      <c r="R350" s="85" t="n">
        <f aca="false">IF(A350=0,0,VLOOKUP($A350,$AC$4:$AF$446,3))</f>
        <v>0</v>
      </c>
      <c r="S350" s="85" t="n">
        <f aca="false">IF(A350=0,0,VLOOKUP($A350,$AC$4:$AF$446,4))</f>
        <v>0</v>
      </c>
      <c r="AC350" s="11" t="n">
        <f aca="false">EOMONTH(AC349,0)+1</f>
        <v>47088</v>
      </c>
      <c r="AD350" s="8" t="n">
        <v>22</v>
      </c>
      <c r="AE350" s="8" t="n">
        <v>4</v>
      </c>
      <c r="AF350" s="8" t="n">
        <v>5</v>
      </c>
      <c r="AG350" s="8" t="n">
        <v>1</v>
      </c>
      <c r="AH350" s="8" t="n">
        <v>31</v>
      </c>
    </row>
    <row r="351" customFormat="false" ht="12.75" hidden="false" customHeight="false" outlineLevel="0" collapsed="false">
      <c r="A351" s="74" t="n">
        <f aca="false">IF(EOMONTH(A350,0)+1&gt;$C$17,0,IF(A350=0,0,EOMONTH(A350,0)+1))</f>
        <v>0</v>
      </c>
      <c r="B351" s="75" t="n">
        <f aca="false">IF(A351=0,0,YEAR(A351))</f>
        <v>0</v>
      </c>
      <c r="C351" s="76" t="n">
        <f aca="false">IF(A351=0,0,VLOOKUP($A351,PeakPrices,C$4,FALSE()))</f>
        <v>0</v>
      </c>
      <c r="D351" s="30" t="n">
        <f aca="false">IF(A351=0,0,VLOOKUP($A351,SatPrices,D$4,FALSE()))</f>
        <v>0</v>
      </c>
      <c r="E351" s="30" t="n">
        <f aca="false">IF(A351=0,0,VLOOKUP($A351,SunPrices,E$4+4,FALSE()))</f>
        <v>0</v>
      </c>
      <c r="F351" s="30" t="n">
        <f aca="false">IF(A351=0,0,VLOOKUP($A351,OffPrices,F$4+4,FALSE()))</f>
        <v>0</v>
      </c>
      <c r="G351" s="30" t="n">
        <f aca="false">+IF(A351=0,0,(D351*R351*16+E351*S351*16+F351*SUM(Q351:S351)*8)/(R351*16+S351*16+SUM(Q351:S351)*8))</f>
        <v>0</v>
      </c>
      <c r="H351" s="77" t="n">
        <f aca="false">IF(A351=0,0,(C351*Q351*16+D351*R351*16+E351*S351*16+F351*SUM(Q351:S351)*8)/(SUM(Q351:S351)*24))</f>
        <v>0</v>
      </c>
      <c r="I351" s="78" t="n">
        <f aca="false">IF(A351=0,0,VLOOKUP($A351,PeakVols,I$4+12,FALSE()))</f>
        <v>0</v>
      </c>
      <c r="J351" s="79" t="n">
        <f aca="false">IF(A351=0,0,VLOOKUP($A351,OffVols,J$4+16,FALSE()))</f>
        <v>0</v>
      </c>
      <c r="K351" s="80" t="n">
        <f aca="false">IF(A351=0,0,(I351*Q351*16+J351*SUM(R351:S351)*16+J351*SUM(Q351:S351)*8)/(SUM(Q351:S351)*24))</f>
        <v>0</v>
      </c>
      <c r="L351" s="81" t="n">
        <f aca="false">IF(A351=0,0,VLOOKUP($A351,PeakIntraVols,L$4,FALSE()))</f>
        <v>0</v>
      </c>
      <c r="M351" s="82" t="n">
        <f aca="false">IF(A351=0,0,VLOOKUP($A351,OffIntraVols,M$4+4,FALSE()))</f>
        <v>0</v>
      </c>
      <c r="N351" s="82" t="n">
        <f aca="false">IF(A351=0,0,(L351*Q351*16+M351*SUM(R351:S351)*16+M351*SUM(Q351:S351)*8)/(SUM(Q351:S351)*24))</f>
        <v>0</v>
      </c>
      <c r="O351" s="83" t="n">
        <f aca="false">IF(A351=0,0,VLOOKUP(A351,'Pwr CrvFtch'!$A$4:$B$363,2))</f>
        <v>0</v>
      </c>
      <c r="P351" s="84" t="n">
        <f aca="false">IF(A351=0,0,(1+O351/2)^(-2*((EOMONTH(A351,0)+20)-$C$12)/365.25))</f>
        <v>0</v>
      </c>
      <c r="Q351" s="85" t="n">
        <f aca="false">IF(A351=0,0,VLOOKUP($A351,$AC$4:$AF$446,2))</f>
        <v>0</v>
      </c>
      <c r="R351" s="85" t="n">
        <f aca="false">IF(A351=0,0,VLOOKUP($A351,$AC$4:$AF$446,3))</f>
        <v>0</v>
      </c>
      <c r="S351" s="85" t="n">
        <f aca="false">IF(A351=0,0,VLOOKUP($A351,$AC$4:$AF$446,4))</f>
        <v>0</v>
      </c>
      <c r="AC351" s="11" t="n">
        <f aca="false">EOMONTH(AC350,0)+1</f>
        <v>47119</v>
      </c>
      <c r="AD351" s="8" t="n">
        <v>22</v>
      </c>
      <c r="AE351" s="8" t="n">
        <v>4</v>
      </c>
      <c r="AF351" s="8" t="n">
        <v>5</v>
      </c>
      <c r="AG351" s="8" t="n">
        <v>1</v>
      </c>
      <c r="AH351" s="8" t="n">
        <v>31</v>
      </c>
    </row>
    <row r="352" customFormat="false" ht="12.75" hidden="false" customHeight="false" outlineLevel="0" collapsed="false">
      <c r="A352" s="74" t="n">
        <f aca="false">IF(EOMONTH(A351,0)+1&gt;$C$17,0,IF(A351=0,0,EOMONTH(A351,0)+1))</f>
        <v>0</v>
      </c>
      <c r="B352" s="75" t="n">
        <f aca="false">IF(A352=0,0,YEAR(A352))</f>
        <v>0</v>
      </c>
      <c r="C352" s="76" t="n">
        <f aca="false">IF(A352=0,0,VLOOKUP($A352,PeakPrices,C$4,FALSE()))</f>
        <v>0</v>
      </c>
      <c r="D352" s="30" t="n">
        <f aca="false">IF(A352=0,0,VLOOKUP($A352,SatPrices,D$4,FALSE()))</f>
        <v>0</v>
      </c>
      <c r="E352" s="30" t="n">
        <f aca="false">IF(A352=0,0,VLOOKUP($A352,SunPrices,E$4+4,FALSE()))</f>
        <v>0</v>
      </c>
      <c r="F352" s="30" t="n">
        <f aca="false">IF(A352=0,0,VLOOKUP($A352,OffPrices,F$4+4,FALSE()))</f>
        <v>0</v>
      </c>
      <c r="G352" s="30" t="n">
        <f aca="false">+IF(A352=0,0,(D352*R352*16+E352*S352*16+F352*SUM(Q352:S352)*8)/(R352*16+S352*16+SUM(Q352:S352)*8))</f>
        <v>0</v>
      </c>
      <c r="H352" s="77" t="n">
        <f aca="false">IF(A352=0,0,(C352*Q352*16+D352*R352*16+E352*S352*16+F352*SUM(Q352:S352)*8)/(SUM(Q352:S352)*24))</f>
        <v>0</v>
      </c>
      <c r="I352" s="78" t="n">
        <f aca="false">IF(A352=0,0,VLOOKUP($A352,PeakVols,I$4+12,FALSE()))</f>
        <v>0</v>
      </c>
      <c r="J352" s="79" t="n">
        <f aca="false">IF(A352=0,0,VLOOKUP($A352,OffVols,J$4+16,FALSE()))</f>
        <v>0</v>
      </c>
      <c r="K352" s="80" t="n">
        <f aca="false">IF(A352=0,0,(I352*Q352*16+J352*SUM(R352:S352)*16+J352*SUM(Q352:S352)*8)/(SUM(Q352:S352)*24))</f>
        <v>0</v>
      </c>
      <c r="L352" s="81" t="n">
        <f aca="false">IF(A352=0,0,VLOOKUP($A352,PeakIntraVols,L$4,FALSE()))</f>
        <v>0</v>
      </c>
      <c r="M352" s="82" t="n">
        <f aca="false">IF(A352=0,0,VLOOKUP($A352,OffIntraVols,M$4+4,FALSE()))</f>
        <v>0</v>
      </c>
      <c r="N352" s="82" t="n">
        <f aca="false">IF(A352=0,0,(L352*Q352*16+M352*SUM(R352:S352)*16+M352*SUM(Q352:S352)*8)/(SUM(Q352:S352)*24))</f>
        <v>0</v>
      </c>
      <c r="O352" s="83" t="n">
        <f aca="false">IF(A352=0,0,VLOOKUP(A352,'Pwr CrvFtch'!$A$4:$B$363,2))</f>
        <v>0</v>
      </c>
      <c r="P352" s="84" t="n">
        <f aca="false">IF(A352=0,0,(1+O352/2)^(-2*((EOMONTH(A352,0)+20)-$C$12)/365.25))</f>
        <v>0</v>
      </c>
      <c r="Q352" s="85" t="n">
        <f aca="false">IF(A352=0,0,VLOOKUP($A352,$AC$4:$AF$446,2))</f>
        <v>0</v>
      </c>
      <c r="R352" s="85" t="n">
        <f aca="false">IF(A352=0,0,VLOOKUP($A352,$AC$4:$AF$446,3))</f>
        <v>0</v>
      </c>
      <c r="S352" s="85" t="n">
        <f aca="false">IF(A352=0,0,VLOOKUP($A352,$AC$4:$AF$446,4))</f>
        <v>0</v>
      </c>
      <c r="AC352" s="11" t="n">
        <f aca="false">EOMONTH(AC351,0)+1</f>
        <v>47150</v>
      </c>
      <c r="AD352" s="8" t="n">
        <v>20</v>
      </c>
      <c r="AE352" s="8" t="n">
        <v>4</v>
      </c>
      <c r="AF352" s="8" t="n">
        <v>4</v>
      </c>
      <c r="AG352" s="8" t="n">
        <v>0</v>
      </c>
      <c r="AH352" s="8" t="n">
        <v>28</v>
      </c>
    </row>
    <row r="353" customFormat="false" ht="12.75" hidden="false" customHeight="false" outlineLevel="0" collapsed="false">
      <c r="A353" s="74" t="n">
        <f aca="false">IF(EOMONTH(A352,0)+1&gt;$C$17,0,IF(A352=0,0,EOMONTH(A352,0)+1))</f>
        <v>0</v>
      </c>
      <c r="B353" s="75" t="n">
        <f aca="false">IF(A353=0,0,YEAR(A353))</f>
        <v>0</v>
      </c>
      <c r="C353" s="76" t="n">
        <f aca="false">IF(A353=0,0,VLOOKUP($A353,PeakPrices,C$4,FALSE()))</f>
        <v>0</v>
      </c>
      <c r="D353" s="30" t="n">
        <f aca="false">IF(A353=0,0,VLOOKUP($A353,SatPrices,D$4,FALSE()))</f>
        <v>0</v>
      </c>
      <c r="E353" s="30" t="n">
        <f aca="false">IF(A353=0,0,VLOOKUP($A353,SunPrices,E$4+4,FALSE()))</f>
        <v>0</v>
      </c>
      <c r="F353" s="30" t="n">
        <f aca="false">IF(A353=0,0,VLOOKUP($A353,OffPrices,F$4+4,FALSE()))</f>
        <v>0</v>
      </c>
      <c r="G353" s="30" t="n">
        <f aca="false">+IF(A353=0,0,(D353*R353*16+E353*S353*16+F353*SUM(Q353:S353)*8)/(R353*16+S353*16+SUM(Q353:S353)*8))</f>
        <v>0</v>
      </c>
      <c r="H353" s="77" t="n">
        <f aca="false">IF(A353=0,0,(C353*Q353*16+D353*R353*16+E353*S353*16+F353*SUM(Q353:S353)*8)/(SUM(Q353:S353)*24))</f>
        <v>0</v>
      </c>
      <c r="I353" s="78" t="n">
        <f aca="false">IF(A353=0,0,VLOOKUP($A353,PeakVols,I$4+12,FALSE()))</f>
        <v>0</v>
      </c>
      <c r="J353" s="79" t="n">
        <f aca="false">IF(A353=0,0,VLOOKUP($A353,OffVols,J$4+16,FALSE()))</f>
        <v>0</v>
      </c>
      <c r="K353" s="80" t="n">
        <f aca="false">IF(A353=0,0,(I353*Q353*16+J353*SUM(R353:S353)*16+J353*SUM(Q353:S353)*8)/(SUM(Q353:S353)*24))</f>
        <v>0</v>
      </c>
      <c r="L353" s="81" t="n">
        <f aca="false">IF(A353=0,0,VLOOKUP($A353,PeakIntraVols,L$4,FALSE()))</f>
        <v>0</v>
      </c>
      <c r="M353" s="82" t="n">
        <f aca="false">IF(A353=0,0,VLOOKUP($A353,OffIntraVols,M$4+4,FALSE()))</f>
        <v>0</v>
      </c>
      <c r="N353" s="82" t="n">
        <f aca="false">IF(A353=0,0,(L353*Q353*16+M353*SUM(R353:S353)*16+M353*SUM(Q353:S353)*8)/(SUM(Q353:S353)*24))</f>
        <v>0</v>
      </c>
      <c r="O353" s="83" t="n">
        <f aca="false">IF(A353=0,0,VLOOKUP(A353,'Pwr CrvFtch'!$A$4:$B$363,2))</f>
        <v>0</v>
      </c>
      <c r="P353" s="84" t="n">
        <f aca="false">IF(A353=0,0,(1+O353/2)^(-2*((EOMONTH(A353,0)+20)-$C$12)/365.25))</f>
        <v>0</v>
      </c>
      <c r="Q353" s="85" t="n">
        <f aca="false">IF(A353=0,0,VLOOKUP($A353,$AC$4:$AF$446,2))</f>
        <v>0</v>
      </c>
      <c r="R353" s="85" t="n">
        <f aca="false">IF(A353=0,0,VLOOKUP($A353,$AC$4:$AF$446,3))</f>
        <v>0</v>
      </c>
      <c r="S353" s="85" t="n">
        <f aca="false">IF(A353=0,0,VLOOKUP($A353,$AC$4:$AF$446,4))</f>
        <v>0</v>
      </c>
      <c r="AC353" s="11" t="n">
        <f aca="false">EOMONTH(AC352,0)+1</f>
        <v>47178</v>
      </c>
      <c r="AD353" s="8" t="n">
        <v>21</v>
      </c>
      <c r="AE353" s="8" t="n">
        <v>5</v>
      </c>
      <c r="AF353" s="8" t="n">
        <v>5</v>
      </c>
      <c r="AG353" s="8" t="n">
        <v>0</v>
      </c>
      <c r="AH353" s="8" t="n">
        <v>31</v>
      </c>
    </row>
    <row r="354" customFormat="false" ht="12.75" hidden="false" customHeight="false" outlineLevel="0" collapsed="false">
      <c r="A354" s="74" t="n">
        <f aca="false">IF(EOMONTH(A353,0)+1&gt;$C$17,0,IF(A353=0,0,EOMONTH(A353,0)+1))</f>
        <v>0</v>
      </c>
      <c r="B354" s="75" t="n">
        <f aca="false">IF(A354=0,0,YEAR(A354))</f>
        <v>0</v>
      </c>
      <c r="C354" s="76" t="n">
        <f aca="false">IF(A354=0,0,VLOOKUP($A354,PeakPrices,C$4,FALSE()))</f>
        <v>0</v>
      </c>
      <c r="D354" s="30" t="n">
        <f aca="false">IF(A354=0,0,VLOOKUP($A354,SatPrices,D$4,FALSE()))</f>
        <v>0</v>
      </c>
      <c r="E354" s="30" t="n">
        <f aca="false">IF(A354=0,0,VLOOKUP($A354,SunPrices,E$4+4,FALSE()))</f>
        <v>0</v>
      </c>
      <c r="F354" s="30" t="n">
        <f aca="false">IF(A354=0,0,VLOOKUP($A354,OffPrices,F$4+4,FALSE()))</f>
        <v>0</v>
      </c>
      <c r="G354" s="30" t="n">
        <f aca="false">+IF(A354=0,0,(D354*R354*16+E354*S354*16+F354*SUM(Q354:S354)*8)/(R354*16+S354*16+SUM(Q354:S354)*8))</f>
        <v>0</v>
      </c>
      <c r="H354" s="77" t="n">
        <f aca="false">IF(A354=0,0,(C354*Q354*16+D354*R354*16+E354*S354*16+F354*SUM(Q354:S354)*8)/(SUM(Q354:S354)*24))</f>
        <v>0</v>
      </c>
      <c r="I354" s="78" t="n">
        <f aca="false">IF(A354=0,0,VLOOKUP($A354,PeakVols,I$4+12,FALSE()))</f>
        <v>0</v>
      </c>
      <c r="J354" s="79" t="n">
        <f aca="false">IF(A354=0,0,VLOOKUP($A354,OffVols,J$4+16,FALSE()))</f>
        <v>0</v>
      </c>
      <c r="K354" s="80" t="n">
        <f aca="false">IF(A354=0,0,(I354*Q354*16+J354*SUM(R354:S354)*16+J354*SUM(Q354:S354)*8)/(SUM(Q354:S354)*24))</f>
        <v>0</v>
      </c>
      <c r="L354" s="81" t="n">
        <f aca="false">IF(A354=0,0,VLOOKUP($A354,PeakIntraVols,L$4,FALSE()))</f>
        <v>0</v>
      </c>
      <c r="M354" s="82" t="n">
        <f aca="false">IF(A354=0,0,VLOOKUP($A354,OffIntraVols,M$4+4,FALSE()))</f>
        <v>0</v>
      </c>
      <c r="N354" s="82" t="n">
        <f aca="false">IF(A354=0,0,(L354*Q354*16+M354*SUM(R354:S354)*16+M354*SUM(Q354:S354)*8)/(SUM(Q354:S354)*24))</f>
        <v>0</v>
      </c>
      <c r="O354" s="83" t="n">
        <f aca="false">IF(A354=0,0,VLOOKUP(A354,'Pwr CrvFtch'!$A$4:$B$363,2))</f>
        <v>0</v>
      </c>
      <c r="P354" s="84" t="n">
        <f aca="false">IF(A354=0,0,(1+O354/2)^(-2*((EOMONTH(A354,0)+20)-$C$12)/365.25))</f>
        <v>0</v>
      </c>
      <c r="Q354" s="85" t="n">
        <f aca="false">IF(A354=0,0,VLOOKUP($A354,$AC$4:$AF$446,2))</f>
        <v>0</v>
      </c>
      <c r="R354" s="85" t="n">
        <f aca="false">IF(A354=0,0,VLOOKUP($A354,$AC$4:$AF$446,3))</f>
        <v>0</v>
      </c>
      <c r="S354" s="85" t="n">
        <f aca="false">IF(A354=0,0,VLOOKUP($A354,$AC$4:$AF$446,4))</f>
        <v>0</v>
      </c>
      <c r="AC354" s="11" t="n">
        <f aca="false">EOMONTH(AC353,0)+1</f>
        <v>47209</v>
      </c>
      <c r="AD354" s="8" t="n">
        <v>22</v>
      </c>
      <c r="AE354" s="8" t="n">
        <v>4</v>
      </c>
      <c r="AF354" s="8" t="n">
        <v>4</v>
      </c>
      <c r="AG354" s="8" t="n">
        <v>0</v>
      </c>
      <c r="AH354" s="8" t="n">
        <v>30</v>
      </c>
    </row>
    <row r="355" customFormat="false" ht="12.75" hidden="false" customHeight="false" outlineLevel="0" collapsed="false">
      <c r="A355" s="74" t="n">
        <f aca="false">IF(EOMONTH(A354,0)+1&gt;$C$17,0,IF(A354=0,0,EOMONTH(A354,0)+1))</f>
        <v>0</v>
      </c>
      <c r="B355" s="75" t="n">
        <f aca="false">IF(A355=0,0,YEAR(A355))</f>
        <v>0</v>
      </c>
      <c r="C355" s="76" t="n">
        <f aca="false">IF(A355=0,0,VLOOKUP($A355,PeakPrices,C$4,FALSE()))</f>
        <v>0</v>
      </c>
      <c r="D355" s="30" t="n">
        <f aca="false">IF(A355=0,0,VLOOKUP($A355,SatPrices,D$4,FALSE()))</f>
        <v>0</v>
      </c>
      <c r="E355" s="30" t="n">
        <f aca="false">IF(A355=0,0,VLOOKUP($A355,SunPrices,E$4+4,FALSE()))</f>
        <v>0</v>
      </c>
      <c r="F355" s="30" t="n">
        <f aca="false">IF(A355=0,0,VLOOKUP($A355,OffPrices,F$4+4,FALSE()))</f>
        <v>0</v>
      </c>
      <c r="G355" s="30" t="n">
        <f aca="false">+IF(A355=0,0,(D355*R355*16+E355*S355*16+F355*SUM(Q355:S355)*8)/(R355*16+S355*16+SUM(Q355:S355)*8))</f>
        <v>0</v>
      </c>
      <c r="H355" s="77" t="n">
        <f aca="false">IF(A355=0,0,(C355*Q355*16+D355*R355*16+E355*S355*16+F355*SUM(Q355:S355)*8)/(SUM(Q355:S355)*24))</f>
        <v>0</v>
      </c>
      <c r="I355" s="78" t="n">
        <f aca="false">IF(A355=0,0,VLOOKUP($A355,PeakVols,I$4+12,FALSE()))</f>
        <v>0</v>
      </c>
      <c r="J355" s="79" t="n">
        <f aca="false">IF(A355=0,0,VLOOKUP($A355,OffVols,J$4+16,FALSE()))</f>
        <v>0</v>
      </c>
      <c r="K355" s="80" t="n">
        <f aca="false">IF(A355=0,0,(I355*Q355*16+J355*SUM(R355:S355)*16+J355*SUM(Q355:S355)*8)/(SUM(Q355:S355)*24))</f>
        <v>0</v>
      </c>
      <c r="L355" s="81" t="n">
        <f aca="false">IF(A355=0,0,VLOOKUP($A355,PeakIntraVols,L$4,FALSE()))</f>
        <v>0</v>
      </c>
      <c r="M355" s="82" t="n">
        <f aca="false">IF(A355=0,0,VLOOKUP($A355,OffIntraVols,M$4+4,FALSE()))</f>
        <v>0</v>
      </c>
      <c r="N355" s="82" t="n">
        <f aca="false">IF(A355=0,0,(L355*Q355*16+M355*SUM(R355:S355)*16+M355*SUM(Q355:S355)*8)/(SUM(Q355:S355)*24))</f>
        <v>0</v>
      </c>
      <c r="O355" s="83" t="n">
        <f aca="false">IF(A355=0,0,VLOOKUP(A355,'Pwr CrvFtch'!$A$4:$B$363,2))</f>
        <v>0</v>
      </c>
      <c r="P355" s="84" t="n">
        <f aca="false">IF(A355=0,0,(1+O355/2)^(-2*((EOMONTH(A355,0)+20)-$C$12)/365.25))</f>
        <v>0</v>
      </c>
      <c r="Q355" s="85" t="n">
        <f aca="false">IF(A355=0,0,VLOOKUP($A355,$AC$4:$AF$446,2))</f>
        <v>0</v>
      </c>
      <c r="R355" s="85" t="n">
        <f aca="false">IF(A355=0,0,VLOOKUP($A355,$AC$4:$AF$446,3))</f>
        <v>0</v>
      </c>
      <c r="S355" s="85" t="n">
        <f aca="false">IF(A355=0,0,VLOOKUP($A355,$AC$4:$AF$446,4))</f>
        <v>0</v>
      </c>
      <c r="AC355" s="11" t="n">
        <f aca="false">EOMONTH(AC354,0)+1</f>
        <v>47239</v>
      </c>
      <c r="AD355" s="8" t="n">
        <v>22</v>
      </c>
      <c r="AE355" s="8" t="n">
        <v>4</v>
      </c>
      <c r="AF355" s="8" t="n">
        <v>5</v>
      </c>
      <c r="AG355" s="8" t="n">
        <v>1</v>
      </c>
      <c r="AH355" s="8" t="n">
        <v>31</v>
      </c>
    </row>
    <row r="356" customFormat="false" ht="12.75" hidden="false" customHeight="false" outlineLevel="0" collapsed="false">
      <c r="A356" s="74" t="n">
        <f aca="false">IF(EOMONTH(A355,0)+1&gt;$C$17,0,IF(A355=0,0,EOMONTH(A355,0)+1))</f>
        <v>0</v>
      </c>
      <c r="B356" s="75" t="n">
        <f aca="false">IF(A356=0,0,YEAR(A356))</f>
        <v>0</v>
      </c>
      <c r="C356" s="76" t="n">
        <f aca="false">IF(A356=0,0,VLOOKUP($A356,PeakPrices,C$4,FALSE()))</f>
        <v>0</v>
      </c>
      <c r="D356" s="30" t="n">
        <f aca="false">IF(A356=0,0,VLOOKUP($A356,SatPrices,D$4,FALSE()))</f>
        <v>0</v>
      </c>
      <c r="E356" s="30" t="n">
        <f aca="false">IF(A356=0,0,VLOOKUP($A356,SunPrices,E$4+4,FALSE()))</f>
        <v>0</v>
      </c>
      <c r="F356" s="30" t="n">
        <f aca="false">IF(A356=0,0,VLOOKUP($A356,OffPrices,F$4+4,FALSE()))</f>
        <v>0</v>
      </c>
      <c r="G356" s="30" t="n">
        <f aca="false">+IF(A356=0,0,(D356*R356*16+E356*S356*16+F356*SUM(Q356:S356)*8)/(R356*16+S356*16+SUM(Q356:S356)*8))</f>
        <v>0</v>
      </c>
      <c r="H356" s="77" t="n">
        <f aca="false">IF(A356=0,0,(C356*Q356*16+D356*R356*16+E356*S356*16+F356*SUM(Q356:S356)*8)/(SUM(Q356:S356)*24))</f>
        <v>0</v>
      </c>
      <c r="I356" s="78" t="n">
        <f aca="false">IF(A356=0,0,VLOOKUP($A356,PeakVols,I$4+12,FALSE()))</f>
        <v>0</v>
      </c>
      <c r="J356" s="79" t="n">
        <f aca="false">IF(A356=0,0,VLOOKUP($A356,OffVols,J$4+16,FALSE()))</f>
        <v>0</v>
      </c>
      <c r="K356" s="80" t="n">
        <f aca="false">IF(A356=0,0,(I356*Q356*16+J356*SUM(R356:S356)*16+J356*SUM(Q356:S356)*8)/(SUM(Q356:S356)*24))</f>
        <v>0</v>
      </c>
      <c r="L356" s="81" t="n">
        <f aca="false">IF(A356=0,0,VLOOKUP($A356,PeakIntraVols,L$4,FALSE()))</f>
        <v>0</v>
      </c>
      <c r="M356" s="82" t="n">
        <f aca="false">IF(A356=0,0,VLOOKUP($A356,OffIntraVols,M$4+4,FALSE()))</f>
        <v>0</v>
      </c>
      <c r="N356" s="82" t="n">
        <f aca="false">IF(A356=0,0,(L356*Q356*16+M356*SUM(R356:S356)*16+M356*SUM(Q356:S356)*8)/(SUM(Q356:S356)*24))</f>
        <v>0</v>
      </c>
      <c r="O356" s="83" t="n">
        <f aca="false">IF(A356=0,0,VLOOKUP(A356,'Pwr CrvFtch'!$A$4:$B$363,2))</f>
        <v>0</v>
      </c>
      <c r="P356" s="84" t="n">
        <f aca="false">IF(A356=0,0,(1+O356/2)^(-2*((EOMONTH(A356,0)+20)-$C$12)/365.25))</f>
        <v>0</v>
      </c>
      <c r="Q356" s="85" t="n">
        <f aca="false">IF(A356=0,0,VLOOKUP($A356,$AC$4:$AF$446,2))</f>
        <v>0</v>
      </c>
      <c r="R356" s="85" t="n">
        <f aca="false">IF(A356=0,0,VLOOKUP($A356,$AC$4:$AF$446,3))</f>
        <v>0</v>
      </c>
      <c r="S356" s="85" t="n">
        <f aca="false">IF(A356=0,0,VLOOKUP($A356,$AC$4:$AF$446,4))</f>
        <v>0</v>
      </c>
      <c r="AC356" s="11" t="n">
        <f aca="false">EOMONTH(AC355,0)+1</f>
        <v>47270</v>
      </c>
      <c r="AD356" s="8" t="n">
        <v>20</v>
      </c>
      <c r="AE356" s="8" t="n">
        <v>5</v>
      </c>
      <c r="AF356" s="8" t="n">
        <v>5</v>
      </c>
      <c r="AG356" s="8" t="n">
        <v>0</v>
      </c>
      <c r="AH356" s="8" t="n">
        <v>30</v>
      </c>
    </row>
    <row r="357" customFormat="false" ht="12.75" hidden="false" customHeight="false" outlineLevel="0" collapsed="false">
      <c r="A357" s="74" t="n">
        <f aca="false">IF(EOMONTH(A356,0)+1&gt;$C$17,0,IF(A356=0,0,EOMONTH(A356,0)+1))</f>
        <v>0</v>
      </c>
      <c r="B357" s="75" t="n">
        <f aca="false">IF(A357=0,0,YEAR(A357))</f>
        <v>0</v>
      </c>
      <c r="C357" s="76" t="n">
        <f aca="false">IF(A357=0,0,VLOOKUP($A357,PeakPrices,C$4,FALSE()))</f>
        <v>0</v>
      </c>
      <c r="D357" s="30" t="n">
        <f aca="false">IF(A357=0,0,VLOOKUP($A357,SatPrices,D$4,FALSE()))</f>
        <v>0</v>
      </c>
      <c r="E357" s="30" t="n">
        <f aca="false">IF(A357=0,0,VLOOKUP($A357,SunPrices,E$4+4,FALSE()))</f>
        <v>0</v>
      </c>
      <c r="F357" s="30" t="n">
        <f aca="false">IF(A357=0,0,VLOOKUP($A357,OffPrices,F$4+4,FALSE()))</f>
        <v>0</v>
      </c>
      <c r="G357" s="30" t="n">
        <f aca="false">+IF(A357=0,0,(D357*R357*16+E357*S357*16+F357*SUM(Q357:S357)*8)/(R357*16+S357*16+SUM(Q357:S357)*8))</f>
        <v>0</v>
      </c>
      <c r="H357" s="77" t="n">
        <f aca="false">IF(A357=0,0,(C357*Q357*16+D357*R357*16+E357*S357*16+F357*SUM(Q357:S357)*8)/(SUM(Q357:S357)*24))</f>
        <v>0</v>
      </c>
      <c r="I357" s="78" t="n">
        <f aca="false">IF(A357=0,0,VLOOKUP($A357,PeakVols,I$4+12,FALSE()))</f>
        <v>0</v>
      </c>
      <c r="J357" s="79" t="n">
        <f aca="false">IF(A357=0,0,VLOOKUP($A357,OffVols,J$4+16,FALSE()))</f>
        <v>0</v>
      </c>
      <c r="K357" s="80" t="n">
        <f aca="false">IF(A357=0,0,(I357*Q357*16+J357*SUM(R357:S357)*16+J357*SUM(Q357:S357)*8)/(SUM(Q357:S357)*24))</f>
        <v>0</v>
      </c>
      <c r="L357" s="81" t="n">
        <f aca="false">IF(A357=0,0,VLOOKUP($A357,PeakIntraVols,L$4,FALSE()))</f>
        <v>0</v>
      </c>
      <c r="M357" s="82" t="n">
        <f aca="false">IF(A357=0,0,VLOOKUP($A357,OffIntraVols,M$4+4,FALSE()))</f>
        <v>0</v>
      </c>
      <c r="N357" s="82" t="n">
        <f aca="false">IF(A357=0,0,(L357*Q357*16+M357*SUM(R357:S357)*16+M357*SUM(Q357:S357)*8)/(SUM(Q357:S357)*24))</f>
        <v>0</v>
      </c>
      <c r="O357" s="83" t="n">
        <f aca="false">IF(A357=0,0,VLOOKUP(A357,'Pwr CrvFtch'!$A$4:$B$363,2))</f>
        <v>0</v>
      </c>
      <c r="P357" s="84" t="n">
        <f aca="false">IF(A357=0,0,(1+O357/2)^(-2*((EOMONTH(A357,0)+20)-$C$12)/365.25))</f>
        <v>0</v>
      </c>
      <c r="Q357" s="85" t="n">
        <f aca="false">IF(A357=0,0,VLOOKUP($A357,$AC$4:$AF$446,2))</f>
        <v>0</v>
      </c>
      <c r="R357" s="85" t="n">
        <f aca="false">IF(A357=0,0,VLOOKUP($A357,$AC$4:$AF$446,3))</f>
        <v>0</v>
      </c>
      <c r="S357" s="85" t="n">
        <f aca="false">IF(A357=0,0,VLOOKUP($A357,$AC$4:$AF$446,4))</f>
        <v>0</v>
      </c>
      <c r="AC357" s="11" t="n">
        <f aca="false">EOMONTH(AC356,0)+1</f>
        <v>47300</v>
      </c>
      <c r="AD357" s="8" t="n">
        <v>22</v>
      </c>
      <c r="AE357" s="8" t="n">
        <v>4</v>
      </c>
      <c r="AF357" s="8" t="n">
        <v>5</v>
      </c>
      <c r="AG357" s="8" t="n">
        <v>1</v>
      </c>
      <c r="AH357" s="8" t="n">
        <v>31</v>
      </c>
    </row>
    <row r="358" customFormat="false" ht="12.75" hidden="false" customHeight="false" outlineLevel="0" collapsed="false">
      <c r="A358" s="74" t="n">
        <f aca="false">IF(EOMONTH(A357,0)+1&gt;$C$17,0,IF(A357=0,0,EOMONTH(A357,0)+1))</f>
        <v>0</v>
      </c>
      <c r="B358" s="75" t="n">
        <f aca="false">IF(A358=0,0,YEAR(A358))</f>
        <v>0</v>
      </c>
      <c r="C358" s="76" t="n">
        <f aca="false">IF(A358=0,0,VLOOKUP($A358,PeakPrices,C$4,FALSE()))</f>
        <v>0</v>
      </c>
      <c r="D358" s="30" t="n">
        <f aca="false">IF(A358=0,0,VLOOKUP($A358,SatPrices,D$4,FALSE()))</f>
        <v>0</v>
      </c>
      <c r="E358" s="30" t="n">
        <f aca="false">IF(A358=0,0,VLOOKUP($A358,SunPrices,E$4+4,FALSE()))</f>
        <v>0</v>
      </c>
      <c r="F358" s="30" t="n">
        <f aca="false">IF(A358=0,0,VLOOKUP($A358,OffPrices,F$4+4,FALSE()))</f>
        <v>0</v>
      </c>
      <c r="G358" s="30" t="n">
        <f aca="false">+IF(A358=0,0,(D358*R358*16+E358*S358*16+F358*SUM(Q358:S358)*8)/(R358*16+S358*16+SUM(Q358:S358)*8))</f>
        <v>0</v>
      </c>
      <c r="H358" s="77" t="n">
        <f aca="false">IF(A358=0,0,(C358*Q358*16+D358*R358*16+E358*S358*16+F358*SUM(Q358:S358)*8)/(SUM(Q358:S358)*24))</f>
        <v>0</v>
      </c>
      <c r="I358" s="78" t="n">
        <f aca="false">IF(A358=0,0,VLOOKUP($A358,PeakVols,I$4+12,FALSE()))</f>
        <v>0</v>
      </c>
      <c r="J358" s="79" t="n">
        <f aca="false">IF(A358=0,0,VLOOKUP($A358,OffVols,J$4+16,FALSE()))</f>
        <v>0</v>
      </c>
      <c r="K358" s="80" t="n">
        <f aca="false">IF(A358=0,0,(I358*Q358*16+J358*SUM(R358:S358)*16+J358*SUM(Q358:S358)*8)/(SUM(Q358:S358)*24))</f>
        <v>0</v>
      </c>
      <c r="L358" s="81" t="n">
        <f aca="false">IF(A358=0,0,VLOOKUP($A358,PeakIntraVols,L$4,FALSE()))</f>
        <v>0</v>
      </c>
      <c r="M358" s="82" t="n">
        <f aca="false">IF(A358=0,0,VLOOKUP($A358,OffIntraVols,M$4+4,FALSE()))</f>
        <v>0</v>
      </c>
      <c r="N358" s="82" t="n">
        <f aca="false">IF(A358=0,0,(L358*Q358*16+M358*SUM(R358:S358)*16+M358*SUM(Q358:S358)*8)/(SUM(Q358:S358)*24))</f>
        <v>0</v>
      </c>
      <c r="O358" s="83" t="n">
        <f aca="false">IF(A358=0,0,VLOOKUP(A358,'Pwr CrvFtch'!$A$4:$B$363,2))</f>
        <v>0</v>
      </c>
      <c r="P358" s="84" t="n">
        <f aca="false">IF(A358=0,0,(1+O358/2)^(-2*((EOMONTH(A358,0)+20)-$C$12)/365.25))</f>
        <v>0</v>
      </c>
      <c r="Q358" s="85" t="n">
        <f aca="false">IF(A358=0,0,VLOOKUP($A358,$AC$4:$AF$446,2))</f>
        <v>0</v>
      </c>
      <c r="R358" s="85" t="n">
        <f aca="false">IF(A358=0,0,VLOOKUP($A358,$AC$4:$AF$446,3))</f>
        <v>0</v>
      </c>
      <c r="S358" s="85" t="n">
        <f aca="false">IF(A358=0,0,VLOOKUP($A358,$AC$4:$AF$446,4))</f>
        <v>0</v>
      </c>
      <c r="AC358" s="11" t="n">
        <f aca="false">EOMONTH(AC357,0)+1</f>
        <v>47331</v>
      </c>
      <c r="AD358" s="8" t="n">
        <v>22</v>
      </c>
      <c r="AE358" s="8" t="n">
        <v>5</v>
      </c>
      <c r="AF358" s="8" t="n">
        <v>4</v>
      </c>
      <c r="AG358" s="8" t="n">
        <v>0</v>
      </c>
      <c r="AH358" s="8" t="n">
        <v>31</v>
      </c>
    </row>
    <row r="359" customFormat="false" ht="12.75" hidden="false" customHeight="false" outlineLevel="0" collapsed="false">
      <c r="A359" s="74" t="n">
        <f aca="false">IF(EOMONTH(A358,0)+1&gt;$C$17,0,IF(A358=0,0,EOMONTH(A358,0)+1))</f>
        <v>0</v>
      </c>
      <c r="B359" s="75" t="n">
        <f aca="false">IF(A359=0,0,YEAR(A359))</f>
        <v>0</v>
      </c>
      <c r="C359" s="76" t="n">
        <f aca="false">IF(A359=0,0,VLOOKUP($A359,PeakPrices,C$4,FALSE()))</f>
        <v>0</v>
      </c>
      <c r="D359" s="30" t="n">
        <f aca="false">IF(A359=0,0,VLOOKUP($A359,SatPrices,D$4,FALSE()))</f>
        <v>0</v>
      </c>
      <c r="E359" s="30" t="n">
        <f aca="false">IF(A359=0,0,VLOOKUP($A359,SunPrices,E$4+4,FALSE()))</f>
        <v>0</v>
      </c>
      <c r="F359" s="30" t="n">
        <f aca="false">IF(A359=0,0,VLOOKUP($A359,OffPrices,F$4+4,FALSE()))</f>
        <v>0</v>
      </c>
      <c r="G359" s="30" t="n">
        <f aca="false">+IF(A359=0,0,(D359*R359*16+E359*S359*16+F359*SUM(Q359:S359)*8)/(R359*16+S359*16+SUM(Q359:S359)*8))</f>
        <v>0</v>
      </c>
      <c r="H359" s="77" t="n">
        <f aca="false">IF(A359=0,0,(C359*Q359*16+D359*R359*16+E359*S359*16+F359*SUM(Q359:S359)*8)/(SUM(Q359:S359)*24))</f>
        <v>0</v>
      </c>
      <c r="I359" s="78" t="n">
        <f aca="false">IF(A359=0,0,VLOOKUP($A359,PeakVols,I$4+12,FALSE()))</f>
        <v>0</v>
      </c>
      <c r="J359" s="79" t="n">
        <f aca="false">IF(A359=0,0,VLOOKUP($A359,OffVols,J$4+16,FALSE()))</f>
        <v>0</v>
      </c>
      <c r="K359" s="80" t="n">
        <f aca="false">IF(A359=0,0,(I359*Q359*16+J359*SUM(R359:S359)*16+J359*SUM(Q359:S359)*8)/(SUM(Q359:S359)*24))</f>
        <v>0</v>
      </c>
      <c r="L359" s="81" t="n">
        <f aca="false">IF(A359=0,0,VLOOKUP($A359,PeakIntraVols,L$4,FALSE()))</f>
        <v>0</v>
      </c>
      <c r="M359" s="82" t="n">
        <f aca="false">IF(A359=0,0,VLOOKUP($A359,OffIntraVols,M$4+4,FALSE()))</f>
        <v>0</v>
      </c>
      <c r="N359" s="82" t="n">
        <f aca="false">IF(A359=0,0,(L359*Q359*16+M359*SUM(R359:S359)*16+M359*SUM(Q359:S359)*8)/(SUM(Q359:S359)*24))</f>
        <v>0</v>
      </c>
      <c r="O359" s="83" t="n">
        <f aca="false">IF(A359=0,0,VLOOKUP(A359,'Pwr CrvFtch'!$A$4:$B$363,2))</f>
        <v>0</v>
      </c>
      <c r="P359" s="84" t="n">
        <f aca="false">IF(A359=0,0,(1+O359/2)^(-2*((EOMONTH(A359,0)+20)-$C$12)/365.25))</f>
        <v>0</v>
      </c>
      <c r="Q359" s="85" t="n">
        <f aca="false">IF(A359=0,0,VLOOKUP($A359,$AC$4:$AF$446,2))</f>
        <v>0</v>
      </c>
      <c r="R359" s="85" t="n">
        <f aca="false">IF(A359=0,0,VLOOKUP($A359,$AC$4:$AF$446,3))</f>
        <v>0</v>
      </c>
      <c r="S359" s="85" t="n">
        <f aca="false">IF(A359=0,0,VLOOKUP($A359,$AC$4:$AF$446,4))</f>
        <v>0</v>
      </c>
      <c r="AC359" s="11" t="n">
        <f aca="false">EOMONTH(AC358,0)+1</f>
        <v>47362</v>
      </c>
      <c r="AD359" s="8" t="n">
        <v>20</v>
      </c>
      <c r="AE359" s="8" t="n">
        <v>4</v>
      </c>
      <c r="AF359" s="8" t="n">
        <v>6</v>
      </c>
      <c r="AG359" s="8" t="n">
        <v>1</v>
      </c>
      <c r="AH359" s="8" t="n">
        <v>30</v>
      </c>
    </row>
    <row r="360" customFormat="false" ht="12.75" hidden="false" customHeight="false" outlineLevel="0" collapsed="false">
      <c r="A360" s="74" t="n">
        <f aca="false">IF(EOMONTH(A359,0)+1&gt;$C$17,0,IF(A359=0,0,EOMONTH(A359,0)+1))</f>
        <v>0</v>
      </c>
      <c r="B360" s="75" t="n">
        <f aca="false">IF(A360=0,0,YEAR(A360))</f>
        <v>0</v>
      </c>
      <c r="C360" s="76" t="n">
        <f aca="false">IF(A360=0,0,VLOOKUP($A360,PeakPrices,C$4,FALSE()))</f>
        <v>0</v>
      </c>
      <c r="D360" s="30" t="n">
        <f aca="false">IF(A360=0,0,VLOOKUP($A360,SatPrices,D$4,FALSE()))</f>
        <v>0</v>
      </c>
      <c r="E360" s="30" t="n">
        <f aca="false">IF(A360=0,0,VLOOKUP($A360,SunPrices,E$4+4,FALSE()))</f>
        <v>0</v>
      </c>
      <c r="F360" s="30" t="n">
        <f aca="false">IF(A360=0,0,VLOOKUP($A360,OffPrices,F$4+4,FALSE()))</f>
        <v>0</v>
      </c>
      <c r="G360" s="30" t="n">
        <f aca="false">+IF(A360=0,0,(D360*R360*16+E360*S360*16+F360*SUM(Q360:S360)*8)/(R360*16+S360*16+SUM(Q360:S360)*8))</f>
        <v>0</v>
      </c>
      <c r="H360" s="77" t="n">
        <f aca="false">IF(A360=0,0,(C360*Q360*16+D360*R360*16+E360*S360*16+F360*SUM(Q360:S360)*8)/(SUM(Q360:S360)*24))</f>
        <v>0</v>
      </c>
      <c r="I360" s="78" t="n">
        <f aca="false">IF(A360=0,0,VLOOKUP($A360,PeakVols,I$4+12,FALSE()))</f>
        <v>0</v>
      </c>
      <c r="J360" s="79" t="n">
        <f aca="false">IF(A360=0,0,VLOOKUP($A360,OffVols,J$4+16,FALSE()))</f>
        <v>0</v>
      </c>
      <c r="K360" s="80" t="n">
        <f aca="false">IF(A360=0,0,(I360*Q360*16+J360*SUM(R360:S360)*16+J360*SUM(Q360:S360)*8)/(SUM(Q360:S360)*24))</f>
        <v>0</v>
      </c>
      <c r="L360" s="81" t="n">
        <f aca="false">IF(A360=0,0,VLOOKUP($A360,PeakIntraVols,L$4,FALSE()))</f>
        <v>0</v>
      </c>
      <c r="M360" s="82" t="n">
        <f aca="false">IF(A360=0,0,VLOOKUP($A360,OffIntraVols,M$4+4,FALSE()))</f>
        <v>0</v>
      </c>
      <c r="N360" s="82" t="n">
        <f aca="false">IF(A360=0,0,(L360*Q360*16+M360*SUM(R360:S360)*16+M360*SUM(Q360:S360)*8)/(SUM(Q360:S360)*24))</f>
        <v>0</v>
      </c>
      <c r="O360" s="83" t="n">
        <f aca="false">IF(A360=0,0,VLOOKUP(A360,'Pwr CrvFtch'!$A$4:$B$363,2))</f>
        <v>0</v>
      </c>
      <c r="P360" s="84" t="n">
        <f aca="false">IF(A360=0,0,(1+O360/2)^(-2*((EOMONTH(A360,0)+20)-$C$12)/365.25))</f>
        <v>0</v>
      </c>
      <c r="Q360" s="85" t="n">
        <f aca="false">IF(A360=0,0,VLOOKUP($A360,$AC$4:$AF$446,2))</f>
        <v>0</v>
      </c>
      <c r="R360" s="85" t="n">
        <f aca="false">IF(A360=0,0,VLOOKUP($A360,$AC$4:$AF$446,3))</f>
        <v>0</v>
      </c>
      <c r="S360" s="85" t="n">
        <f aca="false">IF(A360=0,0,VLOOKUP($A360,$AC$4:$AF$446,4))</f>
        <v>0</v>
      </c>
      <c r="AC360" s="11" t="n">
        <f aca="false">EOMONTH(AC359,0)+1</f>
        <v>47392</v>
      </c>
      <c r="AD360" s="8" t="n">
        <v>23</v>
      </c>
      <c r="AE360" s="8" t="n">
        <v>4</v>
      </c>
      <c r="AF360" s="8" t="n">
        <v>4</v>
      </c>
      <c r="AG360" s="8" t="n">
        <v>0</v>
      </c>
      <c r="AH360" s="8" t="n">
        <v>31</v>
      </c>
    </row>
    <row r="361" customFormat="false" ht="12.75" hidden="false" customHeight="false" outlineLevel="0" collapsed="false">
      <c r="A361" s="74" t="n">
        <f aca="false">IF(EOMONTH(A360,0)+1&gt;$C$17,0,IF(A360=0,0,EOMONTH(A360,0)+1))</f>
        <v>0</v>
      </c>
      <c r="B361" s="75" t="n">
        <f aca="false">IF(A361=0,0,YEAR(A361))</f>
        <v>0</v>
      </c>
      <c r="C361" s="76" t="n">
        <f aca="false">IF(A361=0,0,VLOOKUP($A361,PeakPrices,C$4,FALSE()))</f>
        <v>0</v>
      </c>
      <c r="D361" s="30" t="n">
        <f aca="false">IF(A361=0,0,VLOOKUP($A361,SatPrices,D$4,FALSE()))</f>
        <v>0</v>
      </c>
      <c r="E361" s="30" t="n">
        <f aca="false">IF(A361=0,0,VLOOKUP($A361,SunPrices,E$4+4,FALSE()))</f>
        <v>0</v>
      </c>
      <c r="F361" s="30" t="n">
        <f aca="false">IF(A361=0,0,VLOOKUP($A361,OffPrices,F$4+4,FALSE()))</f>
        <v>0</v>
      </c>
      <c r="G361" s="30" t="n">
        <f aca="false">+IF(A361=0,0,(D361*R361*16+E361*S361*16+F361*SUM(Q361:S361)*8)/(R361*16+S361*16+SUM(Q361:S361)*8))</f>
        <v>0</v>
      </c>
      <c r="H361" s="77" t="n">
        <f aca="false">IF(A361=0,0,(C361*Q361*16+D361*R361*16+E361*S361*16+F361*SUM(Q361:S361)*8)/(SUM(Q361:S361)*24))</f>
        <v>0</v>
      </c>
      <c r="I361" s="78" t="n">
        <f aca="false">IF(A361=0,0,VLOOKUP($A361,PeakVols,I$4+12,FALSE()))</f>
        <v>0</v>
      </c>
      <c r="J361" s="79" t="n">
        <f aca="false">IF(A361=0,0,VLOOKUP($A361,OffVols,J$4+16,FALSE()))</f>
        <v>0</v>
      </c>
      <c r="K361" s="80" t="n">
        <f aca="false">IF(A361=0,0,(I361*Q361*16+J361*SUM(R361:S361)*16+J361*SUM(Q361:S361)*8)/(SUM(Q361:S361)*24))</f>
        <v>0</v>
      </c>
      <c r="L361" s="81" t="n">
        <f aca="false">IF(A361=0,0,VLOOKUP($A361,PeakIntraVols,L$4,FALSE()))</f>
        <v>0</v>
      </c>
      <c r="M361" s="82" t="n">
        <f aca="false">IF(A361=0,0,VLOOKUP($A361,OffIntraVols,M$4+4,FALSE()))</f>
        <v>0</v>
      </c>
      <c r="N361" s="82" t="n">
        <f aca="false">IF(A361=0,0,(L361*Q361*16+M361*SUM(R361:S361)*16+M361*SUM(Q361:S361)*8)/(SUM(Q361:S361)*24))</f>
        <v>0</v>
      </c>
      <c r="O361" s="83" t="n">
        <f aca="false">IF(A361=0,0,VLOOKUP(A361,'Pwr CrvFtch'!$A$4:$B$363,2))</f>
        <v>0</v>
      </c>
      <c r="P361" s="84" t="n">
        <f aca="false">IF(A361=0,0,(1+O361/2)^(-2*((EOMONTH(A361,0)+20)-$C$12)/365.25))</f>
        <v>0</v>
      </c>
      <c r="Q361" s="85" t="n">
        <f aca="false">IF(A361=0,0,VLOOKUP($A361,$AC$4:$AF$446,2))</f>
        <v>0</v>
      </c>
      <c r="R361" s="85" t="n">
        <f aca="false">IF(A361=0,0,VLOOKUP($A361,$AC$4:$AF$446,3))</f>
        <v>0</v>
      </c>
      <c r="S361" s="85" t="n">
        <f aca="false">IF(A361=0,0,VLOOKUP($A361,$AC$4:$AF$446,4))</f>
        <v>0</v>
      </c>
      <c r="AC361" s="11" t="n">
        <f aca="false">EOMONTH(AC360,0)+1</f>
        <v>47423</v>
      </c>
      <c r="AD361" s="8" t="n">
        <v>20</v>
      </c>
      <c r="AE361" s="8" t="n">
        <v>5</v>
      </c>
      <c r="AF361" s="8" t="n">
        <v>5</v>
      </c>
      <c r="AG361" s="8" t="n">
        <v>1</v>
      </c>
      <c r="AH361" s="8" t="n">
        <v>30</v>
      </c>
    </row>
    <row r="362" customFormat="false" ht="12.75" hidden="false" customHeight="false" outlineLevel="0" collapsed="false">
      <c r="A362" s="74" t="n">
        <f aca="false">IF(EOMONTH(A361,0)+1&gt;$C$17,0,IF(A361=0,0,EOMONTH(A361,0)+1))</f>
        <v>0</v>
      </c>
      <c r="B362" s="75" t="n">
        <f aca="false">IF(A362=0,0,YEAR(A362))</f>
        <v>0</v>
      </c>
      <c r="C362" s="76" t="n">
        <f aca="false">IF(A362=0,0,VLOOKUP($A362,PeakPrices,C$4,FALSE()))</f>
        <v>0</v>
      </c>
      <c r="D362" s="30" t="n">
        <f aca="false">IF(A362=0,0,VLOOKUP($A362,SatPrices,D$4,FALSE()))</f>
        <v>0</v>
      </c>
      <c r="E362" s="30" t="n">
        <f aca="false">IF(A362=0,0,VLOOKUP($A362,SunPrices,E$4+4,FALSE()))</f>
        <v>0</v>
      </c>
      <c r="F362" s="30" t="n">
        <f aca="false">IF(A362=0,0,VLOOKUP($A362,OffPrices,F$4+4,FALSE()))</f>
        <v>0</v>
      </c>
      <c r="G362" s="30" t="n">
        <f aca="false">+IF(A362=0,0,(D362*R362*16+E362*S362*16+F362*SUM(Q362:S362)*8)/(R362*16+S362*16+SUM(Q362:S362)*8))</f>
        <v>0</v>
      </c>
      <c r="H362" s="77" t="n">
        <f aca="false">IF(A362=0,0,(C362*Q362*16+D362*R362*16+E362*S362*16+F362*SUM(Q362:S362)*8)/(SUM(Q362:S362)*24))</f>
        <v>0</v>
      </c>
      <c r="I362" s="78" t="n">
        <f aca="false">IF(A362=0,0,VLOOKUP($A362,PeakVols,I$4+12,FALSE()))</f>
        <v>0</v>
      </c>
      <c r="J362" s="79" t="n">
        <f aca="false">IF(A362=0,0,VLOOKUP($A362,OffVols,J$4+16,FALSE()))</f>
        <v>0</v>
      </c>
      <c r="K362" s="80" t="n">
        <f aca="false">IF(A362=0,0,(I362*Q362*16+J362*SUM(R362:S362)*16+J362*SUM(Q362:S362)*8)/(SUM(Q362:S362)*24))</f>
        <v>0</v>
      </c>
      <c r="L362" s="81" t="n">
        <f aca="false">IF(A362=0,0,VLOOKUP($A362,PeakIntraVols,L$4,FALSE()))</f>
        <v>0</v>
      </c>
      <c r="M362" s="82" t="n">
        <f aca="false">IF(A362=0,0,VLOOKUP($A362,OffIntraVols,M$4+4,FALSE()))</f>
        <v>0</v>
      </c>
      <c r="N362" s="82" t="n">
        <f aca="false">IF(A362=0,0,(L362*Q362*16+M362*SUM(R362:S362)*16+M362*SUM(Q362:S362)*8)/(SUM(Q362:S362)*24))</f>
        <v>0</v>
      </c>
      <c r="O362" s="83" t="n">
        <f aca="false">IF(A362=0,0,VLOOKUP(A362,'Pwr CrvFtch'!$A$4:$B$363,2))</f>
        <v>0</v>
      </c>
      <c r="P362" s="84" t="n">
        <f aca="false">IF(A362=0,0,(1+O362/2)^(-2*((EOMONTH(A362,0)+20)-$C$12)/365.25))</f>
        <v>0</v>
      </c>
      <c r="Q362" s="85" t="n">
        <f aca="false">IF(A362=0,0,VLOOKUP($A362,$AC$4:$AF$446,2))</f>
        <v>0</v>
      </c>
      <c r="R362" s="85" t="n">
        <f aca="false">IF(A362=0,0,VLOOKUP($A362,$AC$4:$AF$446,3))</f>
        <v>0</v>
      </c>
      <c r="S362" s="85" t="n">
        <f aca="false">IF(A362=0,0,VLOOKUP($A362,$AC$4:$AF$446,4))</f>
        <v>0</v>
      </c>
      <c r="AC362" s="11" t="n">
        <f aca="false">EOMONTH(AC361,0)+1</f>
        <v>47453</v>
      </c>
      <c r="AD362" s="8" t="n">
        <v>21</v>
      </c>
      <c r="AE362" s="8" t="n">
        <v>4</v>
      </c>
      <c r="AF362" s="8" t="n">
        <v>6</v>
      </c>
      <c r="AG362" s="8" t="n">
        <v>1</v>
      </c>
      <c r="AH362" s="8" t="n">
        <v>31</v>
      </c>
    </row>
    <row r="363" customFormat="false" ht="12.75" hidden="false" customHeight="false" outlineLevel="0" collapsed="false">
      <c r="A363" s="74" t="n">
        <f aca="false">IF(EOMONTH(A362,0)+1&gt;$C$17,0,IF(A362=0,0,EOMONTH(A362,0)+1))</f>
        <v>0</v>
      </c>
      <c r="B363" s="75" t="n">
        <f aca="false">IF(A363=0,0,YEAR(A363))</f>
        <v>0</v>
      </c>
      <c r="C363" s="76" t="n">
        <f aca="false">IF(A363=0,0,VLOOKUP($A363,PeakPrices,C$4,FALSE()))</f>
        <v>0</v>
      </c>
      <c r="D363" s="30" t="n">
        <f aca="false">IF(A363=0,0,VLOOKUP($A363,SatPrices,D$4,FALSE()))</f>
        <v>0</v>
      </c>
      <c r="E363" s="30" t="n">
        <f aca="false">IF(A363=0,0,VLOOKUP($A363,SunPrices,E$4+4,FALSE()))</f>
        <v>0</v>
      </c>
      <c r="F363" s="30" t="n">
        <f aca="false">IF(A363=0,0,VLOOKUP($A363,OffPrices,F$4+4,FALSE()))</f>
        <v>0</v>
      </c>
      <c r="G363" s="30" t="n">
        <f aca="false">+IF(A363=0,0,(D363*R363*16+E363*S363*16+F363*SUM(Q363:S363)*8)/(R363*16+S363*16+SUM(Q363:S363)*8))</f>
        <v>0</v>
      </c>
      <c r="H363" s="77" t="n">
        <f aca="false">IF(A363=0,0,(C363*Q363*16+D363*R363*16+E363*S363*16+F363*SUM(Q363:S363)*8)/(SUM(Q363:S363)*24))</f>
        <v>0</v>
      </c>
      <c r="I363" s="78" t="n">
        <f aca="false">IF(A363=0,0,VLOOKUP($A363,PeakVols,I$4+12,FALSE()))</f>
        <v>0</v>
      </c>
      <c r="J363" s="79" t="n">
        <f aca="false">IF(A363=0,0,VLOOKUP($A363,OffVols,J$4+16,FALSE()))</f>
        <v>0</v>
      </c>
      <c r="K363" s="80" t="n">
        <f aca="false">IF(A363=0,0,(I363*Q363*16+J363*SUM(R363:S363)*16+J363*SUM(Q363:S363)*8)/(SUM(Q363:S363)*24))</f>
        <v>0</v>
      </c>
      <c r="L363" s="81" t="n">
        <f aca="false">IF(A363=0,0,VLOOKUP($A363,PeakIntraVols,L$4,FALSE()))</f>
        <v>0</v>
      </c>
      <c r="M363" s="82" t="n">
        <f aca="false">IF(A363=0,0,VLOOKUP($A363,OffIntraVols,M$4+4,FALSE()))</f>
        <v>0</v>
      </c>
      <c r="N363" s="82" t="n">
        <f aca="false">IF(A363=0,0,(L363*Q363*16+M363*SUM(R363:S363)*16+M363*SUM(Q363:S363)*8)/(SUM(Q363:S363)*24))</f>
        <v>0</v>
      </c>
      <c r="O363" s="83" t="n">
        <f aca="false">IF(A363=0,0,VLOOKUP(A363,'Pwr CrvFtch'!$A$4:$B$363,2))</f>
        <v>0</v>
      </c>
      <c r="P363" s="84" t="n">
        <f aca="false">IF(A363=0,0,(1+O363/2)^(-2*((EOMONTH(A363,0)+20)-$C$12)/365.25))</f>
        <v>0</v>
      </c>
      <c r="Q363" s="85" t="n">
        <f aca="false">IF(A363=0,0,VLOOKUP($A363,$AC$4:$AF$446,2))</f>
        <v>0</v>
      </c>
      <c r="R363" s="85" t="n">
        <f aca="false">IF(A363=0,0,VLOOKUP($A363,$AC$4:$AF$446,3))</f>
        <v>0</v>
      </c>
      <c r="S363" s="85" t="n">
        <f aca="false">IF(A363=0,0,VLOOKUP($A363,$AC$4:$AF$446,4))</f>
        <v>0</v>
      </c>
      <c r="AC363" s="11" t="n">
        <f aca="false">EOMONTH(AC362,0)+1</f>
        <v>47484</v>
      </c>
      <c r="AD363" s="8" t="n">
        <v>22</v>
      </c>
      <c r="AE363" s="8" t="n">
        <v>4</v>
      </c>
      <c r="AF363" s="8" t="n">
        <v>5</v>
      </c>
      <c r="AG363" s="8" t="n">
        <v>1</v>
      </c>
      <c r="AH363" s="8" t="n">
        <v>31</v>
      </c>
    </row>
    <row r="364" customFormat="false" ht="12.75" hidden="false" customHeight="false" outlineLevel="0" collapsed="false">
      <c r="A364" s="74" t="n">
        <f aca="false">IF(EOMONTH(A363,0)+1&gt;$C$17,0,IF(A363=0,0,EOMONTH(A363,0)+1))</f>
        <v>0</v>
      </c>
      <c r="B364" s="75" t="n">
        <f aca="false">IF(A364=0,0,YEAR(A364))</f>
        <v>0</v>
      </c>
      <c r="C364" s="76" t="n">
        <f aca="false">IF(A364=0,0,VLOOKUP($A364,PeakPrices,C$4,FALSE()))</f>
        <v>0</v>
      </c>
      <c r="D364" s="30" t="n">
        <f aca="false">IF(A364=0,0,VLOOKUP($A364,SatPrices,D$4,FALSE()))</f>
        <v>0</v>
      </c>
      <c r="E364" s="30" t="n">
        <f aca="false">IF(A364=0,0,VLOOKUP($A364,SunPrices,E$4+4,FALSE()))</f>
        <v>0</v>
      </c>
      <c r="F364" s="30" t="n">
        <f aca="false">IF(A364=0,0,VLOOKUP($A364,OffPrices,F$4+4,FALSE()))</f>
        <v>0</v>
      </c>
      <c r="G364" s="30" t="n">
        <f aca="false">+IF(A364=0,0,(D364*R364*16+E364*S364*16+F364*SUM(Q364:S364)*8)/(R364*16+S364*16+SUM(Q364:S364)*8))</f>
        <v>0</v>
      </c>
      <c r="H364" s="77" t="n">
        <f aca="false">IF(A364=0,0,(C364*Q364*16+D364*R364*16+E364*S364*16+F364*SUM(Q364:S364)*8)/(SUM(Q364:S364)*24))</f>
        <v>0</v>
      </c>
      <c r="I364" s="78" t="n">
        <f aca="false">IF(A364=0,0,VLOOKUP($A364,PeakVols,I$4+12,FALSE()))</f>
        <v>0</v>
      </c>
      <c r="J364" s="79" t="n">
        <f aca="false">IF(A364=0,0,VLOOKUP($A364,OffVols,J$4+16,FALSE()))</f>
        <v>0</v>
      </c>
      <c r="K364" s="80" t="n">
        <f aca="false">IF(A364=0,0,(I364*Q364*16+J364*SUM(R364:S364)*16+J364*SUM(Q364:S364)*8)/(SUM(Q364:S364)*24))</f>
        <v>0</v>
      </c>
      <c r="L364" s="81" t="n">
        <f aca="false">IF(A364=0,0,VLOOKUP($A364,PeakIntraVols,L$4,FALSE()))</f>
        <v>0</v>
      </c>
      <c r="M364" s="82" t="n">
        <f aca="false">IF(A364=0,0,VLOOKUP($A364,OffIntraVols,M$4+4,FALSE()))</f>
        <v>0</v>
      </c>
      <c r="N364" s="82" t="n">
        <f aca="false">IF(A364=0,0,(L364*Q364*16+M364*SUM(R364:S364)*16+M364*SUM(Q364:S364)*8)/(SUM(Q364:S364)*24))</f>
        <v>0</v>
      </c>
      <c r="O364" s="83" t="n">
        <f aca="false">IF(A364=0,0,VLOOKUP(A364,'Pwr CrvFtch'!$A$4:$B$363,2))</f>
        <v>0</v>
      </c>
      <c r="P364" s="84" t="n">
        <f aca="false">IF(A364=0,0,(1+O364/2)^(-2*((EOMONTH(A364,0)+20)-$C$12)/365.25))</f>
        <v>0</v>
      </c>
      <c r="Q364" s="85" t="n">
        <f aca="false">IF(A364=0,0,VLOOKUP($A364,$AC$4:$AF$446,2))</f>
        <v>0</v>
      </c>
      <c r="R364" s="85" t="n">
        <f aca="false">IF(A364=0,0,VLOOKUP($A364,$AC$4:$AF$446,3))</f>
        <v>0</v>
      </c>
      <c r="S364" s="85" t="n">
        <f aca="false">IF(A364=0,0,VLOOKUP($A364,$AC$4:$AF$446,4))</f>
        <v>0</v>
      </c>
      <c r="AC364" s="11" t="n">
        <f aca="false">EOMONTH(AC363,0)+1</f>
        <v>47515</v>
      </c>
      <c r="AD364" s="8" t="n">
        <v>20</v>
      </c>
      <c r="AE364" s="8" t="n">
        <v>4</v>
      </c>
      <c r="AF364" s="8" t="n">
        <v>4</v>
      </c>
      <c r="AG364" s="8" t="n">
        <v>0</v>
      </c>
      <c r="AH364" s="8" t="n">
        <v>28</v>
      </c>
    </row>
    <row r="365" customFormat="false" ht="12.75" hidden="false" customHeight="false" outlineLevel="0" collapsed="false">
      <c r="A365" s="74" t="n">
        <f aca="false">IF(EOMONTH(A364,0)+1&gt;$C$17,0,IF(A364=0,0,EOMONTH(A364,0)+1))</f>
        <v>0</v>
      </c>
      <c r="B365" s="75" t="n">
        <f aca="false">IF(A365=0,0,YEAR(A365))</f>
        <v>0</v>
      </c>
      <c r="C365" s="76" t="n">
        <f aca="false">IF(A365=0,0,VLOOKUP($A365,PeakPrices,C$4,FALSE()))</f>
        <v>0</v>
      </c>
      <c r="D365" s="30" t="n">
        <f aca="false">IF(A365=0,0,VLOOKUP($A365,SatPrices,D$4,FALSE()))</f>
        <v>0</v>
      </c>
      <c r="E365" s="30" t="n">
        <f aca="false">IF(A365=0,0,VLOOKUP($A365,SunPrices,E$4+4,FALSE()))</f>
        <v>0</v>
      </c>
      <c r="F365" s="30" t="n">
        <f aca="false">IF(A365=0,0,VLOOKUP($A365,OffPrices,F$4+4,FALSE()))</f>
        <v>0</v>
      </c>
      <c r="G365" s="30" t="n">
        <f aca="false">+IF(A365=0,0,(D365*R365*16+E365*S365*16+F365*SUM(Q365:S365)*8)/(R365*16+S365*16+SUM(Q365:S365)*8))</f>
        <v>0</v>
      </c>
      <c r="H365" s="77" t="n">
        <f aca="false">IF(A365=0,0,(C365*Q365*16+D365*R365*16+E365*S365*16+F365*SUM(Q365:S365)*8)/(SUM(Q365:S365)*24))</f>
        <v>0</v>
      </c>
      <c r="I365" s="78" t="n">
        <f aca="false">IF(A365=0,0,VLOOKUP($A365,PeakVols,I$4+12,FALSE()))</f>
        <v>0</v>
      </c>
      <c r="J365" s="79" t="n">
        <f aca="false">IF(A365=0,0,VLOOKUP($A365,OffVols,J$4+16,FALSE()))</f>
        <v>0</v>
      </c>
      <c r="K365" s="80" t="n">
        <f aca="false">IF(A365=0,0,(I365*Q365*16+J365*SUM(R365:S365)*16+J365*SUM(Q365:S365)*8)/(SUM(Q365:S365)*24))</f>
        <v>0</v>
      </c>
      <c r="L365" s="81" t="n">
        <f aca="false">IF(A365=0,0,VLOOKUP($A365,PeakIntraVols,L$4,FALSE()))</f>
        <v>0</v>
      </c>
      <c r="M365" s="82" t="n">
        <f aca="false">IF(A365=0,0,VLOOKUP($A365,OffIntraVols,M$4+4,FALSE()))</f>
        <v>0</v>
      </c>
      <c r="N365" s="82" t="n">
        <f aca="false">IF(A365=0,0,(L365*Q365*16+M365*SUM(R365:S365)*16+M365*SUM(Q365:S365)*8)/(SUM(Q365:S365)*24))</f>
        <v>0</v>
      </c>
      <c r="O365" s="83" t="n">
        <f aca="false">IF(A365=0,0,VLOOKUP(A365,'Pwr CrvFtch'!$A$4:$B$363,2))</f>
        <v>0</v>
      </c>
      <c r="P365" s="84" t="n">
        <f aca="false">IF(A365=0,0,(1+O365/2)^(-2*((EOMONTH(A365,0)+20)-$C$12)/365.25))</f>
        <v>0</v>
      </c>
      <c r="Q365" s="85" t="n">
        <f aca="false">IF(A365=0,0,VLOOKUP($A365,$AC$4:$AF$446,2))</f>
        <v>0</v>
      </c>
      <c r="R365" s="85" t="n">
        <f aca="false">IF(A365=0,0,VLOOKUP($A365,$AC$4:$AF$446,3))</f>
        <v>0</v>
      </c>
      <c r="S365" s="85" t="n">
        <f aca="false">IF(A365=0,0,VLOOKUP($A365,$AC$4:$AF$446,4))</f>
        <v>0</v>
      </c>
      <c r="AC365" s="11" t="n">
        <f aca="false">EOMONTH(AC364,0)+1</f>
        <v>47543</v>
      </c>
      <c r="AD365" s="8" t="n">
        <v>21</v>
      </c>
      <c r="AE365" s="8" t="n">
        <v>5</v>
      </c>
      <c r="AF365" s="8" t="n">
        <v>5</v>
      </c>
      <c r="AG365" s="8" t="n">
        <v>0</v>
      </c>
      <c r="AH365" s="8" t="n">
        <v>31</v>
      </c>
    </row>
    <row r="366" customFormat="false" ht="12.75" hidden="false" customHeight="false" outlineLevel="0" collapsed="false">
      <c r="A366" s="74" t="n">
        <f aca="false">IF(EOMONTH(A365,0)+1&gt;$C$17,0,IF(A365=0,0,EOMONTH(A365,0)+1))</f>
        <v>0</v>
      </c>
      <c r="B366" s="75" t="n">
        <f aca="false">IF(A366=0,0,YEAR(A366))</f>
        <v>0</v>
      </c>
      <c r="C366" s="76" t="n">
        <f aca="false">IF(A366=0,0,VLOOKUP($A366,PeakPrices,C$4,FALSE()))</f>
        <v>0</v>
      </c>
      <c r="D366" s="30" t="n">
        <f aca="false">IF(A366=0,0,VLOOKUP($A366,SatPrices,D$4,FALSE()))</f>
        <v>0</v>
      </c>
      <c r="E366" s="30" t="n">
        <f aca="false">IF(A366=0,0,VLOOKUP($A366,SunPrices,E$4+4,FALSE()))</f>
        <v>0</v>
      </c>
      <c r="F366" s="30" t="n">
        <f aca="false">IF(A366=0,0,VLOOKUP($A366,OffPrices,F$4+4,FALSE()))</f>
        <v>0</v>
      </c>
      <c r="G366" s="30" t="n">
        <f aca="false">+IF(A366=0,0,(D366*R366*16+E366*S366*16+F366*SUM(Q366:S366)*8)/(R366*16+S366*16+SUM(Q366:S366)*8))</f>
        <v>0</v>
      </c>
      <c r="H366" s="77" t="n">
        <f aca="false">IF(A366=0,0,(C366*Q366*16+D366*R366*16+E366*S366*16+F366*SUM(Q366:S366)*8)/(SUM(Q366:S366)*24))</f>
        <v>0</v>
      </c>
      <c r="I366" s="78" t="n">
        <f aca="false">IF(A366=0,0,VLOOKUP($A366,PeakVols,I$4+12,FALSE()))</f>
        <v>0</v>
      </c>
      <c r="J366" s="79" t="n">
        <f aca="false">IF(A366=0,0,VLOOKUP($A366,OffVols,J$4+16,FALSE()))</f>
        <v>0</v>
      </c>
      <c r="K366" s="80" t="n">
        <f aca="false">IF(A366=0,0,(I366*Q366*16+J366*SUM(R366:S366)*16+J366*SUM(Q366:S366)*8)/(SUM(Q366:S366)*24))</f>
        <v>0</v>
      </c>
      <c r="L366" s="81" t="n">
        <f aca="false">IF(A366=0,0,VLOOKUP($A366,PeakIntraVols,L$4,FALSE()))</f>
        <v>0</v>
      </c>
      <c r="M366" s="82" t="n">
        <f aca="false">IF(A366=0,0,VLOOKUP($A366,OffIntraVols,M$4+4,FALSE()))</f>
        <v>0</v>
      </c>
      <c r="N366" s="82" t="n">
        <f aca="false">IF(A366=0,0,(L366*Q366*16+M366*SUM(R366:S366)*16+M366*SUM(Q366:S366)*8)/(SUM(Q366:S366)*24))</f>
        <v>0</v>
      </c>
      <c r="O366" s="83" t="n">
        <f aca="false">IF(A366=0,0,VLOOKUP(A366,'Pwr CrvFtch'!$A$4:$B$363,2))</f>
        <v>0</v>
      </c>
      <c r="P366" s="84" t="n">
        <f aca="false">IF(A366=0,0,(1+O366/2)^(-2*((EOMONTH(A366,0)+20)-$C$12)/365.25))</f>
        <v>0</v>
      </c>
      <c r="Q366" s="85" t="n">
        <f aca="false">IF(A366=0,0,VLOOKUP($A366,$AC$4:$AF$446,2))</f>
        <v>0</v>
      </c>
      <c r="R366" s="85" t="n">
        <f aca="false">IF(A366=0,0,VLOOKUP($A366,$AC$4:$AF$446,3))</f>
        <v>0</v>
      </c>
      <c r="S366" s="85" t="n">
        <f aca="false">IF(A366=0,0,VLOOKUP($A366,$AC$4:$AF$446,4))</f>
        <v>0</v>
      </c>
      <c r="AC366" s="11" t="n">
        <f aca="false">EOMONTH(AC365,0)+1</f>
        <v>47574</v>
      </c>
      <c r="AD366" s="8" t="n">
        <v>22</v>
      </c>
      <c r="AE366" s="8" t="n">
        <v>4</v>
      </c>
      <c r="AF366" s="8" t="n">
        <v>4</v>
      </c>
      <c r="AG366" s="8" t="n">
        <v>0</v>
      </c>
      <c r="AH366" s="8" t="n">
        <v>30</v>
      </c>
    </row>
    <row r="367" customFormat="false" ht="12.75" hidden="false" customHeight="false" outlineLevel="0" collapsed="false">
      <c r="A367" s="74" t="n">
        <f aca="false">IF(EOMONTH(A366,0)+1&gt;$C$17,0,IF(A366=0,0,EOMONTH(A366,0)+1))</f>
        <v>0</v>
      </c>
      <c r="B367" s="75" t="n">
        <f aca="false">IF(A367=0,0,YEAR(A367))</f>
        <v>0</v>
      </c>
      <c r="C367" s="76" t="n">
        <f aca="false">IF(A367=0,0,VLOOKUP($A367,PeakPrices,C$4,FALSE()))</f>
        <v>0</v>
      </c>
      <c r="D367" s="30" t="n">
        <f aca="false">IF(A367=0,0,VLOOKUP($A367,SatPrices,D$4,FALSE()))</f>
        <v>0</v>
      </c>
      <c r="E367" s="30" t="n">
        <f aca="false">IF(A367=0,0,VLOOKUP($A367,SunPrices,E$4+4,FALSE()))</f>
        <v>0</v>
      </c>
      <c r="F367" s="30" t="n">
        <f aca="false">IF(A367=0,0,VLOOKUP($A367,OffPrices,F$4+4,FALSE()))</f>
        <v>0</v>
      </c>
      <c r="G367" s="30" t="n">
        <f aca="false">+IF(A367=0,0,(D367*R367*16+E367*S367*16+F367*SUM(Q367:S367)*8)/(R367*16+S367*16+SUM(Q367:S367)*8))</f>
        <v>0</v>
      </c>
      <c r="H367" s="77" t="n">
        <f aca="false">IF(A367=0,0,(C367*Q367*16+D367*R367*16+E367*S367*16+F367*SUM(Q367:S367)*8)/(SUM(Q367:S367)*24))</f>
        <v>0</v>
      </c>
      <c r="I367" s="78" t="n">
        <f aca="false">IF(A367=0,0,VLOOKUP($A367,PeakVols,I$4+12,FALSE()))</f>
        <v>0</v>
      </c>
      <c r="J367" s="79" t="n">
        <f aca="false">IF(A367=0,0,VLOOKUP($A367,OffVols,J$4+16,FALSE()))</f>
        <v>0</v>
      </c>
      <c r="K367" s="80" t="n">
        <f aca="false">IF(A367=0,0,(I367*Q367*16+J367*SUM(R367:S367)*16+J367*SUM(Q367:S367)*8)/(SUM(Q367:S367)*24))</f>
        <v>0</v>
      </c>
      <c r="L367" s="81" t="n">
        <f aca="false">IF(A367=0,0,VLOOKUP($A367,PeakIntraVols,L$4,FALSE()))</f>
        <v>0</v>
      </c>
      <c r="M367" s="82" t="n">
        <f aca="false">IF(A367=0,0,VLOOKUP($A367,OffIntraVols,M$4+4,FALSE()))</f>
        <v>0</v>
      </c>
      <c r="N367" s="82" t="n">
        <f aca="false">IF(A367=0,0,(L367*Q367*16+M367*SUM(R367:S367)*16+M367*SUM(Q367:S367)*8)/(SUM(Q367:S367)*24))</f>
        <v>0</v>
      </c>
      <c r="O367" s="83" t="n">
        <f aca="false">IF(A367=0,0,VLOOKUP(A367,'Pwr CrvFtch'!$A$4:$B$363,2))</f>
        <v>0</v>
      </c>
      <c r="P367" s="84" t="n">
        <f aca="false">IF(A367=0,0,(1+O367/2)^(-2*((EOMONTH(A367,0)+20)-$C$12)/365.25))</f>
        <v>0</v>
      </c>
      <c r="Q367" s="85" t="n">
        <f aca="false">IF(A367=0,0,VLOOKUP($A367,$AC$4:$AF$446,2))</f>
        <v>0</v>
      </c>
      <c r="R367" s="85" t="n">
        <f aca="false">IF(A367=0,0,VLOOKUP($A367,$AC$4:$AF$446,3))</f>
        <v>0</v>
      </c>
      <c r="S367" s="85" t="n">
        <f aca="false">IF(A367=0,0,VLOOKUP($A367,$AC$4:$AF$446,4))</f>
        <v>0</v>
      </c>
      <c r="AC367" s="11" t="n">
        <f aca="false">EOMONTH(AC366,0)+1</f>
        <v>47604</v>
      </c>
      <c r="AD367" s="8" t="n">
        <v>22</v>
      </c>
      <c r="AE367" s="8" t="n">
        <v>4</v>
      </c>
      <c r="AF367" s="8" t="n">
        <v>5</v>
      </c>
      <c r="AG367" s="8" t="n">
        <v>1</v>
      </c>
      <c r="AH367" s="8" t="n">
        <v>31</v>
      </c>
    </row>
    <row r="368" customFormat="false" ht="12.75" hidden="false" customHeight="false" outlineLevel="0" collapsed="false">
      <c r="A368" s="74" t="n">
        <f aca="false">IF(EOMONTH(A367,0)+1&gt;$C$17,0,IF(A367=0,0,EOMONTH(A367,0)+1))</f>
        <v>0</v>
      </c>
      <c r="B368" s="75" t="n">
        <f aca="false">IF(A368=0,0,YEAR(A368))</f>
        <v>0</v>
      </c>
      <c r="C368" s="76" t="n">
        <f aca="false">IF(A368=0,0,VLOOKUP($A368,PeakPrices,C$4,FALSE()))</f>
        <v>0</v>
      </c>
      <c r="D368" s="30" t="n">
        <f aca="false">IF(A368=0,0,VLOOKUP($A368,SatPrices,D$4,FALSE()))</f>
        <v>0</v>
      </c>
      <c r="E368" s="30" t="n">
        <f aca="false">IF(A368=0,0,VLOOKUP($A368,SunPrices,E$4+4,FALSE()))</f>
        <v>0</v>
      </c>
      <c r="F368" s="30" t="n">
        <f aca="false">IF(A368=0,0,VLOOKUP($A368,OffPrices,F$4+4,FALSE()))</f>
        <v>0</v>
      </c>
      <c r="G368" s="30" t="n">
        <f aca="false">+IF(A368=0,0,(D368*R368*16+E368*S368*16+F368*SUM(Q368:S368)*8)/(R368*16+S368*16+SUM(Q368:S368)*8))</f>
        <v>0</v>
      </c>
      <c r="H368" s="77" t="n">
        <f aca="false">IF(A368=0,0,(C368*Q368*16+D368*R368*16+E368*S368*16+F368*SUM(Q368:S368)*8)/(SUM(Q368:S368)*24))</f>
        <v>0</v>
      </c>
      <c r="I368" s="78" t="n">
        <f aca="false">IF(A368=0,0,VLOOKUP($A368,PeakVols,I$4+12,FALSE()))</f>
        <v>0</v>
      </c>
      <c r="J368" s="79" t="n">
        <f aca="false">IF(A368=0,0,VLOOKUP($A368,OffVols,J$4+16,FALSE()))</f>
        <v>0</v>
      </c>
      <c r="K368" s="80" t="n">
        <f aca="false">IF(A368=0,0,(I368*Q368*16+J368*SUM(R368:S368)*16+J368*SUM(Q368:S368)*8)/(SUM(Q368:S368)*24))</f>
        <v>0</v>
      </c>
      <c r="L368" s="81" t="n">
        <f aca="false">IF(A368=0,0,VLOOKUP($A368,PeakIntraVols,L$4,FALSE()))</f>
        <v>0</v>
      </c>
      <c r="M368" s="82" t="n">
        <f aca="false">IF(A368=0,0,VLOOKUP($A368,OffIntraVols,M$4+4,FALSE()))</f>
        <v>0</v>
      </c>
      <c r="N368" s="82" t="n">
        <f aca="false">IF(A368=0,0,(L368*Q368*16+M368*SUM(R368:S368)*16+M368*SUM(Q368:S368)*8)/(SUM(Q368:S368)*24))</f>
        <v>0</v>
      </c>
      <c r="O368" s="83" t="n">
        <f aca="false">IF(A368=0,0,VLOOKUP(A368,'Pwr CrvFtch'!$A$4:$B$363,2))</f>
        <v>0</v>
      </c>
      <c r="P368" s="84" t="n">
        <f aca="false">IF(A368=0,0,(1+O368/2)^(-2*((EOMONTH(A368,0)+20)-$C$12)/365.25))</f>
        <v>0</v>
      </c>
      <c r="Q368" s="85" t="n">
        <f aca="false">IF(A368=0,0,VLOOKUP($A368,$AC$4:$AF$446,2))</f>
        <v>0</v>
      </c>
      <c r="R368" s="85" t="n">
        <f aca="false">IF(A368=0,0,VLOOKUP($A368,$AC$4:$AF$446,3))</f>
        <v>0</v>
      </c>
      <c r="S368" s="85" t="n">
        <f aca="false">IF(A368=0,0,VLOOKUP($A368,$AC$4:$AF$446,4))</f>
        <v>0</v>
      </c>
      <c r="AC368" s="11" t="n">
        <f aca="false">EOMONTH(AC367,0)+1</f>
        <v>47635</v>
      </c>
      <c r="AD368" s="8" t="n">
        <v>20</v>
      </c>
      <c r="AE368" s="8" t="n">
        <v>5</v>
      </c>
      <c r="AF368" s="8" t="n">
        <v>5</v>
      </c>
      <c r="AG368" s="8" t="n">
        <v>0</v>
      </c>
      <c r="AH368" s="8" t="n">
        <v>30</v>
      </c>
    </row>
    <row r="369" customFormat="false" ht="12.75" hidden="false" customHeight="false" outlineLevel="0" collapsed="false">
      <c r="A369" s="74" t="n">
        <f aca="false">IF(EOMONTH(A368,0)+1&gt;$C$17,0,IF(A368=0,0,EOMONTH(A368,0)+1))</f>
        <v>0</v>
      </c>
      <c r="B369" s="75" t="n">
        <f aca="false">IF(A369=0,0,YEAR(A369))</f>
        <v>0</v>
      </c>
      <c r="C369" s="76" t="n">
        <f aca="false">IF(A369=0,0,VLOOKUP($A369,PeakPrices,C$4,FALSE()))</f>
        <v>0</v>
      </c>
      <c r="D369" s="30" t="n">
        <f aca="false">IF(A369=0,0,VLOOKUP($A369,SatPrices,D$4,FALSE()))</f>
        <v>0</v>
      </c>
      <c r="E369" s="30" t="n">
        <f aca="false">IF(A369=0,0,VLOOKUP($A369,SunPrices,E$4+4,FALSE()))</f>
        <v>0</v>
      </c>
      <c r="F369" s="30" t="n">
        <f aca="false">IF(A369=0,0,VLOOKUP($A369,OffPrices,F$4+4,FALSE()))</f>
        <v>0</v>
      </c>
      <c r="G369" s="30" t="n">
        <f aca="false">+IF(A369=0,0,(D369*R369*16+E369*S369*16+F369*SUM(Q369:S369)*8)/(R369*16+S369*16+SUM(Q369:S369)*8))</f>
        <v>0</v>
      </c>
      <c r="H369" s="77" t="n">
        <f aca="false">IF(A369=0,0,(C369*Q369*16+D369*R369*16+E369*S369*16+F369*SUM(Q369:S369)*8)/(SUM(Q369:S369)*24))</f>
        <v>0</v>
      </c>
      <c r="I369" s="78" t="n">
        <f aca="false">IF(A369=0,0,VLOOKUP($A369,PeakVols,I$4+12,FALSE()))</f>
        <v>0</v>
      </c>
      <c r="J369" s="79" t="n">
        <f aca="false">IF(A369=0,0,VLOOKUP($A369,OffVols,J$4+16,FALSE()))</f>
        <v>0</v>
      </c>
      <c r="K369" s="80" t="n">
        <f aca="false">IF(A369=0,0,(I369*Q369*16+J369*SUM(R369:S369)*16+J369*SUM(Q369:S369)*8)/(SUM(Q369:S369)*24))</f>
        <v>0</v>
      </c>
      <c r="L369" s="81" t="n">
        <f aca="false">IF(A369=0,0,VLOOKUP($A369,PeakIntraVols,L$4,FALSE()))</f>
        <v>0</v>
      </c>
      <c r="M369" s="82" t="n">
        <f aca="false">IF(A369=0,0,VLOOKUP($A369,OffIntraVols,M$4+4,FALSE()))</f>
        <v>0</v>
      </c>
      <c r="N369" s="82" t="n">
        <f aca="false">IF(A369=0,0,(L369*Q369*16+M369*SUM(R369:S369)*16+M369*SUM(Q369:S369)*8)/(SUM(Q369:S369)*24))</f>
        <v>0</v>
      </c>
      <c r="O369" s="83" t="n">
        <f aca="false">IF(A369=0,0,VLOOKUP(A369,'Pwr CrvFtch'!$A$4:$B$363,2))</f>
        <v>0</v>
      </c>
      <c r="P369" s="84" t="n">
        <f aca="false">IF(A369=0,0,(1+O369/2)^(-2*((EOMONTH(A369,0)+20)-$C$12)/365.25))</f>
        <v>0</v>
      </c>
      <c r="Q369" s="85" t="n">
        <f aca="false">IF(A369=0,0,VLOOKUP($A369,$AC$4:$AF$446,2))</f>
        <v>0</v>
      </c>
      <c r="R369" s="85" t="n">
        <f aca="false">IF(A369=0,0,VLOOKUP($A369,$AC$4:$AF$446,3))</f>
        <v>0</v>
      </c>
      <c r="S369" s="85" t="n">
        <f aca="false">IF(A369=0,0,VLOOKUP($A369,$AC$4:$AF$446,4))</f>
        <v>0</v>
      </c>
      <c r="AC369" s="11" t="n">
        <f aca="false">EOMONTH(AC368,0)+1</f>
        <v>47665</v>
      </c>
      <c r="AD369" s="8" t="n">
        <v>22</v>
      </c>
      <c r="AE369" s="8" t="n">
        <v>4</v>
      </c>
      <c r="AF369" s="8" t="n">
        <v>5</v>
      </c>
      <c r="AG369" s="8" t="n">
        <v>1</v>
      </c>
      <c r="AH369" s="8" t="n">
        <v>31</v>
      </c>
    </row>
    <row r="370" customFormat="false" ht="12.75" hidden="false" customHeight="false" outlineLevel="0" collapsed="false">
      <c r="A370" s="74" t="n">
        <f aca="false">IF(EOMONTH(A369,0)+1&gt;$C$17,0,IF(A369=0,0,EOMONTH(A369,0)+1))</f>
        <v>0</v>
      </c>
      <c r="B370" s="75" t="n">
        <f aca="false">IF(A370=0,0,YEAR(A370))</f>
        <v>0</v>
      </c>
      <c r="C370" s="76" t="n">
        <f aca="false">IF(A370=0,0,VLOOKUP($A370,PeakPrices,C$4,FALSE()))</f>
        <v>0</v>
      </c>
      <c r="D370" s="30" t="n">
        <f aca="false">IF(A370=0,0,VLOOKUP($A370,SatPrices,D$4,FALSE()))</f>
        <v>0</v>
      </c>
      <c r="E370" s="30" t="n">
        <f aca="false">IF(A370=0,0,VLOOKUP($A370,SunPrices,E$4+4,FALSE()))</f>
        <v>0</v>
      </c>
      <c r="F370" s="30" t="n">
        <f aca="false">IF(A370=0,0,VLOOKUP($A370,OffPrices,F$4+4,FALSE()))</f>
        <v>0</v>
      </c>
      <c r="G370" s="30" t="n">
        <f aca="false">+IF(A370=0,0,(D370*R370*16+E370*S370*16+F370*SUM(Q370:S370)*8)/(R370*16+S370*16+SUM(Q370:S370)*8))</f>
        <v>0</v>
      </c>
      <c r="H370" s="77" t="n">
        <f aca="false">IF(A370=0,0,(C370*Q370*16+D370*R370*16+E370*S370*16+F370*SUM(Q370:S370)*8)/(SUM(Q370:S370)*24))</f>
        <v>0</v>
      </c>
      <c r="I370" s="78" t="n">
        <f aca="false">IF(A370=0,0,VLOOKUP($A370,PeakVols,I$4+12,FALSE()))</f>
        <v>0</v>
      </c>
      <c r="J370" s="79" t="n">
        <f aca="false">IF(A370=0,0,VLOOKUP($A370,OffVols,J$4+16,FALSE()))</f>
        <v>0</v>
      </c>
      <c r="K370" s="80" t="n">
        <f aca="false">IF(A370=0,0,(I370*Q370*16+J370*SUM(R370:S370)*16+J370*SUM(Q370:S370)*8)/(SUM(Q370:S370)*24))</f>
        <v>0</v>
      </c>
      <c r="L370" s="81" t="n">
        <f aca="false">IF(A370=0,0,VLOOKUP($A370,PeakIntraVols,L$4,FALSE()))</f>
        <v>0</v>
      </c>
      <c r="M370" s="82" t="n">
        <f aca="false">IF(A370=0,0,VLOOKUP($A370,OffIntraVols,M$4+4,FALSE()))</f>
        <v>0</v>
      </c>
      <c r="N370" s="82" t="n">
        <f aca="false">IF(A370=0,0,(L370*Q370*16+M370*SUM(R370:S370)*16+M370*SUM(Q370:S370)*8)/(SUM(Q370:S370)*24))</f>
        <v>0</v>
      </c>
      <c r="O370" s="83" t="n">
        <f aca="false">IF(A370=0,0,VLOOKUP(A370,'Pwr CrvFtch'!$A$4:$B$363,2))</f>
        <v>0</v>
      </c>
      <c r="P370" s="84" t="n">
        <f aca="false">IF(A370=0,0,(1+O370/2)^(-2*((EOMONTH(A370,0)+20)-$C$12)/365.25))</f>
        <v>0</v>
      </c>
      <c r="Q370" s="85" t="n">
        <f aca="false">IF(A370=0,0,VLOOKUP($A370,$AC$4:$AF$446,2))</f>
        <v>0</v>
      </c>
      <c r="R370" s="85" t="n">
        <f aca="false">IF(A370=0,0,VLOOKUP($A370,$AC$4:$AF$446,3))</f>
        <v>0</v>
      </c>
      <c r="S370" s="85" t="n">
        <f aca="false">IF(A370=0,0,VLOOKUP($A370,$AC$4:$AF$446,4))</f>
        <v>0</v>
      </c>
      <c r="AC370" s="11" t="n">
        <f aca="false">EOMONTH(AC369,0)+1</f>
        <v>47696</v>
      </c>
      <c r="AD370" s="8" t="n">
        <v>22</v>
      </c>
      <c r="AE370" s="8" t="n">
        <v>5</v>
      </c>
      <c r="AF370" s="8" t="n">
        <v>4</v>
      </c>
      <c r="AG370" s="8" t="n">
        <v>0</v>
      </c>
      <c r="AH370" s="8" t="n">
        <v>31</v>
      </c>
    </row>
    <row r="371" customFormat="false" ht="12.75" hidden="false" customHeight="false" outlineLevel="0" collapsed="false">
      <c r="A371" s="74" t="n">
        <f aca="false">IF(EOMONTH(A370,0)+1&gt;$C$17,0,IF(A370=0,0,EOMONTH(A370,0)+1))</f>
        <v>0</v>
      </c>
      <c r="B371" s="75" t="n">
        <f aca="false">IF(A371=0,0,YEAR(A371))</f>
        <v>0</v>
      </c>
      <c r="C371" s="76" t="n">
        <f aca="false">IF(A371=0,0,VLOOKUP($A371,PeakPrices,C$4,FALSE()))</f>
        <v>0</v>
      </c>
      <c r="D371" s="30" t="n">
        <f aca="false">IF(A371=0,0,VLOOKUP($A371,SatPrices,D$4,FALSE()))</f>
        <v>0</v>
      </c>
      <c r="E371" s="30" t="n">
        <f aca="false">IF(A371=0,0,VLOOKUP($A371,SunPrices,E$4+4,FALSE()))</f>
        <v>0</v>
      </c>
      <c r="F371" s="30" t="n">
        <f aca="false">IF(A371=0,0,VLOOKUP($A371,OffPrices,F$4+4,FALSE()))</f>
        <v>0</v>
      </c>
      <c r="G371" s="30" t="n">
        <f aca="false">+IF(A371=0,0,(D371*R371*16+E371*S371*16+F371*SUM(Q371:S371)*8)/(R371*16+S371*16+SUM(Q371:S371)*8))</f>
        <v>0</v>
      </c>
      <c r="H371" s="77" t="n">
        <f aca="false">IF(A371=0,0,(C371*Q371*16+D371*R371*16+E371*S371*16+F371*SUM(Q371:S371)*8)/(SUM(Q371:S371)*24))</f>
        <v>0</v>
      </c>
      <c r="I371" s="78" t="n">
        <f aca="false">IF(A371=0,0,VLOOKUP($A371,PeakVols,I$4+12,FALSE()))</f>
        <v>0</v>
      </c>
      <c r="J371" s="79" t="n">
        <f aca="false">IF(A371=0,0,VLOOKUP($A371,OffVols,J$4+16,FALSE()))</f>
        <v>0</v>
      </c>
      <c r="K371" s="80" t="n">
        <f aca="false">IF(A371=0,0,(I371*Q371*16+J371*SUM(R371:S371)*16+J371*SUM(Q371:S371)*8)/(SUM(Q371:S371)*24))</f>
        <v>0</v>
      </c>
      <c r="L371" s="81" t="n">
        <f aca="false">IF(A371=0,0,VLOOKUP($A371,PeakIntraVols,L$4,FALSE()))</f>
        <v>0</v>
      </c>
      <c r="M371" s="82" t="n">
        <f aca="false">IF(A371=0,0,VLOOKUP($A371,OffIntraVols,M$4+4,FALSE()))</f>
        <v>0</v>
      </c>
      <c r="N371" s="82" t="n">
        <f aca="false">IF(A371=0,0,(L371*Q371*16+M371*SUM(R371:S371)*16+M371*SUM(Q371:S371)*8)/(SUM(Q371:S371)*24))</f>
        <v>0</v>
      </c>
      <c r="O371" s="83" t="n">
        <f aca="false">IF(A371=0,0,VLOOKUP(A371,'Pwr CrvFtch'!$A$4:$B$363,2))</f>
        <v>0</v>
      </c>
      <c r="P371" s="84" t="n">
        <f aca="false">IF(A371=0,0,(1+O371/2)^(-2*((EOMONTH(A371,0)+20)-$C$12)/365.25))</f>
        <v>0</v>
      </c>
      <c r="Q371" s="85" t="n">
        <f aca="false">IF(A371=0,0,VLOOKUP($A371,$AC$4:$AF$446,2))</f>
        <v>0</v>
      </c>
      <c r="R371" s="85" t="n">
        <f aca="false">IF(A371=0,0,VLOOKUP($A371,$AC$4:$AF$446,3))</f>
        <v>0</v>
      </c>
      <c r="S371" s="85" t="n">
        <f aca="false">IF(A371=0,0,VLOOKUP($A371,$AC$4:$AF$446,4))</f>
        <v>0</v>
      </c>
      <c r="AC371" s="11" t="n">
        <f aca="false">EOMONTH(AC370,0)+1</f>
        <v>47727</v>
      </c>
      <c r="AD371" s="8" t="n">
        <v>20</v>
      </c>
      <c r="AE371" s="8" t="n">
        <v>4</v>
      </c>
      <c r="AF371" s="8" t="n">
        <v>6</v>
      </c>
      <c r="AG371" s="8" t="n">
        <v>1</v>
      </c>
      <c r="AH371" s="8" t="n">
        <v>30</v>
      </c>
    </row>
    <row r="372" customFormat="false" ht="12.75" hidden="false" customHeight="false" outlineLevel="0" collapsed="false">
      <c r="A372" s="74" t="n">
        <f aca="false">IF(EOMONTH(A371,0)+1&gt;$C$17,0,IF(A371=0,0,EOMONTH(A371,0)+1))</f>
        <v>0</v>
      </c>
      <c r="B372" s="75" t="n">
        <f aca="false">IF(A372=0,0,YEAR(A372))</f>
        <v>0</v>
      </c>
      <c r="C372" s="76" t="n">
        <f aca="false">IF(A372=0,0,VLOOKUP($A372,PeakPrices,C$4,FALSE()))</f>
        <v>0</v>
      </c>
      <c r="D372" s="30" t="n">
        <f aca="false">IF(A372=0,0,VLOOKUP($A372,SatPrices,D$4,FALSE()))</f>
        <v>0</v>
      </c>
      <c r="E372" s="30" t="n">
        <f aca="false">IF(A372=0,0,VLOOKUP($A372,SunPrices,E$4+4,FALSE()))</f>
        <v>0</v>
      </c>
      <c r="F372" s="30" t="n">
        <f aca="false">IF(A372=0,0,VLOOKUP($A372,OffPrices,F$4+4,FALSE()))</f>
        <v>0</v>
      </c>
      <c r="G372" s="30" t="n">
        <f aca="false">+IF(A372=0,0,(D372*R372*16+E372*S372*16+F372*SUM(Q372:S372)*8)/(R372*16+S372*16+SUM(Q372:S372)*8))</f>
        <v>0</v>
      </c>
      <c r="H372" s="77" t="n">
        <f aca="false">IF(A372=0,0,(C372*Q372*16+D372*R372*16+E372*S372*16+F372*SUM(Q372:S372)*8)/(SUM(Q372:S372)*24))</f>
        <v>0</v>
      </c>
      <c r="I372" s="78" t="n">
        <f aca="false">IF(A372=0,0,VLOOKUP($A372,PeakVols,I$4+12,FALSE()))</f>
        <v>0</v>
      </c>
      <c r="J372" s="79" t="n">
        <f aca="false">IF(A372=0,0,VLOOKUP($A372,OffVols,J$4+16,FALSE()))</f>
        <v>0</v>
      </c>
      <c r="K372" s="80" t="n">
        <f aca="false">IF(A372=0,0,(I372*Q372*16+J372*SUM(R372:S372)*16+J372*SUM(Q372:S372)*8)/(SUM(Q372:S372)*24))</f>
        <v>0</v>
      </c>
      <c r="L372" s="81" t="n">
        <f aca="false">IF(A372=0,0,VLOOKUP($A372,PeakIntraVols,L$4,FALSE()))</f>
        <v>0</v>
      </c>
      <c r="M372" s="82" t="n">
        <f aca="false">IF(A372=0,0,VLOOKUP($A372,OffIntraVols,M$4+4,FALSE()))</f>
        <v>0</v>
      </c>
      <c r="N372" s="82" t="n">
        <f aca="false">IF(A372=0,0,(L372*Q372*16+M372*SUM(R372:S372)*16+M372*SUM(Q372:S372)*8)/(SUM(Q372:S372)*24))</f>
        <v>0</v>
      </c>
      <c r="O372" s="83" t="n">
        <f aca="false">IF(A372=0,0,VLOOKUP(A372,'Pwr CrvFtch'!$A$4:$B$363,2))</f>
        <v>0</v>
      </c>
      <c r="P372" s="84" t="n">
        <f aca="false">IF(A372=0,0,(1+O372/2)^(-2*((EOMONTH(A372,0)+20)-$C$12)/365.25))</f>
        <v>0</v>
      </c>
      <c r="Q372" s="85" t="n">
        <f aca="false">IF(A372=0,0,VLOOKUP($A372,$AC$4:$AF$446,2))</f>
        <v>0</v>
      </c>
      <c r="R372" s="85" t="n">
        <f aca="false">IF(A372=0,0,VLOOKUP($A372,$AC$4:$AF$446,3))</f>
        <v>0</v>
      </c>
      <c r="S372" s="85" t="n">
        <f aca="false">IF(A372=0,0,VLOOKUP($A372,$AC$4:$AF$446,4))</f>
        <v>0</v>
      </c>
      <c r="AC372" s="11" t="n">
        <f aca="false">EOMONTH(AC371,0)+1</f>
        <v>47757</v>
      </c>
      <c r="AD372" s="8" t="n">
        <v>23</v>
      </c>
      <c r="AE372" s="8" t="n">
        <v>4</v>
      </c>
      <c r="AF372" s="8" t="n">
        <v>4</v>
      </c>
      <c r="AG372" s="8" t="n">
        <v>0</v>
      </c>
      <c r="AH372" s="8" t="n">
        <v>31</v>
      </c>
    </row>
    <row r="373" customFormat="false" ht="12.75" hidden="false" customHeight="false" outlineLevel="0" collapsed="false">
      <c r="A373" s="74" t="n">
        <f aca="false">IF(EOMONTH(A372,0)+1&gt;$C$17,0,IF(A372=0,0,EOMONTH(A372,0)+1))</f>
        <v>0</v>
      </c>
      <c r="B373" s="75" t="n">
        <f aca="false">IF(A373=0,0,YEAR(A373))</f>
        <v>0</v>
      </c>
      <c r="C373" s="76" t="n">
        <f aca="false">IF(A373=0,0,VLOOKUP($A373,PeakPrices,C$4,FALSE()))</f>
        <v>0</v>
      </c>
      <c r="D373" s="30" t="n">
        <f aca="false">IF(A373=0,0,VLOOKUP($A373,SatPrices,D$4,FALSE()))</f>
        <v>0</v>
      </c>
      <c r="E373" s="30" t="n">
        <f aca="false">IF(A373=0,0,VLOOKUP($A373,SunPrices,E$4+4,FALSE()))</f>
        <v>0</v>
      </c>
      <c r="F373" s="30" t="n">
        <f aca="false">IF(A373=0,0,VLOOKUP($A373,OffPrices,F$4+4,FALSE()))</f>
        <v>0</v>
      </c>
      <c r="G373" s="30" t="n">
        <f aca="false">+IF(A373=0,0,(D373*R373*16+E373*S373*16+F373*SUM(Q373:S373)*8)/(R373*16+S373*16+SUM(Q373:S373)*8))</f>
        <v>0</v>
      </c>
      <c r="H373" s="77" t="n">
        <f aca="false">IF(A373=0,0,(C373*Q373*16+D373*R373*16+E373*S373*16+F373*SUM(Q373:S373)*8)/(SUM(Q373:S373)*24))</f>
        <v>0</v>
      </c>
      <c r="I373" s="78" t="n">
        <f aca="false">IF(A373=0,0,VLOOKUP($A373,PeakVols,I$4+12,FALSE()))</f>
        <v>0</v>
      </c>
      <c r="J373" s="79" t="n">
        <f aca="false">IF(A373=0,0,VLOOKUP($A373,OffVols,J$4+16,FALSE()))</f>
        <v>0</v>
      </c>
      <c r="K373" s="80" t="n">
        <f aca="false">IF(A373=0,0,(I373*Q373*16+J373*SUM(R373:S373)*16+J373*SUM(Q373:S373)*8)/(SUM(Q373:S373)*24))</f>
        <v>0</v>
      </c>
      <c r="L373" s="81" t="n">
        <f aca="false">IF(A373=0,0,VLOOKUP($A373,PeakIntraVols,L$4,FALSE()))</f>
        <v>0</v>
      </c>
      <c r="M373" s="82" t="n">
        <f aca="false">IF(A373=0,0,VLOOKUP($A373,OffIntraVols,M$4+4,FALSE()))</f>
        <v>0</v>
      </c>
      <c r="N373" s="82" t="n">
        <f aca="false">IF(A373=0,0,(L373*Q373*16+M373*SUM(R373:S373)*16+M373*SUM(Q373:S373)*8)/(SUM(Q373:S373)*24))</f>
        <v>0</v>
      </c>
      <c r="O373" s="83" t="n">
        <f aca="false">IF(A373=0,0,VLOOKUP(A373,'Pwr CrvFtch'!$A$4:$B$363,2))</f>
        <v>0</v>
      </c>
      <c r="P373" s="84" t="n">
        <f aca="false">IF(A373=0,0,(1+O373/2)^(-2*((EOMONTH(A373,0)+20)-$C$12)/365.25))</f>
        <v>0</v>
      </c>
      <c r="Q373" s="85" t="n">
        <f aca="false">IF(A373=0,0,VLOOKUP($A373,$AC$4:$AF$446,2))</f>
        <v>0</v>
      </c>
      <c r="R373" s="85" t="n">
        <f aca="false">IF(A373=0,0,VLOOKUP($A373,$AC$4:$AF$446,3))</f>
        <v>0</v>
      </c>
      <c r="S373" s="85" t="n">
        <f aca="false">IF(A373=0,0,VLOOKUP($A373,$AC$4:$AF$446,4))</f>
        <v>0</v>
      </c>
      <c r="AC373" s="11" t="n">
        <f aca="false">EOMONTH(AC372,0)+1</f>
        <v>47788</v>
      </c>
      <c r="AD373" s="8" t="n">
        <v>20</v>
      </c>
      <c r="AE373" s="8" t="n">
        <v>5</v>
      </c>
      <c r="AF373" s="8" t="n">
        <v>5</v>
      </c>
      <c r="AG373" s="8" t="n">
        <v>1</v>
      </c>
      <c r="AH373" s="8" t="n">
        <v>30</v>
      </c>
    </row>
    <row r="374" customFormat="false" ht="12.75" hidden="false" customHeight="false" outlineLevel="0" collapsed="false">
      <c r="A374" s="74" t="n">
        <f aca="false">IF(EOMONTH(A373,0)+1&gt;$C$17,0,IF(A373=0,0,EOMONTH(A373,0)+1))</f>
        <v>0</v>
      </c>
      <c r="B374" s="75" t="n">
        <f aca="false">IF(A374=0,0,YEAR(A374))</f>
        <v>0</v>
      </c>
      <c r="C374" s="76" t="n">
        <f aca="false">IF(A374=0,0,VLOOKUP($A374,PeakPrices,C$4,FALSE()))</f>
        <v>0</v>
      </c>
      <c r="D374" s="30" t="n">
        <f aca="false">IF(A374=0,0,VLOOKUP($A374,SatPrices,D$4,FALSE()))</f>
        <v>0</v>
      </c>
      <c r="E374" s="30" t="n">
        <f aca="false">IF(A374=0,0,VLOOKUP($A374,SunPrices,E$4+4,FALSE()))</f>
        <v>0</v>
      </c>
      <c r="F374" s="30" t="n">
        <f aca="false">IF(A374=0,0,VLOOKUP($A374,OffPrices,F$4+4,FALSE()))</f>
        <v>0</v>
      </c>
      <c r="G374" s="30" t="n">
        <f aca="false">+IF(A374=0,0,(D374*R374*16+E374*S374*16+F374*SUM(Q374:S374)*8)/(R374*16+S374*16+SUM(Q374:S374)*8))</f>
        <v>0</v>
      </c>
      <c r="H374" s="77" t="n">
        <f aca="false">IF(A374=0,0,(C374*Q374*16+D374*R374*16+E374*S374*16+F374*SUM(Q374:S374)*8)/(SUM(Q374:S374)*24))</f>
        <v>0</v>
      </c>
      <c r="I374" s="78" t="n">
        <f aca="false">IF(A374=0,0,VLOOKUP($A374,PeakVols,I$4+12,FALSE()))</f>
        <v>0</v>
      </c>
      <c r="J374" s="79" t="n">
        <f aca="false">IF(A374=0,0,VLOOKUP($A374,OffVols,J$4+16,FALSE()))</f>
        <v>0</v>
      </c>
      <c r="K374" s="80" t="n">
        <f aca="false">IF(A374=0,0,(I374*Q374*16+J374*SUM(R374:S374)*16+J374*SUM(Q374:S374)*8)/(SUM(Q374:S374)*24))</f>
        <v>0</v>
      </c>
      <c r="L374" s="81" t="n">
        <f aca="false">IF(A374=0,0,VLOOKUP($A374,PeakIntraVols,L$4,FALSE()))</f>
        <v>0</v>
      </c>
      <c r="M374" s="82" t="n">
        <f aca="false">IF(A374=0,0,VLOOKUP($A374,OffIntraVols,M$4+4,FALSE()))</f>
        <v>0</v>
      </c>
      <c r="N374" s="82" t="n">
        <f aca="false">IF(A374=0,0,(L374*Q374*16+M374*SUM(R374:S374)*16+M374*SUM(Q374:S374)*8)/(SUM(Q374:S374)*24))</f>
        <v>0</v>
      </c>
      <c r="O374" s="83" t="n">
        <f aca="false">IF(A374=0,0,VLOOKUP(A374,'Pwr CrvFtch'!$A$4:$B$363,2))</f>
        <v>0</v>
      </c>
      <c r="P374" s="84" t="n">
        <f aca="false">IF(A374=0,0,(1+O374/2)^(-2*((EOMONTH(A374,0)+20)-$C$12)/365.25))</f>
        <v>0</v>
      </c>
      <c r="Q374" s="85" t="n">
        <f aca="false">IF(A374=0,0,VLOOKUP($A374,$AC$4:$AF$446,2))</f>
        <v>0</v>
      </c>
      <c r="R374" s="85" t="n">
        <f aca="false">IF(A374=0,0,VLOOKUP($A374,$AC$4:$AF$446,3))</f>
        <v>0</v>
      </c>
      <c r="S374" s="85" t="n">
        <f aca="false">IF(A374=0,0,VLOOKUP($A374,$AC$4:$AF$446,4))</f>
        <v>0</v>
      </c>
      <c r="AC374" s="11" t="n">
        <f aca="false">EOMONTH(AC373,0)+1</f>
        <v>47818</v>
      </c>
      <c r="AD374" s="8" t="n">
        <v>21</v>
      </c>
      <c r="AE374" s="8" t="n">
        <v>4</v>
      </c>
      <c r="AF374" s="8" t="n">
        <v>6</v>
      </c>
      <c r="AG374" s="8" t="n">
        <v>1</v>
      </c>
      <c r="AH374" s="8" t="n">
        <v>31</v>
      </c>
    </row>
    <row r="375" customFormat="false" ht="12.75" hidden="false" customHeight="false" outlineLevel="0" collapsed="false">
      <c r="A375" s="74" t="n">
        <f aca="false">IF(EOMONTH(A374,0)+1&gt;$C$17,0,IF(A374=0,0,EOMONTH(A374,0)+1))</f>
        <v>0</v>
      </c>
      <c r="B375" s="75" t="n">
        <f aca="false">IF(A375=0,0,YEAR(A375))</f>
        <v>0</v>
      </c>
      <c r="C375" s="112" t="n">
        <f aca="false">IF(A375=0,0,VLOOKUP($A375,PeakPrices,C$4,FALSE()))</f>
        <v>0</v>
      </c>
      <c r="D375" s="113" t="n">
        <f aca="false">IF(A375=0,0,VLOOKUP($A375,SatPrices,D$4,FALSE()))</f>
        <v>0</v>
      </c>
      <c r="E375" s="113" t="n">
        <f aca="false">IF(A375=0,0,VLOOKUP($A375,SunPrices,E$4+4,FALSE()))</f>
        <v>0</v>
      </c>
      <c r="F375" s="113" t="n">
        <f aca="false">IF(A375=0,0,VLOOKUP($A375,OffPrices,F$4+4,FALSE()))</f>
        <v>0</v>
      </c>
      <c r="G375" s="113" t="n">
        <f aca="false">+IF(A375=0,0,(D375*R375*16+E375*S375*16+F375*SUM(Q375:S375)*8)/(R375*16+S375*16+SUM(Q375:S375)*8))</f>
        <v>0</v>
      </c>
      <c r="H375" s="114" t="n">
        <f aca="false">IF(A375=0,0,(C375*Q375*16+D375*R375*16+E375*S375*16+F375*SUM(Q375:S375)*8)/(SUM(Q375:S375)*24))</f>
        <v>0</v>
      </c>
      <c r="I375" s="115" t="n">
        <f aca="false">IF(A375=0,0,VLOOKUP($A375,PeakVols,I$4+12,FALSE()))</f>
        <v>0</v>
      </c>
      <c r="J375" s="116" t="n">
        <f aca="false">IF(A375=0,0,VLOOKUP($A375,OffVols,J$4+16,FALSE()))</f>
        <v>0</v>
      </c>
      <c r="K375" s="117" t="n">
        <f aca="false">IF(A375=0,0,(I375*Q375*16+J375*SUM(R375:S375)*16+J375*SUM(Q375:S375)*8)/(SUM(Q375:S375)*24))</f>
        <v>0</v>
      </c>
      <c r="L375" s="118" t="n">
        <f aca="false">IF(A375=0,0,VLOOKUP($A375,PeakIntraVols,L$4,FALSE()))</f>
        <v>0</v>
      </c>
      <c r="M375" s="119" t="n">
        <f aca="false">IF(A375=0,0,VLOOKUP($A375,OffIntraVols,M$4+4,FALSE()))</f>
        <v>0</v>
      </c>
      <c r="N375" s="119" t="n">
        <f aca="false">IF(A375=0,0,(L375*Q375*16+M375*SUM(R375:S375)*16+M375*SUM(Q375:S375)*8)/(SUM(Q375:S375)*24))</f>
        <v>0</v>
      </c>
      <c r="O375" s="120" t="n">
        <f aca="false">IF(A375=0,0,VLOOKUP(A375,'Pwr CrvFtch'!$A$4:$B$363,2))</f>
        <v>0</v>
      </c>
      <c r="P375" s="121" t="n">
        <f aca="false">IF(A375=0,0,(1+O375/2)^(-2*((EOMONTH(A375,0)+20)-$C$12)/365.25))</f>
        <v>0</v>
      </c>
      <c r="Q375" s="85" t="n">
        <f aca="false">IF(A375=0,0,VLOOKUP($A375,$AC$4:$AF$446,2))</f>
        <v>0</v>
      </c>
      <c r="R375" s="85" t="n">
        <f aca="false">IF(A375=0,0,VLOOKUP($A375,$AC$4:$AF$446,3))</f>
        <v>0</v>
      </c>
      <c r="S375" s="85" t="n">
        <f aca="false">IF(A375=0,0,VLOOKUP($A375,$AC$4:$AF$446,4))</f>
        <v>0</v>
      </c>
      <c r="AC375" s="11" t="n">
        <f aca="false">EOMONTH(AC374,0)+1</f>
        <v>47849</v>
      </c>
      <c r="AD375" s="8" t="n">
        <v>22</v>
      </c>
      <c r="AE375" s="8" t="n">
        <v>4</v>
      </c>
      <c r="AF375" s="8" t="n">
        <v>5</v>
      </c>
      <c r="AG375" s="8" t="n">
        <v>1</v>
      </c>
      <c r="AH375" s="8" t="n">
        <v>31</v>
      </c>
    </row>
    <row r="376" customFormat="false" ht="12.75" hidden="false" customHeight="false" outlineLevel="0" collapsed="false">
      <c r="A376" s="122"/>
      <c r="B376" s="122"/>
      <c r="AC376" s="11" t="n">
        <f aca="false">EOMONTH(AC375,0)+1</f>
        <v>47880</v>
      </c>
      <c r="AD376" s="8" t="n">
        <v>20</v>
      </c>
      <c r="AE376" s="8" t="n">
        <v>4</v>
      </c>
      <c r="AF376" s="8" t="n">
        <v>4</v>
      </c>
      <c r="AG376" s="8" t="n">
        <v>0</v>
      </c>
      <c r="AH376" s="8" t="n">
        <v>28</v>
      </c>
    </row>
    <row r="377" customFormat="false" ht="12.75" hidden="false" customHeight="false" outlineLevel="0" collapsed="false">
      <c r="A377" s="122"/>
      <c r="B377" s="122"/>
      <c r="AC377" s="11" t="n">
        <f aca="false">EOMONTH(AC376,0)+1</f>
        <v>47908</v>
      </c>
      <c r="AD377" s="8" t="n">
        <v>21</v>
      </c>
      <c r="AE377" s="8" t="n">
        <v>5</v>
      </c>
      <c r="AF377" s="8" t="n">
        <v>5</v>
      </c>
      <c r="AG377" s="8" t="n">
        <v>0</v>
      </c>
      <c r="AH377" s="8" t="n">
        <v>31</v>
      </c>
    </row>
    <row r="378" customFormat="false" ht="12.75" hidden="false" customHeight="false" outlineLevel="0" collapsed="false">
      <c r="A378" s="122"/>
      <c r="B378" s="122"/>
      <c r="AC378" s="11" t="n">
        <f aca="false">EOMONTH(AC377,0)+1</f>
        <v>47939</v>
      </c>
      <c r="AD378" s="8" t="n">
        <v>22</v>
      </c>
      <c r="AE378" s="8" t="n">
        <v>4</v>
      </c>
      <c r="AF378" s="8" t="n">
        <v>4</v>
      </c>
      <c r="AG378" s="8" t="n">
        <v>0</v>
      </c>
      <c r="AH378" s="8" t="n">
        <v>30</v>
      </c>
    </row>
    <row r="379" customFormat="false" ht="12.75" hidden="false" customHeight="false" outlineLevel="0" collapsed="false">
      <c r="A379" s="122"/>
      <c r="B379" s="122"/>
      <c r="AC379" s="11" t="n">
        <f aca="false">EOMONTH(AC378,0)+1</f>
        <v>47969</v>
      </c>
      <c r="AD379" s="8" t="n">
        <v>22</v>
      </c>
      <c r="AE379" s="8" t="n">
        <v>4</v>
      </c>
      <c r="AF379" s="8" t="n">
        <v>5</v>
      </c>
      <c r="AG379" s="8" t="n">
        <v>1</v>
      </c>
      <c r="AH379" s="8" t="n">
        <v>31</v>
      </c>
    </row>
    <row r="380" customFormat="false" ht="12.75" hidden="false" customHeight="false" outlineLevel="0" collapsed="false">
      <c r="A380" s="122"/>
      <c r="B380" s="122"/>
      <c r="AC380" s="11" t="n">
        <f aca="false">EOMONTH(AC379,0)+1</f>
        <v>48000</v>
      </c>
      <c r="AD380" s="8" t="n">
        <v>20</v>
      </c>
      <c r="AE380" s="8" t="n">
        <v>5</v>
      </c>
      <c r="AF380" s="8" t="n">
        <v>5</v>
      </c>
      <c r="AG380" s="8" t="n">
        <v>0</v>
      </c>
      <c r="AH380" s="8" t="n">
        <v>30</v>
      </c>
    </row>
    <row r="381" customFormat="false" ht="12.75" hidden="false" customHeight="false" outlineLevel="0" collapsed="false">
      <c r="A381" s="122"/>
      <c r="B381" s="122"/>
      <c r="AC381" s="11" t="n">
        <f aca="false">EOMONTH(AC380,0)+1</f>
        <v>48030</v>
      </c>
      <c r="AD381" s="8" t="n">
        <v>22</v>
      </c>
      <c r="AE381" s="8" t="n">
        <v>4</v>
      </c>
      <c r="AF381" s="8" t="n">
        <v>5</v>
      </c>
      <c r="AG381" s="8" t="n">
        <v>1</v>
      </c>
      <c r="AH381" s="8" t="n">
        <v>31</v>
      </c>
    </row>
    <row r="382" customFormat="false" ht="12.75" hidden="false" customHeight="false" outlineLevel="0" collapsed="false">
      <c r="A382" s="122"/>
      <c r="B382" s="122"/>
      <c r="AC382" s="11" t="n">
        <f aca="false">EOMONTH(AC381,0)+1</f>
        <v>48061</v>
      </c>
      <c r="AD382" s="8" t="n">
        <v>22</v>
      </c>
      <c r="AE382" s="8" t="n">
        <v>5</v>
      </c>
      <c r="AF382" s="8" t="n">
        <v>4</v>
      </c>
      <c r="AG382" s="8" t="n">
        <v>0</v>
      </c>
      <c r="AH382" s="8" t="n">
        <v>31</v>
      </c>
    </row>
    <row r="383" customFormat="false" ht="12.75" hidden="false" customHeight="false" outlineLevel="0" collapsed="false">
      <c r="A383" s="122"/>
      <c r="B383" s="122"/>
      <c r="AC383" s="11" t="n">
        <f aca="false">EOMONTH(AC382,0)+1</f>
        <v>48092</v>
      </c>
      <c r="AD383" s="8" t="n">
        <v>20</v>
      </c>
      <c r="AE383" s="8" t="n">
        <v>4</v>
      </c>
      <c r="AF383" s="8" t="n">
        <v>6</v>
      </c>
      <c r="AG383" s="8" t="n">
        <v>1</v>
      </c>
      <c r="AH383" s="8" t="n">
        <v>30</v>
      </c>
    </row>
    <row r="384" customFormat="false" ht="12.75" hidden="false" customHeight="false" outlineLevel="0" collapsed="false">
      <c r="A384" s="122"/>
      <c r="B384" s="122"/>
      <c r="AC384" s="11" t="n">
        <f aca="false">EOMONTH(AC383,0)+1</f>
        <v>48122</v>
      </c>
      <c r="AD384" s="8" t="n">
        <v>23</v>
      </c>
      <c r="AE384" s="8" t="n">
        <v>4</v>
      </c>
      <c r="AF384" s="8" t="n">
        <v>4</v>
      </c>
      <c r="AG384" s="8" t="n">
        <v>0</v>
      </c>
      <c r="AH384" s="8" t="n">
        <v>31</v>
      </c>
    </row>
    <row r="385" customFormat="false" ht="12.75" hidden="false" customHeight="false" outlineLevel="0" collapsed="false">
      <c r="A385" s="122"/>
      <c r="B385" s="122"/>
      <c r="AC385" s="11" t="n">
        <f aca="false">EOMONTH(AC384,0)+1</f>
        <v>48153</v>
      </c>
      <c r="AD385" s="8" t="n">
        <v>20</v>
      </c>
      <c r="AE385" s="8" t="n">
        <v>5</v>
      </c>
      <c r="AF385" s="8" t="n">
        <v>5</v>
      </c>
      <c r="AG385" s="8" t="n">
        <v>1</v>
      </c>
      <c r="AH385" s="8" t="n">
        <v>30</v>
      </c>
    </row>
    <row r="386" customFormat="false" ht="12.75" hidden="false" customHeight="false" outlineLevel="0" collapsed="false">
      <c r="A386" s="122"/>
      <c r="B386" s="122"/>
      <c r="AC386" s="11" t="n">
        <f aca="false">EOMONTH(AC385,0)+1</f>
        <v>48183</v>
      </c>
      <c r="AD386" s="8" t="n">
        <v>21</v>
      </c>
      <c r="AE386" s="8" t="n">
        <v>4</v>
      </c>
      <c r="AF386" s="8" t="n">
        <v>6</v>
      </c>
      <c r="AG386" s="8" t="n">
        <v>1</v>
      </c>
      <c r="AH386" s="8" t="n">
        <v>31</v>
      </c>
    </row>
    <row r="387" customFormat="false" ht="12.75" hidden="false" customHeight="false" outlineLevel="0" collapsed="false">
      <c r="A387" s="122"/>
      <c r="B387" s="122"/>
      <c r="AC387" s="11" t="n">
        <f aca="false">EOMONTH(AC386,0)+1</f>
        <v>48214</v>
      </c>
      <c r="AD387" s="8" t="n">
        <v>22</v>
      </c>
      <c r="AE387" s="8" t="n">
        <v>4</v>
      </c>
      <c r="AF387" s="8" t="n">
        <v>5</v>
      </c>
      <c r="AG387" s="8" t="n">
        <v>1</v>
      </c>
      <c r="AH387" s="8" t="n">
        <v>31</v>
      </c>
    </row>
    <row r="388" customFormat="false" ht="12.75" hidden="false" customHeight="false" outlineLevel="0" collapsed="false">
      <c r="A388" s="122"/>
      <c r="B388" s="122"/>
      <c r="AC388" s="11" t="n">
        <f aca="false">EOMONTH(AC387,0)+1</f>
        <v>48245</v>
      </c>
      <c r="AD388" s="8" t="n">
        <v>20</v>
      </c>
      <c r="AE388" s="8" t="n">
        <v>5</v>
      </c>
      <c r="AF388" s="8" t="n">
        <v>4</v>
      </c>
      <c r="AG388" s="8" t="n">
        <v>0</v>
      </c>
      <c r="AH388" s="8" t="n">
        <v>29</v>
      </c>
    </row>
    <row r="389" customFormat="false" ht="12.75" hidden="false" customHeight="false" outlineLevel="0" collapsed="false">
      <c r="A389" s="122"/>
      <c r="B389" s="122"/>
      <c r="AC389" s="11" t="n">
        <f aca="false">EOMONTH(AC388,0)+1</f>
        <v>48274</v>
      </c>
      <c r="AD389" s="8" t="n">
        <v>22</v>
      </c>
      <c r="AE389" s="8" t="n">
        <v>4</v>
      </c>
      <c r="AF389" s="8" t="n">
        <v>5</v>
      </c>
      <c r="AG389" s="8" t="n">
        <v>0</v>
      </c>
      <c r="AH389" s="8" t="n">
        <v>31</v>
      </c>
    </row>
    <row r="390" customFormat="false" ht="12.75" hidden="false" customHeight="false" outlineLevel="0" collapsed="false">
      <c r="A390" s="122"/>
      <c r="B390" s="122"/>
      <c r="AC390" s="11" t="n">
        <f aca="false">EOMONTH(AC389,0)+1</f>
        <v>48305</v>
      </c>
      <c r="AD390" s="8" t="n">
        <v>22</v>
      </c>
      <c r="AE390" s="8" t="n">
        <v>4</v>
      </c>
      <c r="AF390" s="8" t="n">
        <v>4</v>
      </c>
      <c r="AG390" s="8" t="n">
        <v>0</v>
      </c>
      <c r="AH390" s="8" t="n">
        <v>30</v>
      </c>
    </row>
    <row r="391" customFormat="false" ht="12.75" hidden="false" customHeight="false" outlineLevel="0" collapsed="false">
      <c r="A391" s="122"/>
      <c r="B391" s="122"/>
      <c r="AC391" s="11" t="n">
        <f aca="false">EOMONTH(AC390,0)+1</f>
        <v>48335</v>
      </c>
      <c r="AD391" s="8" t="n">
        <v>20</v>
      </c>
      <c r="AE391" s="8" t="n">
        <v>5</v>
      </c>
      <c r="AF391" s="8" t="n">
        <v>6</v>
      </c>
      <c r="AG391" s="8" t="n">
        <v>1</v>
      </c>
      <c r="AH391" s="8" t="n">
        <v>31</v>
      </c>
    </row>
    <row r="392" customFormat="false" ht="12.75" hidden="false" customHeight="false" outlineLevel="0" collapsed="false">
      <c r="AC392" s="11" t="n">
        <f aca="false">EOMONTH(AC391,0)+1</f>
        <v>48366</v>
      </c>
      <c r="AD392" s="8" t="n">
        <v>22</v>
      </c>
      <c r="AE392" s="8" t="n">
        <v>4</v>
      </c>
      <c r="AF392" s="8" t="n">
        <v>4</v>
      </c>
      <c r="AG392" s="8" t="n">
        <v>0</v>
      </c>
      <c r="AH392" s="8" t="n">
        <v>30</v>
      </c>
    </row>
    <row r="393" customFormat="false" ht="12.75" hidden="false" customHeight="false" outlineLevel="0" collapsed="false">
      <c r="AC393" s="11" t="n">
        <f aca="false">EOMONTH(AC392,0)+1</f>
        <v>48396</v>
      </c>
      <c r="AD393" s="8" t="n">
        <v>23</v>
      </c>
      <c r="AE393" s="8" t="n">
        <v>3</v>
      </c>
      <c r="AF393" s="8" t="n">
        <v>5</v>
      </c>
      <c r="AG393" s="8" t="n">
        <v>1</v>
      </c>
      <c r="AH393" s="8" t="n">
        <v>31</v>
      </c>
    </row>
    <row r="394" customFormat="false" ht="12.75" hidden="false" customHeight="false" outlineLevel="0" collapsed="false">
      <c r="AC394" s="11" t="n">
        <f aca="false">EOMONTH(AC393,0)+1</f>
        <v>48427</v>
      </c>
      <c r="AD394" s="8" t="n">
        <v>21</v>
      </c>
      <c r="AE394" s="8" t="n">
        <v>5</v>
      </c>
      <c r="AF394" s="8" t="n">
        <v>5</v>
      </c>
      <c r="AG394" s="8" t="n">
        <v>0</v>
      </c>
      <c r="AH394" s="8" t="n">
        <v>31</v>
      </c>
    </row>
    <row r="395" customFormat="false" ht="12.75" hidden="false" customHeight="false" outlineLevel="0" collapsed="false">
      <c r="AC395" s="11" t="n">
        <f aca="false">EOMONTH(AC394,0)+1</f>
        <v>48458</v>
      </c>
      <c r="AD395" s="8" t="n">
        <v>21</v>
      </c>
      <c r="AE395" s="8" t="n">
        <v>4</v>
      </c>
      <c r="AF395" s="8" t="n">
        <v>5</v>
      </c>
      <c r="AG395" s="8" t="n">
        <v>1</v>
      </c>
      <c r="AH395" s="8" t="n">
        <v>30</v>
      </c>
    </row>
    <row r="396" customFormat="false" ht="12.75" hidden="false" customHeight="false" outlineLevel="0" collapsed="false">
      <c r="AC396" s="11" t="n">
        <f aca="false">EOMONTH(AC395,0)+1</f>
        <v>48488</v>
      </c>
      <c r="AD396" s="8" t="n">
        <v>22</v>
      </c>
      <c r="AE396" s="8" t="n">
        <v>5</v>
      </c>
      <c r="AF396" s="8" t="n">
        <v>4</v>
      </c>
      <c r="AG396" s="8" t="n">
        <v>0</v>
      </c>
      <c r="AH396" s="8" t="n">
        <v>31</v>
      </c>
    </row>
    <row r="397" customFormat="false" ht="12.75" hidden="false" customHeight="false" outlineLevel="0" collapsed="false">
      <c r="AC397" s="11" t="n">
        <f aca="false">EOMONTH(AC396,0)+1</f>
        <v>48519</v>
      </c>
      <c r="AD397" s="8" t="n">
        <v>20</v>
      </c>
      <c r="AE397" s="8" t="n">
        <v>4</v>
      </c>
      <c r="AF397" s="8" t="n">
        <v>6</v>
      </c>
      <c r="AG397" s="8" t="n">
        <v>1</v>
      </c>
      <c r="AH397" s="8" t="n">
        <v>30</v>
      </c>
    </row>
    <row r="398" customFormat="false" ht="12.75" hidden="false" customHeight="false" outlineLevel="0" collapsed="false">
      <c r="AC398" s="11" t="n">
        <f aca="false">EOMONTH(AC397,0)+1</f>
        <v>48549</v>
      </c>
      <c r="AD398" s="8" t="n">
        <v>22</v>
      </c>
      <c r="AE398" s="8" t="n">
        <v>4</v>
      </c>
      <c r="AF398" s="8" t="n">
        <v>5</v>
      </c>
      <c r="AG398" s="8" t="n">
        <v>1</v>
      </c>
      <c r="AH398" s="8" t="n">
        <v>31</v>
      </c>
    </row>
    <row r="399" customFormat="false" ht="12.75" hidden="false" customHeight="false" outlineLevel="0" collapsed="false">
      <c r="AC399" s="11" t="n">
        <f aca="false">EOMONTH(AC398,0)+1</f>
        <v>48580</v>
      </c>
      <c r="AD399" s="8" t="n">
        <v>22</v>
      </c>
      <c r="AE399" s="8" t="n">
        <v>4</v>
      </c>
      <c r="AF399" s="8" t="n">
        <v>5</v>
      </c>
      <c r="AG399" s="8" t="n">
        <v>1</v>
      </c>
      <c r="AH399" s="8" t="n">
        <v>31</v>
      </c>
    </row>
    <row r="400" customFormat="false" ht="12.75" hidden="false" customHeight="false" outlineLevel="0" collapsed="false">
      <c r="AC400" s="11" t="n">
        <f aca="false">EOMONTH(AC399,0)+1</f>
        <v>48611</v>
      </c>
      <c r="AD400" s="8" t="n">
        <v>20</v>
      </c>
      <c r="AE400" s="8" t="n">
        <v>4</v>
      </c>
      <c r="AF400" s="8" t="n">
        <v>4</v>
      </c>
      <c r="AG400" s="8" t="n">
        <v>0</v>
      </c>
      <c r="AH400" s="8" t="n">
        <v>28</v>
      </c>
    </row>
    <row r="401" customFormat="false" ht="12.75" hidden="false" customHeight="false" outlineLevel="0" collapsed="false">
      <c r="AC401" s="11" t="n">
        <f aca="false">EOMONTH(AC400,0)+1</f>
        <v>48639</v>
      </c>
      <c r="AD401" s="8" t="n">
        <v>21</v>
      </c>
      <c r="AE401" s="8" t="n">
        <v>5</v>
      </c>
      <c r="AF401" s="8" t="n">
        <v>5</v>
      </c>
      <c r="AG401" s="8" t="n">
        <v>0</v>
      </c>
      <c r="AH401" s="8" t="n">
        <v>31</v>
      </c>
    </row>
    <row r="402" customFormat="false" ht="12.75" hidden="false" customHeight="false" outlineLevel="0" collapsed="false">
      <c r="AC402" s="11" t="n">
        <f aca="false">EOMONTH(AC401,0)+1</f>
        <v>48670</v>
      </c>
      <c r="AD402" s="8" t="n">
        <v>22</v>
      </c>
      <c r="AE402" s="8" t="n">
        <v>4</v>
      </c>
      <c r="AF402" s="8" t="n">
        <v>4</v>
      </c>
      <c r="AG402" s="8" t="n">
        <v>0</v>
      </c>
      <c r="AH402" s="8" t="n">
        <v>30</v>
      </c>
    </row>
    <row r="403" customFormat="false" ht="12.75" hidden="false" customHeight="false" outlineLevel="0" collapsed="false">
      <c r="AC403" s="11" t="n">
        <f aca="false">EOMONTH(AC402,0)+1</f>
        <v>48700</v>
      </c>
      <c r="AD403" s="8" t="n">
        <v>22</v>
      </c>
      <c r="AE403" s="8" t="n">
        <v>4</v>
      </c>
      <c r="AF403" s="8" t="n">
        <v>5</v>
      </c>
      <c r="AG403" s="8" t="n">
        <v>1</v>
      </c>
      <c r="AH403" s="8" t="n">
        <v>31</v>
      </c>
    </row>
    <row r="404" customFormat="false" ht="12.75" hidden="false" customHeight="false" outlineLevel="0" collapsed="false">
      <c r="AC404" s="11" t="n">
        <f aca="false">EOMONTH(AC403,0)+1</f>
        <v>48731</v>
      </c>
      <c r="AD404" s="8" t="n">
        <v>20</v>
      </c>
      <c r="AE404" s="8" t="n">
        <v>5</v>
      </c>
      <c r="AF404" s="8" t="n">
        <v>5</v>
      </c>
      <c r="AG404" s="8" t="n">
        <v>0</v>
      </c>
      <c r="AH404" s="8" t="n">
        <v>30</v>
      </c>
    </row>
    <row r="405" customFormat="false" ht="12.75" hidden="false" customHeight="false" outlineLevel="0" collapsed="false">
      <c r="AC405" s="11" t="n">
        <f aca="false">EOMONTH(AC404,0)+1</f>
        <v>48761</v>
      </c>
      <c r="AD405" s="8" t="n">
        <v>22</v>
      </c>
      <c r="AE405" s="8" t="n">
        <v>4</v>
      </c>
      <c r="AF405" s="8" t="n">
        <v>5</v>
      </c>
      <c r="AG405" s="8" t="n">
        <v>1</v>
      </c>
      <c r="AH405" s="8" t="n">
        <v>31</v>
      </c>
    </row>
    <row r="406" customFormat="false" ht="12.75" hidden="false" customHeight="false" outlineLevel="0" collapsed="false">
      <c r="AC406" s="11" t="n">
        <f aca="false">EOMONTH(AC405,0)+1</f>
        <v>48792</v>
      </c>
      <c r="AD406" s="8" t="n">
        <v>22</v>
      </c>
      <c r="AE406" s="8" t="n">
        <v>5</v>
      </c>
      <c r="AF406" s="8" t="n">
        <v>4</v>
      </c>
      <c r="AG406" s="8" t="n">
        <v>0</v>
      </c>
      <c r="AH406" s="8" t="n">
        <v>31</v>
      </c>
    </row>
    <row r="407" customFormat="false" ht="12.75" hidden="false" customHeight="false" outlineLevel="0" collapsed="false">
      <c r="AC407" s="11" t="n">
        <f aca="false">EOMONTH(AC406,0)+1</f>
        <v>48823</v>
      </c>
      <c r="AD407" s="8" t="n">
        <v>20</v>
      </c>
      <c r="AE407" s="8" t="n">
        <v>4</v>
      </c>
      <c r="AF407" s="8" t="n">
        <v>6</v>
      </c>
      <c r="AG407" s="8" t="n">
        <v>1</v>
      </c>
      <c r="AH407" s="8" t="n">
        <v>30</v>
      </c>
    </row>
    <row r="408" customFormat="false" ht="12.75" hidden="false" customHeight="false" outlineLevel="0" collapsed="false">
      <c r="AC408" s="11" t="n">
        <f aca="false">EOMONTH(AC407,0)+1</f>
        <v>48853</v>
      </c>
      <c r="AD408" s="8" t="n">
        <v>23</v>
      </c>
      <c r="AE408" s="8" t="n">
        <v>4</v>
      </c>
      <c r="AF408" s="8" t="n">
        <v>4</v>
      </c>
      <c r="AG408" s="8" t="n">
        <v>0</v>
      </c>
      <c r="AH408" s="8" t="n">
        <v>31</v>
      </c>
    </row>
    <row r="409" customFormat="false" ht="12.75" hidden="false" customHeight="false" outlineLevel="0" collapsed="false">
      <c r="AC409" s="11" t="n">
        <f aca="false">EOMONTH(AC408,0)+1</f>
        <v>48884</v>
      </c>
      <c r="AD409" s="8" t="n">
        <v>20</v>
      </c>
      <c r="AE409" s="8" t="n">
        <v>5</v>
      </c>
      <c r="AF409" s="8" t="n">
        <v>5</v>
      </c>
      <c r="AG409" s="8" t="n">
        <v>1</v>
      </c>
      <c r="AH409" s="8" t="n">
        <v>30</v>
      </c>
    </row>
    <row r="410" customFormat="false" ht="12.75" hidden="false" customHeight="false" outlineLevel="0" collapsed="false">
      <c r="AC410" s="11" t="n">
        <f aca="false">EOMONTH(AC409,0)+1</f>
        <v>48914</v>
      </c>
      <c r="AD410" s="8" t="n">
        <v>21</v>
      </c>
      <c r="AE410" s="8" t="n">
        <v>4</v>
      </c>
      <c r="AF410" s="8" t="n">
        <v>6</v>
      </c>
      <c r="AG410" s="8" t="n">
        <v>1</v>
      </c>
      <c r="AH410" s="8" t="n">
        <v>31</v>
      </c>
    </row>
    <row r="411" customFormat="false" ht="12.75" hidden="false" customHeight="false" outlineLevel="0" collapsed="false">
      <c r="AC411" s="11" t="n">
        <f aca="false">EOMONTH(AC410,0)+1</f>
        <v>48945</v>
      </c>
      <c r="AD411" s="8" t="n">
        <v>22</v>
      </c>
      <c r="AE411" s="8" t="n">
        <v>4</v>
      </c>
      <c r="AF411" s="8" t="n">
        <v>5</v>
      </c>
      <c r="AG411" s="8" t="n">
        <v>1</v>
      </c>
      <c r="AH411" s="8" t="n">
        <v>31</v>
      </c>
    </row>
    <row r="412" customFormat="false" ht="12.75" hidden="false" customHeight="false" outlineLevel="0" collapsed="false">
      <c r="AC412" s="11" t="n">
        <f aca="false">EOMONTH(AC411,0)+1</f>
        <v>48976</v>
      </c>
      <c r="AD412" s="8" t="n">
        <v>20</v>
      </c>
      <c r="AE412" s="8" t="n">
        <v>4</v>
      </c>
      <c r="AF412" s="8" t="n">
        <v>4</v>
      </c>
      <c r="AG412" s="8" t="n">
        <v>0</v>
      </c>
      <c r="AH412" s="8" t="n">
        <v>28</v>
      </c>
    </row>
    <row r="413" customFormat="false" ht="12.75" hidden="false" customHeight="false" outlineLevel="0" collapsed="false">
      <c r="AC413" s="11" t="n">
        <f aca="false">EOMONTH(AC412,0)+1</f>
        <v>49004</v>
      </c>
      <c r="AD413" s="8" t="n">
        <v>21</v>
      </c>
      <c r="AE413" s="8" t="n">
        <v>5</v>
      </c>
      <c r="AF413" s="8" t="n">
        <v>5</v>
      </c>
      <c r="AG413" s="8" t="n">
        <v>0</v>
      </c>
      <c r="AH413" s="8" t="n">
        <v>31</v>
      </c>
    </row>
    <row r="414" customFormat="false" ht="12.75" hidden="false" customHeight="false" outlineLevel="0" collapsed="false">
      <c r="AC414" s="11" t="n">
        <f aca="false">EOMONTH(AC413,0)+1</f>
        <v>49035</v>
      </c>
      <c r="AD414" s="8" t="n">
        <v>22</v>
      </c>
      <c r="AE414" s="8" t="n">
        <v>4</v>
      </c>
      <c r="AF414" s="8" t="n">
        <v>4</v>
      </c>
      <c r="AG414" s="8" t="n">
        <v>0</v>
      </c>
      <c r="AH414" s="8" t="n">
        <v>30</v>
      </c>
    </row>
    <row r="415" customFormat="false" ht="12.75" hidden="false" customHeight="false" outlineLevel="0" collapsed="false">
      <c r="AC415" s="11" t="n">
        <f aca="false">EOMONTH(AC414,0)+1</f>
        <v>49065</v>
      </c>
      <c r="AD415" s="8" t="n">
        <v>22</v>
      </c>
      <c r="AE415" s="8" t="n">
        <v>4</v>
      </c>
      <c r="AF415" s="8" t="n">
        <v>5</v>
      </c>
      <c r="AG415" s="8" t="n">
        <v>1</v>
      </c>
      <c r="AH415" s="8" t="n">
        <v>31</v>
      </c>
    </row>
    <row r="416" customFormat="false" ht="12.75" hidden="false" customHeight="false" outlineLevel="0" collapsed="false">
      <c r="AC416" s="11" t="n">
        <f aca="false">EOMONTH(AC415,0)+1</f>
        <v>49096</v>
      </c>
      <c r="AD416" s="8" t="n">
        <v>20</v>
      </c>
      <c r="AE416" s="8" t="n">
        <v>5</v>
      </c>
      <c r="AF416" s="8" t="n">
        <v>5</v>
      </c>
      <c r="AG416" s="8" t="n">
        <v>0</v>
      </c>
      <c r="AH416" s="8" t="n">
        <v>30</v>
      </c>
    </row>
    <row r="417" customFormat="false" ht="12.75" hidden="false" customHeight="false" outlineLevel="0" collapsed="false">
      <c r="AC417" s="11" t="n">
        <f aca="false">EOMONTH(AC416,0)+1</f>
        <v>49126</v>
      </c>
      <c r="AD417" s="8" t="n">
        <v>22</v>
      </c>
      <c r="AE417" s="8" t="n">
        <v>4</v>
      </c>
      <c r="AF417" s="8" t="n">
        <v>5</v>
      </c>
      <c r="AG417" s="8" t="n">
        <v>1</v>
      </c>
      <c r="AH417" s="8" t="n">
        <v>31</v>
      </c>
    </row>
    <row r="418" customFormat="false" ht="12.75" hidden="false" customHeight="false" outlineLevel="0" collapsed="false">
      <c r="AC418" s="11" t="n">
        <f aca="false">EOMONTH(AC417,0)+1</f>
        <v>49157</v>
      </c>
      <c r="AD418" s="8" t="n">
        <v>22</v>
      </c>
      <c r="AE418" s="8" t="n">
        <v>5</v>
      </c>
      <c r="AF418" s="8" t="n">
        <v>4</v>
      </c>
      <c r="AG418" s="8" t="n">
        <v>0</v>
      </c>
      <c r="AH418" s="8" t="n">
        <v>31</v>
      </c>
    </row>
    <row r="419" customFormat="false" ht="12.75" hidden="false" customHeight="false" outlineLevel="0" collapsed="false">
      <c r="AC419" s="11" t="n">
        <f aca="false">EOMONTH(AC418,0)+1</f>
        <v>49188</v>
      </c>
      <c r="AD419" s="8" t="n">
        <v>20</v>
      </c>
      <c r="AE419" s="8" t="n">
        <v>4</v>
      </c>
      <c r="AF419" s="8" t="n">
        <v>6</v>
      </c>
      <c r="AG419" s="8" t="n">
        <v>1</v>
      </c>
      <c r="AH419" s="8" t="n">
        <v>30</v>
      </c>
    </row>
    <row r="420" customFormat="false" ht="12.75" hidden="false" customHeight="false" outlineLevel="0" collapsed="false">
      <c r="AC420" s="11" t="n">
        <f aca="false">EOMONTH(AC419,0)+1</f>
        <v>49218</v>
      </c>
      <c r="AD420" s="8" t="n">
        <v>23</v>
      </c>
      <c r="AE420" s="8" t="n">
        <v>4</v>
      </c>
      <c r="AF420" s="8" t="n">
        <v>4</v>
      </c>
      <c r="AG420" s="8" t="n">
        <v>0</v>
      </c>
      <c r="AH420" s="8" t="n">
        <v>31</v>
      </c>
    </row>
    <row r="421" customFormat="false" ht="12.75" hidden="false" customHeight="false" outlineLevel="0" collapsed="false">
      <c r="AC421" s="11" t="n">
        <f aca="false">EOMONTH(AC420,0)+1</f>
        <v>49249</v>
      </c>
      <c r="AD421" s="8" t="n">
        <v>20</v>
      </c>
      <c r="AE421" s="8" t="n">
        <v>5</v>
      </c>
      <c r="AF421" s="8" t="n">
        <v>5</v>
      </c>
      <c r="AG421" s="8" t="n">
        <v>1</v>
      </c>
      <c r="AH421" s="8" t="n">
        <v>30</v>
      </c>
    </row>
    <row r="422" customFormat="false" ht="12.75" hidden="false" customHeight="false" outlineLevel="0" collapsed="false">
      <c r="AC422" s="11" t="n">
        <f aca="false">EOMONTH(AC421,0)+1</f>
        <v>49279</v>
      </c>
      <c r="AD422" s="8" t="n">
        <v>21</v>
      </c>
      <c r="AE422" s="8" t="n">
        <v>4</v>
      </c>
      <c r="AF422" s="8" t="n">
        <v>6</v>
      </c>
      <c r="AG422" s="8" t="n">
        <v>1</v>
      </c>
      <c r="AH422" s="8" t="n">
        <v>31</v>
      </c>
    </row>
    <row r="423" customFormat="false" ht="12.75" hidden="false" customHeight="false" outlineLevel="0" collapsed="false">
      <c r="AC423" s="11" t="n">
        <f aca="false">EOMONTH(AC422,0)+1</f>
        <v>49310</v>
      </c>
      <c r="AD423" s="8" t="n">
        <v>22</v>
      </c>
      <c r="AE423" s="8" t="n">
        <v>4</v>
      </c>
      <c r="AF423" s="8" t="n">
        <v>5</v>
      </c>
      <c r="AG423" s="8" t="n">
        <v>1</v>
      </c>
      <c r="AH423" s="8" t="n">
        <v>31</v>
      </c>
    </row>
    <row r="424" customFormat="false" ht="12.75" hidden="false" customHeight="false" outlineLevel="0" collapsed="false">
      <c r="AC424" s="11" t="n">
        <f aca="false">EOMONTH(AC423,0)+1</f>
        <v>49341</v>
      </c>
      <c r="AD424" s="8" t="n">
        <v>20</v>
      </c>
      <c r="AE424" s="8" t="n">
        <v>4</v>
      </c>
      <c r="AF424" s="8" t="n">
        <v>4</v>
      </c>
      <c r="AG424" s="8" t="n">
        <v>0</v>
      </c>
      <c r="AH424" s="8" t="n">
        <v>28</v>
      </c>
    </row>
    <row r="425" customFormat="false" ht="12.75" hidden="false" customHeight="false" outlineLevel="0" collapsed="false">
      <c r="AC425" s="11" t="n">
        <f aca="false">EOMONTH(AC424,0)+1</f>
        <v>49369</v>
      </c>
      <c r="AD425" s="8" t="n">
        <v>21</v>
      </c>
      <c r="AE425" s="8" t="n">
        <v>5</v>
      </c>
      <c r="AF425" s="8" t="n">
        <v>5</v>
      </c>
      <c r="AG425" s="8" t="n">
        <v>0</v>
      </c>
      <c r="AH425" s="8" t="n">
        <v>31</v>
      </c>
    </row>
    <row r="426" customFormat="false" ht="12.75" hidden="false" customHeight="false" outlineLevel="0" collapsed="false">
      <c r="AC426" s="11" t="n">
        <f aca="false">EOMONTH(AC425,0)+1</f>
        <v>49400</v>
      </c>
      <c r="AD426" s="8" t="n">
        <v>22</v>
      </c>
      <c r="AE426" s="8" t="n">
        <v>4</v>
      </c>
      <c r="AF426" s="8" t="n">
        <v>4</v>
      </c>
      <c r="AG426" s="8" t="n">
        <v>0</v>
      </c>
      <c r="AH426" s="8" t="n">
        <v>30</v>
      </c>
    </row>
    <row r="427" customFormat="false" ht="12.75" hidden="false" customHeight="false" outlineLevel="0" collapsed="false">
      <c r="AC427" s="11" t="n">
        <f aca="false">EOMONTH(AC426,0)+1</f>
        <v>49430</v>
      </c>
      <c r="AD427" s="8" t="n">
        <v>22</v>
      </c>
      <c r="AE427" s="8" t="n">
        <v>4</v>
      </c>
      <c r="AF427" s="8" t="n">
        <v>5</v>
      </c>
      <c r="AG427" s="8" t="n">
        <v>1</v>
      </c>
      <c r="AH427" s="8" t="n">
        <v>31</v>
      </c>
    </row>
    <row r="428" customFormat="false" ht="12.75" hidden="false" customHeight="false" outlineLevel="0" collapsed="false">
      <c r="AC428" s="11" t="n">
        <f aca="false">EOMONTH(AC427,0)+1</f>
        <v>49461</v>
      </c>
      <c r="AD428" s="8" t="n">
        <v>20</v>
      </c>
      <c r="AE428" s="8" t="n">
        <v>5</v>
      </c>
      <c r="AF428" s="8" t="n">
        <v>5</v>
      </c>
      <c r="AG428" s="8" t="n">
        <v>0</v>
      </c>
      <c r="AH428" s="8" t="n">
        <v>30</v>
      </c>
    </row>
    <row r="429" customFormat="false" ht="12.75" hidden="false" customHeight="false" outlineLevel="0" collapsed="false">
      <c r="AC429" s="11" t="n">
        <f aca="false">EOMONTH(AC428,0)+1</f>
        <v>49491</v>
      </c>
      <c r="AD429" s="8" t="n">
        <v>22</v>
      </c>
      <c r="AE429" s="8" t="n">
        <v>4</v>
      </c>
      <c r="AF429" s="8" t="n">
        <v>5</v>
      </c>
      <c r="AG429" s="8" t="n">
        <v>1</v>
      </c>
      <c r="AH429" s="8" t="n">
        <v>31</v>
      </c>
    </row>
    <row r="430" customFormat="false" ht="12.75" hidden="false" customHeight="false" outlineLevel="0" collapsed="false">
      <c r="AC430" s="11" t="n">
        <f aca="false">EOMONTH(AC429,0)+1</f>
        <v>49522</v>
      </c>
      <c r="AD430" s="8" t="n">
        <v>22</v>
      </c>
      <c r="AE430" s="8" t="n">
        <v>5</v>
      </c>
      <c r="AF430" s="8" t="n">
        <v>4</v>
      </c>
      <c r="AG430" s="8" t="n">
        <v>0</v>
      </c>
      <c r="AH430" s="8" t="n">
        <v>31</v>
      </c>
    </row>
    <row r="431" customFormat="false" ht="12.75" hidden="false" customHeight="false" outlineLevel="0" collapsed="false">
      <c r="AC431" s="11" t="n">
        <f aca="false">EOMONTH(AC430,0)+1</f>
        <v>49553</v>
      </c>
      <c r="AD431" s="8" t="n">
        <v>20</v>
      </c>
      <c r="AE431" s="8" t="n">
        <v>4</v>
      </c>
      <c r="AF431" s="8" t="n">
        <v>6</v>
      </c>
      <c r="AG431" s="8" t="n">
        <v>1</v>
      </c>
      <c r="AH431" s="8" t="n">
        <v>30</v>
      </c>
    </row>
    <row r="432" customFormat="false" ht="12.75" hidden="false" customHeight="false" outlineLevel="0" collapsed="false">
      <c r="AC432" s="11" t="n">
        <f aca="false">EOMONTH(AC431,0)+1</f>
        <v>49583</v>
      </c>
      <c r="AD432" s="8" t="n">
        <v>23</v>
      </c>
      <c r="AE432" s="8" t="n">
        <v>4</v>
      </c>
      <c r="AF432" s="8" t="n">
        <v>4</v>
      </c>
      <c r="AG432" s="8" t="n">
        <v>0</v>
      </c>
      <c r="AH432" s="8" t="n">
        <v>31</v>
      </c>
    </row>
    <row r="433" customFormat="false" ht="12.75" hidden="false" customHeight="false" outlineLevel="0" collapsed="false">
      <c r="AC433" s="11" t="n">
        <f aca="false">EOMONTH(AC432,0)+1</f>
        <v>49614</v>
      </c>
      <c r="AD433" s="8" t="n">
        <v>20</v>
      </c>
      <c r="AE433" s="8" t="n">
        <v>5</v>
      </c>
      <c r="AF433" s="8" t="n">
        <v>5</v>
      </c>
      <c r="AG433" s="8" t="n">
        <v>1</v>
      </c>
      <c r="AH433" s="8" t="n">
        <v>30</v>
      </c>
    </row>
    <row r="434" customFormat="false" ht="12.75" hidden="false" customHeight="false" outlineLevel="0" collapsed="false">
      <c r="AC434" s="11" t="n">
        <f aca="false">EOMONTH(AC433,0)+1</f>
        <v>49644</v>
      </c>
      <c r="AD434" s="8" t="n">
        <v>21</v>
      </c>
      <c r="AE434" s="8" t="n">
        <v>4</v>
      </c>
      <c r="AF434" s="8" t="n">
        <v>6</v>
      </c>
      <c r="AG434" s="8" t="n">
        <v>1</v>
      </c>
      <c r="AH434" s="8" t="n">
        <v>31</v>
      </c>
    </row>
    <row r="435" customFormat="false" ht="12.75" hidden="false" customHeight="false" outlineLevel="0" collapsed="false">
      <c r="AC435" s="11" t="n">
        <f aca="false">EOMONTH(AC434,0)+1</f>
        <v>49675</v>
      </c>
      <c r="AD435" s="8" t="n">
        <v>22</v>
      </c>
      <c r="AE435" s="8" t="n">
        <v>4</v>
      </c>
      <c r="AF435" s="8" t="n">
        <v>5</v>
      </c>
      <c r="AG435" s="8" t="n">
        <v>1</v>
      </c>
      <c r="AH435" s="8" t="n">
        <v>31</v>
      </c>
    </row>
    <row r="436" customFormat="false" ht="12.75" hidden="false" customHeight="false" outlineLevel="0" collapsed="false">
      <c r="AC436" s="11" t="n">
        <f aca="false">EOMONTH(AC435,0)+1</f>
        <v>49706</v>
      </c>
      <c r="AD436" s="8" t="n">
        <v>20</v>
      </c>
      <c r="AE436" s="8" t="n">
        <v>5</v>
      </c>
      <c r="AF436" s="8" t="n">
        <v>4</v>
      </c>
      <c r="AG436" s="8" t="n">
        <v>0</v>
      </c>
      <c r="AH436" s="8" t="n">
        <v>29</v>
      </c>
    </row>
    <row r="437" customFormat="false" ht="12.75" hidden="false" customHeight="false" outlineLevel="0" collapsed="false">
      <c r="AC437" s="11" t="n">
        <f aca="false">EOMONTH(AC436,0)+1</f>
        <v>49735</v>
      </c>
      <c r="AD437" s="8" t="n">
        <v>22</v>
      </c>
      <c r="AE437" s="8" t="n">
        <v>4</v>
      </c>
      <c r="AF437" s="8" t="n">
        <v>5</v>
      </c>
      <c r="AG437" s="8" t="n">
        <v>0</v>
      </c>
      <c r="AH437" s="8" t="n">
        <v>31</v>
      </c>
    </row>
    <row r="438" customFormat="false" ht="12.75" hidden="false" customHeight="false" outlineLevel="0" collapsed="false">
      <c r="AC438" s="11" t="n">
        <f aca="false">EOMONTH(AC437,0)+1</f>
        <v>49766</v>
      </c>
      <c r="AD438" s="8" t="n">
        <v>22</v>
      </c>
      <c r="AE438" s="8" t="n">
        <v>4</v>
      </c>
      <c r="AF438" s="8" t="n">
        <v>4</v>
      </c>
      <c r="AG438" s="8" t="n">
        <v>0</v>
      </c>
      <c r="AH438" s="8" t="n">
        <v>30</v>
      </c>
    </row>
    <row r="439" customFormat="false" ht="12.75" hidden="false" customHeight="false" outlineLevel="0" collapsed="false">
      <c r="AC439" s="11" t="n">
        <f aca="false">EOMONTH(AC438,0)+1</f>
        <v>49796</v>
      </c>
      <c r="AD439" s="8" t="n">
        <v>20</v>
      </c>
      <c r="AE439" s="8" t="n">
        <v>5</v>
      </c>
      <c r="AF439" s="8" t="n">
        <v>6</v>
      </c>
      <c r="AG439" s="8" t="n">
        <v>1</v>
      </c>
      <c r="AH439" s="8" t="n">
        <v>31</v>
      </c>
    </row>
    <row r="440" customFormat="false" ht="12.75" hidden="false" customHeight="false" outlineLevel="0" collapsed="false">
      <c r="AC440" s="11" t="n">
        <f aca="false">EOMONTH(AC439,0)+1</f>
        <v>49827</v>
      </c>
      <c r="AD440" s="8" t="n">
        <v>22</v>
      </c>
      <c r="AE440" s="8" t="n">
        <v>4</v>
      </c>
      <c r="AF440" s="8" t="n">
        <v>4</v>
      </c>
      <c r="AG440" s="8" t="n">
        <v>0</v>
      </c>
      <c r="AH440" s="8" t="n">
        <v>30</v>
      </c>
    </row>
    <row r="441" customFormat="false" ht="12.75" hidden="false" customHeight="false" outlineLevel="0" collapsed="false">
      <c r="AC441" s="11" t="n">
        <f aca="false">EOMONTH(AC440,0)+1</f>
        <v>49857</v>
      </c>
      <c r="AD441" s="8" t="n">
        <v>23</v>
      </c>
      <c r="AE441" s="8" t="n">
        <v>3</v>
      </c>
      <c r="AF441" s="8" t="n">
        <v>5</v>
      </c>
      <c r="AG441" s="8" t="n">
        <v>1</v>
      </c>
      <c r="AH441" s="8" t="n">
        <v>31</v>
      </c>
    </row>
    <row r="442" customFormat="false" ht="12.75" hidden="false" customHeight="false" outlineLevel="0" collapsed="false">
      <c r="AC442" s="11" t="n">
        <f aca="false">EOMONTH(AC441,0)+1</f>
        <v>49888</v>
      </c>
      <c r="AD442" s="8" t="n">
        <v>21</v>
      </c>
      <c r="AE442" s="8" t="n">
        <v>5</v>
      </c>
      <c r="AF442" s="8" t="n">
        <v>5</v>
      </c>
      <c r="AG442" s="8" t="n">
        <v>0</v>
      </c>
      <c r="AH442" s="8" t="n">
        <v>31</v>
      </c>
    </row>
    <row r="443" customFormat="false" ht="12.75" hidden="false" customHeight="false" outlineLevel="0" collapsed="false">
      <c r="AC443" s="11" t="n">
        <f aca="false">EOMONTH(AC442,0)+1</f>
        <v>49919</v>
      </c>
      <c r="AD443" s="8" t="n">
        <v>21</v>
      </c>
      <c r="AE443" s="8" t="n">
        <v>4</v>
      </c>
      <c r="AF443" s="8" t="n">
        <v>5</v>
      </c>
      <c r="AG443" s="8" t="n">
        <v>1</v>
      </c>
      <c r="AH443" s="8" t="n">
        <v>30</v>
      </c>
    </row>
    <row r="444" customFormat="false" ht="12.75" hidden="false" customHeight="false" outlineLevel="0" collapsed="false">
      <c r="AC444" s="11" t="n">
        <f aca="false">EOMONTH(AC443,0)+1</f>
        <v>49949</v>
      </c>
      <c r="AD444" s="8" t="n">
        <v>22</v>
      </c>
      <c r="AE444" s="8" t="n">
        <v>5</v>
      </c>
      <c r="AF444" s="8" t="n">
        <v>4</v>
      </c>
      <c r="AG444" s="8" t="n">
        <v>0</v>
      </c>
      <c r="AH444" s="8" t="n">
        <v>31</v>
      </c>
    </row>
    <row r="445" customFormat="false" ht="12.75" hidden="false" customHeight="false" outlineLevel="0" collapsed="false">
      <c r="AC445" s="11" t="n">
        <f aca="false">EOMONTH(AC444,0)+1</f>
        <v>49980</v>
      </c>
      <c r="AD445" s="8" t="n">
        <v>20</v>
      </c>
      <c r="AE445" s="8" t="n">
        <v>4</v>
      </c>
      <c r="AF445" s="8" t="n">
        <v>6</v>
      </c>
      <c r="AG445" s="8" t="n">
        <v>1</v>
      </c>
      <c r="AH445" s="8" t="n">
        <v>30</v>
      </c>
    </row>
    <row r="446" customFormat="false" ht="12.75" hidden="false" customHeight="false" outlineLevel="0" collapsed="false">
      <c r="AC446" s="11" t="n">
        <f aca="false">EOMONTH(AC445,0)+1</f>
        <v>50010</v>
      </c>
      <c r="AD446" s="8" t="n">
        <v>22</v>
      </c>
      <c r="AE446" s="8" t="n">
        <v>4</v>
      </c>
      <c r="AF446" s="8" t="n">
        <v>5</v>
      </c>
      <c r="AG446" s="8" t="n">
        <v>1</v>
      </c>
      <c r="AH446" s="8" t="n">
        <v>31</v>
      </c>
    </row>
  </sheetData>
  <mergeCells count="4">
    <mergeCell ref="Q20:S20"/>
    <mergeCell ref="V33:X33"/>
    <mergeCell ref="V48:X48"/>
    <mergeCell ref="V60:X6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9">
              <controlPr defaultSize="0" print="false" autoFill="0" autoPict="0" macro="Module1.PriceCurveFetch">
                <anchor moveWithCells="true" sizeWithCells="false">
                  <from>
                    <xdr:col>0</xdr:col>
                    <xdr:colOff>794520</xdr:colOff>
                    <xdr:row>5</xdr:row>
                    <xdr:rowOff>142920</xdr:rowOff>
                  </from>
                  <to>
                    <xdr:col>6</xdr:col>
                    <xdr:colOff>644400</xdr:colOff>
                    <xdr:row>7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6">
              <controlPr defaultSize="0" print="false" autoFill="0" autoPict="0" macro="Module1.UpdateLiborCurve">
                <anchor moveWithCells="true" sizeWithCells="false">
                  <from>
                    <xdr:col>7</xdr:col>
                    <xdr:colOff>40680</xdr:colOff>
                    <xdr:row>5</xdr:row>
                    <xdr:rowOff>133560</xdr:rowOff>
                  </from>
                  <to>
                    <xdr:col>9</xdr:col>
                    <xdr:colOff>232200</xdr:colOff>
                    <xdr:row>7</xdr:row>
                    <xdr:rowOff>152640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P503"/>
  <sheetViews>
    <sheetView showFormulas="false" showGridLines="false" showRowColHeaders="true" showZeros="false" rightToLeft="false" tabSelected="false" showOutlineSymbols="true" defaultGridColor="true" view="normal" topLeftCell="A16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23" width="12.7"/>
    <col collapsed="false" customWidth="true" hidden="false" outlineLevel="0" max="3" min="3" style="123" width="6.7"/>
    <col collapsed="false" customWidth="true" hidden="false" outlineLevel="0" max="4" min="4" style="123" width="10.99"/>
    <col collapsed="false" customWidth="true" hidden="false" outlineLevel="0" max="5" min="5" style="124" width="8.56"/>
    <col collapsed="false" customWidth="true" hidden="false" outlineLevel="0" max="6" min="6" style="124" width="8.41"/>
    <col collapsed="false" customWidth="false" hidden="false" outlineLevel="0" max="7" min="7" style="124" width="9.14"/>
    <col collapsed="false" customWidth="true" hidden="false" outlineLevel="0" max="9" min="8" style="124" width="7.85"/>
    <col collapsed="false" customWidth="true" hidden="false" outlineLevel="0" max="10" min="10" style="124" width="9.56"/>
    <col collapsed="false" customWidth="true" hidden="false" outlineLevel="0" max="12" min="11" style="124" width="7.85"/>
    <col collapsed="false" customWidth="false" hidden="false" outlineLevel="0" max="13" min="13" style="124" width="9.14"/>
    <col collapsed="false" customWidth="true" hidden="false" outlineLevel="0" max="22" min="14" style="124" width="7.85"/>
    <col collapsed="false" customWidth="false" hidden="false" outlineLevel="0" max="23" min="23" style="124" width="9.14"/>
    <col collapsed="false" customWidth="true" hidden="false" outlineLevel="0" max="58" min="24" style="124" width="7.85"/>
    <col collapsed="false" customWidth="false" hidden="false" outlineLevel="0" max="257" min="59" style="125" width="9.14"/>
  </cols>
  <sheetData>
    <row r="2" customFormat="false" ht="23.25" hidden="false" customHeight="false" outlineLevel="0" collapsed="false">
      <c r="A2" s="126" t="s">
        <v>158</v>
      </c>
      <c r="B2" s="24"/>
      <c r="C2" s="24"/>
      <c r="D2" s="126" t="s">
        <v>159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E2" s="128"/>
      <c r="BF2" s="128"/>
    </row>
    <row r="3" customFormat="false" ht="12.75" hidden="false" customHeight="false" outlineLevel="0" collapsed="false">
      <c r="A3" s="129"/>
      <c r="B3" s="129"/>
      <c r="C3" s="129"/>
      <c r="D3" s="130" t="s">
        <v>160</v>
      </c>
      <c r="E3" s="130" t="s">
        <v>21</v>
      </c>
      <c r="F3" s="131"/>
      <c r="G3" s="132" t="n">
        <v>37222</v>
      </c>
      <c r="H3" s="131"/>
      <c r="I3" s="133"/>
      <c r="J3" s="133"/>
      <c r="K3" s="133"/>
      <c r="L3" s="134"/>
      <c r="M3" s="135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3"/>
      <c r="AP3" s="133"/>
      <c r="AQ3" s="133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I3" s="136" t="s">
        <v>161</v>
      </c>
    </row>
    <row r="4" customFormat="false" ht="12.75" hidden="false" customHeight="false" outlineLevel="0" collapsed="false">
      <c r="A4" s="137" t="n">
        <v>37226</v>
      </c>
      <c r="B4" s="138" t="n">
        <v>0.0215297558796865</v>
      </c>
      <c r="C4" s="129"/>
      <c r="D4" s="135"/>
      <c r="E4" s="131"/>
      <c r="F4" s="131"/>
      <c r="G4" s="131"/>
      <c r="H4" s="133"/>
      <c r="I4" s="133"/>
      <c r="J4" s="133"/>
      <c r="K4" s="133"/>
      <c r="L4" s="139"/>
      <c r="M4" s="135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1"/>
      <c r="AA4" s="131" t="s">
        <v>162</v>
      </c>
      <c r="AB4" s="131"/>
      <c r="AC4" s="131"/>
      <c r="AD4" s="131"/>
      <c r="AE4" s="131" t="s">
        <v>162</v>
      </c>
      <c r="AF4" s="131"/>
      <c r="AG4" s="131"/>
      <c r="AH4" s="131"/>
      <c r="AI4" s="131" t="s">
        <v>163</v>
      </c>
      <c r="AJ4" s="131"/>
      <c r="AK4" s="131"/>
      <c r="AL4" s="131"/>
      <c r="AM4" s="131" t="s">
        <v>163</v>
      </c>
      <c r="AN4" s="131"/>
      <c r="AO4" s="133"/>
      <c r="AP4" s="133"/>
      <c r="AQ4" s="133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I4" s="140"/>
      <c r="BJ4" s="141" t="s">
        <v>163</v>
      </c>
      <c r="BK4" s="141"/>
      <c r="BL4" s="141"/>
      <c r="BM4" s="141"/>
      <c r="BN4" s="141"/>
      <c r="BO4" s="141"/>
      <c r="BP4" s="142"/>
    </row>
    <row r="5" customFormat="false" ht="12.75" hidden="false" customHeight="false" outlineLevel="0" collapsed="false">
      <c r="A5" s="137" t="n">
        <f aca="false">EOMONTH(IRFirstMonth,0)+1</f>
        <v>37257</v>
      </c>
      <c r="B5" s="138" t="n">
        <v>0.0215143707350349</v>
      </c>
      <c r="C5" s="129"/>
      <c r="D5" s="134"/>
      <c r="E5" s="133"/>
      <c r="F5" s="133" t="s">
        <v>164</v>
      </c>
      <c r="G5" s="133"/>
      <c r="H5" s="133"/>
      <c r="I5" s="133"/>
      <c r="J5" s="133" t="s">
        <v>165</v>
      </c>
      <c r="K5" s="133"/>
      <c r="L5" s="134"/>
      <c r="M5" s="135"/>
      <c r="N5" s="133"/>
      <c r="O5" s="133" t="s">
        <v>166</v>
      </c>
      <c r="P5" s="133"/>
      <c r="Q5" s="133"/>
      <c r="R5" s="133"/>
      <c r="S5" s="133" t="s">
        <v>167</v>
      </c>
      <c r="T5" s="133"/>
      <c r="U5" s="133"/>
      <c r="V5" s="133"/>
      <c r="W5" s="133" t="s">
        <v>168</v>
      </c>
      <c r="X5" s="133"/>
      <c r="Y5" s="133"/>
      <c r="Z5" s="131"/>
      <c r="AA5" s="131" t="s">
        <v>22</v>
      </c>
      <c r="AB5" s="131"/>
      <c r="AC5" s="131"/>
      <c r="AD5" s="131"/>
      <c r="AE5" s="131" t="s">
        <v>169</v>
      </c>
      <c r="AF5" s="131"/>
      <c r="AG5" s="131"/>
      <c r="AH5" s="131"/>
      <c r="AI5" s="131" t="s">
        <v>22</v>
      </c>
      <c r="AJ5" s="131"/>
      <c r="AK5" s="131"/>
      <c r="AL5" s="131"/>
      <c r="AM5" s="131" t="s">
        <v>169</v>
      </c>
      <c r="AN5" s="131"/>
      <c r="AO5" s="133"/>
      <c r="AP5" s="133" t="s">
        <v>170</v>
      </c>
      <c r="AQ5" s="133" t="s">
        <v>171</v>
      </c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I5" s="143"/>
      <c r="BJ5" s="144"/>
      <c r="BK5" s="144" t="s">
        <v>22</v>
      </c>
      <c r="BL5" s="144"/>
      <c r="BM5" s="144"/>
      <c r="BN5" s="144"/>
      <c r="BO5" s="144" t="s">
        <v>169</v>
      </c>
      <c r="BP5" s="145"/>
    </row>
    <row r="6" customFormat="false" ht="12.75" hidden="false" customHeight="false" outlineLevel="0" collapsed="false">
      <c r="A6" s="137" t="n">
        <f aca="false">EOMONTH(A5,0)+1</f>
        <v>37288</v>
      </c>
      <c r="B6" s="138" t="n">
        <v>0.0218958338765964</v>
      </c>
      <c r="C6" s="129"/>
      <c r="D6" s="146"/>
      <c r="E6" s="147" t="s">
        <v>18</v>
      </c>
      <c r="F6" s="147" t="s">
        <v>172</v>
      </c>
      <c r="G6" s="131" t="s">
        <v>173</v>
      </c>
      <c r="H6" s="133"/>
      <c r="I6" s="131" t="s">
        <v>18</v>
      </c>
      <c r="J6" s="131" t="s">
        <v>172</v>
      </c>
      <c r="K6" s="131" t="s">
        <v>173</v>
      </c>
      <c r="L6" s="134"/>
      <c r="M6" s="135"/>
      <c r="N6" s="147" t="s">
        <v>18</v>
      </c>
      <c r="O6" s="147" t="s">
        <v>172</v>
      </c>
      <c r="P6" s="131" t="s">
        <v>173</v>
      </c>
      <c r="Q6" s="131"/>
      <c r="R6" s="147" t="s">
        <v>18</v>
      </c>
      <c r="S6" s="147" t="s">
        <v>172</v>
      </c>
      <c r="T6" s="131" t="s">
        <v>173</v>
      </c>
      <c r="U6" s="131"/>
      <c r="V6" s="131" t="s">
        <v>18</v>
      </c>
      <c r="W6" s="131" t="s">
        <v>172</v>
      </c>
      <c r="X6" s="131" t="s">
        <v>173</v>
      </c>
      <c r="Y6" s="131"/>
      <c r="Z6" s="131" t="s">
        <v>18</v>
      </c>
      <c r="AA6" s="131" t="s">
        <v>172</v>
      </c>
      <c r="AB6" s="131" t="s">
        <v>173</v>
      </c>
      <c r="AC6" s="131"/>
      <c r="AD6" s="131" t="s">
        <v>18</v>
      </c>
      <c r="AE6" s="131" t="s">
        <v>172</v>
      </c>
      <c r="AF6" s="131" t="s">
        <v>173</v>
      </c>
      <c r="AG6" s="131"/>
      <c r="AH6" s="131" t="s">
        <v>18</v>
      </c>
      <c r="AI6" s="131" t="s">
        <v>172</v>
      </c>
      <c r="AJ6" s="131" t="s">
        <v>173</v>
      </c>
      <c r="AK6" s="131"/>
      <c r="AL6" s="147" t="s">
        <v>18</v>
      </c>
      <c r="AM6" s="147" t="s">
        <v>172</v>
      </c>
      <c r="AN6" s="147" t="s">
        <v>173</v>
      </c>
      <c r="AO6" s="131"/>
      <c r="AP6" s="133" t="s">
        <v>174</v>
      </c>
      <c r="AQ6" s="133" t="s">
        <v>44</v>
      </c>
      <c r="AR6" s="134"/>
      <c r="AS6" s="134"/>
      <c r="AT6" s="148" t="s">
        <v>175</v>
      </c>
      <c r="AU6" s="148" t="s">
        <v>176</v>
      </c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I6" s="143"/>
      <c r="BJ6" s="149" t="s">
        <v>18</v>
      </c>
      <c r="BK6" s="149" t="s">
        <v>172</v>
      </c>
      <c r="BL6" s="150" t="s">
        <v>173</v>
      </c>
      <c r="BM6" s="144"/>
      <c r="BN6" s="149" t="s">
        <v>18</v>
      </c>
      <c r="BO6" s="149" t="s">
        <v>172</v>
      </c>
      <c r="BP6" s="151" t="s">
        <v>173</v>
      </c>
    </row>
    <row r="7" customFormat="false" ht="12.75" hidden="false" customHeight="false" outlineLevel="0" collapsed="false">
      <c r="A7" s="137" t="n">
        <f aca="false">EOMONTH(A6,0)+1</f>
        <v>37316</v>
      </c>
      <c r="B7" s="138" t="n">
        <v>0.0219735801750671</v>
      </c>
      <c r="C7" s="129"/>
      <c r="D7" s="134"/>
      <c r="E7" s="133" t="s">
        <v>177</v>
      </c>
      <c r="F7" s="133" t="s">
        <v>177</v>
      </c>
      <c r="G7" s="133" t="s">
        <v>177</v>
      </c>
      <c r="H7" s="133"/>
      <c r="I7" s="133" t="s">
        <v>177</v>
      </c>
      <c r="J7" s="133" t="s">
        <v>177</v>
      </c>
      <c r="K7" s="133" t="s">
        <v>177</v>
      </c>
      <c r="L7" s="134"/>
      <c r="M7" s="135"/>
      <c r="N7" s="133" t="s">
        <v>177</v>
      </c>
      <c r="O7" s="133" t="s">
        <v>177</v>
      </c>
      <c r="P7" s="133" t="s">
        <v>177</v>
      </c>
      <c r="Q7" s="133"/>
      <c r="R7" s="133" t="s">
        <v>177</v>
      </c>
      <c r="S7" s="133" t="s">
        <v>177</v>
      </c>
      <c r="T7" s="133" t="s">
        <v>177</v>
      </c>
      <c r="U7" s="133"/>
      <c r="V7" s="133" t="s">
        <v>177</v>
      </c>
      <c r="W7" s="133" t="s">
        <v>177</v>
      </c>
      <c r="X7" s="133" t="s">
        <v>177</v>
      </c>
      <c r="Y7" s="133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3"/>
      <c r="AP7" s="133"/>
      <c r="AQ7" s="133"/>
      <c r="AR7" s="134"/>
      <c r="AS7" s="148" t="s">
        <v>22</v>
      </c>
      <c r="AT7" s="152" t="n">
        <v>800</v>
      </c>
      <c r="AU7" s="152" t="n">
        <v>2300</v>
      </c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I7" s="153"/>
      <c r="BJ7" s="144"/>
      <c r="BK7" s="144"/>
      <c r="BL7" s="144"/>
      <c r="BM7" s="144"/>
      <c r="BN7" s="144"/>
      <c r="BO7" s="144"/>
      <c r="BP7" s="145"/>
    </row>
    <row r="8" customFormat="false" ht="12.75" hidden="false" customHeight="false" outlineLevel="0" collapsed="false">
      <c r="A8" s="137" t="n">
        <f aca="false">EOMONTH(A7,0)+1</f>
        <v>37347</v>
      </c>
      <c r="B8" s="138" t="n">
        <v>0.0209011477856058</v>
      </c>
      <c r="C8" s="129"/>
      <c r="D8" s="148" t="s">
        <v>178</v>
      </c>
      <c r="E8" s="131"/>
      <c r="F8" s="131"/>
      <c r="G8" s="131"/>
      <c r="H8" s="131"/>
      <c r="I8" s="131"/>
      <c r="J8" s="131"/>
      <c r="K8" s="131"/>
      <c r="L8" s="134"/>
      <c r="M8" s="135" t="s">
        <v>178</v>
      </c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3"/>
      <c r="AP8" s="133"/>
      <c r="AQ8" s="133"/>
      <c r="AR8" s="134"/>
      <c r="AS8" s="154" t="s">
        <v>179</v>
      </c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I8" s="153"/>
      <c r="BJ8" s="144"/>
      <c r="BK8" s="144"/>
      <c r="BL8" s="144"/>
      <c r="BM8" s="144"/>
      <c r="BN8" s="144"/>
      <c r="BO8" s="144"/>
      <c r="BP8" s="145"/>
    </row>
    <row r="9" customFormat="false" ht="12.75" hidden="false" customHeight="false" outlineLevel="0" collapsed="false">
      <c r="A9" s="137" t="n">
        <f aca="false">EOMONTH(A8,0)+1</f>
        <v>37377</v>
      </c>
      <c r="B9" s="138" t="n">
        <v>0.021148925465055</v>
      </c>
      <c r="C9" s="129"/>
      <c r="D9" s="155" t="n">
        <v>37223</v>
      </c>
      <c r="E9" s="133" t="n">
        <v>28</v>
      </c>
      <c r="F9" s="133" t="n">
        <v>28</v>
      </c>
      <c r="G9" s="133" t="n">
        <v>28</v>
      </c>
      <c r="H9" s="131"/>
      <c r="I9" s="133" t="n">
        <v>25.2</v>
      </c>
      <c r="J9" s="133" t="n">
        <v>25.2</v>
      </c>
      <c r="K9" s="133" t="n">
        <v>25.2</v>
      </c>
      <c r="L9" s="134"/>
      <c r="M9" s="146" t="n">
        <v>37165</v>
      </c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3"/>
      <c r="AP9" s="133" t="n">
        <v>1</v>
      </c>
      <c r="AQ9" s="133" t="n">
        <v>0</v>
      </c>
      <c r="AR9" s="134"/>
      <c r="AS9" s="156"/>
      <c r="AT9" s="156" t="s">
        <v>180</v>
      </c>
      <c r="AU9" s="156" t="s">
        <v>181</v>
      </c>
      <c r="AV9" s="156" t="s">
        <v>182</v>
      </c>
      <c r="AW9" s="156" t="s">
        <v>183</v>
      </c>
      <c r="AX9" s="156" t="s">
        <v>184</v>
      </c>
      <c r="AY9" s="156" t="s">
        <v>185</v>
      </c>
      <c r="AZ9" s="156" t="s">
        <v>186</v>
      </c>
      <c r="BA9" s="156" t="s">
        <v>187</v>
      </c>
      <c r="BB9" s="156" t="s">
        <v>188</v>
      </c>
      <c r="BC9" s="156" t="s">
        <v>189</v>
      </c>
      <c r="BD9" s="156" t="s">
        <v>190</v>
      </c>
      <c r="BE9" s="156" t="s">
        <v>191</v>
      </c>
      <c r="BF9" s="156"/>
      <c r="BI9" s="153" t="n">
        <f aca="false">M9</f>
        <v>37165</v>
      </c>
      <c r="BJ9" s="157" t="n">
        <f aca="false">AH9</f>
        <v>0</v>
      </c>
      <c r="BK9" s="157" t="n">
        <f aca="false">AI9</f>
        <v>0</v>
      </c>
      <c r="BL9" s="157" t="n">
        <f aca="false">AJ9</f>
        <v>0</v>
      </c>
      <c r="BM9" s="144"/>
      <c r="BN9" s="157" t="n">
        <f aca="false">AL9</f>
        <v>0</v>
      </c>
      <c r="BO9" s="157" t="n">
        <f aca="false">AM9</f>
        <v>0</v>
      </c>
      <c r="BP9" s="158" t="n">
        <f aca="false">AN9</f>
        <v>0</v>
      </c>
    </row>
    <row r="10" customFormat="false" ht="12.75" hidden="false" customHeight="false" outlineLevel="0" collapsed="false">
      <c r="A10" s="137" t="n">
        <f aca="false">EOMONTH(A9,0)+1</f>
        <v>37408</v>
      </c>
      <c r="B10" s="138" t="n">
        <v>0.0214049624223276</v>
      </c>
      <c r="C10" s="129"/>
      <c r="D10" s="155" t="n">
        <v>37224</v>
      </c>
      <c r="E10" s="133" t="n">
        <v>28</v>
      </c>
      <c r="F10" s="133" t="n">
        <v>28</v>
      </c>
      <c r="G10" s="133" t="n">
        <v>28</v>
      </c>
      <c r="H10" s="131"/>
      <c r="I10" s="133" t="n">
        <v>25.2</v>
      </c>
      <c r="J10" s="133" t="n">
        <v>25.2</v>
      </c>
      <c r="K10" s="133" t="n">
        <v>25.2</v>
      </c>
      <c r="L10" s="134"/>
      <c r="M10" s="146" t="n">
        <v>37196</v>
      </c>
      <c r="N10" s="133" t="n">
        <v>32.075</v>
      </c>
      <c r="O10" s="133" t="n">
        <v>32.075</v>
      </c>
      <c r="P10" s="133" t="n">
        <v>32.075</v>
      </c>
      <c r="Q10" s="133"/>
      <c r="R10" s="133" t="n">
        <v>28.9</v>
      </c>
      <c r="S10" s="133" t="n">
        <v>28.9</v>
      </c>
      <c r="T10" s="133" t="n">
        <v>28.9</v>
      </c>
      <c r="U10" s="133"/>
      <c r="V10" s="133" t="n">
        <v>0.85</v>
      </c>
      <c r="W10" s="133" t="n">
        <v>0.85</v>
      </c>
      <c r="X10" s="133" t="n">
        <v>0.85</v>
      </c>
      <c r="Y10" s="133"/>
      <c r="Z10" s="131" t="n">
        <v>0.41</v>
      </c>
      <c r="AA10" s="131" t="n">
        <v>0.41</v>
      </c>
      <c r="AB10" s="131" t="n">
        <v>0.41</v>
      </c>
      <c r="AC10" s="131"/>
      <c r="AD10" s="131" t="n">
        <v>0.176</v>
      </c>
      <c r="AE10" s="131" t="n">
        <v>0.176</v>
      </c>
      <c r="AF10" s="131" t="n">
        <v>0.176</v>
      </c>
      <c r="AG10" s="131"/>
      <c r="AH10" s="131" t="n">
        <v>0.65</v>
      </c>
      <c r="AI10" s="131" t="n">
        <v>0.65</v>
      </c>
      <c r="AJ10" s="131" t="n">
        <v>0.65</v>
      </c>
      <c r="AK10" s="131"/>
      <c r="AL10" s="131" t="n">
        <v>0.57</v>
      </c>
      <c r="AM10" s="131" t="n">
        <v>0.57</v>
      </c>
      <c r="AN10" s="131" t="n">
        <v>0.57</v>
      </c>
      <c r="AO10" s="133"/>
      <c r="AP10" s="133" t="n">
        <v>1</v>
      </c>
      <c r="AQ10" s="133" t="n">
        <v>0</v>
      </c>
      <c r="AR10" s="134"/>
      <c r="AS10" s="148" t="s">
        <v>192</v>
      </c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 t="s">
        <v>193</v>
      </c>
      <c r="BI10" s="153" t="n">
        <f aca="false">M10</f>
        <v>37196</v>
      </c>
      <c r="BJ10" s="157" t="n">
        <f aca="false">AH10</f>
        <v>0.65</v>
      </c>
      <c r="BK10" s="157" t="n">
        <f aca="false">AI10</f>
        <v>0.65</v>
      </c>
      <c r="BL10" s="157" t="n">
        <f aca="false">AJ10</f>
        <v>0.65</v>
      </c>
      <c r="BM10" s="144"/>
      <c r="BN10" s="157" t="n">
        <f aca="false">AL10</f>
        <v>0.57</v>
      </c>
      <c r="BO10" s="157" t="n">
        <f aca="false">AM10</f>
        <v>0.57</v>
      </c>
      <c r="BP10" s="158" t="n">
        <f aca="false">AN10</f>
        <v>0.57</v>
      </c>
    </row>
    <row r="11" customFormat="false" ht="12.75" hidden="false" customHeight="false" outlineLevel="0" collapsed="false">
      <c r="A11" s="137" t="n">
        <f aca="false">EOMONTH(A10,0)+1</f>
        <v>37438</v>
      </c>
      <c r="B11" s="138" t="n">
        <v>0.0217953838539429</v>
      </c>
      <c r="C11" s="129"/>
      <c r="D11" s="155" t="n">
        <v>37225</v>
      </c>
      <c r="E11" s="133" t="n">
        <v>28</v>
      </c>
      <c r="F11" s="133" t="n">
        <v>28</v>
      </c>
      <c r="G11" s="133" t="n">
        <v>28</v>
      </c>
      <c r="H11" s="131"/>
      <c r="I11" s="133" t="n">
        <v>25.2</v>
      </c>
      <c r="J11" s="133" t="n">
        <v>25.2</v>
      </c>
      <c r="K11" s="133" t="n">
        <v>25.2</v>
      </c>
      <c r="L11" s="134"/>
      <c r="M11" s="146" t="n">
        <v>37226</v>
      </c>
      <c r="N11" s="133" t="n">
        <v>30.675</v>
      </c>
      <c r="O11" s="133" t="n">
        <v>30.675</v>
      </c>
      <c r="P11" s="133" t="n">
        <v>30.675</v>
      </c>
      <c r="Q11" s="133"/>
      <c r="R11" s="133" t="n">
        <v>27.4</v>
      </c>
      <c r="S11" s="133" t="n">
        <v>27.4</v>
      </c>
      <c r="T11" s="133" t="n">
        <v>27.4</v>
      </c>
      <c r="U11" s="133"/>
      <c r="V11" s="133" t="n">
        <v>0.7</v>
      </c>
      <c r="W11" s="133" t="n">
        <v>0.7</v>
      </c>
      <c r="X11" s="133" t="n">
        <v>0.7</v>
      </c>
      <c r="Y11" s="133"/>
      <c r="Z11" s="131" t="n">
        <v>0.42</v>
      </c>
      <c r="AA11" s="131" t="n">
        <v>0.42</v>
      </c>
      <c r="AB11" s="131" t="n">
        <v>0.42</v>
      </c>
      <c r="AC11" s="131"/>
      <c r="AD11" s="131" t="n">
        <v>0.176</v>
      </c>
      <c r="AE11" s="131" t="n">
        <v>0.176</v>
      </c>
      <c r="AF11" s="131" t="n">
        <v>0.176</v>
      </c>
      <c r="AG11" s="131"/>
      <c r="AH11" s="131" t="n">
        <v>0.7</v>
      </c>
      <c r="AI11" s="131" t="n">
        <v>0.7</v>
      </c>
      <c r="AJ11" s="131" t="n">
        <v>0.7</v>
      </c>
      <c r="AK11" s="131"/>
      <c r="AL11" s="131" t="n">
        <v>0.57</v>
      </c>
      <c r="AM11" s="131" t="n">
        <v>0.57</v>
      </c>
      <c r="AN11" s="131" t="n">
        <v>0.57</v>
      </c>
      <c r="AO11" s="133"/>
      <c r="AP11" s="133" t="n">
        <v>1</v>
      </c>
      <c r="AQ11" s="133" t="n">
        <v>0</v>
      </c>
      <c r="AR11" s="134"/>
      <c r="AS11" s="134" t="n">
        <v>100</v>
      </c>
      <c r="AT11" s="159" t="n">
        <v>0.840091404</v>
      </c>
      <c r="AU11" s="159" t="n">
        <v>0.840091404</v>
      </c>
      <c r="AV11" s="159" t="n">
        <v>0.880091404</v>
      </c>
      <c r="AW11" s="159" t="n">
        <v>0.930091404</v>
      </c>
      <c r="AX11" s="159" t="n">
        <v>0.994874139</v>
      </c>
      <c r="AY11" s="159" t="n">
        <v>1.156601539</v>
      </c>
      <c r="AZ11" s="159" t="n">
        <v>1.115121209</v>
      </c>
      <c r="BA11" s="159" t="n">
        <v>1.091611617</v>
      </c>
      <c r="BB11" s="159" t="n">
        <v>0.996645782</v>
      </c>
      <c r="BC11" s="159" t="n">
        <v>0.9495</v>
      </c>
      <c r="BD11" s="159" t="n">
        <v>0.9295</v>
      </c>
      <c r="BE11" s="159" t="n">
        <v>0.9295</v>
      </c>
      <c r="BF11" s="134" t="s">
        <v>194</v>
      </c>
      <c r="BI11" s="153" t="n">
        <f aca="false">M11</f>
        <v>37226</v>
      </c>
      <c r="BJ11" s="157" t="n">
        <f aca="false">AH11</f>
        <v>0.7</v>
      </c>
      <c r="BK11" s="157" t="n">
        <f aca="false">AI11</f>
        <v>0.7</v>
      </c>
      <c r="BL11" s="157" t="n">
        <f aca="false">AJ11</f>
        <v>0.7</v>
      </c>
      <c r="BM11" s="144"/>
      <c r="BN11" s="157" t="n">
        <f aca="false">AL11</f>
        <v>0.57</v>
      </c>
      <c r="BO11" s="157" t="n">
        <f aca="false">AM11</f>
        <v>0.57</v>
      </c>
      <c r="BP11" s="158" t="n">
        <f aca="false">AN11</f>
        <v>0.57</v>
      </c>
    </row>
    <row r="12" customFormat="false" ht="12.75" hidden="false" customHeight="false" outlineLevel="0" collapsed="false">
      <c r="A12" s="137" t="n">
        <f aca="false">EOMONTH(A11,0)+1</f>
        <v>37469</v>
      </c>
      <c r="B12" s="138" t="n">
        <v>0.0224285213970092</v>
      </c>
      <c r="C12" s="129"/>
      <c r="D12" s="155" t="n">
        <v>37226</v>
      </c>
      <c r="E12" s="133" t="n">
        <v>28</v>
      </c>
      <c r="F12" s="133" t="n">
        <v>28</v>
      </c>
      <c r="G12" s="133" t="n">
        <v>28</v>
      </c>
      <c r="H12" s="131"/>
      <c r="I12" s="133" t="n">
        <v>23</v>
      </c>
      <c r="J12" s="133" t="n">
        <v>23</v>
      </c>
      <c r="K12" s="133" t="n">
        <v>23</v>
      </c>
      <c r="L12" s="134"/>
      <c r="M12" s="146" t="n">
        <v>37257</v>
      </c>
      <c r="N12" s="133" t="n">
        <v>34.304</v>
      </c>
      <c r="O12" s="133" t="n">
        <v>34.304</v>
      </c>
      <c r="P12" s="133" t="n">
        <v>34.304</v>
      </c>
      <c r="Q12" s="133"/>
      <c r="R12" s="133" t="n">
        <v>30.604</v>
      </c>
      <c r="S12" s="133" t="n">
        <v>30.604</v>
      </c>
      <c r="T12" s="133" t="n">
        <v>30.604</v>
      </c>
      <c r="U12" s="133"/>
      <c r="V12" s="133" t="n">
        <v>0.95</v>
      </c>
      <c r="W12" s="133" t="n">
        <v>0.95</v>
      </c>
      <c r="X12" s="133" t="n">
        <v>0.95</v>
      </c>
      <c r="Y12" s="133"/>
      <c r="Z12" s="131" t="n">
        <v>0.45</v>
      </c>
      <c r="AA12" s="131" t="n">
        <v>0.45</v>
      </c>
      <c r="AB12" s="131" t="n">
        <v>0.45</v>
      </c>
      <c r="AC12" s="131"/>
      <c r="AD12" s="131" t="n">
        <v>0.176</v>
      </c>
      <c r="AE12" s="131" t="n">
        <v>0.176</v>
      </c>
      <c r="AF12" s="131" t="n">
        <v>0.176</v>
      </c>
      <c r="AG12" s="131"/>
      <c r="AH12" s="131" t="n">
        <v>0.72</v>
      </c>
      <c r="AI12" s="131" t="n">
        <v>0.72</v>
      </c>
      <c r="AJ12" s="131" t="n">
        <v>0.72</v>
      </c>
      <c r="AK12" s="131"/>
      <c r="AL12" s="131" t="n">
        <v>0.5625</v>
      </c>
      <c r="AM12" s="131" t="n">
        <v>0.5625</v>
      </c>
      <c r="AN12" s="131" t="n">
        <v>0.5625</v>
      </c>
      <c r="AO12" s="133"/>
      <c r="AP12" s="133" t="n">
        <v>2</v>
      </c>
      <c r="AQ12" s="133" t="n">
        <v>0</v>
      </c>
      <c r="AR12" s="134"/>
      <c r="AS12" s="134" t="n">
        <v>200</v>
      </c>
      <c r="AT12" s="159" t="n">
        <v>0.82216546</v>
      </c>
      <c r="AU12" s="159" t="n">
        <v>0.82216546</v>
      </c>
      <c r="AV12" s="159" t="n">
        <v>0.83216546</v>
      </c>
      <c r="AW12" s="159" t="n">
        <v>0.88216546</v>
      </c>
      <c r="AX12" s="159" t="n">
        <v>0.896144177</v>
      </c>
      <c r="AY12" s="159" t="n">
        <v>0.958259325</v>
      </c>
      <c r="AZ12" s="159" t="n">
        <v>1.018588977</v>
      </c>
      <c r="BA12" s="159" t="n">
        <v>0.985416926</v>
      </c>
      <c r="BB12" s="159" t="n">
        <v>0.87437504</v>
      </c>
      <c r="BC12" s="159" t="n">
        <v>0.9012</v>
      </c>
      <c r="BD12" s="159" t="n">
        <v>0.8812</v>
      </c>
      <c r="BE12" s="159" t="n">
        <v>0.8812</v>
      </c>
      <c r="BF12" s="134" t="s">
        <v>194</v>
      </c>
      <c r="BI12" s="153" t="n">
        <f aca="false">M12</f>
        <v>37257</v>
      </c>
      <c r="BJ12" s="157" t="n">
        <f aca="false">AH12</f>
        <v>0.72</v>
      </c>
      <c r="BK12" s="157" t="n">
        <f aca="false">AI12</f>
        <v>0.72</v>
      </c>
      <c r="BL12" s="157" t="n">
        <f aca="false">AJ12</f>
        <v>0.72</v>
      </c>
      <c r="BM12" s="144"/>
      <c r="BN12" s="157" t="n">
        <f aca="false">AL12</f>
        <v>0.5625</v>
      </c>
      <c r="BO12" s="157" t="n">
        <f aca="false">AM12</f>
        <v>0.5625</v>
      </c>
      <c r="BP12" s="158" t="n">
        <f aca="false">AN12</f>
        <v>0.5625</v>
      </c>
    </row>
    <row r="13" customFormat="false" ht="12.75" hidden="false" customHeight="false" outlineLevel="0" collapsed="false">
      <c r="A13" s="137" t="n">
        <f aca="false">EOMONTH(A12,0)+1</f>
        <v>37500</v>
      </c>
      <c r="B13" s="138" t="n">
        <v>0.0230616590757426</v>
      </c>
      <c r="C13" s="129"/>
      <c r="D13" s="155" t="n">
        <v>37227</v>
      </c>
      <c r="E13" s="133" t="n">
        <v>28</v>
      </c>
      <c r="F13" s="133" t="n">
        <v>28</v>
      </c>
      <c r="G13" s="133" t="n">
        <v>28</v>
      </c>
      <c r="H13" s="131"/>
      <c r="I13" s="133" t="n">
        <v>23</v>
      </c>
      <c r="J13" s="133" t="n">
        <v>23</v>
      </c>
      <c r="K13" s="133" t="n">
        <v>23</v>
      </c>
      <c r="L13" s="134"/>
      <c r="M13" s="146" t="n">
        <v>37288</v>
      </c>
      <c r="N13" s="133" t="n">
        <v>34.13</v>
      </c>
      <c r="O13" s="133" t="n">
        <v>34.13</v>
      </c>
      <c r="P13" s="133" t="n">
        <v>34.13</v>
      </c>
      <c r="Q13" s="133"/>
      <c r="R13" s="133" t="n">
        <v>30.504</v>
      </c>
      <c r="S13" s="133" t="n">
        <v>30.504</v>
      </c>
      <c r="T13" s="133" t="n">
        <v>30.504</v>
      </c>
      <c r="U13" s="133"/>
      <c r="V13" s="133" t="n">
        <v>0.95</v>
      </c>
      <c r="W13" s="133" t="n">
        <v>0.95</v>
      </c>
      <c r="X13" s="133" t="n">
        <v>0.95</v>
      </c>
      <c r="Y13" s="133"/>
      <c r="Z13" s="131" t="n">
        <v>0.45</v>
      </c>
      <c r="AA13" s="131" t="n">
        <v>0.45</v>
      </c>
      <c r="AB13" s="131" t="n">
        <v>0.45</v>
      </c>
      <c r="AC13" s="131"/>
      <c r="AD13" s="131" t="n">
        <v>0.176</v>
      </c>
      <c r="AE13" s="131" t="n">
        <v>0.176</v>
      </c>
      <c r="AF13" s="131" t="n">
        <v>0.176</v>
      </c>
      <c r="AG13" s="131"/>
      <c r="AH13" s="131" t="n">
        <v>0.72</v>
      </c>
      <c r="AI13" s="131" t="n">
        <v>0.72</v>
      </c>
      <c r="AJ13" s="131" t="n">
        <v>0.72</v>
      </c>
      <c r="AK13" s="131"/>
      <c r="AL13" s="131" t="n">
        <v>0.5625</v>
      </c>
      <c r="AM13" s="131" t="n">
        <v>0.5625</v>
      </c>
      <c r="AN13" s="131" t="n">
        <v>0.5625</v>
      </c>
      <c r="AO13" s="133"/>
      <c r="AP13" s="133" t="n">
        <v>2</v>
      </c>
      <c r="AQ13" s="133" t="n">
        <v>0</v>
      </c>
      <c r="AR13" s="134"/>
      <c r="AS13" s="134" t="n">
        <v>300</v>
      </c>
      <c r="AT13" s="159" t="n">
        <v>0.746699836</v>
      </c>
      <c r="AU13" s="159" t="n">
        <v>0.746699836</v>
      </c>
      <c r="AV13" s="159" t="n">
        <v>0.796699836</v>
      </c>
      <c r="AW13" s="159" t="n">
        <v>0.846699836</v>
      </c>
      <c r="AX13" s="159" t="n">
        <v>0.848085148</v>
      </c>
      <c r="AY13" s="159" t="n">
        <v>0.805506217</v>
      </c>
      <c r="AZ13" s="159" t="n">
        <v>0.970540276</v>
      </c>
      <c r="BA13" s="159" t="n">
        <v>0.884955752</v>
      </c>
      <c r="BB13" s="159" t="n">
        <v>0.819948105</v>
      </c>
      <c r="BC13" s="159" t="n">
        <v>0.8657</v>
      </c>
      <c r="BD13" s="159" t="n">
        <v>0.8457</v>
      </c>
      <c r="BE13" s="159" t="n">
        <v>0.8457</v>
      </c>
      <c r="BF13" s="134" t="s">
        <v>194</v>
      </c>
      <c r="BI13" s="153" t="n">
        <f aca="false">M13</f>
        <v>37288</v>
      </c>
      <c r="BJ13" s="157" t="n">
        <f aca="false">AH13</f>
        <v>0.72</v>
      </c>
      <c r="BK13" s="157" t="n">
        <f aca="false">AI13</f>
        <v>0.72</v>
      </c>
      <c r="BL13" s="157" t="n">
        <f aca="false">AJ13</f>
        <v>0.72</v>
      </c>
      <c r="BM13" s="144"/>
      <c r="BN13" s="157" t="n">
        <f aca="false">AL13</f>
        <v>0.5625</v>
      </c>
      <c r="BO13" s="157" t="n">
        <f aca="false">AM13</f>
        <v>0.5625</v>
      </c>
      <c r="BP13" s="158" t="n">
        <f aca="false">AN13</f>
        <v>0.5625</v>
      </c>
    </row>
    <row r="14" customFormat="false" ht="12.75" hidden="false" customHeight="false" outlineLevel="0" collapsed="false">
      <c r="A14" s="137" t="n">
        <f aca="false">EOMONTH(A13,0)+1</f>
        <v>37530</v>
      </c>
      <c r="B14" s="138" t="n">
        <v>0.0237637846288234</v>
      </c>
      <c r="C14" s="129"/>
      <c r="D14" s="155" t="n">
        <v>37228</v>
      </c>
      <c r="E14" s="133" t="n">
        <v>34.5</v>
      </c>
      <c r="F14" s="133" t="n">
        <v>34.5</v>
      </c>
      <c r="G14" s="133" t="n">
        <v>34.5</v>
      </c>
      <c r="H14" s="131"/>
      <c r="I14" s="133" t="n">
        <v>23</v>
      </c>
      <c r="J14" s="133" t="n">
        <v>23</v>
      </c>
      <c r="K14" s="133" t="n">
        <v>23</v>
      </c>
      <c r="L14" s="134"/>
      <c r="M14" s="146" t="n">
        <v>37316</v>
      </c>
      <c r="N14" s="133" t="n">
        <v>29.425</v>
      </c>
      <c r="O14" s="133" t="n">
        <v>29.425</v>
      </c>
      <c r="P14" s="133" t="n">
        <v>29.425</v>
      </c>
      <c r="Q14" s="133"/>
      <c r="R14" s="133" t="n">
        <v>26.45</v>
      </c>
      <c r="S14" s="133" t="n">
        <v>26.45</v>
      </c>
      <c r="T14" s="133" t="n">
        <v>26.45</v>
      </c>
      <c r="U14" s="133"/>
      <c r="V14" s="133" t="n">
        <v>0.95</v>
      </c>
      <c r="W14" s="133" t="n">
        <v>0.95</v>
      </c>
      <c r="X14" s="133" t="n">
        <v>0.95</v>
      </c>
      <c r="Y14" s="133"/>
      <c r="Z14" s="131" t="n">
        <v>0.42</v>
      </c>
      <c r="AA14" s="131" t="n">
        <v>0.42</v>
      </c>
      <c r="AB14" s="131" t="n">
        <v>0.42</v>
      </c>
      <c r="AC14" s="131"/>
      <c r="AD14" s="131" t="n">
        <v>0.1588</v>
      </c>
      <c r="AE14" s="131" t="n">
        <v>0.1588</v>
      </c>
      <c r="AF14" s="131" t="n">
        <v>0.1588</v>
      </c>
      <c r="AG14" s="131"/>
      <c r="AH14" s="131" t="n">
        <v>0.7</v>
      </c>
      <c r="AI14" s="131" t="n">
        <v>0.7</v>
      </c>
      <c r="AJ14" s="131" t="n">
        <v>0.7</v>
      </c>
      <c r="AK14" s="131"/>
      <c r="AL14" s="131" t="n">
        <v>0.4875</v>
      </c>
      <c r="AM14" s="131" t="n">
        <v>0.4875</v>
      </c>
      <c r="AN14" s="131" t="n">
        <v>0.4875</v>
      </c>
      <c r="AO14" s="133"/>
      <c r="AP14" s="133" t="n">
        <v>2</v>
      </c>
      <c r="AQ14" s="133" t="n">
        <v>0</v>
      </c>
      <c r="AR14" s="134"/>
      <c r="AS14" s="134" t="n">
        <v>400</v>
      </c>
      <c r="AT14" s="159" t="n">
        <v>0.7462</v>
      </c>
      <c r="AU14" s="159" t="n">
        <v>0.7462</v>
      </c>
      <c r="AV14" s="159" t="n">
        <v>0.797199951</v>
      </c>
      <c r="AW14" s="159" t="n">
        <v>0.847199951</v>
      </c>
      <c r="AX14" s="159" t="n">
        <v>0.822227301</v>
      </c>
      <c r="AY14" s="159" t="n">
        <v>0.747779751</v>
      </c>
      <c r="AZ14" s="159" t="n">
        <v>0.874008044</v>
      </c>
      <c r="BA14" s="159" t="n">
        <v>0.832606257</v>
      </c>
      <c r="BB14" s="159" t="n">
        <v>0.832099234</v>
      </c>
      <c r="BC14" s="159" t="n">
        <v>0.8662</v>
      </c>
      <c r="BD14" s="159" t="n">
        <v>0.8462</v>
      </c>
      <c r="BE14" s="159" t="n">
        <v>0.8462</v>
      </c>
      <c r="BF14" s="134" t="s">
        <v>194</v>
      </c>
      <c r="BI14" s="153" t="n">
        <f aca="false">M14</f>
        <v>37316</v>
      </c>
      <c r="BJ14" s="157" t="n">
        <f aca="false">AH14</f>
        <v>0.7</v>
      </c>
      <c r="BK14" s="157" t="n">
        <f aca="false">AI14</f>
        <v>0.7</v>
      </c>
      <c r="BL14" s="157" t="n">
        <f aca="false">AJ14</f>
        <v>0.7</v>
      </c>
      <c r="BM14" s="144"/>
      <c r="BN14" s="157" t="n">
        <f aca="false">AL14</f>
        <v>0.4875</v>
      </c>
      <c r="BO14" s="157" t="n">
        <f aca="false">AM14</f>
        <v>0.4875</v>
      </c>
      <c r="BP14" s="158" t="n">
        <f aca="false">AN14</f>
        <v>0.4875</v>
      </c>
    </row>
    <row r="15" customFormat="false" ht="12.75" hidden="false" customHeight="false" outlineLevel="0" collapsed="false">
      <c r="A15" s="137" t="n">
        <f aca="false">EOMONTH(A14,0)+1</f>
        <v>37561</v>
      </c>
      <c r="B15" s="138" t="n">
        <v>0.024615998867759</v>
      </c>
      <c r="C15" s="129"/>
      <c r="D15" s="155" t="n">
        <v>37229</v>
      </c>
      <c r="E15" s="133" t="n">
        <v>34.5</v>
      </c>
      <c r="F15" s="133" t="n">
        <v>34.5</v>
      </c>
      <c r="G15" s="133" t="n">
        <v>34.5</v>
      </c>
      <c r="H15" s="131"/>
      <c r="I15" s="133" t="n">
        <v>23</v>
      </c>
      <c r="J15" s="133" t="n">
        <v>23</v>
      </c>
      <c r="K15" s="133" t="n">
        <v>23</v>
      </c>
      <c r="L15" s="134"/>
      <c r="M15" s="146" t="n">
        <v>37347</v>
      </c>
      <c r="N15" s="133" t="n">
        <v>29.65</v>
      </c>
      <c r="O15" s="133" t="n">
        <v>29.65</v>
      </c>
      <c r="P15" s="133" t="n">
        <v>29.65</v>
      </c>
      <c r="Q15" s="133"/>
      <c r="R15" s="133" t="n">
        <v>26.75</v>
      </c>
      <c r="S15" s="133" t="n">
        <v>26.75</v>
      </c>
      <c r="T15" s="133" t="n">
        <v>26.75</v>
      </c>
      <c r="U15" s="133"/>
      <c r="V15" s="133" t="n">
        <v>1</v>
      </c>
      <c r="W15" s="133" t="n">
        <v>1</v>
      </c>
      <c r="X15" s="133" t="n">
        <v>1</v>
      </c>
      <c r="Y15" s="133"/>
      <c r="Z15" s="131" t="n">
        <v>0.36</v>
      </c>
      <c r="AA15" s="131" t="n">
        <v>0.36</v>
      </c>
      <c r="AB15" s="131" t="n">
        <v>0.36</v>
      </c>
      <c r="AC15" s="131"/>
      <c r="AD15" s="131" t="n">
        <v>0.144</v>
      </c>
      <c r="AE15" s="131" t="n">
        <v>0.144</v>
      </c>
      <c r="AF15" s="131" t="n">
        <v>0.144</v>
      </c>
      <c r="AG15" s="131"/>
      <c r="AH15" s="131" t="n">
        <v>0.65</v>
      </c>
      <c r="AI15" s="131" t="n">
        <v>0.65</v>
      </c>
      <c r="AJ15" s="131" t="n">
        <v>0.65</v>
      </c>
      <c r="AK15" s="131"/>
      <c r="AL15" s="131" t="n">
        <v>0.4875</v>
      </c>
      <c r="AM15" s="131" t="n">
        <v>0.4875</v>
      </c>
      <c r="AN15" s="131" t="n">
        <v>0.4875</v>
      </c>
      <c r="AO15" s="133"/>
      <c r="AP15" s="133" t="n">
        <v>3</v>
      </c>
      <c r="AQ15" s="133" t="n">
        <v>0</v>
      </c>
      <c r="AR15" s="134"/>
      <c r="AS15" s="134" t="n">
        <v>500</v>
      </c>
      <c r="AT15" s="159" t="n">
        <v>0.7665</v>
      </c>
      <c r="AU15" s="159" t="n">
        <v>0.7665</v>
      </c>
      <c r="AV15" s="159" t="n">
        <v>0.857490448</v>
      </c>
      <c r="AW15" s="159" t="n">
        <v>0.907490448</v>
      </c>
      <c r="AX15" s="159" t="n">
        <v>0.890136798</v>
      </c>
      <c r="AY15" s="159" t="n">
        <v>0.811130847</v>
      </c>
      <c r="AZ15" s="159" t="n">
        <v>0.829655397</v>
      </c>
      <c r="BA15" s="159" t="n">
        <v>0.864265237</v>
      </c>
      <c r="BB15" s="159" t="n">
        <v>0.89842415</v>
      </c>
      <c r="BC15" s="159" t="n">
        <v>0.9265</v>
      </c>
      <c r="BD15" s="159" t="n">
        <v>0.9065</v>
      </c>
      <c r="BE15" s="159" t="n">
        <v>0.9065</v>
      </c>
      <c r="BF15" s="134" t="s">
        <v>194</v>
      </c>
      <c r="BI15" s="153" t="n">
        <f aca="false">M15</f>
        <v>37347</v>
      </c>
      <c r="BJ15" s="157" t="n">
        <f aca="false">AH15</f>
        <v>0.65</v>
      </c>
      <c r="BK15" s="157" t="n">
        <f aca="false">AI15</f>
        <v>0.65</v>
      </c>
      <c r="BL15" s="157" t="n">
        <f aca="false">AJ15</f>
        <v>0.65</v>
      </c>
      <c r="BM15" s="144"/>
      <c r="BN15" s="157" t="n">
        <f aca="false">AL15</f>
        <v>0.4875</v>
      </c>
      <c r="BO15" s="157" t="n">
        <f aca="false">AM15</f>
        <v>0.4875</v>
      </c>
      <c r="BP15" s="158" t="n">
        <f aca="false">AN15</f>
        <v>0.4875</v>
      </c>
    </row>
    <row r="16" customFormat="false" ht="12.75" hidden="false" customHeight="false" outlineLevel="0" collapsed="false">
      <c r="A16" s="137" t="n">
        <f aca="false">EOMONTH(A15,0)+1</f>
        <v>37591</v>
      </c>
      <c r="B16" s="138" t="n">
        <v>0.0254407225585722</v>
      </c>
      <c r="C16" s="129"/>
      <c r="D16" s="155" t="n">
        <v>37230</v>
      </c>
      <c r="E16" s="133" t="n">
        <v>34.5</v>
      </c>
      <c r="F16" s="133" t="n">
        <v>34.5</v>
      </c>
      <c r="G16" s="133" t="n">
        <v>34.5</v>
      </c>
      <c r="H16" s="131"/>
      <c r="I16" s="133" t="n">
        <v>23</v>
      </c>
      <c r="J16" s="133" t="n">
        <v>23</v>
      </c>
      <c r="K16" s="133" t="n">
        <v>23</v>
      </c>
      <c r="L16" s="134"/>
      <c r="M16" s="146" t="n">
        <v>37377</v>
      </c>
      <c r="N16" s="133" t="n">
        <v>30.75</v>
      </c>
      <c r="O16" s="133" t="n">
        <v>30.75</v>
      </c>
      <c r="P16" s="133" t="n">
        <v>30.75</v>
      </c>
      <c r="Q16" s="133"/>
      <c r="R16" s="133" t="n">
        <v>28.45</v>
      </c>
      <c r="S16" s="133" t="n">
        <v>28.45</v>
      </c>
      <c r="T16" s="133" t="n">
        <v>28.45</v>
      </c>
      <c r="U16" s="133"/>
      <c r="V16" s="133" t="n">
        <v>0.95</v>
      </c>
      <c r="W16" s="133" t="n">
        <v>0.95</v>
      </c>
      <c r="X16" s="133" t="n">
        <v>0.95</v>
      </c>
      <c r="Y16" s="133"/>
      <c r="Z16" s="131" t="n">
        <v>0.34</v>
      </c>
      <c r="AA16" s="131" t="n">
        <v>0.34</v>
      </c>
      <c r="AB16" s="131" t="n">
        <v>0.34</v>
      </c>
      <c r="AC16" s="131"/>
      <c r="AD16" s="131" t="n">
        <v>0.14</v>
      </c>
      <c r="AE16" s="131" t="n">
        <v>0.14</v>
      </c>
      <c r="AF16" s="131" t="n">
        <v>0.14</v>
      </c>
      <c r="AG16" s="131"/>
      <c r="AH16" s="131" t="n">
        <v>0.65</v>
      </c>
      <c r="AI16" s="131" t="n">
        <v>0.65</v>
      </c>
      <c r="AJ16" s="131" t="n">
        <v>0.65</v>
      </c>
      <c r="AK16" s="131"/>
      <c r="AL16" s="131" t="n">
        <v>0.4875</v>
      </c>
      <c r="AM16" s="131" t="n">
        <v>0.4875</v>
      </c>
      <c r="AN16" s="131" t="n">
        <v>0.4875</v>
      </c>
      <c r="AO16" s="133"/>
      <c r="AP16" s="133" t="n">
        <v>3</v>
      </c>
      <c r="AQ16" s="133" t="n">
        <v>0</v>
      </c>
      <c r="AR16" s="134"/>
      <c r="AS16" s="134" t="n">
        <v>600</v>
      </c>
      <c r="AT16" s="159" t="n">
        <v>0.8234</v>
      </c>
      <c r="AU16" s="159" t="n">
        <v>0.8234</v>
      </c>
      <c r="AV16" s="159" t="n">
        <v>0.995352022</v>
      </c>
      <c r="AW16" s="159" t="n">
        <v>1.045352022</v>
      </c>
      <c r="AX16" s="159" t="n">
        <v>1.07923863</v>
      </c>
      <c r="AY16" s="159" t="n">
        <v>0.98963884</v>
      </c>
      <c r="AZ16" s="159" t="n">
        <v>0.914664637</v>
      </c>
      <c r="BA16" s="159" t="n">
        <v>0.960239312</v>
      </c>
      <c r="BB16" s="159" t="n">
        <v>1.039681033</v>
      </c>
      <c r="BC16" s="159" t="n">
        <v>1.0644</v>
      </c>
      <c r="BD16" s="159" t="n">
        <v>1.0444</v>
      </c>
      <c r="BE16" s="159" t="n">
        <v>1.0444</v>
      </c>
      <c r="BF16" s="134" t="s">
        <v>194</v>
      </c>
      <c r="BI16" s="153" t="n">
        <f aca="false">M16</f>
        <v>37377</v>
      </c>
      <c r="BJ16" s="157" t="n">
        <f aca="false">AH16</f>
        <v>0.65</v>
      </c>
      <c r="BK16" s="157" t="n">
        <f aca="false">AI16</f>
        <v>0.65</v>
      </c>
      <c r="BL16" s="157" t="n">
        <f aca="false">AJ16</f>
        <v>0.65</v>
      </c>
      <c r="BM16" s="144"/>
      <c r="BN16" s="157" t="n">
        <f aca="false">AL16</f>
        <v>0.4875</v>
      </c>
      <c r="BO16" s="157" t="n">
        <f aca="false">AM16</f>
        <v>0.4875</v>
      </c>
      <c r="BP16" s="158" t="n">
        <f aca="false">AN16</f>
        <v>0.4875</v>
      </c>
    </row>
    <row r="17" customFormat="false" ht="12.75" hidden="false" customHeight="false" outlineLevel="0" collapsed="false">
      <c r="A17" s="137" t="n">
        <f aca="false">EOMONTH(A16,0)+1</f>
        <v>37622</v>
      </c>
      <c r="B17" s="138" t="n">
        <v>0.0263391413492671</v>
      </c>
      <c r="C17" s="129"/>
      <c r="D17" s="155" t="n">
        <v>37231</v>
      </c>
      <c r="E17" s="133" t="n">
        <v>34.5</v>
      </c>
      <c r="F17" s="133" t="n">
        <v>34.5</v>
      </c>
      <c r="G17" s="133" t="n">
        <v>34.5</v>
      </c>
      <c r="H17" s="131"/>
      <c r="I17" s="133" t="n">
        <v>23</v>
      </c>
      <c r="J17" s="133" t="n">
        <v>23</v>
      </c>
      <c r="K17" s="133" t="n">
        <v>23</v>
      </c>
      <c r="L17" s="134"/>
      <c r="M17" s="146" t="n">
        <v>37408</v>
      </c>
      <c r="N17" s="133" t="n">
        <v>31.3</v>
      </c>
      <c r="O17" s="133" t="n">
        <v>31.3</v>
      </c>
      <c r="P17" s="133" t="n">
        <v>31.3</v>
      </c>
      <c r="Q17" s="133"/>
      <c r="R17" s="133" t="n">
        <v>27.7</v>
      </c>
      <c r="S17" s="133" t="n">
        <v>27.7</v>
      </c>
      <c r="T17" s="133" t="n">
        <v>27.7</v>
      </c>
      <c r="U17" s="133"/>
      <c r="V17" s="133" t="n">
        <v>1.05</v>
      </c>
      <c r="W17" s="133" t="n">
        <v>1.05</v>
      </c>
      <c r="X17" s="133" t="n">
        <v>1.05</v>
      </c>
      <c r="Y17" s="133"/>
      <c r="Z17" s="131" t="n">
        <v>0.39</v>
      </c>
      <c r="AA17" s="131" t="n">
        <v>0.39</v>
      </c>
      <c r="AB17" s="131" t="n">
        <v>0.39</v>
      </c>
      <c r="AC17" s="131"/>
      <c r="AD17" s="131" t="n">
        <v>0.164</v>
      </c>
      <c r="AE17" s="131" t="n">
        <v>0.164</v>
      </c>
      <c r="AF17" s="131" t="n">
        <v>0.164</v>
      </c>
      <c r="AG17" s="131"/>
      <c r="AH17" s="131" t="n">
        <v>0.65</v>
      </c>
      <c r="AI17" s="131" t="n">
        <v>0.65</v>
      </c>
      <c r="AJ17" s="131" t="n">
        <v>0.65</v>
      </c>
      <c r="AK17" s="131"/>
      <c r="AL17" s="131" t="n">
        <v>0.3575</v>
      </c>
      <c r="AM17" s="131" t="n">
        <v>0.3575</v>
      </c>
      <c r="AN17" s="131" t="n">
        <v>0.3575</v>
      </c>
      <c r="AO17" s="133"/>
      <c r="AP17" s="133" t="n">
        <v>3</v>
      </c>
      <c r="AQ17" s="133" t="n">
        <v>0.15</v>
      </c>
      <c r="AR17" s="134"/>
      <c r="AS17" s="134" t="n">
        <v>700</v>
      </c>
      <c r="AT17" s="159" t="n">
        <v>2.03</v>
      </c>
      <c r="AU17" s="159" t="n">
        <v>2.03</v>
      </c>
      <c r="AV17" s="159" t="n">
        <v>1.796</v>
      </c>
      <c r="AW17" s="159" t="n">
        <v>1.490975681</v>
      </c>
      <c r="AX17" s="159" t="n">
        <v>1.291325215</v>
      </c>
      <c r="AY17" s="159" t="n">
        <v>1.134695086</v>
      </c>
      <c r="AZ17" s="159" t="n">
        <v>1.015762583</v>
      </c>
      <c r="BA17" s="159" t="n">
        <v>1.117287798</v>
      </c>
      <c r="BB17" s="159" t="n">
        <v>1.413834567</v>
      </c>
      <c r="BC17" s="159" t="n">
        <v>1.376</v>
      </c>
      <c r="BD17" s="159" t="n">
        <v>1.496</v>
      </c>
      <c r="BE17" s="159" t="n">
        <v>1.496</v>
      </c>
      <c r="BF17" s="134" t="s">
        <v>194</v>
      </c>
      <c r="BI17" s="153" t="n">
        <f aca="false">M17</f>
        <v>37408</v>
      </c>
      <c r="BJ17" s="157" t="n">
        <f aca="false">AH17</f>
        <v>0.65</v>
      </c>
      <c r="BK17" s="157" t="n">
        <f aca="false">AI17</f>
        <v>0.65</v>
      </c>
      <c r="BL17" s="157" t="n">
        <f aca="false">AJ17</f>
        <v>0.65</v>
      </c>
      <c r="BM17" s="144"/>
      <c r="BN17" s="157" t="n">
        <f aca="false">AL17</f>
        <v>0.3575</v>
      </c>
      <c r="BO17" s="157" t="n">
        <f aca="false">AM17</f>
        <v>0.3575</v>
      </c>
      <c r="BP17" s="158" t="n">
        <f aca="false">AN17</f>
        <v>0.3575</v>
      </c>
    </row>
    <row r="18" customFormat="false" ht="12.75" hidden="false" customHeight="false" outlineLevel="0" collapsed="false">
      <c r="A18" s="137" t="n">
        <f aca="false">EOMONTH(A17,0)+1</f>
        <v>37653</v>
      </c>
      <c r="B18" s="138" t="n">
        <v>0.0272936653711837</v>
      </c>
      <c r="C18" s="129"/>
      <c r="D18" s="155" t="n">
        <v>37232</v>
      </c>
      <c r="E18" s="133" t="n">
        <v>34.5</v>
      </c>
      <c r="F18" s="133" t="n">
        <v>34.5</v>
      </c>
      <c r="G18" s="133" t="n">
        <v>34.5</v>
      </c>
      <c r="H18" s="131"/>
      <c r="I18" s="133" t="n">
        <v>23</v>
      </c>
      <c r="J18" s="133" t="n">
        <v>23</v>
      </c>
      <c r="K18" s="133" t="n">
        <v>23</v>
      </c>
      <c r="L18" s="134"/>
      <c r="M18" s="146" t="n">
        <v>37438</v>
      </c>
      <c r="N18" s="133" t="n">
        <v>38.15</v>
      </c>
      <c r="O18" s="133" t="n">
        <v>38.15</v>
      </c>
      <c r="P18" s="133" t="n">
        <v>38.15</v>
      </c>
      <c r="Q18" s="133"/>
      <c r="R18" s="133" t="n">
        <v>35.65</v>
      </c>
      <c r="S18" s="133" t="n">
        <v>35.65</v>
      </c>
      <c r="T18" s="133" t="n">
        <v>35.65</v>
      </c>
      <c r="U18" s="133"/>
      <c r="V18" s="133" t="n">
        <v>1.2</v>
      </c>
      <c r="W18" s="133" t="n">
        <v>1.2</v>
      </c>
      <c r="X18" s="133" t="n">
        <v>1.2</v>
      </c>
      <c r="Y18" s="133"/>
      <c r="Z18" s="131" t="n">
        <v>0.44</v>
      </c>
      <c r="AA18" s="131" t="n">
        <v>0.44</v>
      </c>
      <c r="AB18" s="131" t="n">
        <v>0.44</v>
      </c>
      <c r="AC18" s="131"/>
      <c r="AD18" s="131" t="n">
        <v>0.184</v>
      </c>
      <c r="AE18" s="131" t="n">
        <v>0.184</v>
      </c>
      <c r="AF18" s="131" t="n">
        <v>0.184</v>
      </c>
      <c r="AG18" s="131"/>
      <c r="AH18" s="131" t="n">
        <v>0.83</v>
      </c>
      <c r="AI18" s="131" t="n">
        <v>0.83</v>
      </c>
      <c r="AJ18" s="131" t="n">
        <v>0.83</v>
      </c>
      <c r="AK18" s="131"/>
      <c r="AL18" s="131" t="n">
        <v>0.495</v>
      </c>
      <c r="AM18" s="131" t="n">
        <v>0.495</v>
      </c>
      <c r="AN18" s="131" t="n">
        <v>0.495</v>
      </c>
      <c r="AO18" s="133"/>
      <c r="AP18" s="133" t="n">
        <v>4</v>
      </c>
      <c r="AQ18" s="133" t="n">
        <v>0.15</v>
      </c>
      <c r="AR18" s="134"/>
      <c r="AS18" s="134" t="n">
        <v>800</v>
      </c>
      <c r="AT18" s="159" t="n">
        <v>1.1</v>
      </c>
      <c r="AU18" s="159" t="n">
        <v>1.1</v>
      </c>
      <c r="AV18" s="159" t="n">
        <v>1.1359</v>
      </c>
      <c r="AW18" s="159" t="n">
        <v>1.123272651</v>
      </c>
      <c r="AX18" s="159" t="n">
        <v>0.65</v>
      </c>
      <c r="AY18" s="159" t="n">
        <v>0.6</v>
      </c>
      <c r="AZ18" s="159" t="n">
        <v>0.6</v>
      </c>
      <c r="BA18" s="159" t="n">
        <v>0.6</v>
      </c>
      <c r="BB18" s="159" t="n">
        <v>0.75</v>
      </c>
      <c r="BC18" s="159" t="n">
        <v>1.0615</v>
      </c>
      <c r="BD18" s="159" t="n">
        <v>1.0715</v>
      </c>
      <c r="BE18" s="159" t="n">
        <v>1.0875</v>
      </c>
      <c r="BF18" s="134" t="s">
        <v>71</v>
      </c>
      <c r="BI18" s="153" t="n">
        <f aca="false">M18</f>
        <v>37438</v>
      </c>
      <c r="BJ18" s="157" t="n">
        <f aca="false">AH18</f>
        <v>0.83</v>
      </c>
      <c r="BK18" s="157" t="n">
        <f aca="false">AI18</f>
        <v>0.83</v>
      </c>
      <c r="BL18" s="157" t="n">
        <f aca="false">AJ18</f>
        <v>0.83</v>
      </c>
      <c r="BM18" s="144"/>
      <c r="BN18" s="157" t="n">
        <f aca="false">AL18</f>
        <v>0.495</v>
      </c>
      <c r="BO18" s="157" t="n">
        <f aca="false">AM18</f>
        <v>0.495</v>
      </c>
      <c r="BP18" s="158" t="n">
        <f aca="false">AN18</f>
        <v>0.495</v>
      </c>
    </row>
    <row r="19" customFormat="false" ht="12.75" hidden="false" customHeight="false" outlineLevel="0" collapsed="false">
      <c r="A19" s="137" t="n">
        <f aca="false">EOMONTH(A18,0)+1</f>
        <v>37681</v>
      </c>
      <c r="B19" s="138" t="n">
        <v>0.0281558163650621</v>
      </c>
      <c r="C19" s="129"/>
      <c r="D19" s="155" t="n">
        <v>37233</v>
      </c>
      <c r="E19" s="133" t="n">
        <v>27.995</v>
      </c>
      <c r="F19" s="133" t="n">
        <v>27.995</v>
      </c>
      <c r="G19" s="133" t="n">
        <v>27.995</v>
      </c>
      <c r="H19" s="131"/>
      <c r="I19" s="133" t="n">
        <v>22.005</v>
      </c>
      <c r="J19" s="133" t="n">
        <v>22.005</v>
      </c>
      <c r="K19" s="133" t="n">
        <v>22.005</v>
      </c>
      <c r="L19" s="134"/>
      <c r="M19" s="146" t="n">
        <v>37469</v>
      </c>
      <c r="N19" s="133" t="n">
        <v>39.9</v>
      </c>
      <c r="O19" s="133" t="n">
        <v>39.9</v>
      </c>
      <c r="P19" s="133" t="n">
        <v>39.9</v>
      </c>
      <c r="Q19" s="133"/>
      <c r="R19" s="133" t="n">
        <v>39.45</v>
      </c>
      <c r="S19" s="133" t="n">
        <v>39.45</v>
      </c>
      <c r="T19" s="133" t="n">
        <v>39.45</v>
      </c>
      <c r="U19" s="133"/>
      <c r="V19" s="133" t="n">
        <v>1.2</v>
      </c>
      <c r="W19" s="133" t="n">
        <v>1.2</v>
      </c>
      <c r="X19" s="133" t="n">
        <v>1.2</v>
      </c>
      <c r="Y19" s="133"/>
      <c r="Z19" s="131" t="n">
        <v>0.44</v>
      </c>
      <c r="AA19" s="131" t="n">
        <v>0.44</v>
      </c>
      <c r="AB19" s="131" t="n">
        <v>0.44</v>
      </c>
      <c r="AC19" s="131"/>
      <c r="AD19" s="131" t="n">
        <v>0.184</v>
      </c>
      <c r="AE19" s="131" t="n">
        <v>0.184</v>
      </c>
      <c r="AF19" s="131" t="n">
        <v>0.184</v>
      </c>
      <c r="AG19" s="131"/>
      <c r="AH19" s="131" t="n">
        <v>0.83</v>
      </c>
      <c r="AI19" s="131" t="n">
        <v>0.83</v>
      </c>
      <c r="AJ19" s="131" t="n">
        <v>0.83</v>
      </c>
      <c r="AK19" s="131"/>
      <c r="AL19" s="131" t="n">
        <v>0.675</v>
      </c>
      <c r="AM19" s="131" t="n">
        <v>0.675</v>
      </c>
      <c r="AN19" s="131" t="n">
        <v>0.675</v>
      </c>
      <c r="AO19" s="133"/>
      <c r="AP19" s="133" t="n">
        <v>4</v>
      </c>
      <c r="AQ19" s="133" t="n">
        <v>0.15</v>
      </c>
      <c r="AR19" s="134"/>
      <c r="AS19" s="134" t="n">
        <v>900</v>
      </c>
      <c r="AT19" s="159" t="n">
        <v>1.3</v>
      </c>
      <c r="AU19" s="159" t="n">
        <v>1.3</v>
      </c>
      <c r="AV19" s="159" t="n">
        <v>1.1898</v>
      </c>
      <c r="AW19" s="159" t="n">
        <v>1.141315446</v>
      </c>
      <c r="AX19" s="159" t="n">
        <v>0.65</v>
      </c>
      <c r="AY19" s="159" t="n">
        <v>0.6</v>
      </c>
      <c r="AZ19" s="159" t="n">
        <v>0.6</v>
      </c>
      <c r="BA19" s="159" t="n">
        <v>0.6</v>
      </c>
      <c r="BB19" s="159" t="n">
        <v>0.75</v>
      </c>
      <c r="BC19" s="159" t="n">
        <v>1.1326</v>
      </c>
      <c r="BD19" s="159" t="n">
        <v>1.1426</v>
      </c>
      <c r="BE19" s="159" t="n">
        <v>1.1638</v>
      </c>
      <c r="BF19" s="134" t="s">
        <v>71</v>
      </c>
      <c r="BI19" s="153" t="n">
        <f aca="false">M19</f>
        <v>37469</v>
      </c>
      <c r="BJ19" s="157" t="n">
        <f aca="false">AH19</f>
        <v>0.83</v>
      </c>
      <c r="BK19" s="157" t="n">
        <f aca="false">AI19</f>
        <v>0.83</v>
      </c>
      <c r="BL19" s="157" t="n">
        <f aca="false">AJ19</f>
        <v>0.83</v>
      </c>
      <c r="BM19" s="144"/>
      <c r="BN19" s="157" t="n">
        <f aca="false">AL19</f>
        <v>0.675</v>
      </c>
      <c r="BO19" s="157" t="n">
        <f aca="false">AM19</f>
        <v>0.675</v>
      </c>
      <c r="BP19" s="158" t="n">
        <f aca="false">AN19</f>
        <v>0.675</v>
      </c>
    </row>
    <row r="20" customFormat="false" ht="12.75" hidden="false" customHeight="false" outlineLevel="0" collapsed="false">
      <c r="A20" s="137" t="n">
        <f aca="false">EOMONTH(A19,0)+1</f>
        <v>37712</v>
      </c>
      <c r="B20" s="138" t="n">
        <v>0.029089441486251</v>
      </c>
      <c r="C20" s="129"/>
      <c r="D20" s="155" t="n">
        <v>37234</v>
      </c>
      <c r="E20" s="133" t="n">
        <v>28</v>
      </c>
      <c r="F20" s="133" t="n">
        <v>28</v>
      </c>
      <c r="G20" s="133" t="n">
        <v>28</v>
      </c>
      <c r="H20" s="131"/>
      <c r="I20" s="133" t="n">
        <v>22</v>
      </c>
      <c r="J20" s="133" t="n">
        <v>22</v>
      </c>
      <c r="K20" s="133" t="n">
        <v>22</v>
      </c>
      <c r="L20" s="134"/>
      <c r="M20" s="146" t="n">
        <v>37500</v>
      </c>
      <c r="N20" s="133" t="n">
        <v>27.575</v>
      </c>
      <c r="O20" s="133" t="n">
        <v>27.575</v>
      </c>
      <c r="P20" s="133" t="n">
        <v>27.575</v>
      </c>
      <c r="Q20" s="133"/>
      <c r="R20" s="133" t="n">
        <v>27.55</v>
      </c>
      <c r="S20" s="133" t="n">
        <v>27.55</v>
      </c>
      <c r="T20" s="133" t="n">
        <v>27.55</v>
      </c>
      <c r="U20" s="133"/>
      <c r="V20" s="133" t="n">
        <v>0.9</v>
      </c>
      <c r="W20" s="133" t="n">
        <v>0.9</v>
      </c>
      <c r="X20" s="133" t="n">
        <v>0.9</v>
      </c>
      <c r="Y20" s="133"/>
      <c r="Z20" s="131" t="n">
        <v>0.31</v>
      </c>
      <c r="AA20" s="131" t="n">
        <v>0.31</v>
      </c>
      <c r="AB20" s="131" t="n">
        <v>0.31</v>
      </c>
      <c r="AC20" s="131"/>
      <c r="AD20" s="131" t="n">
        <v>0.12</v>
      </c>
      <c r="AE20" s="131" t="n">
        <v>0.12</v>
      </c>
      <c r="AF20" s="131" t="n">
        <v>0.12</v>
      </c>
      <c r="AG20" s="131"/>
      <c r="AH20" s="131" t="n">
        <v>0.55</v>
      </c>
      <c r="AI20" s="131" t="n">
        <v>0.55</v>
      </c>
      <c r="AJ20" s="131" t="n">
        <v>0.55</v>
      </c>
      <c r="AK20" s="131"/>
      <c r="AL20" s="131" t="n">
        <v>0.4125</v>
      </c>
      <c r="AM20" s="131" t="n">
        <v>0.4125</v>
      </c>
      <c r="AN20" s="131" t="n">
        <v>0.4125</v>
      </c>
      <c r="AO20" s="133"/>
      <c r="AP20" s="133" t="n">
        <v>4</v>
      </c>
      <c r="AQ20" s="133" t="n">
        <v>0.15</v>
      </c>
      <c r="AR20" s="134"/>
      <c r="AS20" s="134" t="n">
        <v>1000</v>
      </c>
      <c r="AT20" s="159" t="n">
        <v>1.3</v>
      </c>
      <c r="AU20" s="159" t="n">
        <v>1.3</v>
      </c>
      <c r="AV20" s="159" t="n">
        <v>1.1862</v>
      </c>
      <c r="AW20" s="159" t="n">
        <v>1.09378612</v>
      </c>
      <c r="AX20" s="159" t="n">
        <v>0.65</v>
      </c>
      <c r="AY20" s="159" t="n">
        <v>0.7</v>
      </c>
      <c r="AZ20" s="159" t="n">
        <v>0.7</v>
      </c>
      <c r="BA20" s="159" t="n">
        <v>0.7</v>
      </c>
      <c r="BB20" s="159" t="n">
        <v>0.75</v>
      </c>
      <c r="BC20" s="159" t="n">
        <v>1.1291</v>
      </c>
      <c r="BD20" s="159" t="n">
        <v>1.1352</v>
      </c>
      <c r="BE20" s="159" t="n">
        <v>1.1579</v>
      </c>
      <c r="BF20" s="134" t="s">
        <v>71</v>
      </c>
      <c r="BI20" s="153" t="n">
        <f aca="false">M20</f>
        <v>37500</v>
      </c>
      <c r="BJ20" s="157" t="n">
        <f aca="false">AH20</f>
        <v>0.55</v>
      </c>
      <c r="BK20" s="157" t="n">
        <f aca="false">AI20</f>
        <v>0.55</v>
      </c>
      <c r="BL20" s="157" t="n">
        <f aca="false">AJ20</f>
        <v>0.55</v>
      </c>
      <c r="BM20" s="144"/>
      <c r="BN20" s="157" t="n">
        <f aca="false">AL20</f>
        <v>0.4125</v>
      </c>
      <c r="BO20" s="157" t="n">
        <f aca="false">AM20</f>
        <v>0.4125</v>
      </c>
      <c r="BP20" s="158" t="n">
        <f aca="false">AN20</f>
        <v>0.4125</v>
      </c>
    </row>
    <row r="21" customFormat="false" ht="12.75" hidden="false" customHeight="false" outlineLevel="0" collapsed="false">
      <c r="A21" s="137" t="n">
        <f aca="false">EOMONTH(A20,0)+1</f>
        <v>37742</v>
      </c>
      <c r="B21" s="138" t="n">
        <v>0.0299553582435239</v>
      </c>
      <c r="C21" s="129"/>
      <c r="D21" s="155" t="n">
        <v>37235</v>
      </c>
      <c r="E21" s="133" t="n">
        <v>34.5</v>
      </c>
      <c r="F21" s="133" t="n">
        <v>34.5</v>
      </c>
      <c r="G21" s="133" t="n">
        <v>34.5</v>
      </c>
      <c r="H21" s="131"/>
      <c r="I21" s="133" t="n">
        <v>23</v>
      </c>
      <c r="J21" s="133" t="n">
        <v>23</v>
      </c>
      <c r="K21" s="133" t="n">
        <v>23</v>
      </c>
      <c r="L21" s="134"/>
      <c r="M21" s="146" t="n">
        <v>37530</v>
      </c>
      <c r="N21" s="133" t="n">
        <v>25.625</v>
      </c>
      <c r="O21" s="133" t="n">
        <v>25.625</v>
      </c>
      <c r="P21" s="133" t="n">
        <v>25.625</v>
      </c>
      <c r="Q21" s="133"/>
      <c r="R21" s="133" t="n">
        <v>25.6</v>
      </c>
      <c r="S21" s="133" t="n">
        <v>25.6</v>
      </c>
      <c r="T21" s="133" t="n">
        <v>25.6</v>
      </c>
      <c r="U21" s="133"/>
      <c r="V21" s="133" t="n">
        <v>1</v>
      </c>
      <c r="W21" s="133" t="n">
        <v>1</v>
      </c>
      <c r="X21" s="133" t="n">
        <v>1</v>
      </c>
      <c r="Y21" s="133"/>
      <c r="Z21" s="131" t="n">
        <v>0.27</v>
      </c>
      <c r="AA21" s="131" t="n">
        <v>0.27</v>
      </c>
      <c r="AB21" s="131" t="n">
        <v>0.27</v>
      </c>
      <c r="AC21" s="131"/>
      <c r="AD21" s="131" t="n">
        <v>0.12</v>
      </c>
      <c r="AE21" s="131" t="n">
        <v>0.12</v>
      </c>
      <c r="AF21" s="131" t="n">
        <v>0.12</v>
      </c>
      <c r="AG21" s="131"/>
      <c r="AH21" s="131" t="n">
        <v>0.47</v>
      </c>
      <c r="AI21" s="131" t="n">
        <v>0.47</v>
      </c>
      <c r="AJ21" s="131" t="n">
        <v>0.47</v>
      </c>
      <c r="AK21" s="131"/>
      <c r="AL21" s="131" t="n">
        <v>0.375</v>
      </c>
      <c r="AM21" s="131" t="n">
        <v>0.375</v>
      </c>
      <c r="AN21" s="131" t="n">
        <v>0.375</v>
      </c>
      <c r="AO21" s="133"/>
      <c r="AP21" s="133" t="n">
        <v>5</v>
      </c>
      <c r="AQ21" s="133" t="n">
        <v>0.15</v>
      </c>
      <c r="AR21" s="134"/>
      <c r="AS21" s="134" t="n">
        <v>1100</v>
      </c>
      <c r="AT21" s="159" t="n">
        <v>0.8</v>
      </c>
      <c r="AU21" s="159" t="n">
        <v>0.8</v>
      </c>
      <c r="AV21" s="159" t="n">
        <v>1.1653</v>
      </c>
      <c r="AW21" s="159" t="n">
        <v>1.11633559</v>
      </c>
      <c r="AX21" s="159" t="n">
        <v>0.65</v>
      </c>
      <c r="AY21" s="159" t="n">
        <v>0.7</v>
      </c>
      <c r="AZ21" s="159" t="n">
        <v>0.7</v>
      </c>
      <c r="BA21" s="159" t="n">
        <v>0.7</v>
      </c>
      <c r="BB21" s="159" t="n">
        <v>0.75</v>
      </c>
      <c r="BC21" s="159" t="n">
        <v>1.1227</v>
      </c>
      <c r="BD21" s="159" t="n">
        <v>1.1133</v>
      </c>
      <c r="BE21" s="159" t="n">
        <v>1.1327</v>
      </c>
      <c r="BF21" s="134" t="s">
        <v>71</v>
      </c>
      <c r="BI21" s="153" t="n">
        <f aca="false">M21</f>
        <v>37530</v>
      </c>
      <c r="BJ21" s="157" t="n">
        <f aca="false">AH21</f>
        <v>0.47</v>
      </c>
      <c r="BK21" s="157" t="n">
        <f aca="false">AI21</f>
        <v>0.47</v>
      </c>
      <c r="BL21" s="157" t="n">
        <f aca="false">AJ21</f>
        <v>0.47</v>
      </c>
      <c r="BM21" s="144"/>
      <c r="BN21" s="157" t="n">
        <f aca="false">AL21</f>
        <v>0.375</v>
      </c>
      <c r="BO21" s="157" t="n">
        <f aca="false">AM21</f>
        <v>0.375</v>
      </c>
      <c r="BP21" s="158" t="n">
        <f aca="false">AN21</f>
        <v>0.375</v>
      </c>
    </row>
    <row r="22" customFormat="false" ht="12.75" hidden="false" customHeight="false" outlineLevel="0" collapsed="false">
      <c r="A22" s="137" t="n">
        <f aca="false">EOMONTH(A21,0)+1</f>
        <v>37773</v>
      </c>
      <c r="B22" s="138" t="n">
        <v>0.0308501391583085</v>
      </c>
      <c r="C22" s="129"/>
      <c r="D22" s="155" t="n">
        <v>37236</v>
      </c>
      <c r="E22" s="133" t="n">
        <v>34.5</v>
      </c>
      <c r="F22" s="133" t="n">
        <v>34.5</v>
      </c>
      <c r="G22" s="133" t="n">
        <v>34.5</v>
      </c>
      <c r="H22" s="131"/>
      <c r="I22" s="133" t="n">
        <v>23</v>
      </c>
      <c r="J22" s="133" t="n">
        <v>23</v>
      </c>
      <c r="K22" s="133" t="n">
        <v>23</v>
      </c>
      <c r="L22" s="134"/>
      <c r="M22" s="146" t="n">
        <v>37561</v>
      </c>
      <c r="N22" s="133" t="n">
        <v>29.125</v>
      </c>
      <c r="O22" s="133" t="n">
        <v>29.125</v>
      </c>
      <c r="P22" s="133" t="n">
        <v>29.125</v>
      </c>
      <c r="Q22" s="133"/>
      <c r="R22" s="133" t="n">
        <v>28.95</v>
      </c>
      <c r="S22" s="133" t="n">
        <v>28.95</v>
      </c>
      <c r="T22" s="133" t="n">
        <v>28.95</v>
      </c>
      <c r="U22" s="133"/>
      <c r="V22" s="133" t="n">
        <v>0.9</v>
      </c>
      <c r="W22" s="133" t="n">
        <v>0.9</v>
      </c>
      <c r="X22" s="133" t="n">
        <v>0.9</v>
      </c>
      <c r="Y22" s="133"/>
      <c r="Z22" s="131" t="n">
        <v>0.294</v>
      </c>
      <c r="AA22" s="131" t="n">
        <v>0.294</v>
      </c>
      <c r="AB22" s="131" t="n">
        <v>0.294</v>
      </c>
      <c r="AC22" s="131"/>
      <c r="AD22" s="131" t="n">
        <v>0.1294</v>
      </c>
      <c r="AE22" s="131" t="n">
        <v>0.1294</v>
      </c>
      <c r="AF22" s="131" t="n">
        <v>0.1294</v>
      </c>
      <c r="AG22" s="131"/>
      <c r="AH22" s="131" t="n">
        <v>0.47</v>
      </c>
      <c r="AI22" s="131" t="n">
        <v>0.47</v>
      </c>
      <c r="AJ22" s="131" t="n">
        <v>0.47</v>
      </c>
      <c r="AK22" s="131"/>
      <c r="AL22" s="131" t="n">
        <v>0.375</v>
      </c>
      <c r="AM22" s="131" t="n">
        <v>0.375</v>
      </c>
      <c r="AN22" s="131" t="n">
        <v>0.375</v>
      </c>
      <c r="AO22" s="133"/>
      <c r="AP22" s="133" t="n">
        <v>5</v>
      </c>
      <c r="AQ22" s="133" t="n">
        <v>0.15</v>
      </c>
      <c r="AR22" s="134"/>
      <c r="AS22" s="134" t="n">
        <v>1200</v>
      </c>
      <c r="AT22" s="159" t="n">
        <v>0.8</v>
      </c>
      <c r="AU22" s="159" t="n">
        <v>0.8</v>
      </c>
      <c r="AV22" s="159" t="n">
        <v>0.8904</v>
      </c>
      <c r="AW22" s="159" t="n">
        <v>1.118524547</v>
      </c>
      <c r="AX22" s="159" t="n">
        <v>1.3</v>
      </c>
      <c r="AY22" s="159" t="n">
        <v>0.8</v>
      </c>
      <c r="AZ22" s="159" t="n">
        <v>0.8</v>
      </c>
      <c r="BA22" s="159" t="n">
        <v>0.8</v>
      </c>
      <c r="BB22" s="159" t="n">
        <v>1.2</v>
      </c>
      <c r="BC22" s="159" t="n">
        <v>0.9474</v>
      </c>
      <c r="BD22" s="159" t="n">
        <v>0.9374</v>
      </c>
      <c r="BE22" s="159" t="n">
        <v>0.9204</v>
      </c>
      <c r="BF22" s="134" t="s">
        <v>71</v>
      </c>
      <c r="BI22" s="153" t="n">
        <f aca="false">M22</f>
        <v>37561</v>
      </c>
      <c r="BJ22" s="157" t="n">
        <f aca="false">AH22</f>
        <v>0.47</v>
      </c>
      <c r="BK22" s="157" t="n">
        <f aca="false">AI22</f>
        <v>0.47</v>
      </c>
      <c r="BL22" s="157" t="n">
        <f aca="false">AJ22</f>
        <v>0.47</v>
      </c>
      <c r="BM22" s="144"/>
      <c r="BN22" s="157" t="n">
        <f aca="false">AL22</f>
        <v>0.375</v>
      </c>
      <c r="BO22" s="157" t="n">
        <f aca="false">AM22</f>
        <v>0.375</v>
      </c>
      <c r="BP22" s="158" t="n">
        <f aca="false">AN22</f>
        <v>0.375</v>
      </c>
    </row>
    <row r="23" customFormat="false" ht="12.75" hidden="false" customHeight="false" outlineLevel="0" collapsed="false">
      <c r="A23" s="137" t="n">
        <f aca="false">EOMONTH(A22,0)+1</f>
        <v>37803</v>
      </c>
      <c r="B23" s="138" t="n">
        <v>0.0316911584156254</v>
      </c>
      <c r="C23" s="129"/>
      <c r="D23" s="155" t="n">
        <v>37237</v>
      </c>
      <c r="E23" s="133" t="n">
        <v>34.5</v>
      </c>
      <c r="F23" s="133" t="n">
        <v>34.5</v>
      </c>
      <c r="G23" s="133" t="n">
        <v>34.5</v>
      </c>
      <c r="H23" s="131"/>
      <c r="I23" s="133" t="n">
        <v>23</v>
      </c>
      <c r="J23" s="133" t="n">
        <v>23</v>
      </c>
      <c r="K23" s="133" t="n">
        <v>23</v>
      </c>
      <c r="L23" s="134"/>
      <c r="M23" s="146" t="n">
        <v>37591</v>
      </c>
      <c r="N23" s="133" t="n">
        <v>26.475</v>
      </c>
      <c r="O23" s="133" t="n">
        <v>26.475</v>
      </c>
      <c r="P23" s="133" t="n">
        <v>26.475</v>
      </c>
      <c r="Q23" s="133"/>
      <c r="R23" s="133" t="n">
        <v>26.2</v>
      </c>
      <c r="S23" s="133" t="n">
        <v>26.2</v>
      </c>
      <c r="T23" s="133" t="n">
        <v>26.2</v>
      </c>
      <c r="U23" s="133"/>
      <c r="V23" s="133" t="n">
        <v>0.9</v>
      </c>
      <c r="W23" s="133" t="n">
        <v>0.9</v>
      </c>
      <c r="X23" s="133" t="n">
        <v>0.9</v>
      </c>
      <c r="Y23" s="133"/>
      <c r="Z23" s="131" t="n">
        <v>0.294</v>
      </c>
      <c r="AA23" s="131" t="n">
        <v>0.294</v>
      </c>
      <c r="AB23" s="131" t="n">
        <v>0.294</v>
      </c>
      <c r="AC23" s="131"/>
      <c r="AD23" s="131" t="n">
        <v>0.1294</v>
      </c>
      <c r="AE23" s="131" t="n">
        <v>0.1294</v>
      </c>
      <c r="AF23" s="131" t="n">
        <v>0.1294</v>
      </c>
      <c r="AG23" s="131"/>
      <c r="AH23" s="131" t="n">
        <v>0.47</v>
      </c>
      <c r="AI23" s="131" t="n">
        <v>0.47</v>
      </c>
      <c r="AJ23" s="131" t="n">
        <v>0.47</v>
      </c>
      <c r="AK23" s="131"/>
      <c r="AL23" s="131" t="n">
        <v>0.375</v>
      </c>
      <c r="AM23" s="131" t="n">
        <v>0.375</v>
      </c>
      <c r="AN23" s="131" t="n">
        <v>0.375</v>
      </c>
      <c r="AO23" s="133"/>
      <c r="AP23" s="133" t="n">
        <v>5</v>
      </c>
      <c r="AQ23" s="133" t="n">
        <v>0.15</v>
      </c>
      <c r="AR23" s="134"/>
      <c r="AS23" s="134" t="n">
        <v>1300</v>
      </c>
      <c r="AT23" s="159" t="n">
        <v>0.8</v>
      </c>
      <c r="AU23" s="159" t="n">
        <v>0.8</v>
      </c>
      <c r="AV23" s="159" t="n">
        <v>0.8648</v>
      </c>
      <c r="AW23" s="159" t="n">
        <v>1.016432263</v>
      </c>
      <c r="AX23" s="159" t="n">
        <v>1.3</v>
      </c>
      <c r="AY23" s="159" t="n">
        <v>1.45</v>
      </c>
      <c r="AZ23" s="159" t="n">
        <v>1.45</v>
      </c>
      <c r="BA23" s="159" t="n">
        <v>1.45</v>
      </c>
      <c r="BB23" s="159" t="n">
        <v>1.2</v>
      </c>
      <c r="BC23" s="159" t="n">
        <v>0.8899</v>
      </c>
      <c r="BD23" s="159" t="n">
        <v>0.8829</v>
      </c>
      <c r="BE23" s="159" t="n">
        <v>0.8749</v>
      </c>
      <c r="BF23" s="134" t="s">
        <v>71</v>
      </c>
      <c r="BI23" s="153" t="n">
        <f aca="false">M23</f>
        <v>37591</v>
      </c>
      <c r="BJ23" s="157" t="n">
        <f aca="false">AH23</f>
        <v>0.47</v>
      </c>
      <c r="BK23" s="157" t="n">
        <f aca="false">AI23</f>
        <v>0.47</v>
      </c>
      <c r="BL23" s="157" t="n">
        <f aca="false">AJ23</f>
        <v>0.47</v>
      </c>
      <c r="BM23" s="144"/>
      <c r="BN23" s="157" t="n">
        <f aca="false">AL23</f>
        <v>0.375</v>
      </c>
      <c r="BO23" s="157" t="n">
        <f aca="false">AM23</f>
        <v>0.375</v>
      </c>
      <c r="BP23" s="158" t="n">
        <f aca="false">AN23</f>
        <v>0.375</v>
      </c>
    </row>
    <row r="24" customFormat="false" ht="12.75" hidden="false" customHeight="false" outlineLevel="0" collapsed="false">
      <c r="A24" s="137" t="n">
        <f aca="false">EOMONTH(A23,0)+1</f>
        <v>37834</v>
      </c>
      <c r="B24" s="138" t="n">
        <v>0.0325246130726264</v>
      </c>
      <c r="C24" s="129"/>
      <c r="D24" s="155" t="n">
        <v>37238</v>
      </c>
      <c r="E24" s="133" t="n">
        <v>34.5</v>
      </c>
      <c r="F24" s="133" t="n">
        <v>34.5</v>
      </c>
      <c r="G24" s="133" t="n">
        <v>34.5</v>
      </c>
      <c r="H24" s="131"/>
      <c r="I24" s="133" t="n">
        <v>23</v>
      </c>
      <c r="J24" s="133" t="n">
        <v>23</v>
      </c>
      <c r="K24" s="133" t="n">
        <v>23</v>
      </c>
      <c r="L24" s="134"/>
      <c r="M24" s="146" t="n">
        <v>37622</v>
      </c>
      <c r="N24" s="133" t="n">
        <v>33.904</v>
      </c>
      <c r="O24" s="133" t="n">
        <v>33.904</v>
      </c>
      <c r="P24" s="133" t="n">
        <v>33.904</v>
      </c>
      <c r="Q24" s="133"/>
      <c r="R24" s="133" t="n">
        <v>29.954</v>
      </c>
      <c r="S24" s="133" t="n">
        <v>29.954</v>
      </c>
      <c r="T24" s="133" t="n">
        <v>29.954</v>
      </c>
      <c r="U24" s="133"/>
      <c r="V24" s="133" t="n">
        <v>0.9</v>
      </c>
      <c r="W24" s="133" t="n">
        <v>0.9</v>
      </c>
      <c r="X24" s="133" t="n">
        <v>0.9</v>
      </c>
      <c r="Y24" s="133"/>
      <c r="Z24" s="131" t="n">
        <v>0.36</v>
      </c>
      <c r="AA24" s="131" t="n">
        <v>0.36</v>
      </c>
      <c r="AB24" s="131" t="n">
        <v>0.36</v>
      </c>
      <c r="AC24" s="131"/>
      <c r="AD24" s="131" t="n">
        <v>0.156</v>
      </c>
      <c r="AE24" s="131" t="n">
        <v>0.156</v>
      </c>
      <c r="AF24" s="131" t="n">
        <v>0.156</v>
      </c>
      <c r="AG24" s="131"/>
      <c r="AH24" s="131" t="n">
        <v>0.3</v>
      </c>
      <c r="AI24" s="131" t="n">
        <v>0.3</v>
      </c>
      <c r="AJ24" s="131" t="n">
        <v>0.3</v>
      </c>
      <c r="AK24" s="131"/>
      <c r="AL24" s="131" t="n">
        <v>0.3375</v>
      </c>
      <c r="AM24" s="131" t="n">
        <v>0.3375</v>
      </c>
      <c r="AN24" s="131" t="n">
        <v>0.3375</v>
      </c>
      <c r="AO24" s="133"/>
      <c r="AP24" s="133" t="n">
        <v>6</v>
      </c>
      <c r="AQ24" s="133" t="n">
        <v>0.15</v>
      </c>
      <c r="AR24" s="134"/>
      <c r="AS24" s="134" t="n">
        <v>1400</v>
      </c>
      <c r="AT24" s="159" t="n">
        <v>0.8</v>
      </c>
      <c r="AU24" s="159" t="n">
        <v>0.8</v>
      </c>
      <c r="AV24" s="159" t="n">
        <v>0.8372</v>
      </c>
      <c r="AW24" s="159" t="n">
        <v>1.017526741</v>
      </c>
      <c r="AX24" s="159" t="n">
        <v>1.4</v>
      </c>
      <c r="AY24" s="159" t="n">
        <v>1.45</v>
      </c>
      <c r="AZ24" s="159" t="n">
        <v>1.45</v>
      </c>
      <c r="BA24" s="159" t="n">
        <v>1.45</v>
      </c>
      <c r="BB24" s="159" t="n">
        <v>1.3</v>
      </c>
      <c r="BC24" s="159" t="n">
        <v>0.8652</v>
      </c>
      <c r="BD24" s="159" t="n">
        <v>0.8592</v>
      </c>
      <c r="BE24" s="159" t="n">
        <v>0.8372</v>
      </c>
      <c r="BF24" s="134" t="s">
        <v>71</v>
      </c>
      <c r="BI24" s="153" t="n">
        <f aca="false">M24</f>
        <v>37622</v>
      </c>
      <c r="BJ24" s="157" t="n">
        <f aca="false">AH24</f>
        <v>0.3</v>
      </c>
      <c r="BK24" s="157" t="n">
        <f aca="false">AI24</f>
        <v>0.3</v>
      </c>
      <c r="BL24" s="157" t="n">
        <f aca="false">AJ24</f>
        <v>0.3</v>
      </c>
      <c r="BM24" s="144"/>
      <c r="BN24" s="157" t="n">
        <f aca="false">AL24</f>
        <v>0.3375</v>
      </c>
      <c r="BO24" s="157" t="n">
        <f aca="false">AM24</f>
        <v>0.3375</v>
      </c>
      <c r="BP24" s="158" t="n">
        <f aca="false">AN24</f>
        <v>0.3375</v>
      </c>
    </row>
    <row r="25" customFormat="false" ht="12.75" hidden="false" customHeight="false" outlineLevel="0" collapsed="false">
      <c r="A25" s="137" t="n">
        <f aca="false">EOMONTH(A24,0)+1</f>
        <v>37865</v>
      </c>
      <c r="B25" s="138" t="n">
        <v>0.0333580679635528</v>
      </c>
      <c r="C25" s="129"/>
      <c r="D25" s="155" t="n">
        <v>37239</v>
      </c>
      <c r="E25" s="133" t="n">
        <v>34.5</v>
      </c>
      <c r="F25" s="133" t="n">
        <v>34.5</v>
      </c>
      <c r="G25" s="133" t="n">
        <v>34.5</v>
      </c>
      <c r="H25" s="131"/>
      <c r="I25" s="133" t="n">
        <v>23</v>
      </c>
      <c r="J25" s="133" t="n">
        <v>23</v>
      </c>
      <c r="K25" s="133" t="n">
        <v>23</v>
      </c>
      <c r="L25" s="134"/>
      <c r="M25" s="146" t="n">
        <v>37653</v>
      </c>
      <c r="N25" s="133" t="n">
        <v>34.13</v>
      </c>
      <c r="O25" s="133" t="n">
        <v>34.13</v>
      </c>
      <c r="P25" s="133" t="n">
        <v>34.13</v>
      </c>
      <c r="Q25" s="133"/>
      <c r="R25" s="133" t="n">
        <v>28.504</v>
      </c>
      <c r="S25" s="133" t="n">
        <v>28.504</v>
      </c>
      <c r="T25" s="133" t="n">
        <v>28.504</v>
      </c>
      <c r="U25" s="133"/>
      <c r="V25" s="133" t="n">
        <v>0.9</v>
      </c>
      <c r="W25" s="133" t="n">
        <v>0.9</v>
      </c>
      <c r="X25" s="133" t="n">
        <v>0.9</v>
      </c>
      <c r="Y25" s="133"/>
      <c r="Z25" s="131" t="n">
        <v>0.36</v>
      </c>
      <c r="AA25" s="131" t="n">
        <v>0.36</v>
      </c>
      <c r="AB25" s="131" t="n">
        <v>0.36</v>
      </c>
      <c r="AC25" s="131"/>
      <c r="AD25" s="131" t="n">
        <v>0.156</v>
      </c>
      <c r="AE25" s="131" t="n">
        <v>0.156</v>
      </c>
      <c r="AF25" s="131" t="n">
        <v>0.156</v>
      </c>
      <c r="AG25" s="131"/>
      <c r="AH25" s="131" t="n">
        <v>0.3</v>
      </c>
      <c r="AI25" s="131" t="n">
        <v>0.3</v>
      </c>
      <c r="AJ25" s="131" t="n">
        <v>0.3</v>
      </c>
      <c r="AK25" s="131"/>
      <c r="AL25" s="131" t="n">
        <v>0.3375</v>
      </c>
      <c r="AM25" s="131" t="n">
        <v>0.3375</v>
      </c>
      <c r="AN25" s="131" t="n">
        <v>0.3375</v>
      </c>
      <c r="AO25" s="133"/>
      <c r="AP25" s="133" t="n">
        <v>6</v>
      </c>
      <c r="AQ25" s="133" t="n">
        <v>0.15</v>
      </c>
      <c r="AR25" s="134"/>
      <c r="AS25" s="134" t="n">
        <v>1500</v>
      </c>
      <c r="AT25" s="159" t="n">
        <v>0.8</v>
      </c>
      <c r="AU25" s="159" t="n">
        <v>0.8</v>
      </c>
      <c r="AV25" s="159" t="n">
        <v>0.7951</v>
      </c>
      <c r="AW25" s="159" t="n">
        <v>0.95436891</v>
      </c>
      <c r="AX25" s="159" t="n">
        <v>1.4</v>
      </c>
      <c r="AY25" s="159" t="n">
        <v>1.45</v>
      </c>
      <c r="AZ25" s="159" t="n">
        <v>1.45</v>
      </c>
      <c r="BA25" s="159" t="n">
        <v>1.45</v>
      </c>
      <c r="BB25" s="159" t="n">
        <v>1.3</v>
      </c>
      <c r="BC25" s="159" t="n">
        <v>0.8451</v>
      </c>
      <c r="BD25" s="159" t="n">
        <v>0.8391</v>
      </c>
      <c r="BE25" s="159" t="n">
        <v>0.7951</v>
      </c>
      <c r="BF25" s="134" t="s">
        <v>71</v>
      </c>
      <c r="BI25" s="153" t="n">
        <f aca="false">M25</f>
        <v>37653</v>
      </c>
      <c r="BJ25" s="157" t="n">
        <f aca="false">AH25</f>
        <v>0.3</v>
      </c>
      <c r="BK25" s="157" t="n">
        <f aca="false">AI25</f>
        <v>0.3</v>
      </c>
      <c r="BL25" s="157" t="n">
        <f aca="false">AJ25</f>
        <v>0.3</v>
      </c>
      <c r="BM25" s="144"/>
      <c r="BN25" s="157" t="n">
        <f aca="false">AL25</f>
        <v>0.3375</v>
      </c>
      <c r="BO25" s="157" t="n">
        <f aca="false">AM25</f>
        <v>0.3375</v>
      </c>
      <c r="BP25" s="158" t="n">
        <f aca="false">AN25</f>
        <v>0.3375</v>
      </c>
    </row>
    <row r="26" customFormat="false" ht="12.75" hidden="false" customHeight="false" outlineLevel="0" collapsed="false">
      <c r="A26" s="137" t="n">
        <f aca="false">EOMONTH(A25,0)+1</f>
        <v>37895</v>
      </c>
      <c r="B26" s="138" t="n">
        <v>0.0341320658623077</v>
      </c>
      <c r="C26" s="129"/>
      <c r="D26" s="155" t="n">
        <v>37240</v>
      </c>
      <c r="E26" s="133" t="n">
        <v>28</v>
      </c>
      <c r="F26" s="133" t="n">
        <v>28</v>
      </c>
      <c r="G26" s="133" t="n">
        <v>28</v>
      </c>
      <c r="H26" s="131"/>
      <c r="I26" s="133" t="n">
        <v>23</v>
      </c>
      <c r="J26" s="133" t="n">
        <v>23</v>
      </c>
      <c r="K26" s="133" t="n">
        <v>23</v>
      </c>
      <c r="L26" s="134"/>
      <c r="M26" s="146" t="n">
        <v>37681</v>
      </c>
      <c r="N26" s="133" t="n">
        <v>28.175</v>
      </c>
      <c r="O26" s="133" t="n">
        <v>28.175</v>
      </c>
      <c r="P26" s="133" t="n">
        <v>28.175</v>
      </c>
      <c r="Q26" s="133"/>
      <c r="R26" s="133" t="n">
        <v>28.2</v>
      </c>
      <c r="S26" s="133" t="n">
        <v>28.2</v>
      </c>
      <c r="T26" s="133" t="n">
        <v>28.2</v>
      </c>
      <c r="U26" s="133"/>
      <c r="V26" s="133" t="n">
        <v>0.9</v>
      </c>
      <c r="W26" s="133" t="n">
        <v>0.9</v>
      </c>
      <c r="X26" s="133" t="n">
        <v>0.9</v>
      </c>
      <c r="Y26" s="133"/>
      <c r="Z26" s="131" t="n">
        <v>0.29</v>
      </c>
      <c r="AA26" s="131" t="n">
        <v>0.29</v>
      </c>
      <c r="AB26" s="131" t="n">
        <v>0.29</v>
      </c>
      <c r="AC26" s="131"/>
      <c r="AD26" s="131" t="n">
        <v>0.128</v>
      </c>
      <c r="AE26" s="131" t="n">
        <v>0.128</v>
      </c>
      <c r="AF26" s="131" t="n">
        <v>0.128</v>
      </c>
      <c r="AG26" s="131"/>
      <c r="AH26" s="131" t="n">
        <v>0.25</v>
      </c>
      <c r="AI26" s="131" t="n">
        <v>0.25</v>
      </c>
      <c r="AJ26" s="131" t="n">
        <v>0.25</v>
      </c>
      <c r="AK26" s="131"/>
      <c r="AL26" s="131" t="n">
        <v>0.3</v>
      </c>
      <c r="AM26" s="131" t="n">
        <v>0.3</v>
      </c>
      <c r="AN26" s="131" t="n">
        <v>0.3</v>
      </c>
      <c r="AO26" s="133"/>
      <c r="AP26" s="133" t="n">
        <v>6</v>
      </c>
      <c r="AQ26" s="133" t="n">
        <v>0.2</v>
      </c>
      <c r="AR26" s="134"/>
      <c r="AS26" s="134" t="n">
        <v>1600</v>
      </c>
      <c r="AT26" s="159" t="n">
        <v>0.8</v>
      </c>
      <c r="AU26" s="159" t="n">
        <v>0.8</v>
      </c>
      <c r="AV26" s="159" t="n">
        <v>0.7793</v>
      </c>
      <c r="AW26" s="159" t="n">
        <v>0.891967556</v>
      </c>
      <c r="AX26" s="159" t="n">
        <v>1.4</v>
      </c>
      <c r="AY26" s="159" t="n">
        <v>1.45</v>
      </c>
      <c r="AZ26" s="159" t="n">
        <v>1.45</v>
      </c>
      <c r="BA26" s="159" t="n">
        <v>1.45</v>
      </c>
      <c r="BB26" s="159" t="n">
        <v>1.3</v>
      </c>
      <c r="BC26" s="159" t="n">
        <v>0.8393</v>
      </c>
      <c r="BD26" s="159" t="n">
        <v>0.8253</v>
      </c>
      <c r="BE26" s="159" t="n">
        <v>0.7813</v>
      </c>
      <c r="BF26" s="134" t="s">
        <v>71</v>
      </c>
      <c r="BI26" s="153" t="n">
        <f aca="false">M26</f>
        <v>37681</v>
      </c>
      <c r="BJ26" s="157" t="n">
        <f aca="false">AH26</f>
        <v>0.25</v>
      </c>
      <c r="BK26" s="157" t="n">
        <f aca="false">AI26</f>
        <v>0.25</v>
      </c>
      <c r="BL26" s="157" t="n">
        <f aca="false">AJ26</f>
        <v>0.25</v>
      </c>
      <c r="BM26" s="144"/>
      <c r="BN26" s="157" t="n">
        <f aca="false">AL26</f>
        <v>0.3</v>
      </c>
      <c r="BO26" s="157" t="n">
        <f aca="false">AM26</f>
        <v>0.3</v>
      </c>
      <c r="BP26" s="158" t="n">
        <f aca="false">AN26</f>
        <v>0.3</v>
      </c>
    </row>
    <row r="27" customFormat="false" ht="12.75" hidden="false" customHeight="false" outlineLevel="0" collapsed="false">
      <c r="A27" s="137" t="n">
        <f aca="false">EOMONTH(A26,0)+1</f>
        <v>37926</v>
      </c>
      <c r="B27" s="138" t="n">
        <v>0.0348911068901803</v>
      </c>
      <c r="C27" s="129"/>
      <c r="D27" s="155" t="n">
        <v>37241</v>
      </c>
      <c r="E27" s="133" t="n">
        <v>28</v>
      </c>
      <c r="F27" s="133" t="n">
        <v>28</v>
      </c>
      <c r="G27" s="133" t="n">
        <v>28</v>
      </c>
      <c r="H27" s="131"/>
      <c r="I27" s="133" t="n">
        <v>23</v>
      </c>
      <c r="J27" s="133" t="n">
        <v>23</v>
      </c>
      <c r="K27" s="133" t="n">
        <v>23</v>
      </c>
      <c r="L27" s="134"/>
      <c r="M27" s="146" t="n">
        <v>37712</v>
      </c>
      <c r="N27" s="133" t="n">
        <v>28.2</v>
      </c>
      <c r="O27" s="133" t="n">
        <v>28.2</v>
      </c>
      <c r="P27" s="133" t="n">
        <v>28.2</v>
      </c>
      <c r="Q27" s="133"/>
      <c r="R27" s="133" t="n">
        <v>26.3</v>
      </c>
      <c r="S27" s="133" t="n">
        <v>26.3</v>
      </c>
      <c r="T27" s="133" t="n">
        <v>26.3</v>
      </c>
      <c r="U27" s="133"/>
      <c r="V27" s="133" t="n">
        <v>0.9</v>
      </c>
      <c r="W27" s="133" t="n">
        <v>0.9</v>
      </c>
      <c r="X27" s="133" t="n">
        <v>0.9</v>
      </c>
      <c r="Y27" s="133"/>
      <c r="Z27" s="131" t="n">
        <v>0.3</v>
      </c>
      <c r="AA27" s="131" t="n">
        <v>0.3</v>
      </c>
      <c r="AB27" s="131" t="n">
        <v>0.3</v>
      </c>
      <c r="AC27" s="131"/>
      <c r="AD27" s="131" t="n">
        <v>0.132</v>
      </c>
      <c r="AE27" s="131" t="n">
        <v>0.132</v>
      </c>
      <c r="AF27" s="131" t="n">
        <v>0.132</v>
      </c>
      <c r="AG27" s="131"/>
      <c r="AH27" s="131" t="n">
        <v>0.25</v>
      </c>
      <c r="AI27" s="131" t="n">
        <v>0.25</v>
      </c>
      <c r="AJ27" s="131" t="n">
        <v>0.25</v>
      </c>
      <c r="AK27" s="131"/>
      <c r="AL27" s="131" t="n">
        <v>0.3</v>
      </c>
      <c r="AM27" s="131" t="n">
        <v>0.3</v>
      </c>
      <c r="AN27" s="131" t="n">
        <v>0.3</v>
      </c>
      <c r="AO27" s="133"/>
      <c r="AP27" s="133" t="n">
        <v>7</v>
      </c>
      <c r="AQ27" s="133" t="n">
        <v>0.2</v>
      </c>
      <c r="AR27" s="134"/>
      <c r="AS27" s="134" t="n">
        <v>1700</v>
      </c>
      <c r="AT27" s="159" t="n">
        <v>1.2</v>
      </c>
      <c r="AU27" s="159" t="n">
        <v>1.2</v>
      </c>
      <c r="AV27" s="159" t="n">
        <v>0.8496</v>
      </c>
      <c r="AW27" s="159" t="n">
        <v>0.870013611</v>
      </c>
      <c r="AX27" s="159" t="n">
        <v>1.4</v>
      </c>
      <c r="AY27" s="159" t="n">
        <v>1.2</v>
      </c>
      <c r="AZ27" s="159" t="n">
        <v>1.2</v>
      </c>
      <c r="BA27" s="159" t="n">
        <v>1.2</v>
      </c>
      <c r="BB27" s="159" t="n">
        <v>1.3</v>
      </c>
      <c r="BC27" s="159" t="n">
        <v>0.8896</v>
      </c>
      <c r="BD27" s="159" t="n">
        <v>0.8866</v>
      </c>
      <c r="BE27" s="159" t="n">
        <v>0.8796</v>
      </c>
      <c r="BF27" s="134" t="s">
        <v>71</v>
      </c>
      <c r="BI27" s="153" t="n">
        <f aca="false">M27</f>
        <v>37712</v>
      </c>
      <c r="BJ27" s="157" t="n">
        <f aca="false">AH27</f>
        <v>0.25</v>
      </c>
      <c r="BK27" s="157" t="n">
        <f aca="false">AI27</f>
        <v>0.25</v>
      </c>
      <c r="BL27" s="157" t="n">
        <f aca="false">AJ27</f>
        <v>0.25</v>
      </c>
      <c r="BM27" s="144"/>
      <c r="BN27" s="157" t="n">
        <f aca="false">AL27</f>
        <v>0.3</v>
      </c>
      <c r="BO27" s="157" t="n">
        <f aca="false">AM27</f>
        <v>0.3</v>
      </c>
      <c r="BP27" s="158" t="n">
        <f aca="false">AN27</f>
        <v>0.3</v>
      </c>
    </row>
    <row r="28" customFormat="false" ht="12.75" hidden="false" customHeight="false" outlineLevel="0" collapsed="false">
      <c r="A28" s="137" t="n">
        <f aca="false">EOMONTH(A27,0)+1</f>
        <v>37956</v>
      </c>
      <c r="B28" s="138" t="n">
        <v>0.0356256629081235</v>
      </c>
      <c r="C28" s="129"/>
      <c r="D28" s="155" t="n">
        <v>37242</v>
      </c>
      <c r="E28" s="133" t="n">
        <v>34.5</v>
      </c>
      <c r="F28" s="133" t="n">
        <v>34.5</v>
      </c>
      <c r="G28" s="133" t="n">
        <v>34.5</v>
      </c>
      <c r="H28" s="131"/>
      <c r="I28" s="133" t="n">
        <v>23</v>
      </c>
      <c r="J28" s="133" t="n">
        <v>23</v>
      </c>
      <c r="K28" s="133" t="n">
        <v>23</v>
      </c>
      <c r="L28" s="134"/>
      <c r="M28" s="146" t="n">
        <v>37742</v>
      </c>
      <c r="N28" s="133" t="n">
        <v>29.75</v>
      </c>
      <c r="O28" s="133" t="n">
        <v>29.75</v>
      </c>
      <c r="P28" s="133" t="n">
        <v>29.75</v>
      </c>
      <c r="Q28" s="133"/>
      <c r="R28" s="133" t="n">
        <v>27.45</v>
      </c>
      <c r="S28" s="133" t="n">
        <v>27.45</v>
      </c>
      <c r="T28" s="133" t="n">
        <v>27.45</v>
      </c>
      <c r="U28" s="133"/>
      <c r="V28" s="133" t="n">
        <v>0.9</v>
      </c>
      <c r="W28" s="133" t="n">
        <v>0.9</v>
      </c>
      <c r="X28" s="133" t="n">
        <v>0.9</v>
      </c>
      <c r="Y28" s="133"/>
      <c r="Z28" s="131" t="n">
        <v>0.3</v>
      </c>
      <c r="AA28" s="131" t="n">
        <v>0.3</v>
      </c>
      <c r="AB28" s="131" t="n">
        <v>0.3</v>
      </c>
      <c r="AC28" s="131"/>
      <c r="AD28" s="131" t="n">
        <v>0.132</v>
      </c>
      <c r="AE28" s="131" t="n">
        <v>0.132</v>
      </c>
      <c r="AF28" s="131" t="n">
        <v>0.132</v>
      </c>
      <c r="AG28" s="131"/>
      <c r="AH28" s="131" t="n">
        <v>0.22</v>
      </c>
      <c r="AI28" s="131" t="n">
        <v>0.22</v>
      </c>
      <c r="AJ28" s="131" t="n">
        <v>0.22</v>
      </c>
      <c r="AK28" s="131"/>
      <c r="AL28" s="131" t="n">
        <v>0.2775</v>
      </c>
      <c r="AM28" s="131" t="n">
        <v>0.2775</v>
      </c>
      <c r="AN28" s="131" t="n">
        <v>0.2775</v>
      </c>
      <c r="AO28" s="133"/>
      <c r="AP28" s="133" t="n">
        <v>7</v>
      </c>
      <c r="AQ28" s="133" t="n">
        <v>0.2</v>
      </c>
      <c r="AR28" s="134"/>
      <c r="AS28" s="134" t="n">
        <v>1800</v>
      </c>
      <c r="AT28" s="159" t="n">
        <v>1.2</v>
      </c>
      <c r="AU28" s="159" t="n">
        <v>1.2</v>
      </c>
      <c r="AV28" s="159" t="n">
        <v>1.1583</v>
      </c>
      <c r="AW28" s="159" t="n">
        <v>0.858698637</v>
      </c>
      <c r="AX28" s="159" t="n">
        <v>1.3</v>
      </c>
      <c r="AY28" s="159" t="n">
        <v>1.2</v>
      </c>
      <c r="AZ28" s="159" t="n">
        <v>1.2</v>
      </c>
      <c r="BA28" s="159" t="n">
        <v>1.2</v>
      </c>
      <c r="BB28" s="159" t="n">
        <v>1.2</v>
      </c>
      <c r="BC28" s="159" t="n">
        <v>1.2001</v>
      </c>
      <c r="BD28" s="159" t="n">
        <v>1.2171</v>
      </c>
      <c r="BE28" s="159" t="n">
        <v>1.239659253</v>
      </c>
      <c r="BF28" s="134" t="s">
        <v>71</v>
      </c>
      <c r="BI28" s="153" t="n">
        <f aca="false">M28</f>
        <v>37742</v>
      </c>
      <c r="BJ28" s="157" t="n">
        <f aca="false">AH28</f>
        <v>0.22</v>
      </c>
      <c r="BK28" s="157" t="n">
        <f aca="false">AI28</f>
        <v>0.22</v>
      </c>
      <c r="BL28" s="157" t="n">
        <f aca="false">AJ28</f>
        <v>0.22</v>
      </c>
      <c r="BM28" s="144"/>
      <c r="BN28" s="157" t="n">
        <f aca="false">AL28</f>
        <v>0.2775</v>
      </c>
      <c r="BO28" s="157" t="n">
        <f aca="false">AM28</f>
        <v>0.2775</v>
      </c>
      <c r="BP28" s="158" t="n">
        <f aca="false">AN28</f>
        <v>0.2775</v>
      </c>
    </row>
    <row r="29" customFormat="false" ht="12.75" hidden="false" customHeight="false" outlineLevel="0" collapsed="false">
      <c r="A29" s="137" t="n">
        <f aca="false">EOMONTH(A28,0)+1</f>
        <v>37987</v>
      </c>
      <c r="B29" s="138" t="n">
        <v>0.0363638662726546</v>
      </c>
      <c r="C29" s="129"/>
      <c r="D29" s="155" t="n">
        <v>37243</v>
      </c>
      <c r="E29" s="133" t="n">
        <v>34.5</v>
      </c>
      <c r="F29" s="133" t="n">
        <v>34.5</v>
      </c>
      <c r="G29" s="133" t="n">
        <v>34.5</v>
      </c>
      <c r="H29" s="131"/>
      <c r="I29" s="133" t="n">
        <v>23</v>
      </c>
      <c r="J29" s="133" t="n">
        <v>23</v>
      </c>
      <c r="K29" s="133" t="n">
        <v>23</v>
      </c>
      <c r="L29" s="134"/>
      <c r="M29" s="146" t="n">
        <v>37773</v>
      </c>
      <c r="N29" s="133" t="n">
        <v>31.35</v>
      </c>
      <c r="O29" s="133" t="n">
        <v>31.35</v>
      </c>
      <c r="P29" s="133" t="n">
        <v>31.35</v>
      </c>
      <c r="Q29" s="133"/>
      <c r="R29" s="133" t="n">
        <v>27.75</v>
      </c>
      <c r="S29" s="133" t="n">
        <v>27.75</v>
      </c>
      <c r="T29" s="133" t="n">
        <v>27.75</v>
      </c>
      <c r="U29" s="133"/>
      <c r="V29" s="133" t="n">
        <v>0.9</v>
      </c>
      <c r="W29" s="133" t="n">
        <v>0.9</v>
      </c>
      <c r="X29" s="133" t="n">
        <v>0.9</v>
      </c>
      <c r="Y29" s="133"/>
      <c r="Z29" s="131" t="n">
        <v>0.29</v>
      </c>
      <c r="AA29" s="131" t="n">
        <v>0.29</v>
      </c>
      <c r="AB29" s="131" t="n">
        <v>0.29</v>
      </c>
      <c r="AC29" s="131"/>
      <c r="AD29" s="131" t="n">
        <v>0.128</v>
      </c>
      <c r="AE29" s="131" t="n">
        <v>0.128</v>
      </c>
      <c r="AF29" s="131" t="n">
        <v>0.128</v>
      </c>
      <c r="AG29" s="131"/>
      <c r="AH29" s="131" t="n">
        <v>0.37</v>
      </c>
      <c r="AI29" s="131" t="n">
        <v>0.37</v>
      </c>
      <c r="AJ29" s="131" t="n">
        <v>0.37</v>
      </c>
      <c r="AK29" s="131"/>
      <c r="AL29" s="131" t="n">
        <v>0.3525</v>
      </c>
      <c r="AM29" s="131" t="n">
        <v>0.3525</v>
      </c>
      <c r="AN29" s="131" t="n">
        <v>0.3525</v>
      </c>
      <c r="AO29" s="133"/>
      <c r="AP29" s="133" t="n">
        <v>7</v>
      </c>
      <c r="AQ29" s="133" t="n">
        <v>0.2</v>
      </c>
      <c r="AR29" s="134"/>
      <c r="AS29" s="134" t="n">
        <v>1900</v>
      </c>
      <c r="AT29" s="159" t="n">
        <v>1.2</v>
      </c>
      <c r="AU29" s="159" t="n">
        <v>1.2</v>
      </c>
      <c r="AV29" s="159" t="n">
        <v>1.2719</v>
      </c>
      <c r="AW29" s="159" t="n">
        <v>0.854095391</v>
      </c>
      <c r="AX29" s="159" t="n">
        <v>1.3</v>
      </c>
      <c r="AY29" s="159" t="n">
        <v>1.2</v>
      </c>
      <c r="AZ29" s="159" t="n">
        <v>1.2</v>
      </c>
      <c r="BA29" s="159" t="n">
        <v>1.2</v>
      </c>
      <c r="BB29" s="159" t="n">
        <v>1.2</v>
      </c>
      <c r="BC29" s="159" t="n">
        <v>1.2095</v>
      </c>
      <c r="BD29" s="159" t="n">
        <v>1.2269</v>
      </c>
      <c r="BE29" s="159" t="n">
        <v>1.2314</v>
      </c>
      <c r="BF29" s="134" t="s">
        <v>71</v>
      </c>
      <c r="BI29" s="153" t="n">
        <f aca="false">M29</f>
        <v>37773</v>
      </c>
      <c r="BJ29" s="157" t="n">
        <f aca="false">AH29</f>
        <v>0.37</v>
      </c>
      <c r="BK29" s="157" t="n">
        <f aca="false">AI29</f>
        <v>0.37</v>
      </c>
      <c r="BL29" s="157" t="n">
        <f aca="false">AJ29</f>
        <v>0.37</v>
      </c>
      <c r="BM29" s="144"/>
      <c r="BN29" s="157" t="n">
        <f aca="false">AL29</f>
        <v>0.3525</v>
      </c>
      <c r="BO29" s="157" t="n">
        <f aca="false">AM29</f>
        <v>0.3525</v>
      </c>
      <c r="BP29" s="158" t="n">
        <f aca="false">AN29</f>
        <v>0.3525</v>
      </c>
    </row>
    <row r="30" customFormat="false" ht="12.75" hidden="false" customHeight="false" outlineLevel="0" collapsed="false">
      <c r="A30" s="137" t="n">
        <f aca="false">EOMONTH(A29,0)+1</f>
        <v>38018</v>
      </c>
      <c r="B30" s="138" t="n">
        <v>0.0370798425674161</v>
      </c>
      <c r="C30" s="129"/>
      <c r="D30" s="155" t="n">
        <v>37244</v>
      </c>
      <c r="E30" s="133" t="n">
        <v>34.5</v>
      </c>
      <c r="F30" s="133" t="n">
        <v>34.5</v>
      </c>
      <c r="G30" s="133" t="n">
        <v>34.5</v>
      </c>
      <c r="H30" s="131"/>
      <c r="I30" s="133" t="n">
        <v>23</v>
      </c>
      <c r="J30" s="133" t="n">
        <v>23</v>
      </c>
      <c r="K30" s="133" t="n">
        <v>23</v>
      </c>
      <c r="L30" s="134"/>
      <c r="M30" s="146" t="n">
        <v>37803</v>
      </c>
      <c r="N30" s="133" t="n">
        <v>38.4</v>
      </c>
      <c r="O30" s="133" t="n">
        <v>38.4</v>
      </c>
      <c r="P30" s="133" t="n">
        <v>38.4</v>
      </c>
      <c r="Q30" s="133"/>
      <c r="R30" s="133" t="n">
        <v>35.9</v>
      </c>
      <c r="S30" s="133" t="n">
        <v>35.9</v>
      </c>
      <c r="T30" s="133" t="n">
        <v>35.9</v>
      </c>
      <c r="U30" s="133"/>
      <c r="V30" s="133" t="n">
        <v>0.9</v>
      </c>
      <c r="W30" s="133" t="n">
        <v>0.9</v>
      </c>
      <c r="X30" s="133" t="n">
        <v>0.9</v>
      </c>
      <c r="Y30" s="133"/>
      <c r="Z30" s="131" t="n">
        <v>0.27</v>
      </c>
      <c r="AA30" s="131" t="n">
        <v>0.27</v>
      </c>
      <c r="AB30" s="131" t="n">
        <v>0.27</v>
      </c>
      <c r="AC30" s="131"/>
      <c r="AD30" s="131" t="n">
        <v>0.12</v>
      </c>
      <c r="AE30" s="131" t="n">
        <v>0.12</v>
      </c>
      <c r="AF30" s="131" t="n">
        <v>0.12</v>
      </c>
      <c r="AG30" s="131"/>
      <c r="AH30" s="131" t="n">
        <v>0.4</v>
      </c>
      <c r="AI30" s="131" t="n">
        <v>0.4</v>
      </c>
      <c r="AJ30" s="131" t="n">
        <v>0.4</v>
      </c>
      <c r="AK30" s="131"/>
      <c r="AL30" s="131" t="n">
        <v>0.275</v>
      </c>
      <c r="AM30" s="131" t="n">
        <v>0.275</v>
      </c>
      <c r="AN30" s="131" t="n">
        <v>0.275</v>
      </c>
      <c r="AO30" s="133"/>
      <c r="AP30" s="133" t="n">
        <v>8</v>
      </c>
      <c r="AQ30" s="133" t="n">
        <v>0.2</v>
      </c>
      <c r="AR30" s="134"/>
      <c r="AS30" s="134" t="n">
        <v>2000</v>
      </c>
      <c r="AT30" s="159" t="n">
        <v>1.2</v>
      </c>
      <c r="AU30" s="159" t="n">
        <v>1.2</v>
      </c>
      <c r="AV30" s="159" t="n">
        <v>1.217</v>
      </c>
      <c r="AW30" s="159" t="n">
        <v>0.936808972</v>
      </c>
      <c r="AX30" s="159" t="n">
        <v>0.65</v>
      </c>
      <c r="AY30" s="159" t="n">
        <v>1.2</v>
      </c>
      <c r="AZ30" s="159" t="n">
        <v>1.2</v>
      </c>
      <c r="BA30" s="159" t="n">
        <v>1.2</v>
      </c>
      <c r="BB30" s="159" t="n">
        <v>0.75</v>
      </c>
      <c r="BC30" s="159" t="n">
        <v>1.1567</v>
      </c>
      <c r="BD30" s="159" t="n">
        <v>1.1767</v>
      </c>
      <c r="BE30" s="159" t="n">
        <v>1.188996308</v>
      </c>
      <c r="BF30" s="134" t="s">
        <v>71</v>
      </c>
      <c r="BI30" s="153" t="n">
        <f aca="false">M30</f>
        <v>37803</v>
      </c>
      <c r="BJ30" s="157" t="n">
        <f aca="false">AH30</f>
        <v>0.4</v>
      </c>
      <c r="BK30" s="157" t="n">
        <f aca="false">AI30</f>
        <v>0.4</v>
      </c>
      <c r="BL30" s="157" t="n">
        <f aca="false">AJ30</f>
        <v>0.4</v>
      </c>
      <c r="BM30" s="144"/>
      <c r="BN30" s="157" t="n">
        <f aca="false">AL30</f>
        <v>0.275</v>
      </c>
      <c r="BO30" s="157" t="n">
        <f aca="false">AM30</f>
        <v>0.275</v>
      </c>
      <c r="BP30" s="158" t="n">
        <f aca="false">AN30</f>
        <v>0.275</v>
      </c>
    </row>
    <row r="31" customFormat="false" ht="12.75" hidden="false" customHeight="false" outlineLevel="0" collapsed="false">
      <c r="A31" s="137" t="n">
        <f aca="false">EOMONTH(A30,0)+1</f>
        <v>38047</v>
      </c>
      <c r="B31" s="138" t="n">
        <v>0.0377496269990942</v>
      </c>
      <c r="C31" s="129"/>
      <c r="D31" s="155" t="n">
        <v>37245</v>
      </c>
      <c r="E31" s="133" t="n">
        <v>34.5</v>
      </c>
      <c r="F31" s="133" t="n">
        <v>34.5</v>
      </c>
      <c r="G31" s="133" t="n">
        <v>34.5</v>
      </c>
      <c r="H31" s="131"/>
      <c r="I31" s="133" t="n">
        <v>23</v>
      </c>
      <c r="J31" s="133" t="n">
        <v>23</v>
      </c>
      <c r="K31" s="133" t="n">
        <v>23</v>
      </c>
      <c r="L31" s="134"/>
      <c r="M31" s="146" t="n">
        <v>37834</v>
      </c>
      <c r="N31" s="133" t="n">
        <v>39.15</v>
      </c>
      <c r="O31" s="133" t="n">
        <v>39.15</v>
      </c>
      <c r="P31" s="133" t="n">
        <v>39.15</v>
      </c>
      <c r="Q31" s="133"/>
      <c r="R31" s="133" t="n">
        <v>38.7</v>
      </c>
      <c r="S31" s="133" t="n">
        <v>38.7</v>
      </c>
      <c r="T31" s="133" t="n">
        <v>38.7</v>
      </c>
      <c r="U31" s="133"/>
      <c r="V31" s="133" t="n">
        <v>0.9</v>
      </c>
      <c r="W31" s="133" t="n">
        <v>0.9</v>
      </c>
      <c r="X31" s="133" t="n">
        <v>0.9</v>
      </c>
      <c r="Y31" s="133"/>
      <c r="Z31" s="131" t="n">
        <v>0.27</v>
      </c>
      <c r="AA31" s="131" t="n">
        <v>0.27</v>
      </c>
      <c r="AB31" s="131" t="n">
        <v>0.27</v>
      </c>
      <c r="AC31" s="131"/>
      <c r="AD31" s="131" t="n">
        <v>0.12</v>
      </c>
      <c r="AE31" s="131" t="n">
        <v>0.12</v>
      </c>
      <c r="AF31" s="131" t="n">
        <v>0.12</v>
      </c>
      <c r="AG31" s="131"/>
      <c r="AH31" s="131" t="n">
        <v>0.4</v>
      </c>
      <c r="AI31" s="131" t="n">
        <v>0.4</v>
      </c>
      <c r="AJ31" s="131" t="n">
        <v>0.4</v>
      </c>
      <c r="AK31" s="131"/>
      <c r="AL31" s="131" t="n">
        <v>0.275</v>
      </c>
      <c r="AM31" s="131" t="n">
        <v>0.275</v>
      </c>
      <c r="AN31" s="131" t="n">
        <v>0.275</v>
      </c>
      <c r="AO31" s="133"/>
      <c r="AP31" s="133" t="n">
        <v>8</v>
      </c>
      <c r="AQ31" s="133" t="n">
        <v>0.2</v>
      </c>
      <c r="AR31" s="134"/>
      <c r="AS31" s="134" t="n">
        <v>2100</v>
      </c>
      <c r="AT31" s="159" t="n">
        <v>1.1</v>
      </c>
      <c r="AU31" s="159" t="n">
        <v>1.1</v>
      </c>
      <c r="AV31" s="159" t="n">
        <v>1.1451</v>
      </c>
      <c r="AW31" s="159" t="n">
        <v>1.154336518</v>
      </c>
      <c r="AX31" s="159" t="n">
        <v>0.65</v>
      </c>
      <c r="AY31" s="159" t="n">
        <v>0.7</v>
      </c>
      <c r="AZ31" s="159" t="n">
        <v>0.7</v>
      </c>
      <c r="BA31" s="159" t="n">
        <v>0.7</v>
      </c>
      <c r="BB31" s="159" t="n">
        <v>0.75</v>
      </c>
      <c r="BC31" s="159" t="n">
        <v>1.0689</v>
      </c>
      <c r="BD31" s="159" t="n">
        <v>1.0889</v>
      </c>
      <c r="BE31" s="159" t="n">
        <v>1.155052373</v>
      </c>
      <c r="BF31" s="134" t="s">
        <v>71</v>
      </c>
      <c r="BI31" s="153" t="n">
        <f aca="false">M31</f>
        <v>37834</v>
      </c>
      <c r="BJ31" s="157" t="n">
        <f aca="false">AH31</f>
        <v>0.4</v>
      </c>
      <c r="BK31" s="157" t="n">
        <f aca="false">AI31</f>
        <v>0.4</v>
      </c>
      <c r="BL31" s="157" t="n">
        <f aca="false">AJ31</f>
        <v>0.4</v>
      </c>
      <c r="BM31" s="144"/>
      <c r="BN31" s="157" t="n">
        <f aca="false">AL31</f>
        <v>0.275</v>
      </c>
      <c r="BO31" s="157" t="n">
        <f aca="false">AM31</f>
        <v>0.275</v>
      </c>
      <c r="BP31" s="158" t="n">
        <f aca="false">AN31</f>
        <v>0.275</v>
      </c>
    </row>
    <row r="32" customFormat="false" ht="12.75" hidden="false" customHeight="false" outlineLevel="0" collapsed="false">
      <c r="A32" s="137" t="n">
        <f aca="false">EOMONTH(A31,0)+1</f>
        <v>38078</v>
      </c>
      <c r="B32" s="138" t="n">
        <v>0.0384198356211205</v>
      </c>
      <c r="C32" s="129"/>
      <c r="D32" s="155" t="n">
        <v>37246</v>
      </c>
      <c r="E32" s="133" t="n">
        <v>34.5</v>
      </c>
      <c r="F32" s="133" t="n">
        <v>34.5</v>
      </c>
      <c r="G32" s="133" t="n">
        <v>34.5</v>
      </c>
      <c r="H32" s="131"/>
      <c r="I32" s="133" t="n">
        <v>23</v>
      </c>
      <c r="J32" s="133" t="n">
        <v>23</v>
      </c>
      <c r="K32" s="133" t="n">
        <v>23</v>
      </c>
      <c r="L32" s="134"/>
      <c r="M32" s="146" t="n">
        <v>37865</v>
      </c>
      <c r="N32" s="133" t="n">
        <v>27.125</v>
      </c>
      <c r="O32" s="133" t="n">
        <v>27.125</v>
      </c>
      <c r="P32" s="133" t="n">
        <v>27.125</v>
      </c>
      <c r="Q32" s="133"/>
      <c r="R32" s="133" t="n">
        <v>27.1</v>
      </c>
      <c r="S32" s="133" t="n">
        <v>27.1</v>
      </c>
      <c r="T32" s="133" t="n">
        <v>27.1</v>
      </c>
      <c r="U32" s="133"/>
      <c r="V32" s="133" t="n">
        <v>0.9</v>
      </c>
      <c r="W32" s="133" t="n">
        <v>0.9</v>
      </c>
      <c r="X32" s="133" t="n">
        <v>0.9</v>
      </c>
      <c r="Y32" s="133"/>
      <c r="Z32" s="131" t="n">
        <v>0.23</v>
      </c>
      <c r="AA32" s="131" t="n">
        <v>0.23</v>
      </c>
      <c r="AB32" s="131" t="n">
        <v>0.23</v>
      </c>
      <c r="AC32" s="131"/>
      <c r="AD32" s="131" t="n">
        <v>0.104</v>
      </c>
      <c r="AE32" s="131" t="n">
        <v>0.104</v>
      </c>
      <c r="AF32" s="131" t="n">
        <v>0.104</v>
      </c>
      <c r="AG32" s="131"/>
      <c r="AH32" s="131" t="n">
        <v>0.24</v>
      </c>
      <c r="AI32" s="131" t="n">
        <v>0.24</v>
      </c>
      <c r="AJ32" s="131" t="n">
        <v>0.24</v>
      </c>
      <c r="AK32" s="131"/>
      <c r="AL32" s="131" t="n">
        <v>0.2925</v>
      </c>
      <c r="AM32" s="131" t="n">
        <v>0.2925</v>
      </c>
      <c r="AN32" s="131" t="n">
        <v>0.2925</v>
      </c>
      <c r="AO32" s="133"/>
      <c r="AP32" s="133" t="n">
        <v>8</v>
      </c>
      <c r="AQ32" s="133" t="n">
        <v>0.2</v>
      </c>
      <c r="AR32" s="134"/>
      <c r="AS32" s="134" t="n">
        <v>2200</v>
      </c>
      <c r="AT32" s="159" t="n">
        <v>0.8</v>
      </c>
      <c r="AU32" s="159" t="n">
        <v>0.8</v>
      </c>
      <c r="AV32" s="159" t="n">
        <v>0.8315</v>
      </c>
      <c r="AW32" s="159" t="n">
        <v>0.983581821</v>
      </c>
      <c r="AX32" s="159" t="n">
        <v>0.65</v>
      </c>
      <c r="AY32" s="159" t="n">
        <v>0.6</v>
      </c>
      <c r="AZ32" s="159" t="n">
        <v>0.6</v>
      </c>
      <c r="BA32" s="159" t="n">
        <v>0.6</v>
      </c>
      <c r="BB32" s="159" t="n">
        <v>0.75</v>
      </c>
      <c r="BC32" s="159" t="n">
        <v>0.8867</v>
      </c>
      <c r="BD32" s="159" t="n">
        <v>0.8662</v>
      </c>
      <c r="BE32" s="159" t="n">
        <v>0.8515</v>
      </c>
      <c r="BF32" s="134" t="s">
        <v>71</v>
      </c>
      <c r="BI32" s="153" t="n">
        <f aca="false">M32</f>
        <v>37865</v>
      </c>
      <c r="BJ32" s="157" t="n">
        <f aca="false">AH32</f>
        <v>0.24</v>
      </c>
      <c r="BK32" s="157" t="n">
        <f aca="false">AI32</f>
        <v>0.24</v>
      </c>
      <c r="BL32" s="157" t="n">
        <f aca="false">AJ32</f>
        <v>0.24</v>
      </c>
      <c r="BM32" s="144"/>
      <c r="BN32" s="157" t="n">
        <f aca="false">AL32</f>
        <v>0.2925</v>
      </c>
      <c r="BO32" s="157" t="n">
        <f aca="false">AM32</f>
        <v>0.2925</v>
      </c>
      <c r="BP32" s="158" t="n">
        <f aca="false">AN32</f>
        <v>0.2925</v>
      </c>
    </row>
    <row r="33" customFormat="false" ht="12.75" hidden="false" customHeight="false" outlineLevel="0" collapsed="false">
      <c r="A33" s="137" t="n">
        <f aca="false">EOMONTH(A32,0)+1</f>
        <v>38108</v>
      </c>
      <c r="B33" s="138" t="n">
        <v>0.0390211803508906</v>
      </c>
      <c r="C33" s="129"/>
      <c r="D33" s="155" t="n">
        <v>37247</v>
      </c>
      <c r="E33" s="133" t="n">
        <v>28.005</v>
      </c>
      <c r="F33" s="133" t="n">
        <v>28.005</v>
      </c>
      <c r="G33" s="133" t="n">
        <v>28.005</v>
      </c>
      <c r="H33" s="131"/>
      <c r="I33" s="133" t="n">
        <v>29.675</v>
      </c>
      <c r="J33" s="133" t="n">
        <v>29.675</v>
      </c>
      <c r="K33" s="133" t="n">
        <v>29.675</v>
      </c>
      <c r="L33" s="134"/>
      <c r="M33" s="146" t="n">
        <v>37895</v>
      </c>
      <c r="N33" s="133" t="n">
        <v>25.175</v>
      </c>
      <c r="O33" s="133" t="n">
        <v>25.175</v>
      </c>
      <c r="P33" s="133" t="n">
        <v>25.175</v>
      </c>
      <c r="Q33" s="133"/>
      <c r="R33" s="133" t="n">
        <v>25.15</v>
      </c>
      <c r="S33" s="133" t="n">
        <v>25.15</v>
      </c>
      <c r="T33" s="133" t="n">
        <v>25.15</v>
      </c>
      <c r="U33" s="133"/>
      <c r="V33" s="133" t="n">
        <v>0.9</v>
      </c>
      <c r="W33" s="133" t="n">
        <v>0.9</v>
      </c>
      <c r="X33" s="133" t="n">
        <v>0.9</v>
      </c>
      <c r="Y33" s="133"/>
      <c r="Z33" s="131" t="n">
        <v>0.23</v>
      </c>
      <c r="AA33" s="131" t="n">
        <v>0.23</v>
      </c>
      <c r="AB33" s="131" t="n">
        <v>0.23</v>
      </c>
      <c r="AC33" s="131"/>
      <c r="AD33" s="131" t="n">
        <v>0.104</v>
      </c>
      <c r="AE33" s="131" t="n">
        <v>0.104</v>
      </c>
      <c r="AF33" s="131" t="n">
        <v>0.104</v>
      </c>
      <c r="AG33" s="131"/>
      <c r="AH33" s="131" t="n">
        <v>0.22</v>
      </c>
      <c r="AI33" s="131" t="n">
        <v>0.22</v>
      </c>
      <c r="AJ33" s="131" t="n">
        <v>0.22</v>
      </c>
      <c r="AK33" s="131"/>
      <c r="AL33" s="131" t="n">
        <v>0.2775</v>
      </c>
      <c r="AM33" s="131" t="n">
        <v>0.2775</v>
      </c>
      <c r="AN33" s="131" t="n">
        <v>0.2775</v>
      </c>
      <c r="AO33" s="133"/>
      <c r="AP33" s="133" t="n">
        <v>9</v>
      </c>
      <c r="AQ33" s="133" t="n">
        <v>0.2</v>
      </c>
      <c r="AR33" s="134"/>
      <c r="AS33" s="134" t="n">
        <v>2300</v>
      </c>
      <c r="AT33" s="159" t="n">
        <v>0.8</v>
      </c>
      <c r="AU33" s="159" t="n">
        <v>0.8</v>
      </c>
      <c r="AV33" s="159" t="n">
        <v>0.6825</v>
      </c>
      <c r="AW33" s="159" t="n">
        <v>0.868935228</v>
      </c>
      <c r="AX33" s="159" t="n">
        <v>0.65</v>
      </c>
      <c r="AY33" s="159" t="n">
        <v>0.7</v>
      </c>
      <c r="AZ33" s="159" t="n">
        <v>0.7</v>
      </c>
      <c r="BA33" s="159" t="n">
        <v>0.7</v>
      </c>
      <c r="BB33" s="159" t="n">
        <v>0.75</v>
      </c>
      <c r="BC33" s="159" t="n">
        <v>0.756</v>
      </c>
      <c r="BD33" s="159" t="n">
        <v>0.7305</v>
      </c>
      <c r="BE33" s="159" t="n">
        <v>0.7025</v>
      </c>
      <c r="BF33" s="134" t="s">
        <v>71</v>
      </c>
      <c r="BI33" s="153" t="n">
        <f aca="false">M33</f>
        <v>37895</v>
      </c>
      <c r="BJ33" s="157" t="n">
        <f aca="false">AH33</f>
        <v>0.22</v>
      </c>
      <c r="BK33" s="157" t="n">
        <f aca="false">AI33</f>
        <v>0.22</v>
      </c>
      <c r="BL33" s="157" t="n">
        <f aca="false">AJ33</f>
        <v>0.22</v>
      </c>
      <c r="BM33" s="144"/>
      <c r="BN33" s="157" t="n">
        <f aca="false">AL33</f>
        <v>0.2775</v>
      </c>
      <c r="BO33" s="157" t="n">
        <f aca="false">AM33</f>
        <v>0.2775</v>
      </c>
      <c r="BP33" s="158" t="n">
        <f aca="false">AN33</f>
        <v>0.2775</v>
      </c>
    </row>
    <row r="34" customFormat="false" ht="12.75" hidden="false" customHeight="false" outlineLevel="0" collapsed="false">
      <c r="A34" s="137" t="n">
        <f aca="false">EOMONTH(A33,0)+1</f>
        <v>38139</v>
      </c>
      <c r="B34" s="138" t="n">
        <v>0.0396425700325116</v>
      </c>
      <c r="C34" s="129"/>
      <c r="D34" s="155" t="n">
        <v>37248</v>
      </c>
      <c r="E34" s="133" t="n">
        <v>28</v>
      </c>
      <c r="F34" s="133" t="n">
        <v>28</v>
      </c>
      <c r="G34" s="133" t="n">
        <v>28</v>
      </c>
      <c r="H34" s="131"/>
      <c r="I34" s="133" t="n">
        <v>26.4</v>
      </c>
      <c r="J34" s="133" t="n">
        <v>26.4</v>
      </c>
      <c r="K34" s="133" t="n">
        <v>26.4</v>
      </c>
      <c r="L34" s="134"/>
      <c r="M34" s="146" t="n">
        <v>37926</v>
      </c>
      <c r="N34" s="133" t="n">
        <v>28.675</v>
      </c>
      <c r="O34" s="133" t="n">
        <v>28.675</v>
      </c>
      <c r="P34" s="133" t="n">
        <v>28.675</v>
      </c>
      <c r="Q34" s="133"/>
      <c r="R34" s="133" t="n">
        <v>28.5</v>
      </c>
      <c r="S34" s="133" t="n">
        <v>28.5</v>
      </c>
      <c r="T34" s="133" t="n">
        <v>28.5</v>
      </c>
      <c r="U34" s="133"/>
      <c r="V34" s="133" t="n">
        <v>0.9</v>
      </c>
      <c r="W34" s="133" t="n">
        <v>0.9</v>
      </c>
      <c r="X34" s="133" t="n">
        <v>0.9</v>
      </c>
      <c r="Y34" s="133"/>
      <c r="Z34" s="131" t="n">
        <v>0.23</v>
      </c>
      <c r="AA34" s="131" t="n">
        <v>0.23</v>
      </c>
      <c r="AB34" s="131" t="n">
        <v>0.23</v>
      </c>
      <c r="AC34" s="131"/>
      <c r="AD34" s="131" t="n">
        <v>0.104</v>
      </c>
      <c r="AE34" s="131" t="n">
        <v>0.104</v>
      </c>
      <c r="AF34" s="131" t="n">
        <v>0.104</v>
      </c>
      <c r="AG34" s="131"/>
      <c r="AH34" s="131" t="n">
        <v>0.22</v>
      </c>
      <c r="AI34" s="131" t="n">
        <v>0.22</v>
      </c>
      <c r="AJ34" s="131" t="n">
        <v>0.22</v>
      </c>
      <c r="AK34" s="131"/>
      <c r="AL34" s="131" t="n">
        <v>0.2775</v>
      </c>
      <c r="AM34" s="131" t="n">
        <v>0.2775</v>
      </c>
      <c r="AN34" s="131" t="n">
        <v>0.2775</v>
      </c>
      <c r="AO34" s="133"/>
      <c r="AP34" s="133" t="n">
        <v>9</v>
      </c>
      <c r="AQ34" s="133" t="n">
        <v>0.2</v>
      </c>
      <c r="AR34" s="134"/>
      <c r="AS34" s="134" t="n">
        <v>2400</v>
      </c>
      <c r="AT34" s="159" t="n">
        <v>1.225</v>
      </c>
      <c r="AU34" s="159" t="n">
        <v>1.225</v>
      </c>
      <c r="AV34" s="159" t="n">
        <v>1.045</v>
      </c>
      <c r="AW34" s="159" t="n">
        <v>1.049677495</v>
      </c>
      <c r="AX34" s="159" t="n">
        <v>1.177968592</v>
      </c>
      <c r="AY34" s="159" t="n">
        <v>1.396388396</v>
      </c>
      <c r="AZ34" s="159" t="n">
        <v>1.261658876</v>
      </c>
      <c r="BA34" s="159" t="n">
        <v>1.263617101</v>
      </c>
      <c r="BB34" s="159" t="n">
        <v>1.124992089</v>
      </c>
      <c r="BC34" s="159" t="n">
        <v>1.0505</v>
      </c>
      <c r="BD34" s="159" t="n">
        <v>1.0505</v>
      </c>
      <c r="BE34" s="159" t="n">
        <v>1.0505</v>
      </c>
      <c r="BF34" s="134" t="s">
        <v>194</v>
      </c>
      <c r="BI34" s="153" t="n">
        <f aca="false">M34</f>
        <v>37926</v>
      </c>
      <c r="BJ34" s="157" t="n">
        <f aca="false">AH34</f>
        <v>0.22</v>
      </c>
      <c r="BK34" s="157" t="n">
        <f aca="false">AI34</f>
        <v>0.22</v>
      </c>
      <c r="BL34" s="157" t="n">
        <f aca="false">AJ34</f>
        <v>0.22</v>
      </c>
      <c r="BM34" s="144"/>
      <c r="BN34" s="157" t="n">
        <f aca="false">AL34</f>
        <v>0.2775</v>
      </c>
      <c r="BO34" s="157" t="n">
        <f aca="false">AM34</f>
        <v>0.2775</v>
      </c>
      <c r="BP34" s="158" t="n">
        <f aca="false">AN34</f>
        <v>0.2775</v>
      </c>
    </row>
    <row r="35" customFormat="false" ht="12.75" hidden="false" customHeight="false" outlineLevel="0" collapsed="false">
      <c r="A35" s="137" t="n">
        <f aca="false">EOMONTH(A34,0)+1</f>
        <v>38169</v>
      </c>
      <c r="B35" s="138" t="n">
        <v>0.0402165095718461</v>
      </c>
      <c r="C35" s="129"/>
      <c r="D35" s="155" t="n">
        <v>37249</v>
      </c>
      <c r="E35" s="133" t="n">
        <v>34.5</v>
      </c>
      <c r="F35" s="133" t="n">
        <v>34.5</v>
      </c>
      <c r="G35" s="133" t="n">
        <v>34.5</v>
      </c>
      <c r="H35" s="131"/>
      <c r="I35" s="133" t="n">
        <v>26.4</v>
      </c>
      <c r="J35" s="133" t="n">
        <v>26.4</v>
      </c>
      <c r="K35" s="133" t="n">
        <v>26.4</v>
      </c>
      <c r="L35" s="134"/>
      <c r="M35" s="146" t="n">
        <v>37956</v>
      </c>
      <c r="N35" s="133" t="n">
        <v>26.025</v>
      </c>
      <c r="O35" s="133" t="n">
        <v>26.025</v>
      </c>
      <c r="P35" s="133" t="n">
        <v>26.025</v>
      </c>
      <c r="Q35" s="133"/>
      <c r="R35" s="133" t="n">
        <v>25.75</v>
      </c>
      <c r="S35" s="133" t="n">
        <v>25.75</v>
      </c>
      <c r="T35" s="133" t="n">
        <v>25.75</v>
      </c>
      <c r="U35" s="133"/>
      <c r="V35" s="133" t="n">
        <v>0.9</v>
      </c>
      <c r="W35" s="133" t="n">
        <v>0.9</v>
      </c>
      <c r="X35" s="133" t="n">
        <v>0.9</v>
      </c>
      <c r="Y35" s="133"/>
      <c r="Z35" s="131" t="n">
        <v>0.23</v>
      </c>
      <c r="AA35" s="131" t="n">
        <v>0.23</v>
      </c>
      <c r="AB35" s="131" t="n">
        <v>0.23</v>
      </c>
      <c r="AC35" s="131"/>
      <c r="AD35" s="131" t="n">
        <v>0.104</v>
      </c>
      <c r="AE35" s="131" t="n">
        <v>0.104</v>
      </c>
      <c r="AF35" s="131" t="n">
        <v>0.104</v>
      </c>
      <c r="AG35" s="131"/>
      <c r="AH35" s="131" t="n">
        <v>0.22</v>
      </c>
      <c r="AI35" s="131" t="n">
        <v>0.22</v>
      </c>
      <c r="AJ35" s="131" t="n">
        <v>0.22</v>
      </c>
      <c r="AK35" s="131"/>
      <c r="AL35" s="131" t="n">
        <v>0.2775</v>
      </c>
      <c r="AM35" s="131" t="n">
        <v>0.2775</v>
      </c>
      <c r="AN35" s="131" t="n">
        <v>0.2775</v>
      </c>
      <c r="AO35" s="133"/>
      <c r="AP35" s="133" t="n">
        <v>9</v>
      </c>
      <c r="AQ35" s="133" t="n">
        <v>0.2</v>
      </c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I35" s="153" t="n">
        <f aca="false">M35</f>
        <v>37956</v>
      </c>
      <c r="BJ35" s="157" t="n">
        <f aca="false">AH35</f>
        <v>0.22</v>
      </c>
      <c r="BK35" s="157" t="n">
        <f aca="false">AI35</f>
        <v>0.22</v>
      </c>
      <c r="BL35" s="157" t="n">
        <f aca="false">AJ35</f>
        <v>0.22</v>
      </c>
      <c r="BM35" s="144"/>
      <c r="BN35" s="157" t="n">
        <f aca="false">AL35</f>
        <v>0.2775</v>
      </c>
      <c r="BO35" s="157" t="n">
        <f aca="false">AM35</f>
        <v>0.2775</v>
      </c>
      <c r="BP35" s="158" t="n">
        <f aca="false">AN35</f>
        <v>0.2775</v>
      </c>
    </row>
    <row r="36" customFormat="false" ht="12.75" hidden="false" customHeight="false" outlineLevel="0" collapsed="false">
      <c r="A36" s="137" t="n">
        <f aca="false">EOMONTH(A35,0)+1</f>
        <v>38200</v>
      </c>
      <c r="B36" s="138" t="n">
        <v>0.0407795185851896</v>
      </c>
      <c r="C36" s="129"/>
      <c r="D36" s="155" t="n">
        <v>37250</v>
      </c>
      <c r="E36" s="133" t="n">
        <v>28</v>
      </c>
      <c r="F36" s="133" t="n">
        <v>28</v>
      </c>
      <c r="G36" s="133" t="n">
        <v>28</v>
      </c>
      <c r="H36" s="131"/>
      <c r="I36" s="133" t="n">
        <v>26.4</v>
      </c>
      <c r="J36" s="133" t="n">
        <v>26.4</v>
      </c>
      <c r="K36" s="133" t="n">
        <v>26.4</v>
      </c>
      <c r="L36" s="134"/>
      <c r="M36" s="146" t="n">
        <v>37987</v>
      </c>
      <c r="N36" s="133" t="n">
        <v>33.105</v>
      </c>
      <c r="O36" s="133" t="n">
        <v>33.105</v>
      </c>
      <c r="P36" s="133" t="n">
        <v>33.105</v>
      </c>
      <c r="Q36" s="133"/>
      <c r="R36" s="133" t="n">
        <v>30.704</v>
      </c>
      <c r="S36" s="133" t="n">
        <v>30.704</v>
      </c>
      <c r="T36" s="133" t="n">
        <v>30.704</v>
      </c>
      <c r="U36" s="133"/>
      <c r="V36" s="133" t="n">
        <v>0.9</v>
      </c>
      <c r="W36" s="133" t="n">
        <v>0.9</v>
      </c>
      <c r="X36" s="133" t="n">
        <v>0.9</v>
      </c>
      <c r="Y36" s="133"/>
      <c r="Z36" s="131" t="n">
        <v>0.23</v>
      </c>
      <c r="AA36" s="131" t="n">
        <v>0.23</v>
      </c>
      <c r="AB36" s="131" t="n">
        <v>0.23</v>
      </c>
      <c r="AC36" s="131"/>
      <c r="AD36" s="131" t="n">
        <v>0.104</v>
      </c>
      <c r="AE36" s="131" t="n">
        <v>0.104</v>
      </c>
      <c r="AF36" s="131" t="n">
        <v>0.104</v>
      </c>
      <c r="AG36" s="131"/>
      <c r="AH36" s="131" t="n">
        <v>0.25</v>
      </c>
      <c r="AI36" s="131" t="n">
        <v>0.25</v>
      </c>
      <c r="AJ36" s="131" t="n">
        <v>0.25</v>
      </c>
      <c r="AK36" s="131"/>
      <c r="AL36" s="131" t="n">
        <v>0.2625</v>
      </c>
      <c r="AM36" s="131" t="n">
        <v>0.2625</v>
      </c>
      <c r="AN36" s="131" t="n">
        <v>0.2625</v>
      </c>
      <c r="AO36" s="133"/>
      <c r="AP36" s="133" t="n">
        <v>10</v>
      </c>
      <c r="AQ36" s="133" t="n">
        <v>0.2</v>
      </c>
      <c r="AR36" s="134"/>
      <c r="AS36" s="134" t="s">
        <v>195</v>
      </c>
      <c r="AT36" s="134"/>
      <c r="AU36" s="134"/>
      <c r="AV36" s="134" t="s">
        <v>196</v>
      </c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I36" s="153" t="n">
        <f aca="false">M36</f>
        <v>37987</v>
      </c>
      <c r="BJ36" s="157" t="n">
        <f aca="false">AH36</f>
        <v>0.25</v>
      </c>
      <c r="BK36" s="157" t="n">
        <f aca="false">AI36</f>
        <v>0.25</v>
      </c>
      <c r="BL36" s="157" t="n">
        <f aca="false">AJ36</f>
        <v>0.25</v>
      </c>
      <c r="BM36" s="144"/>
      <c r="BN36" s="157" t="n">
        <f aca="false">AL36</f>
        <v>0.2625</v>
      </c>
      <c r="BO36" s="157" t="n">
        <f aca="false">AM36</f>
        <v>0.2625</v>
      </c>
      <c r="BP36" s="158" t="n">
        <f aca="false">AN36</f>
        <v>0.2625</v>
      </c>
    </row>
    <row r="37" customFormat="false" ht="12.75" hidden="false" customHeight="false" outlineLevel="0" collapsed="false">
      <c r="A37" s="137" t="n">
        <f aca="false">EOMONTH(A36,0)+1</f>
        <v>38231</v>
      </c>
      <c r="B37" s="138" t="n">
        <v>0.0413425277048458</v>
      </c>
      <c r="C37" s="129"/>
      <c r="D37" s="155" t="n">
        <v>37251</v>
      </c>
      <c r="E37" s="133" t="n">
        <v>34.5</v>
      </c>
      <c r="F37" s="133" t="n">
        <v>34.5</v>
      </c>
      <c r="G37" s="133" t="n">
        <v>34.5</v>
      </c>
      <c r="H37" s="131"/>
      <c r="I37" s="133" t="n">
        <v>26.4</v>
      </c>
      <c r="J37" s="133" t="n">
        <v>26.4</v>
      </c>
      <c r="K37" s="133" t="n">
        <v>26.4</v>
      </c>
      <c r="L37" s="134"/>
      <c r="M37" s="146" t="n">
        <v>38018</v>
      </c>
      <c r="N37" s="133" t="n">
        <v>33.33</v>
      </c>
      <c r="O37" s="133" t="n">
        <v>33.33</v>
      </c>
      <c r="P37" s="133" t="n">
        <v>33.33</v>
      </c>
      <c r="Q37" s="133"/>
      <c r="R37" s="133" t="n">
        <v>29.004</v>
      </c>
      <c r="S37" s="133" t="n">
        <v>29.004</v>
      </c>
      <c r="T37" s="133" t="n">
        <v>29.004</v>
      </c>
      <c r="U37" s="133"/>
      <c r="V37" s="133" t="n">
        <v>0.9</v>
      </c>
      <c r="W37" s="133" t="n">
        <v>0.9</v>
      </c>
      <c r="X37" s="133" t="n">
        <v>0.9</v>
      </c>
      <c r="Y37" s="133"/>
      <c r="Z37" s="131" t="n">
        <v>0.23</v>
      </c>
      <c r="AA37" s="131" t="n">
        <v>0.23</v>
      </c>
      <c r="AB37" s="131" t="n">
        <v>0.23</v>
      </c>
      <c r="AC37" s="131"/>
      <c r="AD37" s="131" t="n">
        <v>0.104</v>
      </c>
      <c r="AE37" s="131" t="n">
        <v>0.104</v>
      </c>
      <c r="AF37" s="131" t="n">
        <v>0.104</v>
      </c>
      <c r="AG37" s="131"/>
      <c r="AH37" s="131" t="n">
        <v>0.25</v>
      </c>
      <c r="AI37" s="131" t="n">
        <v>0.25</v>
      </c>
      <c r="AJ37" s="131" t="n">
        <v>0.25</v>
      </c>
      <c r="AK37" s="131"/>
      <c r="AL37" s="131" t="n">
        <v>0.2625</v>
      </c>
      <c r="AM37" s="131" t="n">
        <v>0.2625</v>
      </c>
      <c r="AN37" s="131" t="n">
        <v>0.2625</v>
      </c>
      <c r="AO37" s="133"/>
      <c r="AP37" s="133" t="n">
        <v>10</v>
      </c>
      <c r="AQ37" s="133" t="n">
        <v>0.2</v>
      </c>
      <c r="AR37" s="134"/>
      <c r="AS37" s="160" t="n">
        <v>-5</v>
      </c>
      <c r="AT37" s="161" t="n">
        <v>0.015</v>
      </c>
      <c r="AU37" s="134"/>
      <c r="AV37" s="160" t="n">
        <v>1</v>
      </c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I37" s="153" t="n">
        <f aca="false">M37</f>
        <v>38018</v>
      </c>
      <c r="BJ37" s="157" t="n">
        <f aca="false">AH37</f>
        <v>0.25</v>
      </c>
      <c r="BK37" s="157" t="n">
        <f aca="false">AI37</f>
        <v>0.25</v>
      </c>
      <c r="BL37" s="157" t="n">
        <f aca="false">AJ37</f>
        <v>0.25</v>
      </c>
      <c r="BM37" s="144"/>
      <c r="BN37" s="157" t="n">
        <f aca="false">AL37</f>
        <v>0.2625</v>
      </c>
      <c r="BO37" s="157" t="n">
        <f aca="false">AM37</f>
        <v>0.2625</v>
      </c>
      <c r="BP37" s="158" t="n">
        <f aca="false">AN37</f>
        <v>0.2625</v>
      </c>
    </row>
    <row r="38" customFormat="false" ht="12.75" hidden="false" customHeight="false" outlineLevel="0" collapsed="false">
      <c r="A38" s="137" t="n">
        <f aca="false">EOMONTH(A37,0)+1</f>
        <v>38261</v>
      </c>
      <c r="B38" s="138" t="n">
        <v>0.0418596771741537</v>
      </c>
      <c r="C38" s="129"/>
      <c r="D38" s="155" t="n">
        <v>37252</v>
      </c>
      <c r="E38" s="133" t="n">
        <v>34.5</v>
      </c>
      <c r="F38" s="133" t="n">
        <v>34.5</v>
      </c>
      <c r="G38" s="133" t="n">
        <v>34.5</v>
      </c>
      <c r="H38" s="131"/>
      <c r="I38" s="133" t="n">
        <v>23</v>
      </c>
      <c r="J38" s="133" t="n">
        <v>23</v>
      </c>
      <c r="K38" s="133" t="n">
        <v>23</v>
      </c>
      <c r="L38" s="134"/>
      <c r="M38" s="146" t="n">
        <v>38047</v>
      </c>
      <c r="N38" s="133" t="n">
        <v>27.375</v>
      </c>
      <c r="O38" s="133" t="n">
        <v>27.375</v>
      </c>
      <c r="P38" s="133" t="n">
        <v>27.375</v>
      </c>
      <c r="Q38" s="133"/>
      <c r="R38" s="133" t="n">
        <v>28.7</v>
      </c>
      <c r="S38" s="133" t="n">
        <v>28.7</v>
      </c>
      <c r="T38" s="133" t="n">
        <v>28.7</v>
      </c>
      <c r="U38" s="133"/>
      <c r="V38" s="133" t="n">
        <v>0.9</v>
      </c>
      <c r="W38" s="133" t="n">
        <v>0.9</v>
      </c>
      <c r="X38" s="133" t="n">
        <v>0.9</v>
      </c>
      <c r="Y38" s="133"/>
      <c r="Z38" s="131" t="n">
        <v>0.23</v>
      </c>
      <c r="AA38" s="131" t="n">
        <v>0.23</v>
      </c>
      <c r="AB38" s="131" t="n">
        <v>0.23</v>
      </c>
      <c r="AC38" s="131"/>
      <c r="AD38" s="131" t="n">
        <v>0.104</v>
      </c>
      <c r="AE38" s="131" t="n">
        <v>0.104</v>
      </c>
      <c r="AF38" s="131" t="n">
        <v>0.104</v>
      </c>
      <c r="AG38" s="131"/>
      <c r="AH38" s="131" t="n">
        <v>0.25</v>
      </c>
      <c r="AI38" s="131" t="n">
        <v>0.25</v>
      </c>
      <c r="AJ38" s="131" t="n">
        <v>0.25</v>
      </c>
      <c r="AK38" s="131"/>
      <c r="AL38" s="131" t="n">
        <v>0.2625</v>
      </c>
      <c r="AM38" s="131" t="n">
        <v>0.2625</v>
      </c>
      <c r="AN38" s="131" t="n">
        <v>0.2625</v>
      </c>
      <c r="AO38" s="133"/>
      <c r="AP38" s="133" t="n">
        <v>10</v>
      </c>
      <c r="AQ38" s="133" t="n">
        <v>0.3</v>
      </c>
      <c r="AR38" s="134"/>
      <c r="AS38" s="160" t="n">
        <v>-4.5</v>
      </c>
      <c r="AT38" s="161" t="n">
        <v>0.015</v>
      </c>
      <c r="AU38" s="134"/>
      <c r="AV38" s="160" t="n">
        <v>2</v>
      </c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I38" s="153" t="n">
        <f aca="false">M38</f>
        <v>38047</v>
      </c>
      <c r="BJ38" s="157" t="n">
        <f aca="false">AH38</f>
        <v>0.25</v>
      </c>
      <c r="BK38" s="157" t="n">
        <f aca="false">AI38</f>
        <v>0.25</v>
      </c>
      <c r="BL38" s="157" t="n">
        <f aca="false">AJ38</f>
        <v>0.25</v>
      </c>
      <c r="BM38" s="144"/>
      <c r="BN38" s="157" t="n">
        <f aca="false">AL38</f>
        <v>0.2625</v>
      </c>
      <c r="BO38" s="157" t="n">
        <f aca="false">AM38</f>
        <v>0.2625</v>
      </c>
      <c r="BP38" s="158" t="n">
        <f aca="false">AN38</f>
        <v>0.2625</v>
      </c>
    </row>
    <row r="39" customFormat="false" ht="12.75" hidden="false" customHeight="false" outlineLevel="0" collapsed="false">
      <c r="A39" s="137" t="n">
        <f aca="false">EOMONTH(A38,0)+1</f>
        <v>38292</v>
      </c>
      <c r="B39" s="138" t="n">
        <v>0.0423674475213076</v>
      </c>
      <c r="C39" s="129"/>
      <c r="D39" s="155" t="n">
        <v>37253</v>
      </c>
      <c r="E39" s="133" t="n">
        <v>34.5</v>
      </c>
      <c r="F39" s="133" t="n">
        <v>34.5</v>
      </c>
      <c r="G39" s="133" t="n">
        <v>34.5</v>
      </c>
      <c r="H39" s="131"/>
      <c r="I39" s="133" t="n">
        <v>23</v>
      </c>
      <c r="J39" s="133" t="n">
        <v>23</v>
      </c>
      <c r="K39" s="133" t="n">
        <v>23</v>
      </c>
      <c r="L39" s="134"/>
      <c r="M39" s="146" t="n">
        <v>38078</v>
      </c>
      <c r="N39" s="133" t="n">
        <v>27.4</v>
      </c>
      <c r="O39" s="133" t="n">
        <v>27.4</v>
      </c>
      <c r="P39" s="133" t="n">
        <v>27.4</v>
      </c>
      <c r="Q39" s="133"/>
      <c r="R39" s="133" t="n">
        <v>26.8</v>
      </c>
      <c r="S39" s="133" t="n">
        <v>26.8</v>
      </c>
      <c r="T39" s="133" t="n">
        <v>26.8</v>
      </c>
      <c r="U39" s="133"/>
      <c r="V39" s="133" t="n">
        <v>0.9</v>
      </c>
      <c r="W39" s="133" t="n">
        <v>0.9</v>
      </c>
      <c r="X39" s="133" t="n">
        <v>0.9</v>
      </c>
      <c r="Y39" s="133"/>
      <c r="Z39" s="131" t="n">
        <v>0.23</v>
      </c>
      <c r="AA39" s="131" t="n">
        <v>0.23</v>
      </c>
      <c r="AB39" s="131" t="n">
        <v>0.23</v>
      </c>
      <c r="AC39" s="131"/>
      <c r="AD39" s="131" t="n">
        <v>0.104</v>
      </c>
      <c r="AE39" s="131" t="n">
        <v>0.104</v>
      </c>
      <c r="AF39" s="131" t="n">
        <v>0.104</v>
      </c>
      <c r="AG39" s="131"/>
      <c r="AH39" s="131" t="n">
        <v>0.25</v>
      </c>
      <c r="AI39" s="131" t="n">
        <v>0.25</v>
      </c>
      <c r="AJ39" s="131" t="n">
        <v>0.25</v>
      </c>
      <c r="AK39" s="131"/>
      <c r="AL39" s="131" t="n">
        <v>0.2625</v>
      </c>
      <c r="AM39" s="131" t="n">
        <v>0.2625</v>
      </c>
      <c r="AN39" s="131" t="n">
        <v>0.2625</v>
      </c>
      <c r="AO39" s="133"/>
      <c r="AP39" s="133" t="n">
        <v>11</v>
      </c>
      <c r="AQ39" s="133" t="n">
        <v>0.3</v>
      </c>
      <c r="AR39" s="134"/>
      <c r="AS39" s="160" t="n">
        <v>-4</v>
      </c>
      <c r="AT39" s="161" t="n">
        <v>0.0125</v>
      </c>
      <c r="AU39" s="134"/>
      <c r="AV39" s="160" t="n">
        <v>3</v>
      </c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I39" s="153" t="n">
        <f aca="false">M39</f>
        <v>38078</v>
      </c>
      <c r="BJ39" s="157" t="n">
        <f aca="false">AH39</f>
        <v>0.25</v>
      </c>
      <c r="BK39" s="157" t="n">
        <f aca="false">AI39</f>
        <v>0.25</v>
      </c>
      <c r="BL39" s="157" t="n">
        <f aca="false">AJ39</f>
        <v>0.25</v>
      </c>
      <c r="BM39" s="144"/>
      <c r="BN39" s="157" t="n">
        <f aca="false">AL39</f>
        <v>0.2625</v>
      </c>
      <c r="BO39" s="157" t="n">
        <f aca="false">AM39</f>
        <v>0.2625</v>
      </c>
      <c r="BP39" s="158" t="n">
        <f aca="false">AN39</f>
        <v>0.2625</v>
      </c>
    </row>
    <row r="40" customFormat="false" ht="12.75" hidden="false" customHeight="false" outlineLevel="0" collapsed="false">
      <c r="A40" s="137" t="n">
        <f aca="false">EOMONTH(A39,0)+1</f>
        <v>38322</v>
      </c>
      <c r="B40" s="138" t="n">
        <v>0.0428588382621156</v>
      </c>
      <c r="C40" s="129"/>
      <c r="D40" s="155" t="n">
        <v>37256</v>
      </c>
      <c r="E40" s="133" t="n">
        <v>34.5</v>
      </c>
      <c r="F40" s="133" t="n">
        <v>34.5</v>
      </c>
      <c r="G40" s="133" t="n">
        <v>34.5</v>
      </c>
      <c r="H40" s="131"/>
      <c r="I40" s="133" t="n">
        <v>23</v>
      </c>
      <c r="J40" s="133" t="n">
        <v>23</v>
      </c>
      <c r="K40" s="133" t="n">
        <v>23</v>
      </c>
      <c r="L40" s="134"/>
      <c r="M40" s="146" t="n">
        <v>38108</v>
      </c>
      <c r="N40" s="133" t="n">
        <v>28.95</v>
      </c>
      <c r="O40" s="133" t="n">
        <v>28.95</v>
      </c>
      <c r="P40" s="133" t="n">
        <v>28.95</v>
      </c>
      <c r="Q40" s="133"/>
      <c r="R40" s="133" t="n">
        <v>27.95</v>
      </c>
      <c r="S40" s="133" t="n">
        <v>27.95</v>
      </c>
      <c r="T40" s="133" t="n">
        <v>27.95</v>
      </c>
      <c r="U40" s="133"/>
      <c r="V40" s="133" t="n">
        <v>0.9</v>
      </c>
      <c r="W40" s="133" t="n">
        <v>0.9</v>
      </c>
      <c r="X40" s="133" t="n">
        <v>0.9</v>
      </c>
      <c r="Y40" s="133"/>
      <c r="Z40" s="131" t="n">
        <v>0.23</v>
      </c>
      <c r="AA40" s="131" t="n">
        <v>0.23</v>
      </c>
      <c r="AB40" s="131" t="n">
        <v>0.23</v>
      </c>
      <c r="AC40" s="131"/>
      <c r="AD40" s="131" t="n">
        <v>0.104</v>
      </c>
      <c r="AE40" s="131" t="n">
        <v>0.104</v>
      </c>
      <c r="AF40" s="131" t="n">
        <v>0.104</v>
      </c>
      <c r="AG40" s="131"/>
      <c r="AH40" s="131" t="n">
        <v>0.25</v>
      </c>
      <c r="AI40" s="131" t="n">
        <v>0.25</v>
      </c>
      <c r="AJ40" s="131" t="n">
        <v>0.25</v>
      </c>
      <c r="AK40" s="131"/>
      <c r="AL40" s="131" t="n">
        <v>0.2625</v>
      </c>
      <c r="AM40" s="131" t="n">
        <v>0.2625</v>
      </c>
      <c r="AN40" s="131" t="n">
        <v>0.2625</v>
      </c>
      <c r="AO40" s="133"/>
      <c r="AP40" s="133" t="n">
        <v>11</v>
      </c>
      <c r="AQ40" s="133" t="n">
        <v>0.3</v>
      </c>
      <c r="AR40" s="134"/>
      <c r="AS40" s="160" t="n">
        <v>-3.5</v>
      </c>
      <c r="AT40" s="161" t="n">
        <v>0.0125</v>
      </c>
      <c r="AU40" s="134"/>
      <c r="AV40" s="160" t="n">
        <v>4</v>
      </c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I40" s="153" t="n">
        <f aca="false">M40</f>
        <v>38108</v>
      </c>
      <c r="BJ40" s="157" t="n">
        <f aca="false">AH40</f>
        <v>0.25</v>
      </c>
      <c r="BK40" s="157" t="n">
        <f aca="false">AI40</f>
        <v>0.25</v>
      </c>
      <c r="BL40" s="157" t="n">
        <f aca="false">AJ40</f>
        <v>0.25</v>
      </c>
      <c r="BM40" s="144"/>
      <c r="BN40" s="157" t="n">
        <f aca="false">AL40</f>
        <v>0.2625</v>
      </c>
      <c r="BO40" s="157" t="n">
        <f aca="false">AM40</f>
        <v>0.2625</v>
      </c>
      <c r="BP40" s="158" t="n">
        <f aca="false">AN40</f>
        <v>0.2625</v>
      </c>
    </row>
    <row r="41" customFormat="false" ht="12.75" hidden="false" customHeight="false" outlineLevel="0" collapsed="false">
      <c r="A41" s="137" t="n">
        <f aca="false">EOMONTH(A40,0)+1</f>
        <v>38353</v>
      </c>
      <c r="B41" s="138" t="n">
        <v>0.0433484797591155</v>
      </c>
      <c r="C41" s="129"/>
      <c r="D41" s="155" t="n">
        <v>37257</v>
      </c>
      <c r="E41" s="133" t="n">
        <v>42.1</v>
      </c>
      <c r="F41" s="133" t="n">
        <v>42.1</v>
      </c>
      <c r="G41" s="133" t="n">
        <v>42.1</v>
      </c>
      <c r="H41" s="131"/>
      <c r="I41" s="133" t="n">
        <v>30</v>
      </c>
      <c r="J41" s="133" t="n">
        <v>30</v>
      </c>
      <c r="K41" s="133" t="n">
        <v>30</v>
      </c>
      <c r="L41" s="134"/>
      <c r="M41" s="146" t="n">
        <v>38139</v>
      </c>
      <c r="N41" s="133" t="n">
        <v>30.55</v>
      </c>
      <c r="O41" s="133" t="n">
        <v>30.55</v>
      </c>
      <c r="P41" s="133" t="n">
        <v>30.55</v>
      </c>
      <c r="Q41" s="133"/>
      <c r="R41" s="133" t="n">
        <v>28.25</v>
      </c>
      <c r="S41" s="133" t="n">
        <v>28.25</v>
      </c>
      <c r="T41" s="133" t="n">
        <v>28.25</v>
      </c>
      <c r="U41" s="133"/>
      <c r="V41" s="133" t="n">
        <v>0.9</v>
      </c>
      <c r="W41" s="133" t="n">
        <v>0.9</v>
      </c>
      <c r="X41" s="133" t="n">
        <v>0.9</v>
      </c>
      <c r="Y41" s="133"/>
      <c r="Z41" s="131" t="n">
        <v>0.27</v>
      </c>
      <c r="AA41" s="131" t="n">
        <v>0.27</v>
      </c>
      <c r="AB41" s="131" t="n">
        <v>0.27</v>
      </c>
      <c r="AC41" s="131"/>
      <c r="AD41" s="131" t="n">
        <v>0.12</v>
      </c>
      <c r="AE41" s="131" t="n">
        <v>0.12</v>
      </c>
      <c r="AF41" s="131" t="n">
        <v>0.12</v>
      </c>
      <c r="AG41" s="131"/>
      <c r="AH41" s="131" t="n">
        <v>0.32</v>
      </c>
      <c r="AI41" s="131" t="n">
        <v>0.32</v>
      </c>
      <c r="AJ41" s="131" t="n">
        <v>0.32</v>
      </c>
      <c r="AK41" s="131"/>
      <c r="AL41" s="131" t="n">
        <v>0.3</v>
      </c>
      <c r="AM41" s="131" t="n">
        <v>0.3</v>
      </c>
      <c r="AN41" s="131" t="n">
        <v>0.3</v>
      </c>
      <c r="AO41" s="133"/>
      <c r="AP41" s="133" t="n">
        <v>11</v>
      </c>
      <c r="AQ41" s="133" t="n">
        <v>0.3</v>
      </c>
      <c r="AR41" s="134"/>
      <c r="AS41" s="160" t="n">
        <v>-3</v>
      </c>
      <c r="AT41" s="161" t="n">
        <v>0.01</v>
      </c>
      <c r="AU41" s="134"/>
      <c r="AV41" s="160" t="n">
        <v>10</v>
      </c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I41" s="153" t="n">
        <f aca="false">M41</f>
        <v>38139</v>
      </c>
      <c r="BJ41" s="157" t="n">
        <f aca="false">AH41</f>
        <v>0.32</v>
      </c>
      <c r="BK41" s="157" t="n">
        <f aca="false">AI41</f>
        <v>0.32</v>
      </c>
      <c r="BL41" s="157" t="n">
        <f aca="false">AJ41</f>
        <v>0.32</v>
      </c>
      <c r="BM41" s="144"/>
      <c r="BN41" s="157" t="n">
        <f aca="false">AL41</f>
        <v>0.3</v>
      </c>
      <c r="BO41" s="157" t="n">
        <f aca="false">AM41</f>
        <v>0.3</v>
      </c>
      <c r="BP41" s="158" t="n">
        <f aca="false">AN41</f>
        <v>0.3</v>
      </c>
    </row>
    <row r="42" customFormat="false" ht="12.75" hidden="false" customHeight="false" outlineLevel="0" collapsed="false">
      <c r="A42" s="137" t="n">
        <f aca="false">EOMONTH(A41,0)+1</f>
        <v>38384</v>
      </c>
      <c r="B42" s="138" t="n">
        <v>0.0438231915527507</v>
      </c>
      <c r="C42" s="129"/>
      <c r="D42" s="155" t="n">
        <v>37288</v>
      </c>
      <c r="E42" s="133" t="n">
        <v>42.1</v>
      </c>
      <c r="F42" s="133" t="n">
        <v>42.1</v>
      </c>
      <c r="G42" s="133" t="n">
        <v>42.1</v>
      </c>
      <c r="H42" s="131"/>
      <c r="I42" s="133" t="n">
        <v>30</v>
      </c>
      <c r="J42" s="133" t="n">
        <v>30</v>
      </c>
      <c r="K42" s="133" t="n">
        <v>30</v>
      </c>
      <c r="L42" s="134"/>
      <c r="M42" s="146" t="n">
        <v>38169</v>
      </c>
      <c r="N42" s="133" t="n">
        <v>37.6</v>
      </c>
      <c r="O42" s="133" t="n">
        <v>37.6</v>
      </c>
      <c r="P42" s="133" t="n">
        <v>37.6</v>
      </c>
      <c r="Q42" s="133"/>
      <c r="R42" s="133" t="n">
        <v>36.4</v>
      </c>
      <c r="S42" s="133" t="n">
        <v>36.4</v>
      </c>
      <c r="T42" s="133" t="n">
        <v>36.4</v>
      </c>
      <c r="U42" s="133"/>
      <c r="V42" s="133" t="n">
        <v>0.9</v>
      </c>
      <c r="W42" s="133" t="n">
        <v>0.9</v>
      </c>
      <c r="X42" s="133" t="n">
        <v>0.9</v>
      </c>
      <c r="Y42" s="133"/>
      <c r="Z42" s="131" t="n">
        <v>0.27</v>
      </c>
      <c r="AA42" s="131" t="n">
        <v>0.27</v>
      </c>
      <c r="AB42" s="131" t="n">
        <v>0.27</v>
      </c>
      <c r="AC42" s="131"/>
      <c r="AD42" s="131" t="n">
        <v>0.12</v>
      </c>
      <c r="AE42" s="131" t="n">
        <v>0.12</v>
      </c>
      <c r="AF42" s="131" t="n">
        <v>0.12</v>
      </c>
      <c r="AG42" s="131"/>
      <c r="AH42" s="131" t="n">
        <v>0.37</v>
      </c>
      <c r="AI42" s="131" t="n">
        <v>0.37</v>
      </c>
      <c r="AJ42" s="131" t="n">
        <v>0.37</v>
      </c>
      <c r="AK42" s="131"/>
      <c r="AL42" s="131" t="n">
        <v>0.2475</v>
      </c>
      <c r="AM42" s="131" t="n">
        <v>0.2475</v>
      </c>
      <c r="AN42" s="131" t="n">
        <v>0.2475</v>
      </c>
      <c r="AO42" s="133"/>
      <c r="AP42" s="133" t="n">
        <v>12</v>
      </c>
      <c r="AQ42" s="133" t="n">
        <v>0.3</v>
      </c>
      <c r="AR42" s="134"/>
      <c r="AS42" s="160" t="n">
        <v>-2.5</v>
      </c>
      <c r="AT42" s="161" t="n">
        <v>0.005</v>
      </c>
      <c r="AU42" s="134"/>
      <c r="AV42" s="160" t="n">
        <v>0</v>
      </c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I42" s="153" t="n">
        <f aca="false">M42</f>
        <v>38169</v>
      </c>
      <c r="BJ42" s="157" t="n">
        <f aca="false">AH42</f>
        <v>0.37</v>
      </c>
      <c r="BK42" s="157" t="n">
        <f aca="false">AI42</f>
        <v>0.37</v>
      </c>
      <c r="BL42" s="157" t="n">
        <f aca="false">AJ42</f>
        <v>0.37</v>
      </c>
      <c r="BM42" s="144"/>
      <c r="BN42" s="157" t="n">
        <f aca="false">AL42</f>
        <v>0.2475</v>
      </c>
      <c r="BO42" s="157" t="n">
        <f aca="false">AM42</f>
        <v>0.2475</v>
      </c>
      <c r="BP42" s="158" t="n">
        <f aca="false">AN42</f>
        <v>0.2475</v>
      </c>
    </row>
    <row r="43" customFormat="false" ht="12.75" hidden="false" customHeight="false" outlineLevel="0" collapsed="false">
      <c r="A43" s="137" t="n">
        <f aca="false">EOMONTH(A42,0)+1</f>
        <v>38412</v>
      </c>
      <c r="B43" s="138" t="n">
        <v>0.0442519635602556</v>
      </c>
      <c r="C43" s="129"/>
      <c r="D43" s="155" t="n">
        <v>37316</v>
      </c>
      <c r="E43" s="133" t="n">
        <v>36.35</v>
      </c>
      <c r="F43" s="133" t="n">
        <v>36.35</v>
      </c>
      <c r="G43" s="133" t="n">
        <v>36.35</v>
      </c>
      <c r="H43" s="131"/>
      <c r="I43" s="133" t="n">
        <v>26</v>
      </c>
      <c r="J43" s="133" t="n">
        <v>26</v>
      </c>
      <c r="K43" s="133" t="n">
        <v>26</v>
      </c>
      <c r="L43" s="134"/>
      <c r="M43" s="146" t="n">
        <v>38200</v>
      </c>
      <c r="N43" s="133" t="n">
        <v>38.35</v>
      </c>
      <c r="O43" s="133" t="n">
        <v>38.35</v>
      </c>
      <c r="P43" s="133" t="n">
        <v>38.35</v>
      </c>
      <c r="Q43" s="133"/>
      <c r="R43" s="133" t="n">
        <v>39.2</v>
      </c>
      <c r="S43" s="133" t="n">
        <v>39.2</v>
      </c>
      <c r="T43" s="133" t="n">
        <v>39.2</v>
      </c>
      <c r="U43" s="133"/>
      <c r="V43" s="133" t="n">
        <v>0.9</v>
      </c>
      <c r="W43" s="133" t="n">
        <v>0.9</v>
      </c>
      <c r="X43" s="133" t="n">
        <v>0.9</v>
      </c>
      <c r="Y43" s="133"/>
      <c r="Z43" s="131" t="n">
        <v>0.27</v>
      </c>
      <c r="AA43" s="131" t="n">
        <v>0.27</v>
      </c>
      <c r="AB43" s="131" t="n">
        <v>0.27</v>
      </c>
      <c r="AC43" s="131"/>
      <c r="AD43" s="131" t="n">
        <v>0.12</v>
      </c>
      <c r="AE43" s="131" t="n">
        <v>0.12</v>
      </c>
      <c r="AF43" s="131" t="n">
        <v>0.12</v>
      </c>
      <c r="AG43" s="131"/>
      <c r="AH43" s="131" t="n">
        <v>0.37</v>
      </c>
      <c r="AI43" s="131" t="n">
        <v>0.37</v>
      </c>
      <c r="AJ43" s="131" t="n">
        <v>0.37</v>
      </c>
      <c r="AK43" s="131"/>
      <c r="AL43" s="131" t="n">
        <v>0.2475</v>
      </c>
      <c r="AM43" s="131" t="n">
        <v>0.2475</v>
      </c>
      <c r="AN43" s="131" t="n">
        <v>0.2475</v>
      </c>
      <c r="AO43" s="133"/>
      <c r="AP43" s="133" t="n">
        <v>12</v>
      </c>
      <c r="AQ43" s="133" t="n">
        <v>0.3</v>
      </c>
      <c r="AR43" s="134"/>
      <c r="AS43" s="160" t="n">
        <v>-2</v>
      </c>
      <c r="AT43" s="161" t="n">
        <v>0.0025</v>
      </c>
      <c r="AU43" s="134"/>
      <c r="AV43" s="160" t="n">
        <v>0</v>
      </c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I43" s="153" t="n">
        <f aca="false">M43</f>
        <v>38200</v>
      </c>
      <c r="BJ43" s="157" t="n">
        <f aca="false">AH43</f>
        <v>0.37</v>
      </c>
      <c r="BK43" s="157" t="n">
        <f aca="false">AI43</f>
        <v>0.37</v>
      </c>
      <c r="BL43" s="157" t="n">
        <f aca="false">AJ43</f>
        <v>0.37</v>
      </c>
      <c r="BM43" s="144"/>
      <c r="BN43" s="157" t="n">
        <f aca="false">AL43</f>
        <v>0.2475</v>
      </c>
      <c r="BO43" s="157" t="n">
        <f aca="false">AM43</f>
        <v>0.2475</v>
      </c>
      <c r="BP43" s="158" t="n">
        <f aca="false">AN43</f>
        <v>0.2475</v>
      </c>
    </row>
    <row r="44" customFormat="false" ht="12.75" hidden="false" customHeight="false" outlineLevel="0" collapsed="false">
      <c r="A44" s="137" t="n">
        <f aca="false">EOMONTH(A43,0)+1</f>
        <v>38443</v>
      </c>
      <c r="B44" s="138" t="n">
        <v>0.0446934244299038</v>
      </c>
      <c r="C44" s="129"/>
      <c r="D44" s="155" t="n">
        <v>37347</v>
      </c>
      <c r="E44" s="133" t="n">
        <v>36.35</v>
      </c>
      <c r="F44" s="133" t="n">
        <v>36.35</v>
      </c>
      <c r="G44" s="133" t="n">
        <v>36.35</v>
      </c>
      <c r="H44" s="131"/>
      <c r="I44" s="133" t="n">
        <v>25</v>
      </c>
      <c r="J44" s="133" t="n">
        <v>25</v>
      </c>
      <c r="K44" s="133" t="n">
        <v>25</v>
      </c>
      <c r="L44" s="134"/>
      <c r="M44" s="146" t="n">
        <v>38231</v>
      </c>
      <c r="N44" s="133" t="n">
        <v>26.325</v>
      </c>
      <c r="O44" s="133" t="n">
        <v>26.325</v>
      </c>
      <c r="P44" s="133" t="n">
        <v>26.325</v>
      </c>
      <c r="Q44" s="133"/>
      <c r="R44" s="133" t="n">
        <v>27.6</v>
      </c>
      <c r="S44" s="133" t="n">
        <v>27.6</v>
      </c>
      <c r="T44" s="133" t="n">
        <v>27.6</v>
      </c>
      <c r="U44" s="133"/>
      <c r="V44" s="133" t="n">
        <v>0.9</v>
      </c>
      <c r="W44" s="133" t="n">
        <v>0.9</v>
      </c>
      <c r="X44" s="133" t="n">
        <v>0.9</v>
      </c>
      <c r="Y44" s="133"/>
      <c r="Z44" s="131" t="n">
        <v>0.2</v>
      </c>
      <c r="AA44" s="131" t="n">
        <v>0.2</v>
      </c>
      <c r="AB44" s="131" t="n">
        <v>0.2</v>
      </c>
      <c r="AC44" s="131"/>
      <c r="AD44" s="131" t="n">
        <v>0.092</v>
      </c>
      <c r="AE44" s="131" t="n">
        <v>0.092</v>
      </c>
      <c r="AF44" s="131" t="n">
        <v>0.092</v>
      </c>
      <c r="AG44" s="131"/>
      <c r="AH44" s="131" t="n">
        <v>0.17</v>
      </c>
      <c r="AI44" s="131" t="n">
        <v>0.17</v>
      </c>
      <c r="AJ44" s="131" t="n">
        <v>0.17</v>
      </c>
      <c r="AK44" s="131"/>
      <c r="AL44" s="131" t="n">
        <v>0.225</v>
      </c>
      <c r="AM44" s="131" t="n">
        <v>0.225</v>
      </c>
      <c r="AN44" s="131" t="n">
        <v>0.225</v>
      </c>
      <c r="AO44" s="133"/>
      <c r="AP44" s="133" t="n">
        <v>12</v>
      </c>
      <c r="AQ44" s="133" t="n">
        <v>0.3</v>
      </c>
      <c r="AR44" s="134"/>
      <c r="AS44" s="160" t="n">
        <v>-1.5</v>
      </c>
      <c r="AT44" s="161" t="n">
        <v>0</v>
      </c>
      <c r="AU44" s="134"/>
      <c r="AV44" s="160" t="n">
        <v>0</v>
      </c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I44" s="153" t="n">
        <f aca="false">M44</f>
        <v>38231</v>
      </c>
      <c r="BJ44" s="157" t="n">
        <f aca="false">AH44</f>
        <v>0.17</v>
      </c>
      <c r="BK44" s="157" t="n">
        <f aca="false">AI44</f>
        <v>0.17</v>
      </c>
      <c r="BL44" s="157" t="n">
        <f aca="false">AJ44</f>
        <v>0.17</v>
      </c>
      <c r="BM44" s="144"/>
      <c r="BN44" s="157" t="n">
        <f aca="false">AL44</f>
        <v>0.225</v>
      </c>
      <c r="BO44" s="157" t="n">
        <f aca="false">AM44</f>
        <v>0.225</v>
      </c>
      <c r="BP44" s="158" t="n">
        <f aca="false">AN44</f>
        <v>0.225</v>
      </c>
    </row>
    <row r="45" customFormat="false" ht="12.75" hidden="false" customHeight="false" outlineLevel="0" collapsed="false">
      <c r="A45" s="137" t="n">
        <f aca="false">EOMONTH(A44,0)+1</f>
        <v>38473</v>
      </c>
      <c r="B45" s="138" t="n">
        <v>0.0450916760572242</v>
      </c>
      <c r="C45" s="129"/>
      <c r="D45" s="155" t="n">
        <v>37377</v>
      </c>
      <c r="E45" s="133" t="n">
        <v>37.75</v>
      </c>
      <c r="F45" s="133" t="n">
        <v>37.75</v>
      </c>
      <c r="G45" s="133" t="n">
        <v>37.75</v>
      </c>
      <c r="H45" s="131"/>
      <c r="I45" s="133" t="n">
        <v>25</v>
      </c>
      <c r="J45" s="133" t="n">
        <v>25</v>
      </c>
      <c r="K45" s="133" t="n">
        <v>25</v>
      </c>
      <c r="L45" s="134"/>
      <c r="M45" s="146" t="n">
        <v>38261</v>
      </c>
      <c r="N45" s="133" t="n">
        <v>24.375</v>
      </c>
      <c r="O45" s="133" t="n">
        <v>24.375</v>
      </c>
      <c r="P45" s="133" t="n">
        <v>24.375</v>
      </c>
      <c r="Q45" s="133"/>
      <c r="R45" s="133" t="n">
        <v>25.65</v>
      </c>
      <c r="S45" s="133" t="n">
        <v>25.65</v>
      </c>
      <c r="T45" s="133" t="n">
        <v>25.65</v>
      </c>
      <c r="U45" s="133"/>
      <c r="V45" s="133" t="n">
        <v>0.9</v>
      </c>
      <c r="W45" s="133" t="n">
        <v>0.9</v>
      </c>
      <c r="X45" s="133" t="n">
        <v>0.9</v>
      </c>
      <c r="Y45" s="133"/>
      <c r="Z45" s="131" t="n">
        <v>0.2</v>
      </c>
      <c r="AA45" s="131" t="n">
        <v>0.2</v>
      </c>
      <c r="AB45" s="131" t="n">
        <v>0.2</v>
      </c>
      <c r="AC45" s="131"/>
      <c r="AD45" s="131" t="n">
        <v>0.092</v>
      </c>
      <c r="AE45" s="131" t="n">
        <v>0.092</v>
      </c>
      <c r="AF45" s="131" t="n">
        <v>0.092</v>
      </c>
      <c r="AG45" s="131"/>
      <c r="AH45" s="131" t="n">
        <v>0.18</v>
      </c>
      <c r="AI45" s="131" t="n">
        <v>0.18</v>
      </c>
      <c r="AJ45" s="131" t="n">
        <v>0.18</v>
      </c>
      <c r="AK45" s="131"/>
      <c r="AL45" s="131" t="n">
        <v>0.21</v>
      </c>
      <c r="AM45" s="131" t="n">
        <v>0.21</v>
      </c>
      <c r="AN45" s="131" t="n">
        <v>0.21</v>
      </c>
      <c r="AO45" s="133"/>
      <c r="AP45" s="133" t="n">
        <v>13</v>
      </c>
      <c r="AQ45" s="133" t="n">
        <v>0.3</v>
      </c>
      <c r="AR45" s="134"/>
      <c r="AS45" s="160" t="n">
        <v>-1</v>
      </c>
      <c r="AT45" s="161" t="n">
        <v>0</v>
      </c>
      <c r="AU45" s="134"/>
      <c r="AV45" s="160" t="n">
        <v>0</v>
      </c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I45" s="153" t="n">
        <f aca="false">M45</f>
        <v>38261</v>
      </c>
      <c r="BJ45" s="157" t="n">
        <f aca="false">AH45</f>
        <v>0.18</v>
      </c>
      <c r="BK45" s="157" t="n">
        <f aca="false">AI45</f>
        <v>0.18</v>
      </c>
      <c r="BL45" s="157" t="n">
        <f aca="false">AJ45</f>
        <v>0.18</v>
      </c>
      <c r="BM45" s="144"/>
      <c r="BN45" s="157" t="n">
        <f aca="false">AL45</f>
        <v>0.21</v>
      </c>
      <c r="BO45" s="157" t="n">
        <f aca="false">AM45</f>
        <v>0.21</v>
      </c>
      <c r="BP45" s="158" t="n">
        <f aca="false">AN45</f>
        <v>0.21</v>
      </c>
    </row>
    <row r="46" customFormat="false" ht="12.75" hidden="false" customHeight="false" outlineLevel="0" collapsed="false">
      <c r="A46" s="137" t="n">
        <f aca="false">EOMONTH(A45,0)+1</f>
        <v>38504</v>
      </c>
      <c r="B46" s="138" t="n">
        <v>0.0455032027945541</v>
      </c>
      <c r="C46" s="129"/>
      <c r="D46" s="155" t="n">
        <v>37408</v>
      </c>
      <c r="E46" s="133" t="n">
        <v>43.2</v>
      </c>
      <c r="F46" s="133" t="n">
        <v>43.2</v>
      </c>
      <c r="G46" s="133" t="n">
        <v>43.2</v>
      </c>
      <c r="H46" s="131"/>
      <c r="I46" s="133" t="n">
        <v>24.995</v>
      </c>
      <c r="J46" s="133" t="n">
        <v>24.995</v>
      </c>
      <c r="K46" s="133" t="n">
        <v>24.995</v>
      </c>
      <c r="L46" s="134"/>
      <c r="M46" s="146" t="n">
        <v>38292</v>
      </c>
      <c r="N46" s="133" t="n">
        <v>27.875</v>
      </c>
      <c r="O46" s="133" t="n">
        <v>27.875</v>
      </c>
      <c r="P46" s="133" t="n">
        <v>27.875</v>
      </c>
      <c r="Q46" s="133"/>
      <c r="R46" s="133" t="n">
        <v>29</v>
      </c>
      <c r="S46" s="133" t="n">
        <v>29</v>
      </c>
      <c r="T46" s="133" t="n">
        <v>29</v>
      </c>
      <c r="U46" s="133"/>
      <c r="V46" s="133" t="n">
        <v>0.9</v>
      </c>
      <c r="W46" s="133" t="n">
        <v>0.9</v>
      </c>
      <c r="X46" s="133" t="n">
        <v>0.9</v>
      </c>
      <c r="Y46" s="133"/>
      <c r="Z46" s="131" t="n">
        <v>0.2</v>
      </c>
      <c r="AA46" s="131" t="n">
        <v>0.2</v>
      </c>
      <c r="AB46" s="131" t="n">
        <v>0.2</v>
      </c>
      <c r="AC46" s="131"/>
      <c r="AD46" s="131" t="n">
        <v>0.092</v>
      </c>
      <c r="AE46" s="131" t="n">
        <v>0.092</v>
      </c>
      <c r="AF46" s="131" t="n">
        <v>0.092</v>
      </c>
      <c r="AG46" s="131"/>
      <c r="AH46" s="131" t="n">
        <v>0.18</v>
      </c>
      <c r="AI46" s="131" t="n">
        <v>0.18</v>
      </c>
      <c r="AJ46" s="131" t="n">
        <v>0.18</v>
      </c>
      <c r="AK46" s="131"/>
      <c r="AL46" s="131" t="n">
        <v>0.21</v>
      </c>
      <c r="AM46" s="131" t="n">
        <v>0.21</v>
      </c>
      <c r="AN46" s="131" t="n">
        <v>0.21</v>
      </c>
      <c r="AO46" s="133"/>
      <c r="AP46" s="133" t="n">
        <v>13</v>
      </c>
      <c r="AQ46" s="133" t="n">
        <v>0.3</v>
      </c>
      <c r="AR46" s="134"/>
      <c r="AS46" s="160" t="n">
        <v>-0.5</v>
      </c>
      <c r="AT46" s="161" t="n">
        <v>0</v>
      </c>
      <c r="AU46" s="134"/>
      <c r="AV46" s="160" t="n">
        <v>0</v>
      </c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I46" s="153" t="n">
        <f aca="false">M46</f>
        <v>38292</v>
      </c>
      <c r="BJ46" s="157" t="n">
        <f aca="false">AH46</f>
        <v>0.18</v>
      </c>
      <c r="BK46" s="157" t="n">
        <f aca="false">AI46</f>
        <v>0.18</v>
      </c>
      <c r="BL46" s="157" t="n">
        <f aca="false">AJ46</f>
        <v>0.18</v>
      </c>
      <c r="BM46" s="144"/>
      <c r="BN46" s="157" t="n">
        <f aca="false">AL46</f>
        <v>0.21</v>
      </c>
      <c r="BO46" s="157" t="n">
        <f aca="false">AM46</f>
        <v>0.21</v>
      </c>
      <c r="BP46" s="158" t="n">
        <f aca="false">AN46</f>
        <v>0.21</v>
      </c>
    </row>
    <row r="47" customFormat="false" ht="12.75" hidden="false" customHeight="false" outlineLevel="0" collapsed="false">
      <c r="A47" s="137" t="n">
        <f aca="false">EOMONTH(A46,0)+1</f>
        <v>38534</v>
      </c>
      <c r="B47" s="138" t="n">
        <v>0.0458824369288919</v>
      </c>
      <c r="C47" s="129"/>
      <c r="D47" s="155" t="n">
        <v>37438</v>
      </c>
      <c r="E47" s="133" t="n">
        <v>53.5</v>
      </c>
      <c r="F47" s="133" t="n">
        <v>53.5</v>
      </c>
      <c r="G47" s="133" t="n">
        <v>53.5</v>
      </c>
      <c r="H47" s="131"/>
      <c r="I47" s="133" t="n">
        <v>25.9</v>
      </c>
      <c r="J47" s="133" t="n">
        <v>25.9</v>
      </c>
      <c r="K47" s="133" t="n">
        <v>25.9</v>
      </c>
      <c r="L47" s="134"/>
      <c r="M47" s="146" t="n">
        <v>38322</v>
      </c>
      <c r="N47" s="133" t="n">
        <v>25.225</v>
      </c>
      <c r="O47" s="133" t="n">
        <v>25.225</v>
      </c>
      <c r="P47" s="133" t="n">
        <v>25.225</v>
      </c>
      <c r="Q47" s="133"/>
      <c r="R47" s="133" t="n">
        <v>26.25</v>
      </c>
      <c r="S47" s="133" t="n">
        <v>26.25</v>
      </c>
      <c r="T47" s="133" t="n">
        <v>26.25</v>
      </c>
      <c r="U47" s="133"/>
      <c r="V47" s="133" t="n">
        <v>0.9</v>
      </c>
      <c r="W47" s="133" t="n">
        <v>0.9</v>
      </c>
      <c r="X47" s="133" t="n">
        <v>0.9</v>
      </c>
      <c r="Y47" s="133"/>
      <c r="Z47" s="131" t="n">
        <v>0.2</v>
      </c>
      <c r="AA47" s="131" t="n">
        <v>0.2</v>
      </c>
      <c r="AB47" s="131" t="n">
        <v>0.2</v>
      </c>
      <c r="AC47" s="131"/>
      <c r="AD47" s="131" t="n">
        <v>0.092</v>
      </c>
      <c r="AE47" s="131" t="n">
        <v>0.092</v>
      </c>
      <c r="AF47" s="131" t="n">
        <v>0.092</v>
      </c>
      <c r="AG47" s="131"/>
      <c r="AH47" s="131" t="n">
        <v>0.18</v>
      </c>
      <c r="AI47" s="131" t="n">
        <v>0.18</v>
      </c>
      <c r="AJ47" s="131" t="n">
        <v>0.18</v>
      </c>
      <c r="AK47" s="131"/>
      <c r="AL47" s="131" t="n">
        <v>0.21</v>
      </c>
      <c r="AM47" s="131" t="n">
        <v>0.21</v>
      </c>
      <c r="AN47" s="131" t="n">
        <v>0.21</v>
      </c>
      <c r="AO47" s="133"/>
      <c r="AP47" s="133" t="n">
        <v>13</v>
      </c>
      <c r="AQ47" s="133" t="n">
        <v>0.3</v>
      </c>
      <c r="AR47" s="134"/>
      <c r="AS47" s="160" t="n">
        <v>0</v>
      </c>
      <c r="AT47" s="161" t="n">
        <v>0</v>
      </c>
      <c r="AU47" s="134"/>
      <c r="AV47" s="160" t="n">
        <v>0</v>
      </c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I47" s="153" t="n">
        <f aca="false">M47</f>
        <v>38322</v>
      </c>
      <c r="BJ47" s="157" t="n">
        <f aca="false">AH47</f>
        <v>0.18</v>
      </c>
      <c r="BK47" s="157" t="n">
        <f aca="false">AI47</f>
        <v>0.18</v>
      </c>
      <c r="BL47" s="157" t="n">
        <f aca="false">AJ47</f>
        <v>0.18</v>
      </c>
      <c r="BM47" s="144"/>
      <c r="BN47" s="157" t="n">
        <f aca="false">AL47</f>
        <v>0.21</v>
      </c>
      <c r="BO47" s="157" t="n">
        <f aca="false">AM47</f>
        <v>0.21</v>
      </c>
      <c r="BP47" s="158" t="n">
        <f aca="false">AN47</f>
        <v>0.21</v>
      </c>
    </row>
    <row r="48" customFormat="false" ht="12.75" hidden="false" customHeight="false" outlineLevel="0" collapsed="false">
      <c r="A48" s="137" t="n">
        <f aca="false">EOMONTH(A47,0)+1</f>
        <v>38565</v>
      </c>
      <c r="B48" s="138" t="n">
        <v>0.0462560147773083</v>
      </c>
      <c r="C48" s="129"/>
      <c r="D48" s="155" t="n">
        <v>37469</v>
      </c>
      <c r="E48" s="133" t="n">
        <v>53.5</v>
      </c>
      <c r="F48" s="133" t="n">
        <v>53.5</v>
      </c>
      <c r="G48" s="133" t="n">
        <v>53.5</v>
      </c>
      <c r="H48" s="131"/>
      <c r="I48" s="133" t="n">
        <v>25.9</v>
      </c>
      <c r="J48" s="133" t="n">
        <v>25.9</v>
      </c>
      <c r="K48" s="133" t="n">
        <v>25.9</v>
      </c>
      <c r="L48" s="134"/>
      <c r="M48" s="146" t="n">
        <v>38353</v>
      </c>
      <c r="N48" s="133" t="n">
        <v>33.105</v>
      </c>
      <c r="O48" s="133" t="n">
        <v>33.105</v>
      </c>
      <c r="P48" s="133" t="n">
        <v>33.105</v>
      </c>
      <c r="Q48" s="133"/>
      <c r="R48" s="133" t="n">
        <v>30.704</v>
      </c>
      <c r="S48" s="133" t="n">
        <v>30.704</v>
      </c>
      <c r="T48" s="133" t="n">
        <v>30.704</v>
      </c>
      <c r="U48" s="133"/>
      <c r="V48" s="133" t="n">
        <v>0.9</v>
      </c>
      <c r="W48" s="133" t="n">
        <v>0.9</v>
      </c>
      <c r="X48" s="133" t="n">
        <v>0.9</v>
      </c>
      <c r="Y48" s="133"/>
      <c r="Z48" s="131" t="n">
        <v>0.21</v>
      </c>
      <c r="AA48" s="131" t="n">
        <v>0.21</v>
      </c>
      <c r="AB48" s="131" t="n">
        <v>0.21</v>
      </c>
      <c r="AC48" s="131"/>
      <c r="AD48" s="131" t="n">
        <v>0.096</v>
      </c>
      <c r="AE48" s="131" t="n">
        <v>0.096</v>
      </c>
      <c r="AF48" s="131" t="n">
        <v>0.096</v>
      </c>
      <c r="AG48" s="131"/>
      <c r="AH48" s="131" t="n">
        <v>0.2</v>
      </c>
      <c r="AI48" s="131" t="n">
        <v>0.2</v>
      </c>
      <c r="AJ48" s="131" t="n">
        <v>0.2</v>
      </c>
      <c r="AK48" s="131"/>
      <c r="AL48" s="131" t="n">
        <v>0.2625</v>
      </c>
      <c r="AM48" s="131" t="n">
        <v>0.2625</v>
      </c>
      <c r="AN48" s="131" t="n">
        <v>0.2625</v>
      </c>
      <c r="AO48" s="133"/>
      <c r="AP48" s="133" t="n">
        <v>14</v>
      </c>
      <c r="AQ48" s="133" t="n">
        <v>0.3</v>
      </c>
      <c r="AR48" s="134"/>
      <c r="AS48" s="160" t="n">
        <v>1</v>
      </c>
      <c r="AT48" s="161" t="n">
        <v>0</v>
      </c>
      <c r="AU48" s="134"/>
      <c r="AV48" s="160" t="n">
        <v>0</v>
      </c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I48" s="153" t="n">
        <f aca="false">M48</f>
        <v>38353</v>
      </c>
      <c r="BJ48" s="157" t="n">
        <f aca="false">AH48</f>
        <v>0.2</v>
      </c>
      <c r="BK48" s="157" t="n">
        <f aca="false">AI48</f>
        <v>0.2</v>
      </c>
      <c r="BL48" s="157" t="n">
        <f aca="false">AJ48</f>
        <v>0.2</v>
      </c>
      <c r="BM48" s="144"/>
      <c r="BN48" s="157" t="n">
        <f aca="false">AL48</f>
        <v>0.2625</v>
      </c>
      <c r="BO48" s="157" t="n">
        <f aca="false">AM48</f>
        <v>0.2625</v>
      </c>
      <c r="BP48" s="158" t="n">
        <f aca="false">AN48</f>
        <v>0.2625</v>
      </c>
    </row>
    <row r="49" customFormat="false" ht="12.75" hidden="false" customHeight="false" outlineLevel="0" collapsed="false">
      <c r="A49" s="137" t="n">
        <f aca="false">EOMONTH(A48,0)+1</f>
        <v>38596</v>
      </c>
      <c r="B49" s="138" t="n">
        <v>0.046629592672407</v>
      </c>
      <c r="C49" s="129"/>
      <c r="D49" s="155" t="n">
        <v>37500</v>
      </c>
      <c r="E49" s="133" t="n">
        <v>36.1</v>
      </c>
      <c r="F49" s="133" t="n">
        <v>36.1</v>
      </c>
      <c r="G49" s="133" t="n">
        <v>36.1</v>
      </c>
      <c r="H49" s="131"/>
      <c r="I49" s="133" t="n">
        <v>24.5</v>
      </c>
      <c r="J49" s="133" t="n">
        <v>24.5</v>
      </c>
      <c r="K49" s="133" t="n">
        <v>24.5</v>
      </c>
      <c r="L49" s="134"/>
      <c r="M49" s="146" t="n">
        <v>38384</v>
      </c>
      <c r="N49" s="133" t="n">
        <v>33.33</v>
      </c>
      <c r="O49" s="133" t="n">
        <v>33.33</v>
      </c>
      <c r="P49" s="133" t="n">
        <v>33.33</v>
      </c>
      <c r="Q49" s="133"/>
      <c r="R49" s="133" t="n">
        <v>29.004</v>
      </c>
      <c r="S49" s="133" t="n">
        <v>29.004</v>
      </c>
      <c r="T49" s="133" t="n">
        <v>29.004</v>
      </c>
      <c r="U49" s="133"/>
      <c r="V49" s="133" t="n">
        <v>0.9</v>
      </c>
      <c r="W49" s="133" t="n">
        <v>0.9</v>
      </c>
      <c r="X49" s="133" t="n">
        <v>0.9</v>
      </c>
      <c r="Y49" s="133"/>
      <c r="Z49" s="131" t="n">
        <v>0.21</v>
      </c>
      <c r="AA49" s="131" t="n">
        <v>0.21</v>
      </c>
      <c r="AB49" s="131" t="n">
        <v>0.21</v>
      </c>
      <c r="AC49" s="131"/>
      <c r="AD49" s="131" t="n">
        <v>0.096</v>
      </c>
      <c r="AE49" s="131" t="n">
        <v>0.096</v>
      </c>
      <c r="AF49" s="131" t="n">
        <v>0.096</v>
      </c>
      <c r="AG49" s="131"/>
      <c r="AH49" s="131" t="n">
        <v>0.2</v>
      </c>
      <c r="AI49" s="131" t="n">
        <v>0.2</v>
      </c>
      <c r="AJ49" s="131" t="n">
        <v>0.2</v>
      </c>
      <c r="AK49" s="131"/>
      <c r="AL49" s="131" t="n">
        <v>0.2625</v>
      </c>
      <c r="AM49" s="131" t="n">
        <v>0.2625</v>
      </c>
      <c r="AN49" s="131" t="n">
        <v>0.2625</v>
      </c>
      <c r="AO49" s="133"/>
      <c r="AP49" s="133" t="n">
        <v>14</v>
      </c>
      <c r="AQ49" s="133" t="n">
        <v>0.3</v>
      </c>
      <c r="AR49" s="134"/>
      <c r="AS49" s="160" t="n">
        <v>2</v>
      </c>
      <c r="AT49" s="161" t="n">
        <v>0</v>
      </c>
      <c r="AU49" s="134"/>
      <c r="AV49" s="160" t="n">
        <v>0</v>
      </c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I49" s="153" t="n">
        <f aca="false">M49</f>
        <v>38384</v>
      </c>
      <c r="BJ49" s="157" t="n">
        <f aca="false">AH49</f>
        <v>0.2</v>
      </c>
      <c r="BK49" s="157" t="n">
        <f aca="false">AI49</f>
        <v>0.2</v>
      </c>
      <c r="BL49" s="157" t="n">
        <f aca="false">AJ49</f>
        <v>0.2</v>
      </c>
      <c r="BM49" s="144"/>
      <c r="BN49" s="157" t="n">
        <f aca="false">AL49</f>
        <v>0.2625</v>
      </c>
      <c r="BO49" s="157" t="n">
        <f aca="false">AM49</f>
        <v>0.2625</v>
      </c>
      <c r="BP49" s="158" t="n">
        <f aca="false">AN49</f>
        <v>0.2625</v>
      </c>
    </row>
    <row r="50" customFormat="false" ht="12.75" hidden="false" customHeight="false" outlineLevel="0" collapsed="false">
      <c r="A50" s="137" t="n">
        <f aca="false">EOMONTH(A49,0)+1</f>
        <v>38626</v>
      </c>
      <c r="B50" s="138" t="n">
        <v>0.046979878363985</v>
      </c>
      <c r="C50" s="129"/>
      <c r="D50" s="155" t="n">
        <v>37530</v>
      </c>
      <c r="E50" s="133" t="n">
        <v>36.5</v>
      </c>
      <c r="F50" s="133" t="n">
        <v>36.5</v>
      </c>
      <c r="G50" s="133" t="n">
        <v>36.5</v>
      </c>
      <c r="H50" s="131"/>
      <c r="I50" s="133" t="n">
        <v>25</v>
      </c>
      <c r="J50" s="133" t="n">
        <v>25</v>
      </c>
      <c r="K50" s="133" t="n">
        <v>25</v>
      </c>
      <c r="L50" s="134"/>
      <c r="M50" s="146" t="n">
        <v>38412</v>
      </c>
      <c r="N50" s="133" t="n">
        <v>27.375</v>
      </c>
      <c r="O50" s="133" t="n">
        <v>27.375</v>
      </c>
      <c r="P50" s="133" t="n">
        <v>27.375</v>
      </c>
      <c r="Q50" s="133"/>
      <c r="R50" s="133" t="n">
        <v>28.7</v>
      </c>
      <c r="S50" s="133" t="n">
        <v>28.7</v>
      </c>
      <c r="T50" s="133" t="n">
        <v>28.7</v>
      </c>
      <c r="U50" s="133"/>
      <c r="V50" s="133" t="n">
        <v>0.9</v>
      </c>
      <c r="W50" s="133" t="n">
        <v>0.9</v>
      </c>
      <c r="X50" s="133" t="n">
        <v>0.9</v>
      </c>
      <c r="Y50" s="133"/>
      <c r="Z50" s="131" t="n">
        <v>0.21</v>
      </c>
      <c r="AA50" s="131" t="n">
        <v>0.21</v>
      </c>
      <c r="AB50" s="131" t="n">
        <v>0.21</v>
      </c>
      <c r="AC50" s="131"/>
      <c r="AD50" s="131" t="n">
        <v>0.096</v>
      </c>
      <c r="AE50" s="131" t="n">
        <v>0.096</v>
      </c>
      <c r="AF50" s="131" t="n">
        <v>0.096</v>
      </c>
      <c r="AG50" s="131"/>
      <c r="AH50" s="131" t="n">
        <v>0.18</v>
      </c>
      <c r="AI50" s="131" t="n">
        <v>0.18</v>
      </c>
      <c r="AJ50" s="131" t="n">
        <v>0.18</v>
      </c>
      <c r="AK50" s="131"/>
      <c r="AL50" s="131" t="n">
        <v>0.2625</v>
      </c>
      <c r="AM50" s="131" t="n">
        <v>0.2625</v>
      </c>
      <c r="AN50" s="131" t="n">
        <v>0.2625</v>
      </c>
      <c r="AO50" s="133"/>
      <c r="AP50" s="133" t="n">
        <v>14</v>
      </c>
      <c r="AQ50" s="133" t="n">
        <v>0.4</v>
      </c>
      <c r="AR50" s="134"/>
      <c r="AS50" s="160" t="n">
        <v>3</v>
      </c>
      <c r="AT50" s="161" t="n">
        <v>0.01</v>
      </c>
      <c r="AU50" s="134"/>
      <c r="AV50" s="160" t="n">
        <v>0</v>
      </c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I50" s="153" t="n">
        <f aca="false">M50</f>
        <v>38412</v>
      </c>
      <c r="BJ50" s="157" t="n">
        <f aca="false">AH50</f>
        <v>0.18</v>
      </c>
      <c r="BK50" s="157" t="n">
        <f aca="false">AI50</f>
        <v>0.18</v>
      </c>
      <c r="BL50" s="157" t="n">
        <f aca="false">AJ50</f>
        <v>0.18</v>
      </c>
      <c r="BM50" s="144"/>
      <c r="BN50" s="157" t="n">
        <f aca="false">AL50</f>
        <v>0.2625</v>
      </c>
      <c r="BO50" s="157" t="n">
        <f aca="false">AM50</f>
        <v>0.2625</v>
      </c>
      <c r="BP50" s="158" t="n">
        <f aca="false">AN50</f>
        <v>0.2625</v>
      </c>
    </row>
    <row r="51" customFormat="false" ht="12.75" hidden="false" customHeight="false" outlineLevel="0" collapsed="false">
      <c r="A51" s="137" t="n">
        <f aca="false">EOMONTH(A50,0)+1</f>
        <v>38657</v>
      </c>
      <c r="B51" s="138" t="n">
        <v>0.0473189501209665</v>
      </c>
      <c r="C51" s="129"/>
      <c r="D51" s="155" t="n">
        <v>37561</v>
      </c>
      <c r="E51" s="133" t="n">
        <v>36.5</v>
      </c>
      <c r="F51" s="133" t="n">
        <v>36.5</v>
      </c>
      <c r="G51" s="133" t="n">
        <v>36.5</v>
      </c>
      <c r="H51" s="131"/>
      <c r="I51" s="133" t="n">
        <v>25</v>
      </c>
      <c r="J51" s="133" t="n">
        <v>25</v>
      </c>
      <c r="K51" s="133" t="n">
        <v>25</v>
      </c>
      <c r="L51" s="134"/>
      <c r="M51" s="146" t="n">
        <v>38443</v>
      </c>
      <c r="N51" s="133" t="n">
        <v>27.4</v>
      </c>
      <c r="O51" s="133" t="n">
        <v>27.4</v>
      </c>
      <c r="P51" s="133" t="n">
        <v>27.4</v>
      </c>
      <c r="Q51" s="133"/>
      <c r="R51" s="133" t="n">
        <v>26.8</v>
      </c>
      <c r="S51" s="133" t="n">
        <v>26.8</v>
      </c>
      <c r="T51" s="133" t="n">
        <v>26.8</v>
      </c>
      <c r="U51" s="133"/>
      <c r="V51" s="133" t="n">
        <v>0.9</v>
      </c>
      <c r="W51" s="133" t="n">
        <v>0.9</v>
      </c>
      <c r="X51" s="133" t="n">
        <v>0.9</v>
      </c>
      <c r="Y51" s="133"/>
      <c r="Z51" s="131" t="n">
        <v>0.21</v>
      </c>
      <c r="AA51" s="131" t="n">
        <v>0.21</v>
      </c>
      <c r="AB51" s="131" t="n">
        <v>0.21</v>
      </c>
      <c r="AC51" s="131"/>
      <c r="AD51" s="131" t="n">
        <v>0.096</v>
      </c>
      <c r="AE51" s="131" t="n">
        <v>0.096</v>
      </c>
      <c r="AF51" s="131" t="n">
        <v>0.096</v>
      </c>
      <c r="AG51" s="131"/>
      <c r="AH51" s="131" t="n">
        <v>0.18</v>
      </c>
      <c r="AI51" s="131" t="n">
        <v>0.18</v>
      </c>
      <c r="AJ51" s="131" t="n">
        <v>0.18</v>
      </c>
      <c r="AK51" s="131"/>
      <c r="AL51" s="131" t="n">
        <v>0.2625</v>
      </c>
      <c r="AM51" s="131" t="n">
        <v>0.2625</v>
      </c>
      <c r="AN51" s="131" t="n">
        <v>0.2625</v>
      </c>
      <c r="AO51" s="133"/>
      <c r="AP51" s="133" t="n">
        <v>15</v>
      </c>
      <c r="AQ51" s="133" t="n">
        <v>0.4</v>
      </c>
      <c r="AR51" s="134"/>
      <c r="AS51" s="160" t="n">
        <v>4</v>
      </c>
      <c r="AT51" s="161" t="n">
        <v>0.015</v>
      </c>
      <c r="AU51" s="134"/>
      <c r="AV51" s="160" t="n">
        <v>0</v>
      </c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I51" s="153" t="n">
        <f aca="false">M51</f>
        <v>38443</v>
      </c>
      <c r="BJ51" s="157" t="n">
        <f aca="false">AH51</f>
        <v>0.18</v>
      </c>
      <c r="BK51" s="157" t="n">
        <f aca="false">AI51</f>
        <v>0.18</v>
      </c>
      <c r="BL51" s="157" t="n">
        <f aca="false">AJ51</f>
        <v>0.18</v>
      </c>
      <c r="BM51" s="144"/>
      <c r="BN51" s="157" t="n">
        <f aca="false">AL51</f>
        <v>0.2625</v>
      </c>
      <c r="BO51" s="157" t="n">
        <f aca="false">AM51</f>
        <v>0.2625</v>
      </c>
      <c r="BP51" s="158" t="n">
        <f aca="false">AN51</f>
        <v>0.2625</v>
      </c>
    </row>
    <row r="52" customFormat="false" ht="12.75" hidden="false" customHeight="false" outlineLevel="0" collapsed="false">
      <c r="A52" s="137" t="n">
        <f aca="false">EOMONTH(A51,0)+1</f>
        <v>38687</v>
      </c>
      <c r="B52" s="138" t="n">
        <v>0.0476470841159333</v>
      </c>
      <c r="C52" s="129"/>
      <c r="D52" s="155" t="n">
        <v>37591</v>
      </c>
      <c r="E52" s="133" t="n">
        <v>36.5</v>
      </c>
      <c r="F52" s="133" t="n">
        <v>36.5</v>
      </c>
      <c r="G52" s="133" t="n">
        <v>36.5</v>
      </c>
      <c r="H52" s="131"/>
      <c r="I52" s="133" t="n">
        <v>25</v>
      </c>
      <c r="J52" s="133" t="n">
        <v>25</v>
      </c>
      <c r="K52" s="133" t="n">
        <v>25</v>
      </c>
      <c r="L52" s="134"/>
      <c r="M52" s="146" t="n">
        <v>38473</v>
      </c>
      <c r="N52" s="133" t="n">
        <v>28.95</v>
      </c>
      <c r="O52" s="133" t="n">
        <v>28.95</v>
      </c>
      <c r="P52" s="133" t="n">
        <v>28.95</v>
      </c>
      <c r="Q52" s="133"/>
      <c r="R52" s="133" t="n">
        <v>27.95</v>
      </c>
      <c r="S52" s="133" t="n">
        <v>27.95</v>
      </c>
      <c r="T52" s="133" t="n">
        <v>27.95</v>
      </c>
      <c r="U52" s="133"/>
      <c r="V52" s="133" t="n">
        <v>0.9</v>
      </c>
      <c r="W52" s="133" t="n">
        <v>0.9</v>
      </c>
      <c r="X52" s="133" t="n">
        <v>0.9</v>
      </c>
      <c r="Y52" s="133"/>
      <c r="Z52" s="131" t="n">
        <v>0.21</v>
      </c>
      <c r="AA52" s="131" t="n">
        <v>0.21</v>
      </c>
      <c r="AB52" s="131" t="n">
        <v>0.21</v>
      </c>
      <c r="AC52" s="131"/>
      <c r="AD52" s="131" t="n">
        <v>0.096</v>
      </c>
      <c r="AE52" s="131" t="n">
        <v>0.096</v>
      </c>
      <c r="AF52" s="131" t="n">
        <v>0.096</v>
      </c>
      <c r="AG52" s="131"/>
      <c r="AH52" s="131" t="n">
        <v>0.18</v>
      </c>
      <c r="AI52" s="131" t="n">
        <v>0.18</v>
      </c>
      <c r="AJ52" s="131" t="n">
        <v>0.18</v>
      </c>
      <c r="AK52" s="131"/>
      <c r="AL52" s="131" t="n">
        <v>0.2625</v>
      </c>
      <c r="AM52" s="131" t="n">
        <v>0.2625</v>
      </c>
      <c r="AN52" s="131" t="n">
        <v>0.2625</v>
      </c>
      <c r="AO52" s="133"/>
      <c r="AP52" s="133" t="n">
        <v>15</v>
      </c>
      <c r="AQ52" s="133" t="n">
        <v>0.4</v>
      </c>
      <c r="AR52" s="134"/>
      <c r="AS52" s="160" t="n">
        <v>5</v>
      </c>
      <c r="AT52" s="161" t="n">
        <v>0.0175</v>
      </c>
      <c r="AU52" s="134"/>
      <c r="AV52" s="160" t="n">
        <v>0</v>
      </c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I52" s="153" t="n">
        <f aca="false">M52</f>
        <v>38473</v>
      </c>
      <c r="BJ52" s="157" t="n">
        <f aca="false">AH52</f>
        <v>0.18</v>
      </c>
      <c r="BK52" s="157" t="n">
        <f aca="false">AI52</f>
        <v>0.18</v>
      </c>
      <c r="BL52" s="157" t="n">
        <f aca="false">AJ52</f>
        <v>0.18</v>
      </c>
      <c r="BM52" s="144"/>
      <c r="BN52" s="157" t="n">
        <f aca="false">AL52</f>
        <v>0.2625</v>
      </c>
      <c r="BO52" s="157" t="n">
        <f aca="false">AM52</f>
        <v>0.2625</v>
      </c>
      <c r="BP52" s="158" t="n">
        <f aca="false">AN52</f>
        <v>0.2625</v>
      </c>
    </row>
    <row r="53" customFormat="false" ht="12.75" hidden="false" customHeight="false" outlineLevel="0" collapsed="false">
      <c r="A53" s="137" t="n">
        <f aca="false">EOMONTH(A52,0)+1</f>
        <v>38718</v>
      </c>
      <c r="B53" s="138" t="n">
        <v>0.0479619390709272</v>
      </c>
      <c r="C53" s="129"/>
      <c r="D53" s="155" t="n">
        <v>37622</v>
      </c>
      <c r="E53" s="133" t="n">
        <v>43</v>
      </c>
      <c r="F53" s="133" t="n">
        <v>43</v>
      </c>
      <c r="G53" s="133" t="n">
        <v>43</v>
      </c>
      <c r="H53" s="131"/>
      <c r="I53" s="133" t="n">
        <v>30</v>
      </c>
      <c r="J53" s="133" t="n">
        <v>30</v>
      </c>
      <c r="K53" s="133" t="n">
        <v>30</v>
      </c>
      <c r="L53" s="134"/>
      <c r="M53" s="146" t="n">
        <v>38504</v>
      </c>
      <c r="N53" s="133" t="n">
        <v>30.55</v>
      </c>
      <c r="O53" s="133" t="n">
        <v>30.55</v>
      </c>
      <c r="P53" s="133" t="n">
        <v>30.55</v>
      </c>
      <c r="Q53" s="133"/>
      <c r="R53" s="133" t="n">
        <v>28.25</v>
      </c>
      <c r="S53" s="133" t="n">
        <v>28.25</v>
      </c>
      <c r="T53" s="133" t="n">
        <v>28.25</v>
      </c>
      <c r="U53" s="133"/>
      <c r="V53" s="133" t="n">
        <v>0.9</v>
      </c>
      <c r="W53" s="133" t="n">
        <v>0.9</v>
      </c>
      <c r="X53" s="133" t="n">
        <v>0.9</v>
      </c>
      <c r="Y53" s="133"/>
      <c r="Z53" s="131" t="n">
        <v>0.21</v>
      </c>
      <c r="AA53" s="131" t="n">
        <v>0.21</v>
      </c>
      <c r="AB53" s="131" t="n">
        <v>0.21</v>
      </c>
      <c r="AC53" s="131"/>
      <c r="AD53" s="131" t="n">
        <v>0.096</v>
      </c>
      <c r="AE53" s="131" t="n">
        <v>0.096</v>
      </c>
      <c r="AF53" s="131" t="n">
        <v>0.096</v>
      </c>
      <c r="AG53" s="131"/>
      <c r="AH53" s="131" t="n">
        <v>0.18</v>
      </c>
      <c r="AI53" s="131" t="n">
        <v>0.18</v>
      </c>
      <c r="AJ53" s="131" t="n">
        <v>0.18</v>
      </c>
      <c r="AK53" s="131"/>
      <c r="AL53" s="131" t="n">
        <v>0.3</v>
      </c>
      <c r="AM53" s="131" t="n">
        <v>0.3</v>
      </c>
      <c r="AN53" s="131" t="n">
        <v>0.3</v>
      </c>
      <c r="AO53" s="133"/>
      <c r="AP53" s="133" t="n">
        <v>15</v>
      </c>
      <c r="AQ53" s="133" t="n">
        <v>0.4</v>
      </c>
      <c r="AR53" s="134"/>
      <c r="AS53" s="160" t="n">
        <v>6</v>
      </c>
      <c r="AT53" s="161" t="n">
        <v>0.025</v>
      </c>
      <c r="AU53" s="134"/>
      <c r="AV53" s="160" t="n">
        <v>0</v>
      </c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I53" s="153" t="n">
        <f aca="false">M53</f>
        <v>38504</v>
      </c>
      <c r="BJ53" s="157" t="n">
        <f aca="false">AH53</f>
        <v>0.18</v>
      </c>
      <c r="BK53" s="157" t="n">
        <f aca="false">AI53</f>
        <v>0.18</v>
      </c>
      <c r="BL53" s="157" t="n">
        <f aca="false">AJ53</f>
        <v>0.18</v>
      </c>
      <c r="BM53" s="144"/>
      <c r="BN53" s="157" t="n">
        <f aca="false">AL53</f>
        <v>0.3</v>
      </c>
      <c r="BO53" s="157" t="n">
        <f aca="false">AM53</f>
        <v>0.3</v>
      </c>
      <c r="BP53" s="158" t="n">
        <f aca="false">AN53</f>
        <v>0.3</v>
      </c>
    </row>
    <row r="54" customFormat="false" ht="12.75" hidden="false" customHeight="false" outlineLevel="0" collapsed="false">
      <c r="A54" s="137" t="n">
        <f aca="false">EOMONTH(A53,0)+1</f>
        <v>38749</v>
      </c>
      <c r="B54" s="138" t="n">
        <v>0.0482327633683481</v>
      </c>
      <c r="C54" s="129"/>
      <c r="D54" s="155" t="n">
        <v>37653</v>
      </c>
      <c r="E54" s="133" t="n">
        <v>43</v>
      </c>
      <c r="F54" s="133" t="n">
        <v>43</v>
      </c>
      <c r="G54" s="133" t="n">
        <v>43</v>
      </c>
      <c r="H54" s="131"/>
      <c r="I54" s="133" t="n">
        <v>30</v>
      </c>
      <c r="J54" s="133" t="n">
        <v>30</v>
      </c>
      <c r="K54" s="133" t="n">
        <v>30</v>
      </c>
      <c r="L54" s="134"/>
      <c r="M54" s="146" t="n">
        <v>38534</v>
      </c>
      <c r="N54" s="133" t="n">
        <v>37.6</v>
      </c>
      <c r="O54" s="133" t="n">
        <v>37.6</v>
      </c>
      <c r="P54" s="133" t="n">
        <v>37.6</v>
      </c>
      <c r="Q54" s="133"/>
      <c r="R54" s="133" t="n">
        <v>36.4</v>
      </c>
      <c r="S54" s="133" t="n">
        <v>36.4</v>
      </c>
      <c r="T54" s="133" t="n">
        <v>36.4</v>
      </c>
      <c r="U54" s="133"/>
      <c r="V54" s="133" t="n">
        <v>0.9</v>
      </c>
      <c r="W54" s="133" t="n">
        <v>0.9</v>
      </c>
      <c r="X54" s="133" t="n">
        <v>0.9</v>
      </c>
      <c r="Y54" s="133"/>
      <c r="Z54" s="131" t="n">
        <v>0.25</v>
      </c>
      <c r="AA54" s="131" t="n">
        <v>0.25</v>
      </c>
      <c r="AB54" s="131" t="n">
        <v>0.25</v>
      </c>
      <c r="AC54" s="131"/>
      <c r="AD54" s="131" t="n">
        <v>0.112</v>
      </c>
      <c r="AE54" s="131" t="n">
        <v>0.112</v>
      </c>
      <c r="AF54" s="131" t="n">
        <v>0.112</v>
      </c>
      <c r="AG54" s="131"/>
      <c r="AH54" s="131" t="n">
        <v>0.21</v>
      </c>
      <c r="AI54" s="131" t="n">
        <v>0.21</v>
      </c>
      <c r="AJ54" s="131" t="n">
        <v>0.21</v>
      </c>
      <c r="AK54" s="131"/>
      <c r="AL54" s="131" t="n">
        <v>0.2475</v>
      </c>
      <c r="AM54" s="131" t="n">
        <v>0.2475</v>
      </c>
      <c r="AN54" s="131" t="n">
        <v>0.2475</v>
      </c>
      <c r="AO54" s="133"/>
      <c r="AP54" s="133" t="n">
        <v>16</v>
      </c>
      <c r="AQ54" s="133" t="n">
        <v>0.4</v>
      </c>
      <c r="AR54" s="134"/>
      <c r="AS54" s="160" t="n">
        <v>7</v>
      </c>
      <c r="AT54" s="161" t="n">
        <v>0.035</v>
      </c>
      <c r="AU54" s="134"/>
      <c r="AV54" s="160" t="n">
        <v>0</v>
      </c>
      <c r="AW54" s="134"/>
      <c r="AX54" s="134"/>
      <c r="AY54" s="134"/>
      <c r="AZ54" s="134"/>
      <c r="BA54" s="134"/>
      <c r="BB54" s="134"/>
      <c r="BC54" s="134"/>
      <c r="BD54" s="134"/>
      <c r="BE54" s="134"/>
      <c r="BF54" s="134"/>
      <c r="BI54" s="153" t="n">
        <f aca="false">M54</f>
        <v>38534</v>
      </c>
      <c r="BJ54" s="157" t="n">
        <f aca="false">AH54</f>
        <v>0.21</v>
      </c>
      <c r="BK54" s="157" t="n">
        <f aca="false">AI54</f>
        <v>0.21</v>
      </c>
      <c r="BL54" s="157" t="n">
        <f aca="false">AJ54</f>
        <v>0.21</v>
      </c>
      <c r="BM54" s="144"/>
      <c r="BN54" s="157" t="n">
        <f aca="false">AL54</f>
        <v>0.2475</v>
      </c>
      <c r="BO54" s="157" t="n">
        <f aca="false">AM54</f>
        <v>0.2475</v>
      </c>
      <c r="BP54" s="158" t="n">
        <f aca="false">AN54</f>
        <v>0.2475</v>
      </c>
    </row>
    <row r="55" customFormat="false" ht="12.75" hidden="false" customHeight="false" outlineLevel="0" collapsed="false">
      <c r="A55" s="137" t="n">
        <f aca="false">EOMONTH(A54,0)+1</f>
        <v>38777</v>
      </c>
      <c r="B55" s="138" t="n">
        <v>0.0484773788838604</v>
      </c>
      <c r="C55" s="129"/>
      <c r="D55" s="155" t="n">
        <v>37681</v>
      </c>
      <c r="E55" s="133" t="n">
        <v>35.25</v>
      </c>
      <c r="F55" s="133" t="n">
        <v>35.25</v>
      </c>
      <c r="G55" s="133" t="n">
        <v>35.25</v>
      </c>
      <c r="H55" s="131"/>
      <c r="I55" s="133" t="n">
        <v>29</v>
      </c>
      <c r="J55" s="133" t="n">
        <v>29</v>
      </c>
      <c r="K55" s="133" t="n">
        <v>29</v>
      </c>
      <c r="L55" s="134"/>
      <c r="M55" s="146" t="n">
        <v>38565</v>
      </c>
      <c r="N55" s="133" t="n">
        <v>38.35</v>
      </c>
      <c r="O55" s="133" t="n">
        <v>38.35</v>
      </c>
      <c r="P55" s="133" t="n">
        <v>38.35</v>
      </c>
      <c r="Q55" s="133"/>
      <c r="R55" s="133" t="n">
        <v>39.2</v>
      </c>
      <c r="S55" s="133" t="n">
        <v>39.2</v>
      </c>
      <c r="T55" s="133" t="n">
        <v>39.2</v>
      </c>
      <c r="U55" s="133"/>
      <c r="V55" s="133" t="n">
        <v>0.9</v>
      </c>
      <c r="W55" s="133" t="n">
        <v>0.9</v>
      </c>
      <c r="X55" s="133" t="n">
        <v>0.9</v>
      </c>
      <c r="Y55" s="133"/>
      <c r="Z55" s="131" t="n">
        <v>0.26</v>
      </c>
      <c r="AA55" s="131" t="n">
        <v>0.26</v>
      </c>
      <c r="AB55" s="131" t="n">
        <v>0.26</v>
      </c>
      <c r="AC55" s="131"/>
      <c r="AD55" s="131" t="n">
        <v>0.116</v>
      </c>
      <c r="AE55" s="131" t="n">
        <v>0.116</v>
      </c>
      <c r="AF55" s="131" t="n">
        <v>0.116</v>
      </c>
      <c r="AG55" s="131"/>
      <c r="AH55" s="131" t="n">
        <v>0.21</v>
      </c>
      <c r="AI55" s="131" t="n">
        <v>0.21</v>
      </c>
      <c r="AJ55" s="131" t="n">
        <v>0.21</v>
      </c>
      <c r="AK55" s="131"/>
      <c r="AL55" s="131" t="n">
        <v>0.2475</v>
      </c>
      <c r="AM55" s="131" t="n">
        <v>0.2475</v>
      </c>
      <c r="AN55" s="131" t="n">
        <v>0.2475</v>
      </c>
      <c r="AO55" s="133"/>
      <c r="AP55" s="133" t="n">
        <v>16</v>
      </c>
      <c r="AQ55" s="133" t="n">
        <v>0.4</v>
      </c>
      <c r="AR55" s="134"/>
      <c r="AS55" s="160" t="n">
        <v>8</v>
      </c>
      <c r="AT55" s="161" t="n">
        <v>0.04</v>
      </c>
      <c r="AU55" s="134"/>
      <c r="AV55" s="160" t="n">
        <v>0</v>
      </c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I55" s="153" t="n">
        <f aca="false">M55</f>
        <v>38565</v>
      </c>
      <c r="BJ55" s="157" t="n">
        <f aca="false">AH55</f>
        <v>0.21</v>
      </c>
      <c r="BK55" s="157" t="n">
        <f aca="false">AI55</f>
        <v>0.21</v>
      </c>
      <c r="BL55" s="157" t="n">
        <f aca="false">AJ55</f>
        <v>0.21</v>
      </c>
      <c r="BM55" s="144"/>
      <c r="BN55" s="157" t="n">
        <f aca="false">AL55</f>
        <v>0.2475</v>
      </c>
      <c r="BO55" s="157" t="n">
        <f aca="false">AM55</f>
        <v>0.2475</v>
      </c>
      <c r="BP55" s="158" t="n">
        <f aca="false">AN55</f>
        <v>0.2475</v>
      </c>
    </row>
    <row r="56" customFormat="false" ht="12.75" hidden="false" customHeight="false" outlineLevel="0" collapsed="false">
      <c r="A56" s="137" t="n">
        <f aca="false">EOMONTH(A55,0)+1</f>
        <v>38808</v>
      </c>
      <c r="B56" s="138" t="n">
        <v>0.0487482032279272</v>
      </c>
      <c r="C56" s="129"/>
      <c r="D56" s="155" t="n">
        <v>37712</v>
      </c>
      <c r="E56" s="133" t="n">
        <v>35.25</v>
      </c>
      <c r="F56" s="133" t="n">
        <v>35.25</v>
      </c>
      <c r="G56" s="133" t="n">
        <v>35.25</v>
      </c>
      <c r="H56" s="131"/>
      <c r="I56" s="133" t="n">
        <v>26</v>
      </c>
      <c r="J56" s="133" t="n">
        <v>26</v>
      </c>
      <c r="K56" s="133" t="n">
        <v>26</v>
      </c>
      <c r="L56" s="134"/>
      <c r="M56" s="146" t="n">
        <v>38596</v>
      </c>
      <c r="N56" s="133" t="n">
        <v>26.325</v>
      </c>
      <c r="O56" s="133" t="n">
        <v>26.325</v>
      </c>
      <c r="P56" s="133" t="n">
        <v>26.325</v>
      </c>
      <c r="Q56" s="133"/>
      <c r="R56" s="133" t="n">
        <v>27.6</v>
      </c>
      <c r="S56" s="133" t="n">
        <v>27.6</v>
      </c>
      <c r="T56" s="133" t="n">
        <v>27.6</v>
      </c>
      <c r="U56" s="133"/>
      <c r="V56" s="133" t="n">
        <v>0.9</v>
      </c>
      <c r="W56" s="133" t="n">
        <v>0.9</v>
      </c>
      <c r="X56" s="133" t="n">
        <v>0.9</v>
      </c>
      <c r="Y56" s="133"/>
      <c r="Z56" s="131" t="n">
        <v>0.21</v>
      </c>
      <c r="AA56" s="131" t="n">
        <v>0.21</v>
      </c>
      <c r="AB56" s="131" t="n">
        <v>0.21</v>
      </c>
      <c r="AC56" s="131"/>
      <c r="AD56" s="131" t="n">
        <v>0.096</v>
      </c>
      <c r="AE56" s="131" t="n">
        <v>0.096</v>
      </c>
      <c r="AF56" s="131" t="n">
        <v>0.096</v>
      </c>
      <c r="AG56" s="131"/>
      <c r="AH56" s="131" t="n">
        <v>0.12</v>
      </c>
      <c r="AI56" s="131" t="n">
        <v>0.12</v>
      </c>
      <c r="AJ56" s="131" t="n">
        <v>0.12</v>
      </c>
      <c r="AK56" s="131"/>
      <c r="AL56" s="131" t="n">
        <v>0.225</v>
      </c>
      <c r="AM56" s="131" t="n">
        <v>0.225</v>
      </c>
      <c r="AN56" s="131" t="n">
        <v>0.225</v>
      </c>
      <c r="AO56" s="133"/>
      <c r="AP56" s="133" t="n">
        <v>16</v>
      </c>
      <c r="AQ56" s="133" t="n">
        <v>0.4</v>
      </c>
      <c r="AR56" s="134"/>
      <c r="AS56" s="160" t="n">
        <v>9</v>
      </c>
      <c r="AT56" s="161" t="n">
        <v>0.055</v>
      </c>
      <c r="AU56" s="134"/>
      <c r="AV56" s="160" t="n">
        <v>0</v>
      </c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I56" s="153" t="n">
        <f aca="false">M56</f>
        <v>38596</v>
      </c>
      <c r="BJ56" s="157" t="n">
        <f aca="false">AH56</f>
        <v>0.12</v>
      </c>
      <c r="BK56" s="157" t="n">
        <f aca="false">AI56</f>
        <v>0.12</v>
      </c>
      <c r="BL56" s="157" t="n">
        <f aca="false">AJ56</f>
        <v>0.12</v>
      </c>
      <c r="BM56" s="144"/>
      <c r="BN56" s="157" t="n">
        <f aca="false">AL56</f>
        <v>0.225</v>
      </c>
      <c r="BO56" s="157" t="n">
        <f aca="false">AM56</f>
        <v>0.225</v>
      </c>
      <c r="BP56" s="158" t="n">
        <f aca="false">AN56</f>
        <v>0.225</v>
      </c>
    </row>
    <row r="57" customFormat="false" ht="12.75" hidden="false" customHeight="false" outlineLevel="0" collapsed="false">
      <c r="A57" s="137" t="n">
        <f aca="false">EOMONTH(A56,0)+1</f>
        <v>38838</v>
      </c>
      <c r="B57" s="138" t="n">
        <v>0.0490102913261619</v>
      </c>
      <c r="C57" s="129"/>
      <c r="D57" s="155" t="n">
        <v>37742</v>
      </c>
      <c r="E57" s="133" t="n">
        <v>35.5</v>
      </c>
      <c r="F57" s="133" t="n">
        <v>35.5</v>
      </c>
      <c r="G57" s="133" t="n">
        <v>35.5</v>
      </c>
      <c r="H57" s="131"/>
      <c r="I57" s="133" t="n">
        <v>26</v>
      </c>
      <c r="J57" s="133" t="n">
        <v>26</v>
      </c>
      <c r="K57" s="133" t="n">
        <v>26</v>
      </c>
      <c r="L57" s="134"/>
      <c r="M57" s="146" t="n">
        <v>38626</v>
      </c>
      <c r="N57" s="133" t="n">
        <v>24.375</v>
      </c>
      <c r="O57" s="133" t="n">
        <v>24.375</v>
      </c>
      <c r="P57" s="133" t="n">
        <v>24.375</v>
      </c>
      <c r="Q57" s="133"/>
      <c r="R57" s="133" t="n">
        <v>25.65</v>
      </c>
      <c r="S57" s="133" t="n">
        <v>25.65</v>
      </c>
      <c r="T57" s="133" t="n">
        <v>25.65</v>
      </c>
      <c r="U57" s="133"/>
      <c r="V57" s="133" t="n">
        <v>0.9</v>
      </c>
      <c r="W57" s="133" t="n">
        <v>0.9</v>
      </c>
      <c r="X57" s="133" t="n">
        <v>0.9</v>
      </c>
      <c r="Y57" s="133"/>
      <c r="Z57" s="131" t="n">
        <v>0.21</v>
      </c>
      <c r="AA57" s="131" t="n">
        <v>0.21</v>
      </c>
      <c r="AB57" s="131" t="n">
        <v>0.21</v>
      </c>
      <c r="AC57" s="131"/>
      <c r="AD57" s="131" t="n">
        <v>0.096</v>
      </c>
      <c r="AE57" s="131" t="n">
        <v>0.096</v>
      </c>
      <c r="AF57" s="131" t="n">
        <v>0.096</v>
      </c>
      <c r="AG57" s="131"/>
      <c r="AH57" s="131" t="n">
        <v>0.12</v>
      </c>
      <c r="AI57" s="131" t="n">
        <v>0.12</v>
      </c>
      <c r="AJ57" s="131" t="n">
        <v>0.12</v>
      </c>
      <c r="AK57" s="134"/>
      <c r="AL57" s="131" t="n">
        <v>0.21</v>
      </c>
      <c r="AM57" s="131" t="n">
        <v>0.21</v>
      </c>
      <c r="AN57" s="131" t="n">
        <v>0.21</v>
      </c>
      <c r="AO57" s="133"/>
      <c r="AP57" s="133" t="n">
        <v>17</v>
      </c>
      <c r="AQ57" s="133" t="n">
        <v>0.4</v>
      </c>
      <c r="AR57" s="134"/>
      <c r="AS57" s="160" t="n">
        <v>10</v>
      </c>
      <c r="AT57" s="161" t="n">
        <v>0.07</v>
      </c>
      <c r="AU57" s="134"/>
      <c r="AV57" s="160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I57" s="153" t="n">
        <f aca="false">M57</f>
        <v>38626</v>
      </c>
      <c r="BJ57" s="157" t="n">
        <f aca="false">AH57</f>
        <v>0.12</v>
      </c>
      <c r="BK57" s="157" t="n">
        <f aca="false">AI57</f>
        <v>0.12</v>
      </c>
      <c r="BL57" s="157" t="n">
        <f aca="false">AJ57</f>
        <v>0.12</v>
      </c>
      <c r="BM57" s="144"/>
      <c r="BN57" s="157" t="n">
        <f aca="false">AL57</f>
        <v>0.21</v>
      </c>
      <c r="BO57" s="157" t="n">
        <f aca="false">AM57</f>
        <v>0.21</v>
      </c>
      <c r="BP57" s="158" t="n">
        <f aca="false">AN57</f>
        <v>0.21</v>
      </c>
    </row>
    <row r="58" customFormat="false" ht="12.75" hidden="false" customHeight="false" outlineLevel="0" collapsed="false">
      <c r="A58" s="137" t="n">
        <f aca="false">EOMONTH(A57,0)+1</f>
        <v>38869</v>
      </c>
      <c r="B58" s="138" t="n">
        <v>0.049281115718443</v>
      </c>
      <c r="C58" s="129"/>
      <c r="D58" s="155" t="n">
        <v>37773</v>
      </c>
      <c r="E58" s="133" t="n">
        <v>39.35</v>
      </c>
      <c r="F58" s="133" t="n">
        <v>39.35</v>
      </c>
      <c r="G58" s="133" t="n">
        <v>39.35</v>
      </c>
      <c r="H58" s="131"/>
      <c r="I58" s="133" t="n">
        <v>26.995</v>
      </c>
      <c r="J58" s="133" t="n">
        <v>26.995</v>
      </c>
      <c r="K58" s="133" t="n">
        <v>26.995</v>
      </c>
      <c r="L58" s="134"/>
      <c r="M58" s="146" t="n">
        <v>38657</v>
      </c>
      <c r="N58" s="133" t="n">
        <v>27.875</v>
      </c>
      <c r="O58" s="133" t="n">
        <v>27.875</v>
      </c>
      <c r="P58" s="133" t="n">
        <v>27.875</v>
      </c>
      <c r="Q58" s="133"/>
      <c r="R58" s="133" t="n">
        <v>29</v>
      </c>
      <c r="S58" s="133" t="n">
        <v>29</v>
      </c>
      <c r="T58" s="133" t="n">
        <v>29</v>
      </c>
      <c r="U58" s="133"/>
      <c r="V58" s="133" t="n">
        <v>0.9</v>
      </c>
      <c r="W58" s="133" t="n">
        <v>0.9</v>
      </c>
      <c r="X58" s="133" t="n">
        <v>0.9</v>
      </c>
      <c r="Y58" s="133"/>
      <c r="Z58" s="131" t="n">
        <v>0.21</v>
      </c>
      <c r="AA58" s="131" t="n">
        <v>0.21</v>
      </c>
      <c r="AB58" s="131" t="n">
        <v>0.21</v>
      </c>
      <c r="AC58" s="131"/>
      <c r="AD58" s="131" t="n">
        <v>0.096</v>
      </c>
      <c r="AE58" s="131" t="n">
        <v>0.096</v>
      </c>
      <c r="AF58" s="131" t="n">
        <v>0.096</v>
      </c>
      <c r="AG58" s="131"/>
      <c r="AH58" s="131" t="n">
        <v>0.12</v>
      </c>
      <c r="AI58" s="131" t="n">
        <v>0.12</v>
      </c>
      <c r="AJ58" s="131" t="n">
        <v>0.12</v>
      </c>
      <c r="AK58" s="131"/>
      <c r="AL58" s="131" t="n">
        <v>0.21</v>
      </c>
      <c r="AM58" s="131" t="n">
        <v>0.21</v>
      </c>
      <c r="AN58" s="131" t="n">
        <v>0.21</v>
      </c>
      <c r="AO58" s="133"/>
      <c r="AP58" s="133" t="n">
        <v>17</v>
      </c>
      <c r="AQ58" s="133" t="n">
        <v>0.4</v>
      </c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  <c r="BF58" s="134"/>
      <c r="BI58" s="153" t="n">
        <f aca="false">M58</f>
        <v>38657</v>
      </c>
      <c r="BJ58" s="157" t="n">
        <f aca="false">AH58</f>
        <v>0.12</v>
      </c>
      <c r="BK58" s="157" t="n">
        <f aca="false">AI58</f>
        <v>0.12</v>
      </c>
      <c r="BL58" s="157" t="n">
        <f aca="false">AJ58</f>
        <v>0.12</v>
      </c>
      <c r="BM58" s="144"/>
      <c r="BN58" s="157" t="n">
        <f aca="false">AL58</f>
        <v>0.21</v>
      </c>
      <c r="BO58" s="157" t="n">
        <f aca="false">AM58</f>
        <v>0.21</v>
      </c>
      <c r="BP58" s="158" t="n">
        <f aca="false">AN58</f>
        <v>0.21</v>
      </c>
    </row>
    <row r="59" customFormat="false" ht="12.75" hidden="false" customHeight="false" outlineLevel="0" collapsed="false">
      <c r="A59" s="137" t="n">
        <f aca="false">EOMONTH(A58,0)+1</f>
        <v>38899</v>
      </c>
      <c r="B59" s="138" t="n">
        <v>0.0495432038633306</v>
      </c>
      <c r="C59" s="129"/>
      <c r="D59" s="155" t="n">
        <v>37803</v>
      </c>
      <c r="E59" s="133" t="n">
        <v>48.5</v>
      </c>
      <c r="F59" s="133" t="n">
        <v>48.5</v>
      </c>
      <c r="G59" s="133" t="n">
        <v>48.5</v>
      </c>
      <c r="H59" s="131"/>
      <c r="I59" s="133" t="n">
        <v>28</v>
      </c>
      <c r="J59" s="133" t="n">
        <v>28</v>
      </c>
      <c r="K59" s="133" t="n">
        <v>28</v>
      </c>
      <c r="L59" s="134"/>
      <c r="M59" s="146" t="n">
        <v>38687</v>
      </c>
      <c r="N59" s="133" t="n">
        <v>25.225</v>
      </c>
      <c r="O59" s="133" t="n">
        <v>25.225</v>
      </c>
      <c r="P59" s="133" t="n">
        <v>25.225</v>
      </c>
      <c r="Q59" s="133"/>
      <c r="R59" s="133" t="n">
        <v>26.25</v>
      </c>
      <c r="S59" s="133" t="n">
        <v>26.25</v>
      </c>
      <c r="T59" s="133" t="n">
        <v>26.25</v>
      </c>
      <c r="U59" s="133"/>
      <c r="V59" s="133" t="n">
        <v>0.9</v>
      </c>
      <c r="W59" s="133" t="n">
        <v>0.9</v>
      </c>
      <c r="X59" s="133" t="n">
        <v>0.9</v>
      </c>
      <c r="Y59" s="133"/>
      <c r="Z59" s="131" t="n">
        <v>0.21</v>
      </c>
      <c r="AA59" s="131" t="n">
        <v>0.21</v>
      </c>
      <c r="AB59" s="131" t="n">
        <v>0.21</v>
      </c>
      <c r="AC59" s="131"/>
      <c r="AD59" s="131" t="n">
        <v>0.096</v>
      </c>
      <c r="AE59" s="131" t="n">
        <v>0.096</v>
      </c>
      <c r="AF59" s="131" t="n">
        <v>0.096</v>
      </c>
      <c r="AG59" s="131"/>
      <c r="AH59" s="131" t="n">
        <v>0.12</v>
      </c>
      <c r="AI59" s="131" t="n">
        <v>0.12</v>
      </c>
      <c r="AJ59" s="131" t="n">
        <v>0.12</v>
      </c>
      <c r="AK59" s="131"/>
      <c r="AL59" s="131" t="n">
        <v>0.21</v>
      </c>
      <c r="AM59" s="131" t="n">
        <v>0.21</v>
      </c>
      <c r="AN59" s="131" t="n">
        <v>0.21</v>
      </c>
      <c r="AO59" s="133"/>
      <c r="AP59" s="133" t="n">
        <v>17</v>
      </c>
      <c r="AQ59" s="133" t="n">
        <v>0.4</v>
      </c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I59" s="153" t="n">
        <f aca="false">M59</f>
        <v>38687</v>
      </c>
      <c r="BJ59" s="157" t="n">
        <f aca="false">AH59</f>
        <v>0.12</v>
      </c>
      <c r="BK59" s="157" t="n">
        <f aca="false">AI59</f>
        <v>0.12</v>
      </c>
      <c r="BL59" s="157" t="n">
        <f aca="false">AJ59</f>
        <v>0.12</v>
      </c>
      <c r="BM59" s="144"/>
      <c r="BN59" s="157" t="n">
        <f aca="false">AL59</f>
        <v>0.21</v>
      </c>
      <c r="BO59" s="157" t="n">
        <f aca="false">AM59</f>
        <v>0.21</v>
      </c>
      <c r="BP59" s="158" t="n">
        <f aca="false">AN59</f>
        <v>0.21</v>
      </c>
    </row>
    <row r="60" customFormat="false" ht="12.75" hidden="false" customHeight="false" outlineLevel="0" collapsed="false">
      <c r="A60" s="137" t="n">
        <f aca="false">EOMONTH(A59,0)+1</f>
        <v>38930</v>
      </c>
      <c r="B60" s="138" t="n">
        <v>0.049814028303814</v>
      </c>
      <c r="C60" s="129"/>
      <c r="D60" s="155" t="n">
        <v>37834</v>
      </c>
      <c r="E60" s="133" t="n">
        <v>48.5</v>
      </c>
      <c r="F60" s="133" t="n">
        <v>48.5</v>
      </c>
      <c r="G60" s="133" t="n">
        <v>48.5</v>
      </c>
      <c r="H60" s="131"/>
      <c r="I60" s="133" t="n">
        <v>27</v>
      </c>
      <c r="J60" s="133" t="n">
        <v>27</v>
      </c>
      <c r="K60" s="133" t="n">
        <v>27</v>
      </c>
      <c r="L60" s="134"/>
      <c r="M60" s="146" t="n">
        <v>38718</v>
      </c>
      <c r="N60" s="133" t="n">
        <v>33.355</v>
      </c>
      <c r="O60" s="133" t="n">
        <v>33.355</v>
      </c>
      <c r="P60" s="133" t="n">
        <v>33.355</v>
      </c>
      <c r="Q60" s="133"/>
      <c r="R60" s="133" t="n">
        <v>30.954</v>
      </c>
      <c r="S60" s="133" t="n">
        <v>30.954</v>
      </c>
      <c r="T60" s="133" t="n">
        <v>30.954</v>
      </c>
      <c r="U60" s="133"/>
      <c r="V60" s="133" t="n">
        <v>0.9</v>
      </c>
      <c r="W60" s="133" t="n">
        <v>0.9</v>
      </c>
      <c r="X60" s="133" t="n">
        <v>0.9</v>
      </c>
      <c r="Y60" s="133"/>
      <c r="Z60" s="131" t="n">
        <v>0.21</v>
      </c>
      <c r="AA60" s="131" t="n">
        <v>0.21</v>
      </c>
      <c r="AB60" s="131" t="n">
        <v>0.21</v>
      </c>
      <c r="AC60" s="131"/>
      <c r="AD60" s="131" t="n">
        <v>0.096</v>
      </c>
      <c r="AE60" s="131" t="n">
        <v>0.096</v>
      </c>
      <c r="AF60" s="131" t="n">
        <v>0.096</v>
      </c>
      <c r="AG60" s="131"/>
      <c r="AH60" s="131" t="n">
        <v>0.12</v>
      </c>
      <c r="AI60" s="131" t="n">
        <v>0.12</v>
      </c>
      <c r="AJ60" s="131" t="n">
        <v>0.12</v>
      </c>
      <c r="AK60" s="131"/>
      <c r="AL60" s="131" t="n">
        <v>0.1875</v>
      </c>
      <c r="AM60" s="131" t="n">
        <v>0.1875</v>
      </c>
      <c r="AN60" s="131" t="n">
        <v>0.1875</v>
      </c>
      <c r="AO60" s="133"/>
      <c r="AP60" s="133" t="n">
        <v>18</v>
      </c>
      <c r="AQ60" s="133" t="n">
        <v>0.4</v>
      </c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I60" s="153" t="n">
        <f aca="false">M60</f>
        <v>38718</v>
      </c>
      <c r="BJ60" s="157" t="n">
        <f aca="false">AH60</f>
        <v>0.12</v>
      </c>
      <c r="BK60" s="157" t="n">
        <f aca="false">AI60</f>
        <v>0.12</v>
      </c>
      <c r="BL60" s="157" t="n">
        <f aca="false">AJ60</f>
        <v>0.12</v>
      </c>
      <c r="BM60" s="144"/>
      <c r="BN60" s="157" t="n">
        <f aca="false">AL60</f>
        <v>0.1875</v>
      </c>
      <c r="BO60" s="157" t="n">
        <f aca="false">AM60</f>
        <v>0.1875</v>
      </c>
      <c r="BP60" s="158" t="n">
        <f aca="false">AN60</f>
        <v>0.1875</v>
      </c>
    </row>
    <row r="61" customFormat="false" ht="12.75" hidden="false" customHeight="false" outlineLevel="0" collapsed="false">
      <c r="A61" s="137" t="n">
        <f aca="false">EOMONTH(A60,0)+1</f>
        <v>38961</v>
      </c>
      <c r="B61" s="138" t="n">
        <v>0.050084852768788</v>
      </c>
      <c r="C61" s="129"/>
      <c r="D61" s="155" t="n">
        <v>37865</v>
      </c>
      <c r="E61" s="133" t="n">
        <v>34.5</v>
      </c>
      <c r="F61" s="133" t="n">
        <v>34.5</v>
      </c>
      <c r="G61" s="133" t="n">
        <v>34.5</v>
      </c>
      <c r="H61" s="131"/>
      <c r="I61" s="133" t="n">
        <v>25</v>
      </c>
      <c r="J61" s="133" t="n">
        <v>25</v>
      </c>
      <c r="K61" s="133" t="n">
        <v>25</v>
      </c>
      <c r="L61" s="134"/>
      <c r="M61" s="146" t="n">
        <v>38749</v>
      </c>
      <c r="N61" s="133" t="n">
        <v>33.58</v>
      </c>
      <c r="O61" s="133" t="n">
        <v>33.58</v>
      </c>
      <c r="P61" s="133" t="n">
        <v>33.58</v>
      </c>
      <c r="Q61" s="133"/>
      <c r="R61" s="133" t="n">
        <v>29.254</v>
      </c>
      <c r="S61" s="133" t="n">
        <v>29.254</v>
      </c>
      <c r="T61" s="133" t="n">
        <v>29.254</v>
      </c>
      <c r="U61" s="133"/>
      <c r="V61" s="133" t="n">
        <v>0.9</v>
      </c>
      <c r="W61" s="133" t="n">
        <v>0.9</v>
      </c>
      <c r="X61" s="133" t="n">
        <v>0.9</v>
      </c>
      <c r="Y61" s="133"/>
      <c r="Z61" s="131" t="n">
        <v>0.24</v>
      </c>
      <c r="AA61" s="131" t="n">
        <v>0.24</v>
      </c>
      <c r="AB61" s="131" t="n">
        <v>0.24</v>
      </c>
      <c r="AC61" s="131"/>
      <c r="AD61" s="131" t="n">
        <v>0.13</v>
      </c>
      <c r="AE61" s="131" t="n">
        <v>0.13</v>
      </c>
      <c r="AF61" s="131" t="n">
        <v>0.13</v>
      </c>
      <c r="AG61" s="131"/>
      <c r="AH61" s="131" t="n">
        <v>0.12</v>
      </c>
      <c r="AI61" s="131" t="n">
        <v>0.12</v>
      </c>
      <c r="AJ61" s="131" t="n">
        <v>0.12</v>
      </c>
      <c r="AK61" s="131"/>
      <c r="AL61" s="131" t="n">
        <v>0.1875</v>
      </c>
      <c r="AM61" s="131" t="n">
        <v>0.1875</v>
      </c>
      <c r="AN61" s="131" t="n">
        <v>0.1875</v>
      </c>
      <c r="AO61" s="133"/>
      <c r="AP61" s="133" t="n">
        <v>18</v>
      </c>
      <c r="AQ61" s="133" t="n">
        <v>0.4</v>
      </c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I61" s="153" t="n">
        <f aca="false">M61</f>
        <v>38749</v>
      </c>
      <c r="BJ61" s="157" t="n">
        <f aca="false">AH61</f>
        <v>0.12</v>
      </c>
      <c r="BK61" s="157" t="n">
        <f aca="false">AI61</f>
        <v>0.12</v>
      </c>
      <c r="BL61" s="157" t="n">
        <f aca="false">AJ61</f>
        <v>0.12</v>
      </c>
      <c r="BM61" s="144"/>
      <c r="BN61" s="157" t="n">
        <f aca="false">AL61</f>
        <v>0.1875</v>
      </c>
      <c r="BO61" s="157" t="n">
        <f aca="false">AM61</f>
        <v>0.1875</v>
      </c>
      <c r="BP61" s="158" t="n">
        <f aca="false">AN61</f>
        <v>0.1875</v>
      </c>
    </row>
    <row r="62" customFormat="false" ht="12.75" hidden="false" customHeight="false" outlineLevel="0" collapsed="false">
      <c r="A62" s="137" t="n">
        <f aca="false">EOMONTH(A61,0)+1</f>
        <v>38991</v>
      </c>
      <c r="B62" s="138" t="n">
        <v>0.0503469409840149</v>
      </c>
      <c r="C62" s="129"/>
      <c r="D62" s="155" t="n">
        <v>37895</v>
      </c>
      <c r="E62" s="133" t="n">
        <v>35.75</v>
      </c>
      <c r="F62" s="133" t="n">
        <v>35.75</v>
      </c>
      <c r="G62" s="133" t="n">
        <v>35.75</v>
      </c>
      <c r="H62" s="131"/>
      <c r="I62" s="133" t="n">
        <v>24</v>
      </c>
      <c r="J62" s="133" t="n">
        <v>24</v>
      </c>
      <c r="K62" s="133" t="n">
        <v>24</v>
      </c>
      <c r="L62" s="134"/>
      <c r="M62" s="146" t="n">
        <v>38777</v>
      </c>
      <c r="N62" s="133" t="n">
        <v>27.625</v>
      </c>
      <c r="O62" s="133" t="n">
        <v>27.625</v>
      </c>
      <c r="P62" s="133" t="n">
        <v>27.625</v>
      </c>
      <c r="Q62" s="133"/>
      <c r="R62" s="133" t="n">
        <v>28.95</v>
      </c>
      <c r="S62" s="133" t="n">
        <v>28.95</v>
      </c>
      <c r="T62" s="133" t="n">
        <v>28.95</v>
      </c>
      <c r="U62" s="133"/>
      <c r="V62" s="133" t="n">
        <v>0.9</v>
      </c>
      <c r="W62" s="133" t="n">
        <v>0.9</v>
      </c>
      <c r="X62" s="133" t="n">
        <v>0.9</v>
      </c>
      <c r="Y62" s="133"/>
      <c r="Z62" s="131" t="n">
        <v>0.24</v>
      </c>
      <c r="AA62" s="131" t="n">
        <v>0.24</v>
      </c>
      <c r="AB62" s="131" t="n">
        <v>0.24</v>
      </c>
      <c r="AC62" s="131"/>
      <c r="AD62" s="131" t="n">
        <v>0.13</v>
      </c>
      <c r="AE62" s="131" t="n">
        <v>0.13</v>
      </c>
      <c r="AF62" s="131" t="n">
        <v>0.13</v>
      </c>
      <c r="AG62" s="131"/>
      <c r="AH62" s="131" t="n">
        <v>0.12</v>
      </c>
      <c r="AI62" s="131" t="n">
        <v>0.12</v>
      </c>
      <c r="AJ62" s="131" t="n">
        <v>0.12</v>
      </c>
      <c r="AK62" s="131"/>
      <c r="AL62" s="131" t="n">
        <v>0.1875</v>
      </c>
      <c r="AM62" s="131" t="n">
        <v>0.1875</v>
      </c>
      <c r="AN62" s="131" t="n">
        <v>0.1875</v>
      </c>
      <c r="AO62" s="133"/>
      <c r="AP62" s="133" t="n">
        <v>18</v>
      </c>
      <c r="AQ62" s="133" t="n">
        <v>0.4</v>
      </c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I62" s="153" t="n">
        <f aca="false">M62</f>
        <v>38777</v>
      </c>
      <c r="BJ62" s="157" t="n">
        <f aca="false">AH62</f>
        <v>0.12</v>
      </c>
      <c r="BK62" s="157" t="n">
        <f aca="false">AI62</f>
        <v>0.12</v>
      </c>
      <c r="BL62" s="157" t="n">
        <f aca="false">AJ62</f>
        <v>0.12</v>
      </c>
      <c r="BM62" s="144"/>
      <c r="BN62" s="157" t="n">
        <f aca="false">AL62</f>
        <v>0.1875</v>
      </c>
      <c r="BO62" s="157" t="n">
        <f aca="false">AM62</f>
        <v>0.1875</v>
      </c>
      <c r="BP62" s="158" t="n">
        <f aca="false">AN62</f>
        <v>0.1875</v>
      </c>
    </row>
    <row r="63" customFormat="false" ht="12.75" hidden="false" customHeight="false" outlineLevel="0" collapsed="false">
      <c r="A63" s="137" t="n">
        <f aca="false">EOMONTH(A62,0)+1</f>
        <v>39022</v>
      </c>
      <c r="B63" s="138" t="n">
        <v>0.0506177654971722</v>
      </c>
      <c r="C63" s="129"/>
      <c r="D63" s="155" t="n">
        <v>37926</v>
      </c>
      <c r="E63" s="133" t="n">
        <v>35.75</v>
      </c>
      <c r="F63" s="133" t="n">
        <v>35.75</v>
      </c>
      <c r="G63" s="133" t="n">
        <v>35.75</v>
      </c>
      <c r="H63" s="131"/>
      <c r="I63" s="133" t="n">
        <v>24</v>
      </c>
      <c r="J63" s="133" t="n">
        <v>24</v>
      </c>
      <c r="K63" s="133" t="n">
        <v>24</v>
      </c>
      <c r="L63" s="134"/>
      <c r="M63" s="146" t="n">
        <v>38808</v>
      </c>
      <c r="N63" s="133" t="n">
        <v>27.65</v>
      </c>
      <c r="O63" s="133" t="n">
        <v>27.65</v>
      </c>
      <c r="P63" s="133" t="n">
        <v>27.65</v>
      </c>
      <c r="Q63" s="133"/>
      <c r="R63" s="133" t="n">
        <v>27.05</v>
      </c>
      <c r="S63" s="133" t="n">
        <v>27.05</v>
      </c>
      <c r="T63" s="133" t="n">
        <v>27.05</v>
      </c>
      <c r="U63" s="133"/>
      <c r="V63" s="133" t="n">
        <v>0.9</v>
      </c>
      <c r="W63" s="133" t="n">
        <v>0.9</v>
      </c>
      <c r="X63" s="133" t="n">
        <v>0.9</v>
      </c>
      <c r="Y63" s="133"/>
      <c r="Z63" s="131" t="n">
        <v>0.24</v>
      </c>
      <c r="AA63" s="131" t="n">
        <v>0.24</v>
      </c>
      <c r="AB63" s="131" t="n">
        <v>0.24</v>
      </c>
      <c r="AC63" s="131"/>
      <c r="AD63" s="131" t="n">
        <v>0.1</v>
      </c>
      <c r="AE63" s="131" t="n">
        <v>0.1</v>
      </c>
      <c r="AF63" s="131" t="n">
        <v>0.1</v>
      </c>
      <c r="AG63" s="131"/>
      <c r="AH63" s="131" t="n">
        <v>0.12</v>
      </c>
      <c r="AI63" s="131" t="n">
        <v>0.12</v>
      </c>
      <c r="AJ63" s="131" t="n">
        <v>0.12</v>
      </c>
      <c r="AK63" s="131"/>
      <c r="AL63" s="131" t="n">
        <v>0.1875</v>
      </c>
      <c r="AM63" s="131" t="n">
        <v>0.1875</v>
      </c>
      <c r="AN63" s="131" t="n">
        <v>0.1875</v>
      </c>
      <c r="AO63" s="133"/>
      <c r="AP63" s="133" t="n">
        <v>19</v>
      </c>
      <c r="AQ63" s="133" t="n">
        <v>0.4</v>
      </c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I63" s="153" t="n">
        <f aca="false">M63</f>
        <v>38808</v>
      </c>
      <c r="BJ63" s="157" t="n">
        <f aca="false">AH63</f>
        <v>0.12</v>
      </c>
      <c r="BK63" s="157" t="n">
        <f aca="false">AI63</f>
        <v>0.12</v>
      </c>
      <c r="BL63" s="157" t="n">
        <f aca="false">AJ63</f>
        <v>0.12</v>
      </c>
      <c r="BM63" s="144"/>
      <c r="BN63" s="157" t="n">
        <f aca="false">AL63</f>
        <v>0.1875</v>
      </c>
      <c r="BO63" s="157" t="n">
        <f aca="false">AM63</f>
        <v>0.1875</v>
      </c>
      <c r="BP63" s="158" t="n">
        <f aca="false">AN63</f>
        <v>0.1875</v>
      </c>
    </row>
    <row r="64" customFormat="false" ht="12.75" hidden="false" customHeight="false" outlineLevel="0" collapsed="false">
      <c r="A64" s="137" t="n">
        <f aca="false">EOMONTH(A63,0)+1</f>
        <v>39052</v>
      </c>
      <c r="B64" s="138" t="n">
        <v>0.0508732967718664</v>
      </c>
      <c r="C64" s="129"/>
      <c r="D64" s="155" t="n">
        <v>37956</v>
      </c>
      <c r="E64" s="133" t="n">
        <v>35.75</v>
      </c>
      <c r="F64" s="133" t="n">
        <v>35.75</v>
      </c>
      <c r="G64" s="133" t="n">
        <v>35.75</v>
      </c>
      <c r="H64" s="131"/>
      <c r="I64" s="133" t="n">
        <v>24</v>
      </c>
      <c r="J64" s="133" t="n">
        <v>24</v>
      </c>
      <c r="K64" s="133" t="n">
        <v>24</v>
      </c>
      <c r="L64" s="134"/>
      <c r="M64" s="146" t="n">
        <v>38838</v>
      </c>
      <c r="N64" s="133" t="n">
        <v>29.2</v>
      </c>
      <c r="O64" s="133" t="n">
        <v>29.2</v>
      </c>
      <c r="P64" s="133" t="n">
        <v>29.2</v>
      </c>
      <c r="Q64" s="133"/>
      <c r="R64" s="133" t="n">
        <v>28.2</v>
      </c>
      <c r="S64" s="133" t="n">
        <v>28.2</v>
      </c>
      <c r="T64" s="133" t="n">
        <v>28.2</v>
      </c>
      <c r="U64" s="133"/>
      <c r="V64" s="133" t="n">
        <v>0.9</v>
      </c>
      <c r="W64" s="133" t="n">
        <v>0.9</v>
      </c>
      <c r="X64" s="133" t="n">
        <v>0.9</v>
      </c>
      <c r="Y64" s="133"/>
      <c r="Z64" s="131" t="n">
        <v>0.24</v>
      </c>
      <c r="AA64" s="131" t="n">
        <v>0.24</v>
      </c>
      <c r="AB64" s="131" t="n">
        <v>0.24</v>
      </c>
      <c r="AC64" s="131"/>
      <c r="AD64" s="131" t="n">
        <v>0.105</v>
      </c>
      <c r="AE64" s="131" t="n">
        <v>0.105</v>
      </c>
      <c r="AF64" s="131" t="n">
        <v>0.105</v>
      </c>
      <c r="AG64" s="131"/>
      <c r="AH64" s="131" t="n">
        <v>0.12</v>
      </c>
      <c r="AI64" s="131" t="n">
        <v>0.12</v>
      </c>
      <c r="AJ64" s="131" t="n">
        <v>0.12</v>
      </c>
      <c r="AK64" s="131"/>
      <c r="AL64" s="131" t="n">
        <v>0.1875</v>
      </c>
      <c r="AM64" s="131" t="n">
        <v>0.1875</v>
      </c>
      <c r="AN64" s="131" t="n">
        <v>0.1875</v>
      </c>
      <c r="AO64" s="133"/>
      <c r="AP64" s="133" t="n">
        <v>19</v>
      </c>
      <c r="AQ64" s="133" t="n">
        <v>0.4</v>
      </c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I64" s="153" t="n">
        <f aca="false">M64</f>
        <v>38838</v>
      </c>
      <c r="BJ64" s="157" t="n">
        <f aca="false">AH64</f>
        <v>0.12</v>
      </c>
      <c r="BK64" s="157" t="n">
        <f aca="false">AI64</f>
        <v>0.12</v>
      </c>
      <c r="BL64" s="157" t="n">
        <f aca="false">AJ64</f>
        <v>0.12</v>
      </c>
      <c r="BM64" s="144"/>
      <c r="BN64" s="157" t="n">
        <f aca="false">AL64</f>
        <v>0.1875</v>
      </c>
      <c r="BO64" s="157" t="n">
        <f aca="false">AM64</f>
        <v>0.1875</v>
      </c>
      <c r="BP64" s="158" t="n">
        <f aca="false">AN64</f>
        <v>0.1875</v>
      </c>
    </row>
    <row r="65" customFormat="false" ht="12.75" hidden="false" customHeight="false" outlineLevel="0" collapsed="false">
      <c r="A65" s="137" t="n">
        <f aca="false">EOMONTH(A64,0)+1</f>
        <v>39083</v>
      </c>
      <c r="B65" s="138" t="n">
        <v>0.0510424880243443</v>
      </c>
      <c r="C65" s="129"/>
      <c r="D65" s="155" t="n">
        <v>37987</v>
      </c>
      <c r="E65" s="133" t="n">
        <v>42.6</v>
      </c>
      <c r="F65" s="133" t="n">
        <v>42.6</v>
      </c>
      <c r="G65" s="133" t="n">
        <v>42.6</v>
      </c>
      <c r="H65" s="131"/>
      <c r="I65" s="133" t="n">
        <v>32.6</v>
      </c>
      <c r="J65" s="133" t="n">
        <v>32.6</v>
      </c>
      <c r="K65" s="133" t="n">
        <v>32.6</v>
      </c>
      <c r="L65" s="134"/>
      <c r="M65" s="146" t="n">
        <v>38869</v>
      </c>
      <c r="N65" s="133" t="n">
        <v>30.8</v>
      </c>
      <c r="O65" s="133" t="n">
        <v>30.8</v>
      </c>
      <c r="P65" s="133" t="n">
        <v>30.8</v>
      </c>
      <c r="Q65" s="133"/>
      <c r="R65" s="133" t="n">
        <v>28.5</v>
      </c>
      <c r="S65" s="133" t="n">
        <v>28.5</v>
      </c>
      <c r="T65" s="133" t="n">
        <v>28.5</v>
      </c>
      <c r="U65" s="133"/>
      <c r="V65" s="133" t="n">
        <v>0.9</v>
      </c>
      <c r="W65" s="133" t="n">
        <v>0.9</v>
      </c>
      <c r="X65" s="133" t="n">
        <v>0.9</v>
      </c>
      <c r="Y65" s="133"/>
      <c r="Z65" s="131" t="n">
        <v>0.24</v>
      </c>
      <c r="AA65" s="131" t="n">
        <v>0.24</v>
      </c>
      <c r="AB65" s="131" t="n">
        <v>0.24</v>
      </c>
      <c r="AC65" s="131"/>
      <c r="AD65" s="131" t="n">
        <v>0.14</v>
      </c>
      <c r="AE65" s="131" t="n">
        <v>0.14</v>
      </c>
      <c r="AF65" s="131" t="n">
        <v>0.14</v>
      </c>
      <c r="AG65" s="131"/>
      <c r="AH65" s="131" t="n">
        <v>0.12</v>
      </c>
      <c r="AI65" s="131" t="n">
        <v>0.12</v>
      </c>
      <c r="AJ65" s="131" t="n">
        <v>0.12</v>
      </c>
      <c r="AK65" s="131"/>
      <c r="AL65" s="131" t="n">
        <v>0.1875</v>
      </c>
      <c r="AM65" s="131" t="n">
        <v>0.1875</v>
      </c>
      <c r="AN65" s="131" t="n">
        <v>0.1875</v>
      </c>
      <c r="AO65" s="133"/>
      <c r="AP65" s="133" t="n">
        <v>19</v>
      </c>
      <c r="AQ65" s="133" t="n">
        <v>0.4</v>
      </c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I65" s="153" t="n">
        <f aca="false">M65</f>
        <v>38869</v>
      </c>
      <c r="BJ65" s="157" t="n">
        <f aca="false">AH65</f>
        <v>0.12</v>
      </c>
      <c r="BK65" s="157" t="n">
        <f aca="false">AI65</f>
        <v>0.12</v>
      </c>
      <c r="BL65" s="157" t="n">
        <f aca="false">AJ65</f>
        <v>0.12</v>
      </c>
      <c r="BM65" s="144"/>
      <c r="BN65" s="157" t="n">
        <f aca="false">AL65</f>
        <v>0.1875</v>
      </c>
      <c r="BO65" s="157" t="n">
        <f aca="false">AM65</f>
        <v>0.1875</v>
      </c>
      <c r="BP65" s="158" t="n">
        <f aca="false">AN65</f>
        <v>0.1875</v>
      </c>
    </row>
    <row r="66" customFormat="false" ht="12.75" hidden="false" customHeight="false" outlineLevel="0" collapsed="false">
      <c r="A66" s="137" t="n">
        <f aca="false">EOMONTH(A65,0)+1</f>
        <v>39114</v>
      </c>
      <c r="B66" s="138" t="n">
        <v>0.0512116792863755</v>
      </c>
      <c r="C66" s="129"/>
      <c r="D66" s="155" t="n">
        <v>38018</v>
      </c>
      <c r="E66" s="133" t="n">
        <v>42.85</v>
      </c>
      <c r="F66" s="133" t="n">
        <v>42.85</v>
      </c>
      <c r="G66" s="133" t="n">
        <v>42.85</v>
      </c>
      <c r="H66" s="131"/>
      <c r="I66" s="133" t="n">
        <v>31.65</v>
      </c>
      <c r="J66" s="133" t="n">
        <v>31.65</v>
      </c>
      <c r="K66" s="133" t="n">
        <v>31.65</v>
      </c>
      <c r="L66" s="134"/>
      <c r="M66" s="146" t="n">
        <v>38899</v>
      </c>
      <c r="N66" s="133" t="n">
        <v>37.85</v>
      </c>
      <c r="O66" s="133" t="n">
        <v>37.85</v>
      </c>
      <c r="P66" s="133" t="n">
        <v>37.85</v>
      </c>
      <c r="Q66" s="133"/>
      <c r="R66" s="133" t="n">
        <v>36.65</v>
      </c>
      <c r="S66" s="133" t="n">
        <v>36.65</v>
      </c>
      <c r="T66" s="133" t="n">
        <v>36.65</v>
      </c>
      <c r="U66" s="133"/>
      <c r="V66" s="133" t="n">
        <v>0.9</v>
      </c>
      <c r="W66" s="133" t="n">
        <v>0.9</v>
      </c>
      <c r="X66" s="133" t="n">
        <v>0.9</v>
      </c>
      <c r="Y66" s="133"/>
      <c r="Z66" s="131" t="n">
        <v>0.29</v>
      </c>
      <c r="AA66" s="131" t="n">
        <v>0.29</v>
      </c>
      <c r="AB66" s="131" t="n">
        <v>0.29</v>
      </c>
      <c r="AC66" s="131"/>
      <c r="AD66" s="131" t="n">
        <v>0.15</v>
      </c>
      <c r="AE66" s="131" t="n">
        <v>0.15</v>
      </c>
      <c r="AF66" s="131" t="n">
        <v>0.15</v>
      </c>
      <c r="AG66" s="131"/>
      <c r="AH66" s="131" t="n">
        <v>0.15</v>
      </c>
      <c r="AI66" s="131" t="n">
        <v>0.15</v>
      </c>
      <c r="AJ66" s="131" t="n">
        <v>0.15</v>
      </c>
      <c r="AK66" s="131"/>
      <c r="AL66" s="131" t="n">
        <v>0.2625</v>
      </c>
      <c r="AM66" s="131" t="n">
        <v>0.2625</v>
      </c>
      <c r="AN66" s="131" t="n">
        <v>0.2625</v>
      </c>
      <c r="AO66" s="133"/>
      <c r="AP66" s="133" t="n">
        <v>20</v>
      </c>
      <c r="AQ66" s="133" t="n">
        <v>0.4</v>
      </c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I66" s="153" t="n">
        <f aca="false">M66</f>
        <v>38899</v>
      </c>
      <c r="BJ66" s="157" t="n">
        <f aca="false">AH66</f>
        <v>0.15</v>
      </c>
      <c r="BK66" s="157" t="n">
        <f aca="false">AI66</f>
        <v>0.15</v>
      </c>
      <c r="BL66" s="157" t="n">
        <f aca="false">AJ66</f>
        <v>0.15</v>
      </c>
      <c r="BM66" s="144"/>
      <c r="BN66" s="157" t="n">
        <f aca="false">AL66</f>
        <v>0.2625</v>
      </c>
      <c r="BO66" s="157" t="n">
        <f aca="false">AM66</f>
        <v>0.2625</v>
      </c>
      <c r="BP66" s="158" t="n">
        <f aca="false">AN66</f>
        <v>0.2625</v>
      </c>
    </row>
    <row r="67" customFormat="false" ht="12.75" hidden="false" customHeight="false" outlineLevel="0" collapsed="false">
      <c r="A67" s="137" t="n">
        <f aca="false">EOMONTH(A66,0)+1</f>
        <v>39142</v>
      </c>
      <c r="B67" s="138" t="n">
        <v>0.0513644972086782</v>
      </c>
      <c r="C67" s="129"/>
      <c r="D67" s="155" t="n">
        <v>38047</v>
      </c>
      <c r="E67" s="133" t="n">
        <v>34.35</v>
      </c>
      <c r="F67" s="133" t="n">
        <v>34.35</v>
      </c>
      <c r="G67" s="133" t="n">
        <v>34.35</v>
      </c>
      <c r="H67" s="131"/>
      <c r="I67" s="133" t="n">
        <v>29.2</v>
      </c>
      <c r="J67" s="133" t="n">
        <v>29.2</v>
      </c>
      <c r="K67" s="133" t="n">
        <v>29.2</v>
      </c>
      <c r="L67" s="134"/>
      <c r="M67" s="146" t="n">
        <v>38930</v>
      </c>
      <c r="N67" s="133" t="n">
        <v>38.6</v>
      </c>
      <c r="O67" s="133" t="n">
        <v>38.6</v>
      </c>
      <c r="P67" s="133" t="n">
        <v>38.6</v>
      </c>
      <c r="Q67" s="133"/>
      <c r="R67" s="133" t="n">
        <v>39.45</v>
      </c>
      <c r="S67" s="133" t="n">
        <v>39.45</v>
      </c>
      <c r="T67" s="133" t="n">
        <v>39.45</v>
      </c>
      <c r="U67" s="133"/>
      <c r="V67" s="133" t="n">
        <v>0.9</v>
      </c>
      <c r="W67" s="133" t="n">
        <v>0.9</v>
      </c>
      <c r="X67" s="133" t="n">
        <v>0.9</v>
      </c>
      <c r="Y67" s="133"/>
      <c r="Z67" s="131" t="n">
        <v>0.29</v>
      </c>
      <c r="AA67" s="131" t="n">
        <v>0.29</v>
      </c>
      <c r="AB67" s="131" t="n">
        <v>0.29</v>
      </c>
      <c r="AC67" s="131"/>
      <c r="AD67" s="131" t="n">
        <v>0.16</v>
      </c>
      <c r="AE67" s="131" t="n">
        <v>0.16</v>
      </c>
      <c r="AF67" s="131" t="n">
        <v>0.16</v>
      </c>
      <c r="AG67" s="131"/>
      <c r="AH67" s="131" t="n">
        <v>0.15</v>
      </c>
      <c r="AI67" s="131" t="n">
        <v>0.15</v>
      </c>
      <c r="AJ67" s="131" t="n">
        <v>0.15</v>
      </c>
      <c r="AK67" s="131"/>
      <c r="AL67" s="131" t="n">
        <v>0.2625</v>
      </c>
      <c r="AM67" s="131" t="n">
        <v>0.2625</v>
      </c>
      <c r="AN67" s="131" t="n">
        <v>0.2625</v>
      </c>
      <c r="AO67" s="133"/>
      <c r="AP67" s="133" t="n">
        <v>20</v>
      </c>
      <c r="AQ67" s="133" t="n">
        <v>0.4</v>
      </c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I67" s="153" t="n">
        <f aca="false">M67</f>
        <v>38930</v>
      </c>
      <c r="BJ67" s="157" t="n">
        <f aca="false">AH67</f>
        <v>0.15</v>
      </c>
      <c r="BK67" s="157" t="n">
        <f aca="false">AI67</f>
        <v>0.15</v>
      </c>
      <c r="BL67" s="157" t="n">
        <f aca="false">AJ67</f>
        <v>0.15</v>
      </c>
      <c r="BM67" s="144"/>
      <c r="BN67" s="157" t="n">
        <f aca="false">AL67</f>
        <v>0.2625</v>
      </c>
      <c r="BO67" s="157" t="n">
        <f aca="false">AM67</f>
        <v>0.2625</v>
      </c>
      <c r="BP67" s="158" t="n">
        <f aca="false">AN67</f>
        <v>0.2625</v>
      </c>
    </row>
    <row r="68" customFormat="false" ht="12.75" hidden="false" customHeight="false" outlineLevel="0" collapsed="false">
      <c r="A68" s="137" t="n">
        <f aca="false">EOMONTH(A67,0)+1</f>
        <v>39173</v>
      </c>
      <c r="B68" s="138" t="n">
        <v>0.0515336884888882</v>
      </c>
      <c r="C68" s="129"/>
      <c r="D68" s="155" t="n">
        <v>38078</v>
      </c>
      <c r="E68" s="133" t="n">
        <v>34.6</v>
      </c>
      <c r="F68" s="133" t="n">
        <v>34.6</v>
      </c>
      <c r="G68" s="133" t="n">
        <v>34.6</v>
      </c>
      <c r="H68" s="131"/>
      <c r="I68" s="133" t="n">
        <v>26.45</v>
      </c>
      <c r="J68" s="133" t="n">
        <v>26.45</v>
      </c>
      <c r="K68" s="133" t="n">
        <v>26.45</v>
      </c>
      <c r="L68" s="134"/>
      <c r="M68" s="146" t="n">
        <v>38961</v>
      </c>
      <c r="N68" s="133" t="n">
        <v>26.575</v>
      </c>
      <c r="O68" s="133" t="n">
        <v>26.575</v>
      </c>
      <c r="P68" s="133" t="n">
        <v>26.575</v>
      </c>
      <c r="Q68" s="133"/>
      <c r="R68" s="133" t="n">
        <v>27.85</v>
      </c>
      <c r="S68" s="133" t="n">
        <v>27.85</v>
      </c>
      <c r="T68" s="133" t="n">
        <v>27.85</v>
      </c>
      <c r="U68" s="133"/>
      <c r="V68" s="133" t="n">
        <v>0.9</v>
      </c>
      <c r="W68" s="133" t="n">
        <v>0.9</v>
      </c>
      <c r="X68" s="133" t="n">
        <v>0.9</v>
      </c>
      <c r="Y68" s="133"/>
      <c r="Z68" s="131" t="n">
        <v>0.24</v>
      </c>
      <c r="AA68" s="131" t="n">
        <v>0.24</v>
      </c>
      <c r="AB68" s="131" t="n">
        <v>0.24</v>
      </c>
      <c r="AC68" s="131"/>
      <c r="AD68" s="131" t="n">
        <v>0.16</v>
      </c>
      <c r="AE68" s="131" t="n">
        <v>0.16</v>
      </c>
      <c r="AF68" s="131" t="n">
        <v>0.16</v>
      </c>
      <c r="AG68" s="131"/>
      <c r="AH68" s="131" t="n">
        <v>0.115</v>
      </c>
      <c r="AI68" s="131" t="n">
        <v>0.115</v>
      </c>
      <c r="AJ68" s="131" t="n">
        <v>0.115</v>
      </c>
      <c r="AK68" s="131"/>
      <c r="AL68" s="131" t="n">
        <v>0.21</v>
      </c>
      <c r="AM68" s="131" t="n">
        <v>0.21</v>
      </c>
      <c r="AN68" s="131" t="n">
        <v>0.21</v>
      </c>
      <c r="AO68" s="133"/>
      <c r="AP68" s="133" t="n">
        <v>20</v>
      </c>
      <c r="AQ68" s="133" t="n">
        <v>0.4</v>
      </c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I68" s="153" t="n">
        <f aca="false">M68</f>
        <v>38961</v>
      </c>
      <c r="BJ68" s="157" t="n">
        <f aca="false">AH68</f>
        <v>0.115</v>
      </c>
      <c r="BK68" s="157" t="n">
        <f aca="false">AI68</f>
        <v>0.115</v>
      </c>
      <c r="BL68" s="157" t="n">
        <f aca="false">AJ68</f>
        <v>0.115</v>
      </c>
      <c r="BM68" s="144"/>
      <c r="BN68" s="157" t="n">
        <f aca="false">AL68</f>
        <v>0.21</v>
      </c>
      <c r="BO68" s="157" t="n">
        <f aca="false">AM68</f>
        <v>0.21</v>
      </c>
      <c r="BP68" s="158" t="n">
        <f aca="false">AN68</f>
        <v>0.21</v>
      </c>
    </row>
    <row r="69" customFormat="false" ht="12.75" hidden="false" customHeight="false" outlineLevel="0" collapsed="false">
      <c r="A69" s="137" t="n">
        <f aca="false">EOMONTH(A68,0)+1</f>
        <v>39203</v>
      </c>
      <c r="B69" s="138" t="n">
        <v>0.0516974219949589</v>
      </c>
      <c r="C69" s="129"/>
      <c r="D69" s="155" t="n">
        <v>38108</v>
      </c>
      <c r="E69" s="133" t="n">
        <v>34.1</v>
      </c>
      <c r="F69" s="133" t="n">
        <v>34.1</v>
      </c>
      <c r="G69" s="133" t="n">
        <v>34.1</v>
      </c>
      <c r="H69" s="131"/>
      <c r="I69" s="133" t="n">
        <v>25.95</v>
      </c>
      <c r="J69" s="133" t="n">
        <v>25.95</v>
      </c>
      <c r="K69" s="133" t="n">
        <v>25.95</v>
      </c>
      <c r="L69" s="134"/>
      <c r="M69" s="146" t="n">
        <v>38991</v>
      </c>
      <c r="N69" s="133" t="n">
        <v>24.625</v>
      </c>
      <c r="O69" s="133" t="n">
        <v>24.625</v>
      </c>
      <c r="P69" s="133" t="n">
        <v>24.625</v>
      </c>
      <c r="Q69" s="133"/>
      <c r="R69" s="133" t="n">
        <v>25.9</v>
      </c>
      <c r="S69" s="133" t="n">
        <v>25.9</v>
      </c>
      <c r="T69" s="133" t="n">
        <v>25.9</v>
      </c>
      <c r="U69" s="133"/>
      <c r="V69" s="133" t="n">
        <v>0.9</v>
      </c>
      <c r="W69" s="133" t="n">
        <v>0.9</v>
      </c>
      <c r="X69" s="133" t="n">
        <v>0.9</v>
      </c>
      <c r="Y69" s="133"/>
      <c r="Z69" s="131" t="n">
        <v>0.24</v>
      </c>
      <c r="AA69" s="131" t="n">
        <v>0.24</v>
      </c>
      <c r="AB69" s="131" t="n">
        <v>0.24</v>
      </c>
      <c r="AC69" s="131"/>
      <c r="AD69" s="131" t="n">
        <v>0.14</v>
      </c>
      <c r="AE69" s="131" t="n">
        <v>0.14</v>
      </c>
      <c r="AF69" s="131" t="n">
        <v>0.14</v>
      </c>
      <c r="AG69" s="131"/>
      <c r="AH69" s="131" t="n">
        <v>0.115</v>
      </c>
      <c r="AI69" s="131" t="n">
        <v>0.115</v>
      </c>
      <c r="AJ69" s="131" t="n">
        <v>0.115</v>
      </c>
      <c r="AK69" s="131"/>
      <c r="AL69" s="131" t="n">
        <v>0.1875</v>
      </c>
      <c r="AM69" s="131" t="n">
        <v>0.1875</v>
      </c>
      <c r="AN69" s="131" t="n">
        <v>0.1875</v>
      </c>
      <c r="AO69" s="133"/>
      <c r="AP69" s="133" t="n">
        <v>21</v>
      </c>
      <c r="AQ69" s="133" t="n">
        <v>0.4</v>
      </c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I69" s="153" t="n">
        <f aca="false">M69</f>
        <v>38991</v>
      </c>
      <c r="BJ69" s="157" t="n">
        <f aca="false">AH69</f>
        <v>0.115</v>
      </c>
      <c r="BK69" s="157" t="n">
        <f aca="false">AI69</f>
        <v>0.115</v>
      </c>
      <c r="BL69" s="157" t="n">
        <f aca="false">AJ69</f>
        <v>0.115</v>
      </c>
      <c r="BM69" s="144"/>
      <c r="BN69" s="157" t="n">
        <f aca="false">AL69</f>
        <v>0.1875</v>
      </c>
      <c r="BO69" s="157" t="n">
        <f aca="false">AM69</f>
        <v>0.1875</v>
      </c>
      <c r="BP69" s="158" t="n">
        <f aca="false">AN69</f>
        <v>0.1875</v>
      </c>
    </row>
    <row r="70" customFormat="false" ht="12.75" hidden="false" customHeight="false" outlineLevel="0" collapsed="false">
      <c r="A70" s="137" t="n">
        <f aca="false">EOMONTH(A69,0)+1</f>
        <v>39234</v>
      </c>
      <c r="B70" s="138" t="n">
        <v>0.0518666132939614</v>
      </c>
      <c r="C70" s="129"/>
      <c r="D70" s="155" t="n">
        <v>38139</v>
      </c>
      <c r="E70" s="133" t="n">
        <v>38.85</v>
      </c>
      <c r="F70" s="133" t="n">
        <v>38.85</v>
      </c>
      <c r="G70" s="133" t="n">
        <v>38.85</v>
      </c>
      <c r="H70" s="131"/>
      <c r="I70" s="133" t="n">
        <v>27.095</v>
      </c>
      <c r="J70" s="133" t="n">
        <v>27.095</v>
      </c>
      <c r="K70" s="133" t="n">
        <v>27.095</v>
      </c>
      <c r="L70" s="134"/>
      <c r="M70" s="146" t="n">
        <v>39022</v>
      </c>
      <c r="N70" s="133" t="n">
        <v>28.125</v>
      </c>
      <c r="O70" s="133" t="n">
        <v>28.125</v>
      </c>
      <c r="P70" s="133" t="n">
        <v>28.125</v>
      </c>
      <c r="Q70" s="133"/>
      <c r="R70" s="133" t="n">
        <v>29.25</v>
      </c>
      <c r="S70" s="133" t="n">
        <v>29.25</v>
      </c>
      <c r="T70" s="133" t="n">
        <v>29.25</v>
      </c>
      <c r="U70" s="133"/>
      <c r="V70" s="133" t="n">
        <v>0.9</v>
      </c>
      <c r="W70" s="133" t="n">
        <v>0.9</v>
      </c>
      <c r="X70" s="133" t="n">
        <v>0.9</v>
      </c>
      <c r="Y70" s="133"/>
      <c r="Z70" s="131" t="n">
        <v>0.24</v>
      </c>
      <c r="AA70" s="131" t="n">
        <v>0.24</v>
      </c>
      <c r="AB70" s="131" t="n">
        <v>0.24</v>
      </c>
      <c r="AC70" s="131"/>
      <c r="AD70" s="131" t="n">
        <v>0.1</v>
      </c>
      <c r="AE70" s="131" t="n">
        <v>0.1</v>
      </c>
      <c r="AF70" s="131" t="n">
        <v>0.1</v>
      </c>
      <c r="AG70" s="131"/>
      <c r="AH70" s="131" t="n">
        <v>0.115</v>
      </c>
      <c r="AI70" s="131" t="n">
        <v>0.115</v>
      </c>
      <c r="AJ70" s="131" t="n">
        <v>0.115</v>
      </c>
      <c r="AK70" s="131"/>
      <c r="AL70" s="131" t="n">
        <v>0.1875</v>
      </c>
      <c r="AM70" s="131" t="n">
        <v>0.1875</v>
      </c>
      <c r="AN70" s="131" t="n">
        <v>0.1875</v>
      </c>
      <c r="AO70" s="133"/>
      <c r="AP70" s="133" t="n">
        <v>21</v>
      </c>
      <c r="AQ70" s="133" t="n">
        <v>0.4</v>
      </c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I70" s="153" t="n">
        <f aca="false">M70</f>
        <v>39022</v>
      </c>
      <c r="BJ70" s="157" t="n">
        <f aca="false">AH70</f>
        <v>0.115</v>
      </c>
      <c r="BK70" s="157" t="n">
        <f aca="false">AI70</f>
        <v>0.115</v>
      </c>
      <c r="BL70" s="157" t="n">
        <f aca="false">AJ70</f>
        <v>0.115</v>
      </c>
      <c r="BM70" s="144"/>
      <c r="BN70" s="157" t="n">
        <f aca="false">AL70</f>
        <v>0.1875</v>
      </c>
      <c r="BO70" s="157" t="n">
        <f aca="false">AM70</f>
        <v>0.1875</v>
      </c>
      <c r="BP70" s="158" t="n">
        <f aca="false">AN70</f>
        <v>0.1875</v>
      </c>
    </row>
    <row r="71" customFormat="false" ht="12.75" hidden="false" customHeight="false" outlineLevel="0" collapsed="false">
      <c r="A71" s="137" t="n">
        <f aca="false">EOMONTH(A70,0)+1</f>
        <v>39264</v>
      </c>
      <c r="B71" s="138" t="n">
        <v>0.0520303468182166</v>
      </c>
      <c r="C71" s="129"/>
      <c r="D71" s="155" t="n">
        <v>38169</v>
      </c>
      <c r="E71" s="133" t="n">
        <v>47.6</v>
      </c>
      <c r="F71" s="133" t="n">
        <v>47.6</v>
      </c>
      <c r="G71" s="133" t="n">
        <v>47.6</v>
      </c>
      <c r="H71" s="131"/>
      <c r="I71" s="133" t="n">
        <v>28.1</v>
      </c>
      <c r="J71" s="133" t="n">
        <v>28.1</v>
      </c>
      <c r="K71" s="133" t="n">
        <v>28.1</v>
      </c>
      <c r="L71" s="134"/>
      <c r="M71" s="146" t="n">
        <v>39052</v>
      </c>
      <c r="N71" s="133" t="n">
        <v>25.475</v>
      </c>
      <c r="O71" s="133" t="n">
        <v>25.475</v>
      </c>
      <c r="P71" s="133" t="n">
        <v>25.475</v>
      </c>
      <c r="Q71" s="133"/>
      <c r="R71" s="133" t="n">
        <v>26.5</v>
      </c>
      <c r="S71" s="133" t="n">
        <v>26.5</v>
      </c>
      <c r="T71" s="133" t="n">
        <v>26.5</v>
      </c>
      <c r="U71" s="133"/>
      <c r="V71" s="133" t="n">
        <v>0.9</v>
      </c>
      <c r="W71" s="133" t="n">
        <v>0.9</v>
      </c>
      <c r="X71" s="133" t="n">
        <v>0.9</v>
      </c>
      <c r="Y71" s="133"/>
      <c r="Z71" s="131" t="n">
        <v>0.24</v>
      </c>
      <c r="AA71" s="131" t="n">
        <v>0.24</v>
      </c>
      <c r="AB71" s="131" t="n">
        <v>0.24</v>
      </c>
      <c r="AC71" s="131"/>
      <c r="AD71" s="131" t="n">
        <v>0.1</v>
      </c>
      <c r="AE71" s="131" t="n">
        <v>0.1</v>
      </c>
      <c r="AF71" s="131" t="n">
        <v>0.1</v>
      </c>
      <c r="AG71" s="131"/>
      <c r="AH71" s="131" t="n">
        <v>0.115</v>
      </c>
      <c r="AI71" s="131" t="n">
        <v>0.115</v>
      </c>
      <c r="AJ71" s="131" t="n">
        <v>0.115</v>
      </c>
      <c r="AK71" s="131"/>
      <c r="AL71" s="131" t="n">
        <v>0.1875</v>
      </c>
      <c r="AM71" s="131" t="n">
        <v>0.1875</v>
      </c>
      <c r="AN71" s="131" t="n">
        <v>0.1875</v>
      </c>
      <c r="AO71" s="133"/>
      <c r="AP71" s="133" t="n">
        <v>21</v>
      </c>
      <c r="AQ71" s="133" t="n">
        <v>0.4</v>
      </c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I71" s="153" t="n">
        <f aca="false">M71</f>
        <v>39052</v>
      </c>
      <c r="BJ71" s="157" t="n">
        <f aca="false">AH71</f>
        <v>0.115</v>
      </c>
      <c r="BK71" s="157" t="n">
        <f aca="false">AI71</f>
        <v>0.115</v>
      </c>
      <c r="BL71" s="157" t="n">
        <f aca="false">AJ71</f>
        <v>0.115</v>
      </c>
      <c r="BM71" s="144"/>
      <c r="BN71" s="157" t="n">
        <f aca="false">AL71</f>
        <v>0.1875</v>
      </c>
      <c r="BO71" s="157" t="n">
        <f aca="false">AM71</f>
        <v>0.1875</v>
      </c>
      <c r="BP71" s="158" t="n">
        <f aca="false">AN71</f>
        <v>0.1875</v>
      </c>
    </row>
    <row r="72" customFormat="false" ht="12.75" hidden="false" customHeight="false" outlineLevel="0" collapsed="false">
      <c r="A72" s="137" t="n">
        <f aca="false">EOMONTH(A71,0)+1</f>
        <v>39295</v>
      </c>
      <c r="B72" s="138" t="n">
        <v>0.0521995381360076</v>
      </c>
      <c r="C72" s="129"/>
      <c r="D72" s="155" t="n">
        <v>38200</v>
      </c>
      <c r="E72" s="133" t="n">
        <v>47.6</v>
      </c>
      <c r="F72" s="133" t="n">
        <v>47.6</v>
      </c>
      <c r="G72" s="133" t="n">
        <v>47.6</v>
      </c>
      <c r="H72" s="131"/>
      <c r="I72" s="133" t="n">
        <v>27.35</v>
      </c>
      <c r="J72" s="133" t="n">
        <v>27.35</v>
      </c>
      <c r="K72" s="133" t="n">
        <v>27.35</v>
      </c>
      <c r="L72" s="134"/>
      <c r="M72" s="146" t="n">
        <v>39083</v>
      </c>
      <c r="N72" s="133" t="n">
        <v>33.855</v>
      </c>
      <c r="O72" s="133" t="n">
        <v>33.855</v>
      </c>
      <c r="P72" s="133" t="n">
        <v>33.855</v>
      </c>
      <c r="Q72" s="133"/>
      <c r="R72" s="133" t="n">
        <v>31.454</v>
      </c>
      <c r="S72" s="133" t="n">
        <v>31.454</v>
      </c>
      <c r="T72" s="133" t="n">
        <v>31.454</v>
      </c>
      <c r="U72" s="133"/>
      <c r="V72" s="133" t="n">
        <v>0.9</v>
      </c>
      <c r="W72" s="133" t="n">
        <v>0.9</v>
      </c>
      <c r="X72" s="133" t="n">
        <v>0.9</v>
      </c>
      <c r="Y72" s="133"/>
      <c r="Z72" s="131" t="n">
        <v>0.24</v>
      </c>
      <c r="AA72" s="131" t="n">
        <v>0.24</v>
      </c>
      <c r="AB72" s="131" t="n">
        <v>0.24</v>
      </c>
      <c r="AC72" s="131"/>
      <c r="AD72" s="131" t="n">
        <v>0.11</v>
      </c>
      <c r="AE72" s="131" t="n">
        <v>0.11</v>
      </c>
      <c r="AF72" s="131" t="n">
        <v>0.11</v>
      </c>
      <c r="AG72" s="131"/>
      <c r="AH72" s="131" t="n">
        <v>0.115</v>
      </c>
      <c r="AI72" s="131" t="n">
        <v>0.115</v>
      </c>
      <c r="AJ72" s="131" t="n">
        <v>0.115</v>
      </c>
      <c r="AK72" s="131"/>
      <c r="AL72" s="131" t="n">
        <v>0.1875</v>
      </c>
      <c r="AM72" s="131" t="n">
        <v>0.1875</v>
      </c>
      <c r="AN72" s="131" t="n">
        <v>0.1875</v>
      </c>
      <c r="AO72" s="133"/>
      <c r="AP72" s="133" t="n">
        <v>22</v>
      </c>
      <c r="AQ72" s="133" t="n">
        <v>0.4</v>
      </c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I72" s="153" t="n">
        <f aca="false">M72</f>
        <v>39083</v>
      </c>
      <c r="BJ72" s="157" t="n">
        <f aca="false">AH72</f>
        <v>0.115</v>
      </c>
      <c r="BK72" s="157" t="n">
        <f aca="false">AI72</f>
        <v>0.115</v>
      </c>
      <c r="BL72" s="157" t="n">
        <f aca="false">AJ72</f>
        <v>0.115</v>
      </c>
      <c r="BM72" s="144"/>
      <c r="BN72" s="157" t="n">
        <f aca="false">AL72</f>
        <v>0.1875</v>
      </c>
      <c r="BO72" s="157" t="n">
        <f aca="false">AM72</f>
        <v>0.1875</v>
      </c>
      <c r="BP72" s="158" t="n">
        <f aca="false">AN72</f>
        <v>0.1875</v>
      </c>
    </row>
    <row r="73" customFormat="false" ht="12.75" hidden="false" customHeight="false" outlineLevel="0" collapsed="false">
      <c r="A73" s="137" t="n">
        <f aca="false">EOMONTH(A72,0)+1</f>
        <v>39326</v>
      </c>
      <c r="B73" s="138" t="n">
        <v>0.0523687294633466</v>
      </c>
      <c r="C73" s="129"/>
      <c r="D73" s="155" t="n">
        <v>38231</v>
      </c>
      <c r="E73" s="133" t="n">
        <v>32.85</v>
      </c>
      <c r="F73" s="133" t="n">
        <v>32.85</v>
      </c>
      <c r="G73" s="133" t="n">
        <v>32.85</v>
      </c>
      <c r="H73" s="131"/>
      <c r="I73" s="133" t="n">
        <v>25.25</v>
      </c>
      <c r="J73" s="133" t="n">
        <v>25.25</v>
      </c>
      <c r="K73" s="133" t="n">
        <v>25.25</v>
      </c>
      <c r="L73" s="134"/>
      <c r="M73" s="146" t="n">
        <v>39114</v>
      </c>
      <c r="N73" s="133" t="n">
        <v>34.08</v>
      </c>
      <c r="O73" s="133" t="n">
        <v>34.08</v>
      </c>
      <c r="P73" s="133" t="n">
        <v>34.08</v>
      </c>
      <c r="Q73" s="133"/>
      <c r="R73" s="133" t="n">
        <v>29.754</v>
      </c>
      <c r="S73" s="133" t="n">
        <v>29.754</v>
      </c>
      <c r="T73" s="133" t="n">
        <v>29.754</v>
      </c>
      <c r="U73" s="133"/>
      <c r="V73" s="133" t="n">
        <v>0.9</v>
      </c>
      <c r="W73" s="133" t="n">
        <v>0.9</v>
      </c>
      <c r="X73" s="133" t="n">
        <v>0.9</v>
      </c>
      <c r="Y73" s="133"/>
      <c r="Z73" s="131" t="n">
        <v>0.24</v>
      </c>
      <c r="AA73" s="131" t="n">
        <v>0.24</v>
      </c>
      <c r="AB73" s="131" t="n">
        <v>0.24</v>
      </c>
      <c r="AC73" s="131"/>
      <c r="AD73" s="131" t="n">
        <v>0.13</v>
      </c>
      <c r="AE73" s="131" t="n">
        <v>0.13</v>
      </c>
      <c r="AF73" s="131" t="n">
        <v>0.13</v>
      </c>
      <c r="AG73" s="131"/>
      <c r="AH73" s="131" t="n">
        <v>0.115</v>
      </c>
      <c r="AI73" s="131" t="n">
        <v>0.115</v>
      </c>
      <c r="AJ73" s="131" t="n">
        <v>0.115</v>
      </c>
      <c r="AK73" s="131"/>
      <c r="AL73" s="131" t="n">
        <v>0.1875</v>
      </c>
      <c r="AM73" s="131" t="n">
        <v>0.1875</v>
      </c>
      <c r="AN73" s="131" t="n">
        <v>0.1875</v>
      </c>
      <c r="AO73" s="133"/>
      <c r="AP73" s="133" t="n">
        <v>22</v>
      </c>
      <c r="AQ73" s="133" t="n">
        <v>0.4</v>
      </c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I73" s="153" t="n">
        <f aca="false">M73</f>
        <v>39114</v>
      </c>
      <c r="BJ73" s="157" t="n">
        <f aca="false">AH73</f>
        <v>0.115</v>
      </c>
      <c r="BK73" s="157" t="n">
        <f aca="false">AI73</f>
        <v>0.115</v>
      </c>
      <c r="BL73" s="157" t="n">
        <f aca="false">AJ73</f>
        <v>0.115</v>
      </c>
      <c r="BM73" s="144"/>
      <c r="BN73" s="157" t="n">
        <f aca="false">AL73</f>
        <v>0.1875</v>
      </c>
      <c r="BO73" s="157" t="n">
        <f aca="false">AM73</f>
        <v>0.1875</v>
      </c>
      <c r="BP73" s="158" t="n">
        <f aca="false">AN73</f>
        <v>0.1875</v>
      </c>
    </row>
    <row r="74" customFormat="false" ht="12.75" hidden="false" customHeight="false" outlineLevel="0" collapsed="false">
      <c r="A74" s="137" t="n">
        <f aca="false">EOMONTH(A73,0)+1</f>
        <v>39356</v>
      </c>
      <c r="B74" s="138" t="n">
        <v>0.0525324630150221</v>
      </c>
      <c r="C74" s="129"/>
      <c r="D74" s="155" t="n">
        <v>38261</v>
      </c>
      <c r="E74" s="133" t="n">
        <v>32.85</v>
      </c>
      <c r="F74" s="133" t="n">
        <v>32.85</v>
      </c>
      <c r="G74" s="133" t="n">
        <v>32.85</v>
      </c>
      <c r="H74" s="131"/>
      <c r="I74" s="133" t="n">
        <v>24.55</v>
      </c>
      <c r="J74" s="133" t="n">
        <v>24.55</v>
      </c>
      <c r="K74" s="133" t="n">
        <v>24.55</v>
      </c>
      <c r="L74" s="134"/>
      <c r="M74" s="146" t="n">
        <v>39142</v>
      </c>
      <c r="N74" s="133" t="n">
        <v>28.125</v>
      </c>
      <c r="O74" s="133" t="n">
        <v>28.125</v>
      </c>
      <c r="P74" s="133" t="n">
        <v>28.125</v>
      </c>
      <c r="Q74" s="133"/>
      <c r="R74" s="133" t="n">
        <v>29.45</v>
      </c>
      <c r="S74" s="133" t="n">
        <v>29.45</v>
      </c>
      <c r="T74" s="133" t="n">
        <v>29.45</v>
      </c>
      <c r="U74" s="133"/>
      <c r="V74" s="133" t="n">
        <v>0.9</v>
      </c>
      <c r="W74" s="133" t="n">
        <v>0.9</v>
      </c>
      <c r="X74" s="133" t="n">
        <v>0.9</v>
      </c>
      <c r="Y74" s="133"/>
      <c r="Z74" s="131" t="n">
        <v>0.24</v>
      </c>
      <c r="AA74" s="131" t="n">
        <v>0.24</v>
      </c>
      <c r="AB74" s="131" t="n">
        <v>0.24</v>
      </c>
      <c r="AC74" s="131"/>
      <c r="AD74" s="131" t="n">
        <v>0.13</v>
      </c>
      <c r="AE74" s="131" t="n">
        <v>0.13</v>
      </c>
      <c r="AF74" s="131" t="n">
        <v>0.13</v>
      </c>
      <c r="AG74" s="131"/>
      <c r="AH74" s="131" t="n">
        <v>0.115</v>
      </c>
      <c r="AI74" s="131" t="n">
        <v>0.115</v>
      </c>
      <c r="AJ74" s="131" t="n">
        <v>0.115</v>
      </c>
      <c r="AK74" s="131"/>
      <c r="AL74" s="131" t="n">
        <v>0.1875</v>
      </c>
      <c r="AM74" s="131" t="n">
        <v>0.1875</v>
      </c>
      <c r="AN74" s="131" t="n">
        <v>0.1875</v>
      </c>
      <c r="AO74" s="133"/>
      <c r="AP74" s="133" t="n">
        <v>22</v>
      </c>
      <c r="AQ74" s="133" t="n">
        <v>0.4</v>
      </c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I74" s="153" t="n">
        <f aca="false">M74</f>
        <v>39142</v>
      </c>
      <c r="BJ74" s="157" t="n">
        <f aca="false">AH74</f>
        <v>0.115</v>
      </c>
      <c r="BK74" s="157" t="n">
        <f aca="false">AI74</f>
        <v>0.115</v>
      </c>
      <c r="BL74" s="157" t="n">
        <f aca="false">AJ74</f>
        <v>0.115</v>
      </c>
      <c r="BM74" s="144"/>
      <c r="BN74" s="157" t="n">
        <f aca="false">AL74</f>
        <v>0.1875</v>
      </c>
      <c r="BO74" s="157" t="n">
        <f aca="false">AM74</f>
        <v>0.1875</v>
      </c>
      <c r="BP74" s="158" t="n">
        <f aca="false">AN74</f>
        <v>0.1875</v>
      </c>
    </row>
    <row r="75" customFormat="false" ht="12.75" hidden="false" customHeight="false" outlineLevel="0" collapsed="false">
      <c r="A75" s="137" t="n">
        <f aca="false">EOMONTH(A74,0)+1</f>
        <v>39387</v>
      </c>
      <c r="B75" s="138" t="n">
        <v>0.0527016543611456</v>
      </c>
      <c r="C75" s="129"/>
      <c r="D75" s="155" t="n">
        <v>38292</v>
      </c>
      <c r="E75" s="133" t="n">
        <v>32.85</v>
      </c>
      <c r="F75" s="133" t="n">
        <v>32.85</v>
      </c>
      <c r="G75" s="133" t="n">
        <v>32.85</v>
      </c>
      <c r="H75" s="131"/>
      <c r="I75" s="133" t="n">
        <v>23.95</v>
      </c>
      <c r="J75" s="133" t="n">
        <v>23.95</v>
      </c>
      <c r="K75" s="133" t="n">
        <v>23.95</v>
      </c>
      <c r="L75" s="134"/>
      <c r="M75" s="146" t="n">
        <v>39173</v>
      </c>
      <c r="N75" s="133" t="n">
        <v>28.15</v>
      </c>
      <c r="O75" s="133" t="n">
        <v>28.15</v>
      </c>
      <c r="P75" s="133" t="n">
        <v>28.15</v>
      </c>
      <c r="Q75" s="133"/>
      <c r="R75" s="133" t="n">
        <v>27.55</v>
      </c>
      <c r="S75" s="133" t="n">
        <v>27.55</v>
      </c>
      <c r="T75" s="133" t="n">
        <v>27.55</v>
      </c>
      <c r="U75" s="133"/>
      <c r="V75" s="133" t="n">
        <v>0.9</v>
      </c>
      <c r="W75" s="133" t="n">
        <v>0.9</v>
      </c>
      <c r="X75" s="133" t="n">
        <v>0.9</v>
      </c>
      <c r="Y75" s="133"/>
      <c r="Z75" s="131" t="n">
        <v>0.24</v>
      </c>
      <c r="AA75" s="131" t="n">
        <v>0.24</v>
      </c>
      <c r="AB75" s="131" t="n">
        <v>0.24</v>
      </c>
      <c r="AC75" s="131"/>
      <c r="AD75" s="131" t="n">
        <v>0.1</v>
      </c>
      <c r="AE75" s="131" t="n">
        <v>0.1</v>
      </c>
      <c r="AF75" s="131" t="n">
        <v>0.1</v>
      </c>
      <c r="AG75" s="131"/>
      <c r="AH75" s="131" t="n">
        <v>0.115</v>
      </c>
      <c r="AI75" s="131" t="n">
        <v>0.115</v>
      </c>
      <c r="AJ75" s="131" t="n">
        <v>0.115</v>
      </c>
      <c r="AK75" s="131"/>
      <c r="AL75" s="131" t="n">
        <v>0.1875</v>
      </c>
      <c r="AM75" s="131" t="n">
        <v>0.1875</v>
      </c>
      <c r="AN75" s="131" t="n">
        <v>0.1875</v>
      </c>
      <c r="AO75" s="133"/>
      <c r="AP75" s="133" t="n">
        <v>23</v>
      </c>
      <c r="AQ75" s="133" t="n">
        <v>0.4</v>
      </c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I75" s="153" t="n">
        <f aca="false">M75</f>
        <v>39173</v>
      </c>
      <c r="BJ75" s="157" t="n">
        <f aca="false">AH75</f>
        <v>0.115</v>
      </c>
      <c r="BK75" s="157" t="n">
        <f aca="false">AI75</f>
        <v>0.115</v>
      </c>
      <c r="BL75" s="157" t="n">
        <f aca="false">AJ75</f>
        <v>0.115</v>
      </c>
      <c r="BM75" s="144"/>
      <c r="BN75" s="157" t="n">
        <f aca="false">AL75</f>
        <v>0.1875</v>
      </c>
      <c r="BO75" s="157" t="n">
        <f aca="false">AM75</f>
        <v>0.1875</v>
      </c>
      <c r="BP75" s="158" t="n">
        <f aca="false">AN75</f>
        <v>0.1875</v>
      </c>
    </row>
    <row r="76" customFormat="false" ht="12.75" hidden="false" customHeight="false" outlineLevel="0" collapsed="false">
      <c r="A76" s="137" t="n">
        <f aca="false">EOMONTH(A75,0)+1</f>
        <v>39417</v>
      </c>
      <c r="B76" s="138" t="n">
        <v>0.0528653879309986</v>
      </c>
      <c r="C76" s="129"/>
      <c r="D76" s="155" t="n">
        <v>38322</v>
      </c>
      <c r="E76" s="133" t="n">
        <v>32.85</v>
      </c>
      <c r="F76" s="133" t="n">
        <v>32.85</v>
      </c>
      <c r="G76" s="133" t="n">
        <v>32.85</v>
      </c>
      <c r="H76" s="131"/>
      <c r="I76" s="133" t="n">
        <v>24.6</v>
      </c>
      <c r="J76" s="133" t="n">
        <v>24.6</v>
      </c>
      <c r="K76" s="133" t="n">
        <v>24.6</v>
      </c>
      <c r="L76" s="134"/>
      <c r="M76" s="146" t="n">
        <v>39203</v>
      </c>
      <c r="N76" s="133" t="n">
        <v>29.7</v>
      </c>
      <c r="O76" s="133" t="n">
        <v>29.7</v>
      </c>
      <c r="P76" s="133" t="n">
        <v>29.7</v>
      </c>
      <c r="Q76" s="133"/>
      <c r="R76" s="133" t="n">
        <v>28.7</v>
      </c>
      <c r="S76" s="133" t="n">
        <v>28.7</v>
      </c>
      <c r="T76" s="133" t="n">
        <v>28.7</v>
      </c>
      <c r="U76" s="133"/>
      <c r="V76" s="133" t="n">
        <v>0.9</v>
      </c>
      <c r="W76" s="133" t="n">
        <v>0.9</v>
      </c>
      <c r="X76" s="133" t="n">
        <v>0.9</v>
      </c>
      <c r="Y76" s="133"/>
      <c r="Z76" s="131" t="n">
        <v>0.24</v>
      </c>
      <c r="AA76" s="131" t="n">
        <v>0.24</v>
      </c>
      <c r="AB76" s="131" t="n">
        <v>0.24</v>
      </c>
      <c r="AC76" s="131"/>
      <c r="AD76" s="131" t="n">
        <v>0.105</v>
      </c>
      <c r="AE76" s="131" t="n">
        <v>0.105</v>
      </c>
      <c r="AF76" s="131" t="n">
        <v>0.105</v>
      </c>
      <c r="AG76" s="131"/>
      <c r="AH76" s="131" t="n">
        <v>0.115</v>
      </c>
      <c r="AI76" s="131" t="n">
        <v>0.115</v>
      </c>
      <c r="AJ76" s="131" t="n">
        <v>0.115</v>
      </c>
      <c r="AK76" s="131"/>
      <c r="AL76" s="131" t="n">
        <v>0.1875</v>
      </c>
      <c r="AM76" s="131" t="n">
        <v>0.1875</v>
      </c>
      <c r="AN76" s="131" t="n">
        <v>0.1875</v>
      </c>
      <c r="AO76" s="133"/>
      <c r="AP76" s="133" t="n">
        <v>23</v>
      </c>
      <c r="AQ76" s="133" t="n">
        <v>0.4</v>
      </c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I76" s="153" t="n">
        <f aca="false">M76</f>
        <v>39203</v>
      </c>
      <c r="BJ76" s="157" t="n">
        <f aca="false">AH76</f>
        <v>0.115</v>
      </c>
      <c r="BK76" s="157" t="n">
        <f aca="false">AI76</f>
        <v>0.115</v>
      </c>
      <c r="BL76" s="157" t="n">
        <f aca="false">AJ76</f>
        <v>0.115</v>
      </c>
      <c r="BM76" s="144"/>
      <c r="BN76" s="157" t="n">
        <f aca="false">AL76</f>
        <v>0.1875</v>
      </c>
      <c r="BO76" s="157" t="n">
        <f aca="false">AM76</f>
        <v>0.1875</v>
      </c>
      <c r="BP76" s="158" t="n">
        <f aca="false">AN76</f>
        <v>0.1875</v>
      </c>
    </row>
    <row r="77" customFormat="false" ht="12.75" hidden="false" customHeight="false" outlineLevel="0" collapsed="false">
      <c r="A77" s="137" t="n">
        <f aca="false">EOMONTH(A76,0)+1</f>
        <v>39448</v>
      </c>
      <c r="B77" s="138" t="n">
        <v>0.053034579295903</v>
      </c>
      <c r="C77" s="129"/>
      <c r="D77" s="155" t="n">
        <v>38353</v>
      </c>
      <c r="E77" s="133" t="n">
        <v>43.5</v>
      </c>
      <c r="F77" s="133" t="n">
        <v>43.5</v>
      </c>
      <c r="G77" s="133" t="n">
        <v>43.5</v>
      </c>
      <c r="H77" s="131"/>
      <c r="I77" s="133" t="n">
        <v>32.85</v>
      </c>
      <c r="J77" s="133" t="n">
        <v>32.85</v>
      </c>
      <c r="K77" s="133" t="n">
        <v>32.85</v>
      </c>
      <c r="L77" s="134"/>
      <c r="M77" s="146" t="n">
        <v>39234</v>
      </c>
      <c r="N77" s="133" t="n">
        <v>31.3</v>
      </c>
      <c r="O77" s="133" t="n">
        <v>31.3</v>
      </c>
      <c r="P77" s="133" t="n">
        <v>31.3</v>
      </c>
      <c r="Q77" s="133"/>
      <c r="R77" s="133" t="n">
        <v>29</v>
      </c>
      <c r="S77" s="133" t="n">
        <v>29</v>
      </c>
      <c r="T77" s="133" t="n">
        <v>29</v>
      </c>
      <c r="U77" s="133"/>
      <c r="V77" s="133" t="n">
        <v>0.9</v>
      </c>
      <c r="W77" s="133" t="n">
        <v>0.9</v>
      </c>
      <c r="X77" s="133" t="n">
        <v>0.9</v>
      </c>
      <c r="Y77" s="133"/>
      <c r="Z77" s="131" t="n">
        <v>0.24</v>
      </c>
      <c r="AA77" s="131" t="n">
        <v>0.24</v>
      </c>
      <c r="AB77" s="131" t="n">
        <v>0.24</v>
      </c>
      <c r="AC77" s="131"/>
      <c r="AD77" s="131" t="n">
        <v>0.14</v>
      </c>
      <c r="AE77" s="131" t="n">
        <v>0.14</v>
      </c>
      <c r="AF77" s="131" t="n">
        <v>0.14</v>
      </c>
      <c r="AG77" s="131"/>
      <c r="AH77" s="131" t="n">
        <v>0.115</v>
      </c>
      <c r="AI77" s="131" t="n">
        <v>0.115</v>
      </c>
      <c r="AJ77" s="131" t="n">
        <v>0.115</v>
      </c>
      <c r="AK77" s="131"/>
      <c r="AL77" s="131" t="n">
        <v>0.1875</v>
      </c>
      <c r="AM77" s="131" t="n">
        <v>0.1875</v>
      </c>
      <c r="AN77" s="131" t="n">
        <v>0.1875</v>
      </c>
      <c r="AO77" s="133"/>
      <c r="AP77" s="133" t="n">
        <v>23</v>
      </c>
      <c r="AQ77" s="133" t="n">
        <v>0.4</v>
      </c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I77" s="153" t="n">
        <f aca="false">M77</f>
        <v>39234</v>
      </c>
      <c r="BJ77" s="157" t="n">
        <f aca="false">AH77</f>
        <v>0.115</v>
      </c>
      <c r="BK77" s="157" t="n">
        <f aca="false">AI77</f>
        <v>0.115</v>
      </c>
      <c r="BL77" s="157" t="n">
        <f aca="false">AJ77</f>
        <v>0.115</v>
      </c>
      <c r="BM77" s="144"/>
      <c r="BN77" s="157" t="n">
        <f aca="false">AL77</f>
        <v>0.1875</v>
      </c>
      <c r="BO77" s="157" t="n">
        <f aca="false">AM77</f>
        <v>0.1875</v>
      </c>
      <c r="BP77" s="158" t="n">
        <f aca="false">AN77</f>
        <v>0.1875</v>
      </c>
    </row>
    <row r="78" customFormat="false" ht="12.75" hidden="false" customHeight="false" outlineLevel="0" collapsed="false">
      <c r="A78" s="137" t="n">
        <f aca="false">EOMONTH(A77,0)+1</f>
        <v>39479</v>
      </c>
      <c r="B78" s="138" t="n">
        <v>0.0532037706703519</v>
      </c>
      <c r="C78" s="129"/>
      <c r="D78" s="155" t="n">
        <v>38384</v>
      </c>
      <c r="E78" s="133" t="n">
        <v>44.5</v>
      </c>
      <c r="F78" s="133" t="n">
        <v>44.5</v>
      </c>
      <c r="G78" s="133" t="n">
        <v>44.5</v>
      </c>
      <c r="H78" s="131"/>
      <c r="I78" s="133" t="n">
        <v>31.9</v>
      </c>
      <c r="J78" s="133" t="n">
        <v>31.9</v>
      </c>
      <c r="K78" s="133" t="n">
        <v>31.9</v>
      </c>
      <c r="L78" s="134"/>
      <c r="M78" s="146" t="n">
        <v>39264</v>
      </c>
      <c r="N78" s="133" t="n">
        <v>38.35</v>
      </c>
      <c r="O78" s="133" t="n">
        <v>38.35</v>
      </c>
      <c r="P78" s="133" t="n">
        <v>38.35</v>
      </c>
      <c r="Q78" s="133"/>
      <c r="R78" s="133" t="n">
        <v>37.15</v>
      </c>
      <c r="S78" s="133" t="n">
        <v>37.15</v>
      </c>
      <c r="T78" s="133" t="n">
        <v>37.15</v>
      </c>
      <c r="U78" s="133"/>
      <c r="V78" s="133" t="n">
        <v>0.9</v>
      </c>
      <c r="W78" s="133" t="n">
        <v>0.9</v>
      </c>
      <c r="X78" s="133" t="n">
        <v>0.9</v>
      </c>
      <c r="Y78" s="133"/>
      <c r="Z78" s="131" t="n">
        <v>0.29</v>
      </c>
      <c r="AA78" s="131" t="n">
        <v>0.29</v>
      </c>
      <c r="AB78" s="131" t="n">
        <v>0.29</v>
      </c>
      <c r="AC78" s="131"/>
      <c r="AD78" s="131" t="n">
        <v>0.15</v>
      </c>
      <c r="AE78" s="131" t="n">
        <v>0.15</v>
      </c>
      <c r="AF78" s="131" t="n">
        <v>0.15</v>
      </c>
      <c r="AG78" s="131"/>
      <c r="AH78" s="131" t="n">
        <v>0.14</v>
      </c>
      <c r="AI78" s="131" t="n">
        <v>0.14</v>
      </c>
      <c r="AJ78" s="131" t="n">
        <v>0.14</v>
      </c>
      <c r="AK78" s="131"/>
      <c r="AL78" s="131" t="n">
        <v>0.2625</v>
      </c>
      <c r="AM78" s="131" t="n">
        <v>0.2625</v>
      </c>
      <c r="AN78" s="131" t="n">
        <v>0.2625</v>
      </c>
      <c r="AO78" s="133"/>
      <c r="AP78" s="133" t="n">
        <v>24</v>
      </c>
      <c r="AQ78" s="133" t="n">
        <v>0.4</v>
      </c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I78" s="153" t="n">
        <f aca="false">M78</f>
        <v>39264</v>
      </c>
      <c r="BJ78" s="157" t="n">
        <f aca="false">AH78</f>
        <v>0.14</v>
      </c>
      <c r="BK78" s="157" t="n">
        <f aca="false">AI78</f>
        <v>0.14</v>
      </c>
      <c r="BL78" s="157" t="n">
        <f aca="false">AJ78</f>
        <v>0.14</v>
      </c>
      <c r="BM78" s="144"/>
      <c r="BN78" s="157" t="n">
        <f aca="false">AL78</f>
        <v>0.2625</v>
      </c>
      <c r="BO78" s="157" t="n">
        <f aca="false">AM78</f>
        <v>0.2625</v>
      </c>
      <c r="BP78" s="158" t="n">
        <f aca="false">AN78</f>
        <v>0.2625</v>
      </c>
    </row>
    <row r="79" customFormat="false" ht="12.75" hidden="false" customHeight="false" outlineLevel="0" collapsed="false">
      <c r="A79" s="137" t="n">
        <f aca="false">EOMONTH(A78,0)+1</f>
        <v>39508</v>
      </c>
      <c r="B79" s="138" t="n">
        <v>0.0533620464808942</v>
      </c>
      <c r="C79" s="129"/>
      <c r="D79" s="155" t="n">
        <v>38412</v>
      </c>
      <c r="E79" s="133" t="n">
        <v>35.5</v>
      </c>
      <c r="F79" s="133" t="n">
        <v>35.5</v>
      </c>
      <c r="G79" s="133" t="n">
        <v>35.5</v>
      </c>
      <c r="H79" s="131"/>
      <c r="I79" s="133" t="n">
        <v>29.45</v>
      </c>
      <c r="J79" s="133" t="n">
        <v>29.45</v>
      </c>
      <c r="K79" s="133" t="n">
        <v>29.45</v>
      </c>
      <c r="L79" s="134"/>
      <c r="M79" s="146" t="n">
        <v>39295</v>
      </c>
      <c r="N79" s="133" t="n">
        <v>39.1</v>
      </c>
      <c r="O79" s="133" t="n">
        <v>39.1</v>
      </c>
      <c r="P79" s="133" t="n">
        <v>39.1</v>
      </c>
      <c r="Q79" s="133"/>
      <c r="R79" s="133" t="n">
        <v>39.95</v>
      </c>
      <c r="S79" s="133" t="n">
        <v>39.95</v>
      </c>
      <c r="T79" s="133" t="n">
        <v>39.95</v>
      </c>
      <c r="U79" s="133"/>
      <c r="V79" s="133" t="n">
        <v>0.9</v>
      </c>
      <c r="W79" s="133" t="n">
        <v>0.9</v>
      </c>
      <c r="X79" s="133" t="n">
        <v>0.9</v>
      </c>
      <c r="Y79" s="133"/>
      <c r="Z79" s="131" t="n">
        <v>0.29</v>
      </c>
      <c r="AA79" s="131" t="n">
        <v>0.29</v>
      </c>
      <c r="AB79" s="131" t="n">
        <v>0.29</v>
      </c>
      <c r="AC79" s="131"/>
      <c r="AD79" s="131" t="n">
        <v>0.16</v>
      </c>
      <c r="AE79" s="131" t="n">
        <v>0.16</v>
      </c>
      <c r="AF79" s="131" t="n">
        <v>0.16</v>
      </c>
      <c r="AG79" s="131"/>
      <c r="AH79" s="131" t="n">
        <v>0.14</v>
      </c>
      <c r="AI79" s="131" t="n">
        <v>0.14</v>
      </c>
      <c r="AJ79" s="131" t="n">
        <v>0.14</v>
      </c>
      <c r="AK79" s="131"/>
      <c r="AL79" s="131" t="n">
        <v>0.2625</v>
      </c>
      <c r="AM79" s="131" t="n">
        <v>0.2625</v>
      </c>
      <c r="AN79" s="131" t="n">
        <v>0.2625</v>
      </c>
      <c r="AO79" s="133"/>
      <c r="AP79" s="133" t="n">
        <v>24</v>
      </c>
      <c r="AQ79" s="133" t="n">
        <v>0.4</v>
      </c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  <c r="BD79" s="134"/>
      <c r="BE79" s="134"/>
      <c r="BF79" s="134"/>
      <c r="BI79" s="153" t="n">
        <f aca="false">M79</f>
        <v>39295</v>
      </c>
      <c r="BJ79" s="157" t="n">
        <f aca="false">AH79</f>
        <v>0.14</v>
      </c>
      <c r="BK79" s="157" t="n">
        <f aca="false">AI79</f>
        <v>0.14</v>
      </c>
      <c r="BL79" s="157" t="n">
        <f aca="false">AJ79</f>
        <v>0.14</v>
      </c>
      <c r="BM79" s="144"/>
      <c r="BN79" s="157" t="n">
        <f aca="false">AL79</f>
        <v>0.2625</v>
      </c>
      <c r="BO79" s="157" t="n">
        <f aca="false">AM79</f>
        <v>0.2625</v>
      </c>
      <c r="BP79" s="158" t="n">
        <f aca="false">AN79</f>
        <v>0.2625</v>
      </c>
    </row>
    <row r="80" customFormat="false" ht="12.75" hidden="false" customHeight="false" outlineLevel="0" collapsed="false">
      <c r="A80" s="137" t="n">
        <f aca="false">EOMONTH(A79,0)+1</f>
        <v>39539</v>
      </c>
      <c r="B80" s="138" t="n">
        <v>0.0535312378738118</v>
      </c>
      <c r="C80" s="129"/>
      <c r="D80" s="155" t="n">
        <v>38443</v>
      </c>
      <c r="E80" s="133" t="n">
        <v>35.75</v>
      </c>
      <c r="F80" s="133" t="n">
        <v>35.75</v>
      </c>
      <c r="G80" s="133" t="n">
        <v>35.75</v>
      </c>
      <c r="H80" s="131"/>
      <c r="I80" s="133" t="n">
        <v>26.7</v>
      </c>
      <c r="J80" s="133" t="n">
        <v>26.7</v>
      </c>
      <c r="K80" s="133" t="n">
        <v>26.7</v>
      </c>
      <c r="L80" s="134"/>
      <c r="M80" s="146" t="n">
        <v>39326</v>
      </c>
      <c r="N80" s="133" t="n">
        <v>27.075</v>
      </c>
      <c r="O80" s="133" t="n">
        <v>27.075</v>
      </c>
      <c r="P80" s="133" t="n">
        <v>27.075</v>
      </c>
      <c r="Q80" s="133"/>
      <c r="R80" s="133" t="n">
        <v>28.35</v>
      </c>
      <c r="S80" s="133" t="n">
        <v>28.35</v>
      </c>
      <c r="T80" s="133" t="n">
        <v>28.35</v>
      </c>
      <c r="U80" s="133"/>
      <c r="V80" s="133" t="n">
        <v>0.9</v>
      </c>
      <c r="W80" s="133" t="n">
        <v>0.9</v>
      </c>
      <c r="X80" s="133" t="n">
        <v>0.9</v>
      </c>
      <c r="Y80" s="133"/>
      <c r="Z80" s="131" t="n">
        <v>0.24</v>
      </c>
      <c r="AA80" s="131" t="n">
        <v>0.24</v>
      </c>
      <c r="AB80" s="131" t="n">
        <v>0.24</v>
      </c>
      <c r="AC80" s="131"/>
      <c r="AD80" s="131" t="n">
        <v>0.16</v>
      </c>
      <c r="AE80" s="131" t="n">
        <v>0.16</v>
      </c>
      <c r="AF80" s="131" t="n">
        <v>0.16</v>
      </c>
      <c r="AG80" s="131"/>
      <c r="AH80" s="131" t="n">
        <v>0.11</v>
      </c>
      <c r="AI80" s="131" t="n">
        <v>0.11</v>
      </c>
      <c r="AJ80" s="131" t="n">
        <v>0.11</v>
      </c>
      <c r="AK80" s="131"/>
      <c r="AL80" s="131" t="n">
        <v>0.21</v>
      </c>
      <c r="AM80" s="131" t="n">
        <v>0.21</v>
      </c>
      <c r="AN80" s="131" t="n">
        <v>0.21</v>
      </c>
      <c r="AO80" s="133"/>
      <c r="AP80" s="133" t="n">
        <v>24</v>
      </c>
      <c r="AQ80" s="133" t="n">
        <v>0.4</v>
      </c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I80" s="153" t="n">
        <f aca="false">M80</f>
        <v>39326</v>
      </c>
      <c r="BJ80" s="157" t="n">
        <f aca="false">AH80</f>
        <v>0.11</v>
      </c>
      <c r="BK80" s="157" t="n">
        <f aca="false">AI80</f>
        <v>0.11</v>
      </c>
      <c r="BL80" s="157" t="n">
        <f aca="false">AJ80</f>
        <v>0.11</v>
      </c>
      <c r="BM80" s="144"/>
      <c r="BN80" s="157" t="n">
        <f aca="false">AL80</f>
        <v>0.21</v>
      </c>
      <c r="BO80" s="157" t="n">
        <f aca="false">AM80</f>
        <v>0.21</v>
      </c>
      <c r="BP80" s="158" t="n">
        <f aca="false">AN80</f>
        <v>0.21</v>
      </c>
    </row>
    <row r="81" customFormat="false" ht="12.75" hidden="false" customHeight="false" outlineLevel="0" collapsed="false">
      <c r="A81" s="137" t="n">
        <f aca="false">EOMONTH(A80,0)+1</f>
        <v>39569</v>
      </c>
      <c r="B81" s="138" t="n">
        <v>0.0536949714889459</v>
      </c>
      <c r="C81" s="129"/>
      <c r="D81" s="155" t="n">
        <v>38473</v>
      </c>
      <c r="E81" s="133" t="n">
        <v>35.75</v>
      </c>
      <c r="F81" s="133" t="n">
        <v>35.75</v>
      </c>
      <c r="G81" s="133" t="n">
        <v>35.75</v>
      </c>
      <c r="H81" s="131"/>
      <c r="I81" s="133" t="n">
        <v>26.2</v>
      </c>
      <c r="J81" s="133" t="n">
        <v>26.2</v>
      </c>
      <c r="K81" s="133" t="n">
        <v>26.2</v>
      </c>
      <c r="L81" s="134"/>
      <c r="M81" s="146" t="n">
        <v>39356</v>
      </c>
      <c r="N81" s="133" t="n">
        <v>25.125</v>
      </c>
      <c r="O81" s="133" t="n">
        <v>25.125</v>
      </c>
      <c r="P81" s="133" t="n">
        <v>25.125</v>
      </c>
      <c r="Q81" s="133"/>
      <c r="R81" s="133" t="n">
        <v>26.4</v>
      </c>
      <c r="S81" s="133" t="n">
        <v>26.4</v>
      </c>
      <c r="T81" s="133" t="n">
        <v>26.4</v>
      </c>
      <c r="U81" s="133"/>
      <c r="V81" s="133" t="n">
        <v>0.9</v>
      </c>
      <c r="W81" s="133" t="n">
        <v>0.9</v>
      </c>
      <c r="X81" s="133" t="n">
        <v>0.9</v>
      </c>
      <c r="Y81" s="133"/>
      <c r="Z81" s="131" t="n">
        <v>0.24</v>
      </c>
      <c r="AA81" s="131" t="n">
        <v>0.24</v>
      </c>
      <c r="AB81" s="131" t="n">
        <v>0.24</v>
      </c>
      <c r="AC81" s="131"/>
      <c r="AD81" s="131" t="n">
        <v>0.14</v>
      </c>
      <c r="AE81" s="131" t="n">
        <v>0.14</v>
      </c>
      <c r="AF81" s="131" t="n">
        <v>0.14</v>
      </c>
      <c r="AG81" s="131"/>
      <c r="AH81" s="131" t="n">
        <v>0.11</v>
      </c>
      <c r="AI81" s="131" t="n">
        <v>0.11</v>
      </c>
      <c r="AJ81" s="131" t="n">
        <v>0.11</v>
      </c>
      <c r="AK81" s="131"/>
      <c r="AL81" s="131" t="n">
        <v>0.1875</v>
      </c>
      <c r="AM81" s="131" t="n">
        <v>0.1875</v>
      </c>
      <c r="AN81" s="131" t="n">
        <v>0.1875</v>
      </c>
      <c r="AO81" s="133"/>
      <c r="AP81" s="133" t="n">
        <v>25</v>
      </c>
      <c r="AQ81" s="133" t="n">
        <v>0.4</v>
      </c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I81" s="153" t="n">
        <f aca="false">M81</f>
        <v>39356</v>
      </c>
      <c r="BJ81" s="157" t="n">
        <f aca="false">AH81</f>
        <v>0.11</v>
      </c>
      <c r="BK81" s="157" t="n">
        <f aca="false">AI81</f>
        <v>0.11</v>
      </c>
      <c r="BL81" s="157" t="n">
        <f aca="false">AJ81</f>
        <v>0.11</v>
      </c>
      <c r="BM81" s="144"/>
      <c r="BN81" s="157" t="n">
        <f aca="false">AL81</f>
        <v>0.1875</v>
      </c>
      <c r="BO81" s="157" t="n">
        <f aca="false">AM81</f>
        <v>0.1875</v>
      </c>
      <c r="BP81" s="158" t="n">
        <f aca="false">AN81</f>
        <v>0.1875</v>
      </c>
    </row>
    <row r="82" customFormat="false" ht="12.75" hidden="false" customHeight="false" outlineLevel="0" collapsed="false">
      <c r="A82" s="137" t="n">
        <f aca="false">EOMONTH(A81,0)+1</f>
        <v>39600</v>
      </c>
      <c r="B82" s="138" t="n">
        <v>0.0538641629006373</v>
      </c>
      <c r="C82" s="129"/>
      <c r="D82" s="155" t="n">
        <v>38504</v>
      </c>
      <c r="E82" s="133" t="n">
        <v>40.5</v>
      </c>
      <c r="F82" s="133" t="n">
        <v>40.5</v>
      </c>
      <c r="G82" s="133" t="n">
        <v>40.5</v>
      </c>
      <c r="H82" s="131"/>
      <c r="I82" s="133" t="n">
        <v>27.345</v>
      </c>
      <c r="J82" s="133" t="n">
        <v>27.345</v>
      </c>
      <c r="K82" s="133" t="n">
        <v>27.345</v>
      </c>
      <c r="L82" s="134"/>
      <c r="M82" s="146" t="n">
        <v>39387</v>
      </c>
      <c r="N82" s="133" t="n">
        <v>28.625</v>
      </c>
      <c r="O82" s="133" t="n">
        <v>28.625</v>
      </c>
      <c r="P82" s="133" t="n">
        <v>28.625</v>
      </c>
      <c r="Q82" s="133"/>
      <c r="R82" s="133" t="n">
        <v>29.75</v>
      </c>
      <c r="S82" s="133" t="n">
        <v>29.75</v>
      </c>
      <c r="T82" s="133" t="n">
        <v>29.75</v>
      </c>
      <c r="U82" s="133"/>
      <c r="V82" s="133" t="n">
        <v>0.9</v>
      </c>
      <c r="W82" s="133" t="n">
        <v>0.9</v>
      </c>
      <c r="X82" s="133" t="n">
        <v>0.9</v>
      </c>
      <c r="Y82" s="133"/>
      <c r="Z82" s="131" t="n">
        <v>0.24</v>
      </c>
      <c r="AA82" s="131" t="n">
        <v>0.24</v>
      </c>
      <c r="AB82" s="131" t="n">
        <v>0.24</v>
      </c>
      <c r="AC82" s="131"/>
      <c r="AD82" s="131" t="n">
        <v>0.1</v>
      </c>
      <c r="AE82" s="131" t="n">
        <v>0.1</v>
      </c>
      <c r="AF82" s="131" t="n">
        <v>0.1</v>
      </c>
      <c r="AG82" s="131"/>
      <c r="AH82" s="131" t="n">
        <v>0.11</v>
      </c>
      <c r="AI82" s="131" t="n">
        <v>0.11</v>
      </c>
      <c r="AJ82" s="131" t="n">
        <v>0.11</v>
      </c>
      <c r="AK82" s="131"/>
      <c r="AL82" s="131" t="n">
        <v>0.1875</v>
      </c>
      <c r="AM82" s="131" t="n">
        <v>0.1875</v>
      </c>
      <c r="AN82" s="131" t="n">
        <v>0.1875</v>
      </c>
      <c r="AO82" s="133"/>
      <c r="AP82" s="133" t="n">
        <v>25</v>
      </c>
      <c r="AQ82" s="133" t="n">
        <v>0.4</v>
      </c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I82" s="153" t="n">
        <f aca="false">M82</f>
        <v>39387</v>
      </c>
      <c r="BJ82" s="157" t="n">
        <f aca="false">AH82</f>
        <v>0.11</v>
      </c>
      <c r="BK82" s="157" t="n">
        <f aca="false">AI82</f>
        <v>0.11</v>
      </c>
      <c r="BL82" s="157" t="n">
        <f aca="false">AJ82</f>
        <v>0.11</v>
      </c>
      <c r="BM82" s="144"/>
      <c r="BN82" s="157" t="n">
        <f aca="false">AL82</f>
        <v>0.1875</v>
      </c>
      <c r="BO82" s="157" t="n">
        <f aca="false">AM82</f>
        <v>0.1875</v>
      </c>
      <c r="BP82" s="158" t="n">
        <f aca="false">AN82</f>
        <v>0.1875</v>
      </c>
    </row>
    <row r="83" customFormat="false" ht="12.75" hidden="false" customHeight="false" outlineLevel="0" collapsed="false">
      <c r="A83" s="137" t="n">
        <f aca="false">EOMONTH(A82,0)+1</f>
        <v>39630</v>
      </c>
      <c r="B83" s="138" t="n">
        <v>0.0540278965339382</v>
      </c>
      <c r="C83" s="129"/>
      <c r="D83" s="155" t="n">
        <v>38534</v>
      </c>
      <c r="E83" s="133" t="n">
        <v>47.75</v>
      </c>
      <c r="F83" s="133" t="n">
        <v>47.75</v>
      </c>
      <c r="G83" s="133" t="n">
        <v>47.75</v>
      </c>
      <c r="H83" s="131"/>
      <c r="I83" s="133" t="n">
        <v>28.35</v>
      </c>
      <c r="J83" s="133" t="n">
        <v>28.35</v>
      </c>
      <c r="K83" s="133" t="n">
        <v>28.35</v>
      </c>
      <c r="L83" s="134"/>
      <c r="M83" s="146" t="n">
        <v>39417</v>
      </c>
      <c r="N83" s="133" t="n">
        <v>25.975</v>
      </c>
      <c r="O83" s="133" t="n">
        <v>25.975</v>
      </c>
      <c r="P83" s="133" t="n">
        <v>25.975</v>
      </c>
      <c r="Q83" s="133"/>
      <c r="R83" s="133" t="n">
        <v>27</v>
      </c>
      <c r="S83" s="133" t="n">
        <v>27</v>
      </c>
      <c r="T83" s="133" t="n">
        <v>27</v>
      </c>
      <c r="U83" s="133"/>
      <c r="V83" s="133" t="n">
        <v>0.9</v>
      </c>
      <c r="W83" s="133" t="n">
        <v>0.9</v>
      </c>
      <c r="X83" s="133" t="n">
        <v>0.9</v>
      </c>
      <c r="Y83" s="133"/>
      <c r="Z83" s="131" t="n">
        <v>0.24</v>
      </c>
      <c r="AA83" s="131" t="n">
        <v>0.24</v>
      </c>
      <c r="AB83" s="131" t="n">
        <v>0.24</v>
      </c>
      <c r="AC83" s="131"/>
      <c r="AD83" s="131" t="n">
        <v>0.1</v>
      </c>
      <c r="AE83" s="131" t="n">
        <v>0.1</v>
      </c>
      <c r="AF83" s="131" t="n">
        <v>0.1</v>
      </c>
      <c r="AG83" s="131"/>
      <c r="AH83" s="131" t="n">
        <v>0.11</v>
      </c>
      <c r="AI83" s="131" t="n">
        <v>0.11</v>
      </c>
      <c r="AJ83" s="131" t="n">
        <v>0.11</v>
      </c>
      <c r="AK83" s="131"/>
      <c r="AL83" s="131" t="n">
        <v>0.1875</v>
      </c>
      <c r="AM83" s="131" t="n">
        <v>0.1875</v>
      </c>
      <c r="AN83" s="131" t="n">
        <v>0.1875</v>
      </c>
      <c r="AO83" s="133"/>
      <c r="AP83" s="133" t="n">
        <v>25</v>
      </c>
      <c r="AQ83" s="133" t="n">
        <v>0.4</v>
      </c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I83" s="153" t="n">
        <f aca="false">M83</f>
        <v>39417</v>
      </c>
      <c r="BJ83" s="157" t="n">
        <f aca="false">AH83</f>
        <v>0.11</v>
      </c>
      <c r="BK83" s="157" t="n">
        <f aca="false">AI83</f>
        <v>0.11</v>
      </c>
      <c r="BL83" s="157" t="n">
        <f aca="false">AJ83</f>
        <v>0.11</v>
      </c>
      <c r="BM83" s="144"/>
      <c r="BN83" s="157" t="n">
        <f aca="false">AL83</f>
        <v>0.1875</v>
      </c>
      <c r="BO83" s="157" t="n">
        <f aca="false">AM83</f>
        <v>0.1875</v>
      </c>
      <c r="BP83" s="158" t="n">
        <f aca="false">AN83</f>
        <v>0.1875</v>
      </c>
    </row>
    <row r="84" customFormat="false" ht="12.75" hidden="false" customHeight="false" outlineLevel="0" collapsed="false">
      <c r="A84" s="137" t="n">
        <f aca="false">EOMONTH(A83,0)+1</f>
        <v>39661</v>
      </c>
      <c r="B84" s="138" t="n">
        <v>0.0541970879644005</v>
      </c>
      <c r="C84" s="129"/>
      <c r="D84" s="155" t="n">
        <v>38565</v>
      </c>
      <c r="E84" s="133" t="n">
        <v>47.75</v>
      </c>
      <c r="F84" s="133" t="n">
        <v>47.75</v>
      </c>
      <c r="G84" s="133" t="n">
        <v>47.75</v>
      </c>
      <c r="H84" s="131"/>
      <c r="I84" s="133" t="n">
        <v>27.6</v>
      </c>
      <c r="J84" s="133" t="n">
        <v>27.6</v>
      </c>
      <c r="K84" s="133" t="n">
        <v>27.6</v>
      </c>
      <c r="L84" s="134"/>
      <c r="M84" s="146" t="n">
        <v>39448</v>
      </c>
      <c r="N84" s="133" t="n">
        <v>34.355</v>
      </c>
      <c r="O84" s="133" t="n">
        <v>34.355</v>
      </c>
      <c r="P84" s="133" t="n">
        <v>34.355</v>
      </c>
      <c r="Q84" s="133"/>
      <c r="R84" s="133" t="n">
        <v>31.954</v>
      </c>
      <c r="S84" s="133" t="n">
        <v>31.954</v>
      </c>
      <c r="T84" s="133" t="n">
        <v>31.954</v>
      </c>
      <c r="U84" s="133"/>
      <c r="V84" s="133" t="n">
        <v>0.9</v>
      </c>
      <c r="W84" s="133" t="n">
        <v>0.9</v>
      </c>
      <c r="X84" s="133" t="n">
        <v>0.9</v>
      </c>
      <c r="Y84" s="133"/>
      <c r="Z84" s="131" t="n">
        <v>0.24</v>
      </c>
      <c r="AA84" s="131" t="n">
        <v>0.24</v>
      </c>
      <c r="AB84" s="131" t="n">
        <v>0.24</v>
      </c>
      <c r="AC84" s="131"/>
      <c r="AD84" s="131" t="n">
        <v>0.11</v>
      </c>
      <c r="AE84" s="131" t="n">
        <v>0.11</v>
      </c>
      <c r="AF84" s="131" t="n">
        <v>0.11</v>
      </c>
      <c r="AG84" s="131"/>
      <c r="AH84" s="131" t="n">
        <v>0.11</v>
      </c>
      <c r="AI84" s="131" t="n">
        <v>0.11</v>
      </c>
      <c r="AJ84" s="131" t="n">
        <v>0.11</v>
      </c>
      <c r="AK84" s="131"/>
      <c r="AL84" s="131" t="n">
        <v>0.1875</v>
      </c>
      <c r="AM84" s="131" t="n">
        <v>0.1875</v>
      </c>
      <c r="AN84" s="131" t="n">
        <v>0.1875</v>
      </c>
      <c r="AO84" s="133"/>
      <c r="AP84" s="133" t="n">
        <v>26</v>
      </c>
      <c r="AQ84" s="133" t="n">
        <v>0.4</v>
      </c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I84" s="153" t="n">
        <f aca="false">M84</f>
        <v>39448</v>
      </c>
      <c r="BJ84" s="157" t="n">
        <f aca="false">AH84</f>
        <v>0.11</v>
      </c>
      <c r="BK84" s="157" t="n">
        <f aca="false">AI84</f>
        <v>0.11</v>
      </c>
      <c r="BL84" s="157" t="n">
        <f aca="false">AJ84</f>
        <v>0.11</v>
      </c>
      <c r="BM84" s="144"/>
      <c r="BN84" s="157" t="n">
        <f aca="false">AL84</f>
        <v>0.1875</v>
      </c>
      <c r="BO84" s="157" t="n">
        <f aca="false">AM84</f>
        <v>0.1875</v>
      </c>
      <c r="BP84" s="158" t="n">
        <f aca="false">AN84</f>
        <v>0.1875</v>
      </c>
    </row>
    <row r="85" customFormat="false" ht="12.75" hidden="false" customHeight="false" outlineLevel="0" collapsed="false">
      <c r="A85" s="137" t="n">
        <f aca="false">EOMONTH(A84,0)+1</f>
        <v>39692</v>
      </c>
      <c r="B85" s="138" t="n">
        <v>0.0543662794044013</v>
      </c>
      <c r="C85" s="129"/>
      <c r="D85" s="155" t="n">
        <v>38596</v>
      </c>
      <c r="E85" s="133" t="n">
        <v>34.75</v>
      </c>
      <c r="F85" s="133" t="n">
        <v>34.75</v>
      </c>
      <c r="G85" s="133" t="n">
        <v>34.75</v>
      </c>
      <c r="H85" s="131"/>
      <c r="I85" s="133" t="n">
        <v>25.5</v>
      </c>
      <c r="J85" s="133" t="n">
        <v>25.5</v>
      </c>
      <c r="K85" s="133" t="n">
        <v>25.5</v>
      </c>
      <c r="L85" s="134"/>
      <c r="M85" s="146" t="n">
        <v>39479</v>
      </c>
      <c r="N85" s="133" t="n">
        <v>34.58</v>
      </c>
      <c r="O85" s="133" t="n">
        <v>34.58</v>
      </c>
      <c r="P85" s="133" t="n">
        <v>34.58</v>
      </c>
      <c r="Q85" s="133"/>
      <c r="R85" s="133" t="n">
        <v>30.254</v>
      </c>
      <c r="S85" s="133" t="n">
        <v>30.254</v>
      </c>
      <c r="T85" s="133" t="n">
        <v>30.254</v>
      </c>
      <c r="U85" s="133"/>
      <c r="V85" s="133" t="n">
        <v>0.9</v>
      </c>
      <c r="W85" s="133" t="n">
        <v>0.9</v>
      </c>
      <c r="X85" s="133" t="n">
        <v>0.9</v>
      </c>
      <c r="Y85" s="133"/>
      <c r="Z85" s="131" t="n">
        <v>0.24</v>
      </c>
      <c r="AA85" s="131" t="n">
        <v>0.24</v>
      </c>
      <c r="AB85" s="131" t="n">
        <v>0.24</v>
      </c>
      <c r="AC85" s="131"/>
      <c r="AD85" s="131" t="n">
        <v>0.13</v>
      </c>
      <c r="AE85" s="131" t="n">
        <v>0.13</v>
      </c>
      <c r="AF85" s="131" t="n">
        <v>0.13</v>
      </c>
      <c r="AG85" s="131"/>
      <c r="AH85" s="131" t="n">
        <v>0.11</v>
      </c>
      <c r="AI85" s="131" t="n">
        <v>0.11</v>
      </c>
      <c r="AJ85" s="131" t="n">
        <v>0.11</v>
      </c>
      <c r="AK85" s="131"/>
      <c r="AL85" s="131" t="n">
        <v>0.1875</v>
      </c>
      <c r="AM85" s="131" t="n">
        <v>0.1875</v>
      </c>
      <c r="AN85" s="131" t="n">
        <v>0.1875</v>
      </c>
      <c r="AO85" s="133"/>
      <c r="AP85" s="133" t="n">
        <v>26</v>
      </c>
      <c r="AQ85" s="133" t="n">
        <v>0.4</v>
      </c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I85" s="153" t="n">
        <f aca="false">M85</f>
        <v>39479</v>
      </c>
      <c r="BJ85" s="157" t="n">
        <f aca="false">AH85</f>
        <v>0.11</v>
      </c>
      <c r="BK85" s="157" t="n">
        <f aca="false">AI85</f>
        <v>0.11</v>
      </c>
      <c r="BL85" s="157" t="n">
        <f aca="false">AJ85</f>
        <v>0.11</v>
      </c>
      <c r="BM85" s="144"/>
      <c r="BN85" s="157" t="n">
        <f aca="false">AL85</f>
        <v>0.1875</v>
      </c>
      <c r="BO85" s="157" t="n">
        <f aca="false">AM85</f>
        <v>0.1875</v>
      </c>
      <c r="BP85" s="158" t="n">
        <f aca="false">AN85</f>
        <v>0.1875</v>
      </c>
    </row>
    <row r="86" customFormat="false" ht="12.75" hidden="false" customHeight="false" outlineLevel="0" collapsed="false">
      <c r="A86" s="137" t="n">
        <f aca="false">EOMONTH(A85,0)+1</f>
        <v>39722</v>
      </c>
      <c r="B86" s="138" t="n">
        <v>0.0545300130650954</v>
      </c>
      <c r="C86" s="129"/>
      <c r="D86" s="155" t="n">
        <v>38626</v>
      </c>
      <c r="E86" s="133" t="n">
        <v>34.5</v>
      </c>
      <c r="F86" s="133" t="n">
        <v>34.5</v>
      </c>
      <c r="G86" s="133" t="n">
        <v>34.5</v>
      </c>
      <c r="H86" s="131"/>
      <c r="I86" s="133" t="n">
        <v>24.8</v>
      </c>
      <c r="J86" s="133" t="n">
        <v>24.8</v>
      </c>
      <c r="K86" s="133" t="n">
        <v>24.8</v>
      </c>
      <c r="L86" s="134"/>
      <c r="M86" s="146" t="n">
        <v>39508</v>
      </c>
      <c r="N86" s="133" t="n">
        <v>28.625</v>
      </c>
      <c r="O86" s="133" t="n">
        <v>28.625</v>
      </c>
      <c r="P86" s="133" t="n">
        <v>28.625</v>
      </c>
      <c r="Q86" s="133"/>
      <c r="R86" s="133" t="n">
        <v>29.95</v>
      </c>
      <c r="S86" s="133" t="n">
        <v>29.95</v>
      </c>
      <c r="T86" s="133" t="n">
        <v>29.95</v>
      </c>
      <c r="U86" s="133"/>
      <c r="V86" s="133" t="n">
        <v>0.9</v>
      </c>
      <c r="W86" s="133" t="n">
        <v>0.9</v>
      </c>
      <c r="X86" s="133" t="n">
        <v>0.9</v>
      </c>
      <c r="Y86" s="133"/>
      <c r="Z86" s="131" t="n">
        <v>0.24</v>
      </c>
      <c r="AA86" s="131" t="n">
        <v>0.24</v>
      </c>
      <c r="AB86" s="131" t="n">
        <v>0.24</v>
      </c>
      <c r="AC86" s="131"/>
      <c r="AD86" s="131" t="n">
        <v>0.13</v>
      </c>
      <c r="AE86" s="131" t="n">
        <v>0.13</v>
      </c>
      <c r="AF86" s="131" t="n">
        <v>0.13</v>
      </c>
      <c r="AG86" s="131"/>
      <c r="AH86" s="131" t="n">
        <v>0.11</v>
      </c>
      <c r="AI86" s="131" t="n">
        <v>0.11</v>
      </c>
      <c r="AJ86" s="131" t="n">
        <v>0.11</v>
      </c>
      <c r="AK86" s="131"/>
      <c r="AL86" s="131" t="n">
        <v>0.1875</v>
      </c>
      <c r="AM86" s="131" t="n">
        <v>0.1875</v>
      </c>
      <c r="AN86" s="131" t="n">
        <v>0.1875</v>
      </c>
      <c r="AO86" s="133"/>
      <c r="AP86" s="133" t="n">
        <v>26</v>
      </c>
      <c r="AQ86" s="133" t="n">
        <v>0.4</v>
      </c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I86" s="153" t="n">
        <f aca="false">M86</f>
        <v>39508</v>
      </c>
      <c r="BJ86" s="157" t="n">
        <f aca="false">AH86</f>
        <v>0.11</v>
      </c>
      <c r="BK86" s="157" t="n">
        <f aca="false">AI86</f>
        <v>0.11</v>
      </c>
      <c r="BL86" s="157" t="n">
        <f aca="false">AJ86</f>
        <v>0.11</v>
      </c>
      <c r="BM86" s="144"/>
      <c r="BN86" s="157" t="n">
        <f aca="false">AL86</f>
        <v>0.1875</v>
      </c>
      <c r="BO86" s="157" t="n">
        <f aca="false">AM86</f>
        <v>0.1875</v>
      </c>
      <c r="BP86" s="158" t="n">
        <f aca="false">AN86</f>
        <v>0.1875</v>
      </c>
    </row>
    <row r="87" customFormat="false" ht="12.75" hidden="false" customHeight="false" outlineLevel="0" collapsed="false">
      <c r="A87" s="137" t="n">
        <f aca="false">EOMONTH(A86,0)+1</f>
        <v>39753</v>
      </c>
      <c r="B87" s="138" t="n">
        <v>0.0546992045238626</v>
      </c>
      <c r="C87" s="129"/>
      <c r="D87" s="155" t="n">
        <v>38657</v>
      </c>
      <c r="E87" s="133" t="n">
        <v>34.5</v>
      </c>
      <c r="F87" s="133" t="n">
        <v>34.5</v>
      </c>
      <c r="G87" s="133" t="n">
        <v>34.5</v>
      </c>
      <c r="H87" s="131"/>
      <c r="I87" s="133" t="n">
        <v>24.2</v>
      </c>
      <c r="J87" s="133" t="n">
        <v>24.2</v>
      </c>
      <c r="K87" s="133" t="n">
        <v>24.2</v>
      </c>
      <c r="L87" s="134"/>
      <c r="M87" s="146" t="n">
        <v>39539</v>
      </c>
      <c r="N87" s="133" t="n">
        <v>28.65</v>
      </c>
      <c r="O87" s="133" t="n">
        <v>28.65</v>
      </c>
      <c r="P87" s="133" t="n">
        <v>28.65</v>
      </c>
      <c r="Q87" s="133"/>
      <c r="R87" s="133" t="n">
        <v>28.05</v>
      </c>
      <c r="S87" s="133" t="n">
        <v>28.05</v>
      </c>
      <c r="T87" s="133" t="n">
        <v>28.05</v>
      </c>
      <c r="U87" s="133"/>
      <c r="V87" s="133" t="n">
        <v>0.9</v>
      </c>
      <c r="W87" s="133" t="n">
        <v>0.9</v>
      </c>
      <c r="X87" s="133" t="n">
        <v>0.9</v>
      </c>
      <c r="Y87" s="133"/>
      <c r="Z87" s="131" t="n">
        <v>0.24</v>
      </c>
      <c r="AA87" s="131" t="n">
        <v>0.24</v>
      </c>
      <c r="AB87" s="131" t="n">
        <v>0.24</v>
      </c>
      <c r="AC87" s="131"/>
      <c r="AD87" s="131" t="n">
        <v>0.1</v>
      </c>
      <c r="AE87" s="131" t="n">
        <v>0.1</v>
      </c>
      <c r="AF87" s="131" t="n">
        <v>0.1</v>
      </c>
      <c r="AG87" s="131"/>
      <c r="AH87" s="131" t="n">
        <v>0.11</v>
      </c>
      <c r="AI87" s="131" t="n">
        <v>0.11</v>
      </c>
      <c r="AJ87" s="131" t="n">
        <v>0.11</v>
      </c>
      <c r="AK87" s="131"/>
      <c r="AL87" s="131" t="n">
        <v>0.1875</v>
      </c>
      <c r="AM87" s="131" t="n">
        <v>0.1875</v>
      </c>
      <c r="AN87" s="131" t="n">
        <v>0.1875</v>
      </c>
      <c r="AO87" s="133"/>
      <c r="AP87" s="133" t="n">
        <v>27</v>
      </c>
      <c r="AQ87" s="133" t="n">
        <v>0.4</v>
      </c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I87" s="153" t="n">
        <f aca="false">M87</f>
        <v>39539</v>
      </c>
      <c r="BJ87" s="157" t="n">
        <f aca="false">AH87</f>
        <v>0.11</v>
      </c>
      <c r="BK87" s="157" t="n">
        <f aca="false">AI87</f>
        <v>0.11</v>
      </c>
      <c r="BL87" s="157" t="n">
        <f aca="false">AJ87</f>
        <v>0.11</v>
      </c>
      <c r="BM87" s="144"/>
      <c r="BN87" s="157" t="n">
        <f aca="false">AL87</f>
        <v>0.1875</v>
      </c>
      <c r="BO87" s="157" t="n">
        <f aca="false">AM87</f>
        <v>0.1875</v>
      </c>
      <c r="BP87" s="158" t="n">
        <f aca="false">AN87</f>
        <v>0.1875</v>
      </c>
    </row>
    <row r="88" customFormat="false" ht="12.75" hidden="false" customHeight="false" outlineLevel="0" collapsed="false">
      <c r="A88" s="137" t="n">
        <f aca="false">EOMONTH(A87,0)+1</f>
        <v>39783</v>
      </c>
      <c r="B88" s="138" t="n">
        <v>0.054855812735557</v>
      </c>
      <c r="C88" s="129"/>
      <c r="D88" s="155" t="n">
        <v>38687</v>
      </c>
      <c r="E88" s="133" t="n">
        <v>34.5</v>
      </c>
      <c r="F88" s="133" t="n">
        <v>34.5</v>
      </c>
      <c r="G88" s="133" t="n">
        <v>34.5</v>
      </c>
      <c r="H88" s="131"/>
      <c r="I88" s="133" t="n">
        <v>24.85</v>
      </c>
      <c r="J88" s="133" t="n">
        <v>24.85</v>
      </c>
      <c r="K88" s="133" t="n">
        <v>24.85</v>
      </c>
      <c r="L88" s="134"/>
      <c r="M88" s="146" t="n">
        <v>39569</v>
      </c>
      <c r="N88" s="133" t="n">
        <v>30.2</v>
      </c>
      <c r="O88" s="133" t="n">
        <v>30.2</v>
      </c>
      <c r="P88" s="133" t="n">
        <v>30.2</v>
      </c>
      <c r="Q88" s="133"/>
      <c r="R88" s="133" t="n">
        <v>29.2</v>
      </c>
      <c r="S88" s="133" t="n">
        <v>29.2</v>
      </c>
      <c r="T88" s="133" t="n">
        <v>29.2</v>
      </c>
      <c r="U88" s="133"/>
      <c r="V88" s="133" t="n">
        <v>0.9</v>
      </c>
      <c r="W88" s="133" t="n">
        <v>0.9</v>
      </c>
      <c r="X88" s="133" t="n">
        <v>0.9</v>
      </c>
      <c r="Y88" s="133"/>
      <c r="Z88" s="131" t="n">
        <v>0.24</v>
      </c>
      <c r="AA88" s="131" t="n">
        <v>0.24</v>
      </c>
      <c r="AB88" s="131" t="n">
        <v>0.24</v>
      </c>
      <c r="AC88" s="131"/>
      <c r="AD88" s="131" t="n">
        <v>0.105</v>
      </c>
      <c r="AE88" s="131" t="n">
        <v>0.105</v>
      </c>
      <c r="AF88" s="131" t="n">
        <v>0.105</v>
      </c>
      <c r="AG88" s="131"/>
      <c r="AH88" s="131" t="n">
        <v>0.11</v>
      </c>
      <c r="AI88" s="131" t="n">
        <v>0.11</v>
      </c>
      <c r="AJ88" s="131" t="n">
        <v>0.11</v>
      </c>
      <c r="AK88" s="131"/>
      <c r="AL88" s="131" t="n">
        <v>0.1875</v>
      </c>
      <c r="AM88" s="131" t="n">
        <v>0.1875</v>
      </c>
      <c r="AN88" s="131" t="n">
        <v>0.1875</v>
      </c>
      <c r="AO88" s="133"/>
      <c r="AP88" s="133" t="n">
        <v>27</v>
      </c>
      <c r="AQ88" s="133" t="n">
        <v>0.4</v>
      </c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I88" s="153" t="n">
        <f aca="false">M88</f>
        <v>39569</v>
      </c>
      <c r="BJ88" s="157" t="n">
        <f aca="false">AH88</f>
        <v>0.11</v>
      </c>
      <c r="BK88" s="157" t="n">
        <f aca="false">AI88</f>
        <v>0.11</v>
      </c>
      <c r="BL88" s="157" t="n">
        <f aca="false">AJ88</f>
        <v>0.11</v>
      </c>
      <c r="BM88" s="144"/>
      <c r="BN88" s="157" t="n">
        <f aca="false">AL88</f>
        <v>0.1875</v>
      </c>
      <c r="BO88" s="157" t="n">
        <f aca="false">AM88</f>
        <v>0.1875</v>
      </c>
      <c r="BP88" s="158" t="n">
        <f aca="false">AN88</f>
        <v>0.1875</v>
      </c>
    </row>
    <row r="89" customFormat="false" ht="12.75" hidden="false" customHeight="false" outlineLevel="0" collapsed="false">
      <c r="A89" s="137" t="n">
        <f aca="false">EOMONTH(A88,0)+1</f>
        <v>39814</v>
      </c>
      <c r="B89" s="138" t="n">
        <v>0.0549513743822132</v>
      </c>
      <c r="C89" s="129"/>
      <c r="D89" s="155" t="n">
        <v>38718</v>
      </c>
      <c r="E89" s="133" t="n">
        <v>44.05</v>
      </c>
      <c r="F89" s="133" t="n">
        <v>44.05</v>
      </c>
      <c r="G89" s="133" t="n">
        <v>44.05</v>
      </c>
      <c r="H89" s="131"/>
      <c r="I89" s="133" t="n">
        <v>33.35</v>
      </c>
      <c r="J89" s="133" t="n">
        <v>33.35</v>
      </c>
      <c r="K89" s="133" t="n">
        <v>33.35</v>
      </c>
      <c r="L89" s="134"/>
      <c r="M89" s="146" t="n">
        <v>39600</v>
      </c>
      <c r="N89" s="133" t="n">
        <v>31.8</v>
      </c>
      <c r="O89" s="133" t="n">
        <v>31.8</v>
      </c>
      <c r="P89" s="133" t="n">
        <v>31.8</v>
      </c>
      <c r="Q89" s="133"/>
      <c r="R89" s="133" t="n">
        <v>29.5</v>
      </c>
      <c r="S89" s="133" t="n">
        <v>29.5</v>
      </c>
      <c r="T89" s="133" t="n">
        <v>29.5</v>
      </c>
      <c r="U89" s="133"/>
      <c r="V89" s="133" t="n">
        <v>0.9</v>
      </c>
      <c r="W89" s="133" t="n">
        <v>0.9</v>
      </c>
      <c r="X89" s="133" t="n">
        <v>0.9</v>
      </c>
      <c r="Y89" s="133"/>
      <c r="Z89" s="131" t="n">
        <v>0.24</v>
      </c>
      <c r="AA89" s="131" t="n">
        <v>0.24</v>
      </c>
      <c r="AB89" s="131" t="n">
        <v>0.24</v>
      </c>
      <c r="AC89" s="131"/>
      <c r="AD89" s="131" t="n">
        <v>0.14</v>
      </c>
      <c r="AE89" s="131" t="n">
        <v>0.14</v>
      </c>
      <c r="AF89" s="131" t="n">
        <v>0.14</v>
      </c>
      <c r="AG89" s="131"/>
      <c r="AH89" s="131" t="n">
        <v>0.11</v>
      </c>
      <c r="AI89" s="131" t="n">
        <v>0.11</v>
      </c>
      <c r="AJ89" s="131" t="n">
        <v>0.11</v>
      </c>
      <c r="AK89" s="131"/>
      <c r="AL89" s="131" t="n">
        <v>0.1875</v>
      </c>
      <c r="AM89" s="131" t="n">
        <v>0.1875</v>
      </c>
      <c r="AN89" s="131" t="n">
        <v>0.1875</v>
      </c>
      <c r="AO89" s="133"/>
      <c r="AP89" s="133" t="n">
        <v>27</v>
      </c>
      <c r="AQ89" s="133" t="n">
        <v>0.4</v>
      </c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I89" s="153" t="n">
        <f aca="false">M89</f>
        <v>39600</v>
      </c>
      <c r="BJ89" s="157" t="n">
        <f aca="false">AH89</f>
        <v>0.11</v>
      </c>
      <c r="BK89" s="157" t="n">
        <f aca="false">AI89</f>
        <v>0.11</v>
      </c>
      <c r="BL89" s="157" t="n">
        <f aca="false">AJ89</f>
        <v>0.11</v>
      </c>
      <c r="BM89" s="144"/>
      <c r="BN89" s="157" t="n">
        <f aca="false">AL89</f>
        <v>0.1875</v>
      </c>
      <c r="BO89" s="157" t="n">
        <f aca="false">AM89</f>
        <v>0.1875</v>
      </c>
      <c r="BP89" s="158" t="n">
        <f aca="false">AN89</f>
        <v>0.1875</v>
      </c>
    </row>
    <row r="90" customFormat="false" ht="12.75" hidden="false" customHeight="false" outlineLevel="0" collapsed="false">
      <c r="A90" s="137" t="n">
        <f aca="false">EOMONTH(A89,0)+1</f>
        <v>39845</v>
      </c>
      <c r="B90" s="138" t="n">
        <v>0.0550469360319115</v>
      </c>
      <c r="C90" s="129"/>
      <c r="D90" s="155" t="n">
        <v>38749</v>
      </c>
      <c r="E90" s="133" t="n">
        <v>45.05</v>
      </c>
      <c r="F90" s="133" t="n">
        <v>45.05</v>
      </c>
      <c r="G90" s="133" t="n">
        <v>45.05</v>
      </c>
      <c r="H90" s="131"/>
      <c r="I90" s="133" t="n">
        <v>32.4</v>
      </c>
      <c r="J90" s="133" t="n">
        <v>32.4</v>
      </c>
      <c r="K90" s="133" t="n">
        <v>32.4</v>
      </c>
      <c r="L90" s="134"/>
      <c r="M90" s="146" t="n">
        <v>39630</v>
      </c>
      <c r="N90" s="133" t="n">
        <v>38.85</v>
      </c>
      <c r="O90" s="133" t="n">
        <v>38.85</v>
      </c>
      <c r="P90" s="133" t="n">
        <v>38.85</v>
      </c>
      <c r="Q90" s="133"/>
      <c r="R90" s="133" t="n">
        <v>37.65</v>
      </c>
      <c r="S90" s="133" t="n">
        <v>37.65</v>
      </c>
      <c r="T90" s="133" t="n">
        <v>37.65</v>
      </c>
      <c r="U90" s="133"/>
      <c r="V90" s="133" t="n">
        <v>0.9</v>
      </c>
      <c r="W90" s="133" t="n">
        <v>0.9</v>
      </c>
      <c r="X90" s="133" t="n">
        <v>0.9</v>
      </c>
      <c r="Y90" s="133"/>
      <c r="Z90" s="131" t="n">
        <v>0.29</v>
      </c>
      <c r="AA90" s="131" t="n">
        <v>0.29</v>
      </c>
      <c r="AB90" s="131" t="n">
        <v>0.29</v>
      </c>
      <c r="AC90" s="131"/>
      <c r="AD90" s="131" t="n">
        <v>0.15</v>
      </c>
      <c r="AE90" s="131" t="n">
        <v>0.15</v>
      </c>
      <c r="AF90" s="131" t="n">
        <v>0.15</v>
      </c>
      <c r="AG90" s="131"/>
      <c r="AH90" s="131" t="n">
        <v>0.135</v>
      </c>
      <c r="AI90" s="131" t="n">
        <v>0.135</v>
      </c>
      <c r="AJ90" s="131" t="n">
        <v>0.135</v>
      </c>
      <c r="AK90" s="131"/>
      <c r="AL90" s="131" t="n">
        <v>0.2625</v>
      </c>
      <c r="AM90" s="131" t="n">
        <v>0.2625</v>
      </c>
      <c r="AN90" s="131" t="n">
        <v>0.2625</v>
      </c>
      <c r="AO90" s="133"/>
      <c r="AP90" s="133" t="n">
        <v>28</v>
      </c>
      <c r="AQ90" s="133" t="n">
        <v>0.4</v>
      </c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I90" s="153" t="n">
        <f aca="false">M90</f>
        <v>39630</v>
      </c>
      <c r="BJ90" s="157" t="n">
        <f aca="false">AH90</f>
        <v>0.135</v>
      </c>
      <c r="BK90" s="157" t="n">
        <f aca="false">AI90</f>
        <v>0.135</v>
      </c>
      <c r="BL90" s="157" t="n">
        <f aca="false">AJ90</f>
        <v>0.135</v>
      </c>
      <c r="BM90" s="144"/>
      <c r="BN90" s="157" t="n">
        <f aca="false">AL90</f>
        <v>0.2625</v>
      </c>
      <c r="BO90" s="157" t="n">
        <f aca="false">AM90</f>
        <v>0.2625</v>
      </c>
      <c r="BP90" s="158" t="n">
        <f aca="false">AN90</f>
        <v>0.2625</v>
      </c>
    </row>
    <row r="91" customFormat="false" ht="12.75" hidden="false" customHeight="false" outlineLevel="0" collapsed="false">
      <c r="A91" s="137" t="n">
        <f aca="false">EOMONTH(A90,0)+1</f>
        <v>39873</v>
      </c>
      <c r="B91" s="138" t="n">
        <v>0.05513324978264</v>
      </c>
      <c r="C91" s="129"/>
      <c r="D91" s="155" t="n">
        <v>38777</v>
      </c>
      <c r="E91" s="133" t="n">
        <v>36.05</v>
      </c>
      <c r="F91" s="133" t="n">
        <v>36.05</v>
      </c>
      <c r="G91" s="133" t="n">
        <v>36.05</v>
      </c>
      <c r="H91" s="131"/>
      <c r="I91" s="133" t="n">
        <v>29.95</v>
      </c>
      <c r="J91" s="133" t="n">
        <v>29.95</v>
      </c>
      <c r="K91" s="133" t="n">
        <v>29.95</v>
      </c>
      <c r="L91" s="134"/>
      <c r="M91" s="146" t="n">
        <v>39661</v>
      </c>
      <c r="N91" s="133" t="n">
        <v>39.6</v>
      </c>
      <c r="O91" s="133" t="n">
        <v>39.6</v>
      </c>
      <c r="P91" s="133" t="n">
        <v>39.6</v>
      </c>
      <c r="Q91" s="133"/>
      <c r="R91" s="133" t="n">
        <v>40.45</v>
      </c>
      <c r="S91" s="133" t="n">
        <v>40.45</v>
      </c>
      <c r="T91" s="133" t="n">
        <v>40.45</v>
      </c>
      <c r="U91" s="133"/>
      <c r="V91" s="133" t="n">
        <v>0.9</v>
      </c>
      <c r="W91" s="133" t="n">
        <v>0.9</v>
      </c>
      <c r="X91" s="133" t="n">
        <v>0.9</v>
      </c>
      <c r="Y91" s="133"/>
      <c r="Z91" s="131" t="n">
        <v>0.29</v>
      </c>
      <c r="AA91" s="131" t="n">
        <v>0.29</v>
      </c>
      <c r="AB91" s="131" t="n">
        <v>0.29</v>
      </c>
      <c r="AC91" s="131"/>
      <c r="AD91" s="131" t="n">
        <v>0.16</v>
      </c>
      <c r="AE91" s="131" t="n">
        <v>0.16</v>
      </c>
      <c r="AF91" s="131" t="n">
        <v>0.16</v>
      </c>
      <c r="AG91" s="131"/>
      <c r="AH91" s="131" t="n">
        <v>0.135</v>
      </c>
      <c r="AI91" s="131" t="n">
        <v>0.135</v>
      </c>
      <c r="AJ91" s="131" t="n">
        <v>0.135</v>
      </c>
      <c r="AK91" s="131"/>
      <c r="AL91" s="131" t="n">
        <v>0.2625</v>
      </c>
      <c r="AM91" s="131" t="n">
        <v>0.2625</v>
      </c>
      <c r="AN91" s="131" t="n">
        <v>0.2625</v>
      </c>
      <c r="AO91" s="133"/>
      <c r="AP91" s="133" t="n">
        <v>28</v>
      </c>
      <c r="AQ91" s="133" t="n">
        <v>0.4</v>
      </c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I91" s="153" t="n">
        <f aca="false">M91</f>
        <v>39661</v>
      </c>
      <c r="BJ91" s="157" t="n">
        <f aca="false">AH91</f>
        <v>0.135</v>
      </c>
      <c r="BK91" s="157" t="n">
        <f aca="false">AI91</f>
        <v>0.135</v>
      </c>
      <c r="BL91" s="157" t="n">
        <f aca="false">AJ91</f>
        <v>0.135</v>
      </c>
      <c r="BM91" s="144"/>
      <c r="BN91" s="157" t="n">
        <f aca="false">AL91</f>
        <v>0.2625</v>
      </c>
      <c r="BO91" s="157" t="n">
        <f aca="false">AM91</f>
        <v>0.2625</v>
      </c>
      <c r="BP91" s="158" t="n">
        <f aca="false">AN91</f>
        <v>0.2625</v>
      </c>
    </row>
    <row r="92" customFormat="false" ht="12.75" hidden="false" customHeight="false" outlineLevel="0" collapsed="false">
      <c r="A92" s="137" t="n">
        <f aca="false">EOMONTH(A91,0)+1</f>
        <v>39904</v>
      </c>
      <c r="B92" s="138" t="n">
        <v>0.0552288114381265</v>
      </c>
      <c r="C92" s="129"/>
      <c r="D92" s="155" t="n">
        <v>38808</v>
      </c>
      <c r="E92" s="133" t="n">
        <v>36.3</v>
      </c>
      <c r="F92" s="133" t="n">
        <v>36.3</v>
      </c>
      <c r="G92" s="133" t="n">
        <v>36.3</v>
      </c>
      <c r="H92" s="131"/>
      <c r="I92" s="133" t="n">
        <v>27.2</v>
      </c>
      <c r="J92" s="133" t="n">
        <v>27.2</v>
      </c>
      <c r="K92" s="133" t="n">
        <v>27.2</v>
      </c>
      <c r="L92" s="134"/>
      <c r="M92" s="146" t="n">
        <v>39692</v>
      </c>
      <c r="N92" s="133" t="n">
        <v>27.575</v>
      </c>
      <c r="O92" s="133" t="n">
        <v>27.575</v>
      </c>
      <c r="P92" s="133" t="n">
        <v>27.575</v>
      </c>
      <c r="Q92" s="133"/>
      <c r="R92" s="133" t="n">
        <v>28.85</v>
      </c>
      <c r="S92" s="133" t="n">
        <v>28.85</v>
      </c>
      <c r="T92" s="133" t="n">
        <v>28.85</v>
      </c>
      <c r="U92" s="133"/>
      <c r="V92" s="133" t="n">
        <v>0.9</v>
      </c>
      <c r="W92" s="133" t="n">
        <v>0.9</v>
      </c>
      <c r="X92" s="133" t="n">
        <v>0.9</v>
      </c>
      <c r="Y92" s="133"/>
      <c r="Z92" s="131" t="n">
        <v>0.24</v>
      </c>
      <c r="AA92" s="131" t="n">
        <v>0.24</v>
      </c>
      <c r="AB92" s="131" t="n">
        <v>0.24</v>
      </c>
      <c r="AC92" s="131"/>
      <c r="AD92" s="131" t="n">
        <v>0.16</v>
      </c>
      <c r="AE92" s="131" t="n">
        <v>0.16</v>
      </c>
      <c r="AF92" s="131" t="n">
        <v>0.16</v>
      </c>
      <c r="AG92" s="131"/>
      <c r="AH92" s="131" t="n">
        <v>0.11</v>
      </c>
      <c r="AI92" s="131" t="n">
        <v>0.11</v>
      </c>
      <c r="AJ92" s="131" t="n">
        <v>0.11</v>
      </c>
      <c r="AK92" s="131"/>
      <c r="AL92" s="131" t="n">
        <v>0.21</v>
      </c>
      <c r="AM92" s="131" t="n">
        <v>0.21</v>
      </c>
      <c r="AN92" s="131" t="n">
        <v>0.21</v>
      </c>
      <c r="AO92" s="133"/>
      <c r="AP92" s="133" t="n">
        <v>28</v>
      </c>
      <c r="AQ92" s="133" t="n">
        <v>0.4</v>
      </c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I92" s="153" t="n">
        <f aca="false">M92</f>
        <v>39692</v>
      </c>
      <c r="BJ92" s="157" t="n">
        <f aca="false">AH92</f>
        <v>0.11</v>
      </c>
      <c r="BK92" s="157" t="n">
        <f aca="false">AI92</f>
        <v>0.11</v>
      </c>
      <c r="BL92" s="157" t="n">
        <f aca="false">AJ92</f>
        <v>0.11</v>
      </c>
      <c r="BM92" s="144"/>
      <c r="BN92" s="157" t="n">
        <f aca="false">AL92</f>
        <v>0.21</v>
      </c>
      <c r="BO92" s="157" t="n">
        <f aca="false">AM92</f>
        <v>0.21</v>
      </c>
      <c r="BP92" s="158" t="n">
        <f aca="false">AN92</f>
        <v>0.21</v>
      </c>
    </row>
    <row r="93" customFormat="false" ht="12.75" hidden="false" customHeight="false" outlineLevel="0" collapsed="false">
      <c r="A93" s="137" t="n">
        <f aca="false">EOMONTH(A92,0)+1</f>
        <v>39934</v>
      </c>
      <c r="B93" s="138" t="n">
        <v>0.0553212904624609</v>
      </c>
      <c r="C93" s="129"/>
      <c r="D93" s="155" t="n">
        <v>38838</v>
      </c>
      <c r="E93" s="133" t="n">
        <v>36.3</v>
      </c>
      <c r="F93" s="133" t="n">
        <v>36.3</v>
      </c>
      <c r="G93" s="133" t="n">
        <v>36.3</v>
      </c>
      <c r="H93" s="131"/>
      <c r="I93" s="133" t="n">
        <v>26.7</v>
      </c>
      <c r="J93" s="133" t="n">
        <v>26.7</v>
      </c>
      <c r="K93" s="133" t="n">
        <v>26.7</v>
      </c>
      <c r="L93" s="134"/>
      <c r="M93" s="146" t="n">
        <v>39722</v>
      </c>
      <c r="N93" s="133" t="n">
        <v>25.625</v>
      </c>
      <c r="O93" s="133" t="n">
        <v>25.625</v>
      </c>
      <c r="P93" s="133" t="n">
        <v>25.625</v>
      </c>
      <c r="Q93" s="133"/>
      <c r="R93" s="133" t="n">
        <v>26.9</v>
      </c>
      <c r="S93" s="133" t="n">
        <v>26.9</v>
      </c>
      <c r="T93" s="133" t="n">
        <v>26.9</v>
      </c>
      <c r="U93" s="133"/>
      <c r="V93" s="133" t="n">
        <v>0.9</v>
      </c>
      <c r="W93" s="133" t="n">
        <v>0.9</v>
      </c>
      <c r="X93" s="133" t="n">
        <v>0.9</v>
      </c>
      <c r="Y93" s="133"/>
      <c r="Z93" s="131" t="n">
        <v>0.24</v>
      </c>
      <c r="AA93" s="131" t="n">
        <v>0.24</v>
      </c>
      <c r="AB93" s="131" t="n">
        <v>0.24</v>
      </c>
      <c r="AC93" s="131"/>
      <c r="AD93" s="131" t="n">
        <v>0.14</v>
      </c>
      <c r="AE93" s="131" t="n">
        <v>0.14</v>
      </c>
      <c r="AF93" s="131" t="n">
        <v>0.14</v>
      </c>
      <c r="AG93" s="131"/>
      <c r="AH93" s="131" t="n">
        <v>0.11</v>
      </c>
      <c r="AI93" s="131" t="n">
        <v>0.11</v>
      </c>
      <c r="AJ93" s="131" t="n">
        <v>0.11</v>
      </c>
      <c r="AK93" s="131"/>
      <c r="AL93" s="131" t="n">
        <v>0.1875</v>
      </c>
      <c r="AM93" s="131" t="n">
        <v>0.1875</v>
      </c>
      <c r="AN93" s="131" t="n">
        <v>0.1875</v>
      </c>
      <c r="AO93" s="133"/>
      <c r="AP93" s="133" t="n">
        <v>29</v>
      </c>
      <c r="AQ93" s="133" t="n">
        <v>0.4</v>
      </c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I93" s="153" t="n">
        <f aca="false">M93</f>
        <v>39722</v>
      </c>
      <c r="BJ93" s="157" t="n">
        <f aca="false">AH93</f>
        <v>0.11</v>
      </c>
      <c r="BK93" s="157" t="n">
        <f aca="false">AI93</f>
        <v>0.11</v>
      </c>
      <c r="BL93" s="157" t="n">
        <f aca="false">AJ93</f>
        <v>0.11</v>
      </c>
      <c r="BM93" s="144"/>
      <c r="BN93" s="157" t="n">
        <f aca="false">AL93</f>
        <v>0.1875</v>
      </c>
      <c r="BO93" s="157" t="n">
        <f aca="false">AM93</f>
        <v>0.1875</v>
      </c>
      <c r="BP93" s="158" t="n">
        <f aca="false">AN93</f>
        <v>0.1875</v>
      </c>
    </row>
    <row r="94" customFormat="false" ht="12.75" hidden="false" customHeight="false" outlineLevel="0" collapsed="false">
      <c r="A94" s="137" t="n">
        <f aca="false">EOMONTH(A93,0)+1</f>
        <v>39965</v>
      </c>
      <c r="B94" s="138" t="n">
        <v>0.055416852123932</v>
      </c>
      <c r="C94" s="129"/>
      <c r="D94" s="155" t="n">
        <v>38869</v>
      </c>
      <c r="E94" s="133" t="n">
        <v>41.05</v>
      </c>
      <c r="F94" s="133" t="n">
        <v>41.05</v>
      </c>
      <c r="G94" s="133" t="n">
        <v>41.05</v>
      </c>
      <c r="H94" s="131"/>
      <c r="I94" s="133" t="n">
        <v>27.845</v>
      </c>
      <c r="J94" s="133" t="n">
        <v>27.845</v>
      </c>
      <c r="K94" s="133" t="n">
        <v>27.845</v>
      </c>
      <c r="L94" s="134"/>
      <c r="M94" s="146" t="n">
        <v>39753</v>
      </c>
      <c r="N94" s="133" t="n">
        <v>29.125</v>
      </c>
      <c r="O94" s="133" t="n">
        <v>29.125</v>
      </c>
      <c r="P94" s="133" t="n">
        <v>29.125</v>
      </c>
      <c r="Q94" s="133"/>
      <c r="R94" s="133" t="n">
        <v>30.25</v>
      </c>
      <c r="S94" s="133" t="n">
        <v>30.25</v>
      </c>
      <c r="T94" s="133" t="n">
        <v>30.25</v>
      </c>
      <c r="U94" s="133"/>
      <c r="V94" s="133" t="n">
        <v>0.9</v>
      </c>
      <c r="W94" s="133" t="n">
        <v>0.9</v>
      </c>
      <c r="X94" s="133" t="n">
        <v>0.9</v>
      </c>
      <c r="Y94" s="133"/>
      <c r="Z94" s="131" t="n">
        <v>0.24</v>
      </c>
      <c r="AA94" s="131" t="n">
        <v>0.24</v>
      </c>
      <c r="AB94" s="131" t="n">
        <v>0.24</v>
      </c>
      <c r="AC94" s="131"/>
      <c r="AD94" s="131" t="n">
        <v>0.1</v>
      </c>
      <c r="AE94" s="131" t="n">
        <v>0.1</v>
      </c>
      <c r="AF94" s="131" t="n">
        <v>0.1</v>
      </c>
      <c r="AG94" s="131"/>
      <c r="AH94" s="131" t="n">
        <v>0.11</v>
      </c>
      <c r="AI94" s="131" t="n">
        <v>0.11</v>
      </c>
      <c r="AJ94" s="131" t="n">
        <v>0.11</v>
      </c>
      <c r="AK94" s="131"/>
      <c r="AL94" s="131" t="n">
        <v>0.1875</v>
      </c>
      <c r="AM94" s="131" t="n">
        <v>0.1875</v>
      </c>
      <c r="AN94" s="131" t="n">
        <v>0.1875</v>
      </c>
      <c r="AO94" s="133"/>
      <c r="AP94" s="133" t="n">
        <v>29</v>
      </c>
      <c r="AQ94" s="133" t="n">
        <v>0.4</v>
      </c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I94" s="153" t="n">
        <f aca="false">M94</f>
        <v>39753</v>
      </c>
      <c r="BJ94" s="157" t="n">
        <f aca="false">AH94</f>
        <v>0.11</v>
      </c>
      <c r="BK94" s="157" t="n">
        <f aca="false">AI94</f>
        <v>0.11</v>
      </c>
      <c r="BL94" s="157" t="n">
        <f aca="false">AJ94</f>
        <v>0.11</v>
      </c>
      <c r="BM94" s="144"/>
      <c r="BN94" s="157" t="n">
        <f aca="false">AL94</f>
        <v>0.1875</v>
      </c>
      <c r="BO94" s="157" t="n">
        <f aca="false">AM94</f>
        <v>0.1875</v>
      </c>
      <c r="BP94" s="158" t="n">
        <f aca="false">AN94</f>
        <v>0.1875</v>
      </c>
    </row>
    <row r="95" customFormat="false" ht="12.75" hidden="false" customHeight="false" outlineLevel="0" collapsed="false">
      <c r="A95" s="137" t="n">
        <f aca="false">EOMONTH(A94,0)+1</f>
        <v>39995</v>
      </c>
      <c r="B95" s="138" t="n">
        <v>0.0555093311540569</v>
      </c>
      <c r="C95" s="129"/>
      <c r="D95" s="155" t="n">
        <v>38899</v>
      </c>
      <c r="E95" s="133" t="n">
        <v>48.3</v>
      </c>
      <c r="F95" s="133" t="n">
        <v>48.3</v>
      </c>
      <c r="G95" s="133" t="n">
        <v>48.3</v>
      </c>
      <c r="H95" s="131"/>
      <c r="I95" s="133" t="n">
        <v>28.85</v>
      </c>
      <c r="J95" s="133" t="n">
        <v>28.85</v>
      </c>
      <c r="K95" s="133" t="n">
        <v>28.85</v>
      </c>
      <c r="L95" s="134"/>
      <c r="M95" s="146" t="n">
        <v>39783</v>
      </c>
      <c r="N95" s="133" t="n">
        <v>26.475</v>
      </c>
      <c r="O95" s="133" t="n">
        <v>26.475</v>
      </c>
      <c r="P95" s="133" t="n">
        <v>26.475</v>
      </c>
      <c r="Q95" s="133"/>
      <c r="R95" s="133" t="n">
        <v>27.5</v>
      </c>
      <c r="S95" s="133" t="n">
        <v>27.5</v>
      </c>
      <c r="T95" s="133" t="n">
        <v>27.5</v>
      </c>
      <c r="U95" s="133"/>
      <c r="V95" s="133" t="n">
        <v>0.9</v>
      </c>
      <c r="W95" s="133" t="n">
        <v>0.9</v>
      </c>
      <c r="X95" s="133" t="n">
        <v>0.9</v>
      </c>
      <c r="Y95" s="133"/>
      <c r="Z95" s="131" t="n">
        <v>0.24</v>
      </c>
      <c r="AA95" s="131" t="n">
        <v>0.24</v>
      </c>
      <c r="AB95" s="131" t="n">
        <v>0.24</v>
      </c>
      <c r="AC95" s="131"/>
      <c r="AD95" s="131" t="n">
        <v>0.1</v>
      </c>
      <c r="AE95" s="131" t="n">
        <v>0.1</v>
      </c>
      <c r="AF95" s="131" t="n">
        <v>0.1</v>
      </c>
      <c r="AG95" s="131"/>
      <c r="AH95" s="131" t="n">
        <v>0.11</v>
      </c>
      <c r="AI95" s="131" t="n">
        <v>0.11</v>
      </c>
      <c r="AJ95" s="131" t="n">
        <v>0.11</v>
      </c>
      <c r="AK95" s="131"/>
      <c r="AL95" s="131" t="n">
        <v>0.1875</v>
      </c>
      <c r="AM95" s="131" t="n">
        <v>0.1875</v>
      </c>
      <c r="AN95" s="131" t="n">
        <v>0.1875</v>
      </c>
      <c r="AO95" s="133"/>
      <c r="AP95" s="133" t="n">
        <v>29</v>
      </c>
      <c r="AQ95" s="133" t="n">
        <v>0.4</v>
      </c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I95" s="153" t="n">
        <f aca="false">M95</f>
        <v>39783</v>
      </c>
      <c r="BJ95" s="157" t="n">
        <f aca="false">AH95</f>
        <v>0.11</v>
      </c>
      <c r="BK95" s="157" t="n">
        <f aca="false">AI95</f>
        <v>0.11</v>
      </c>
      <c r="BL95" s="157" t="n">
        <f aca="false">AJ95</f>
        <v>0.11</v>
      </c>
      <c r="BM95" s="144"/>
      <c r="BN95" s="157" t="n">
        <f aca="false">AL95</f>
        <v>0.1875</v>
      </c>
      <c r="BO95" s="157" t="n">
        <f aca="false">AM95</f>
        <v>0.1875</v>
      </c>
      <c r="BP95" s="158" t="n">
        <f aca="false">AN95</f>
        <v>0.1875</v>
      </c>
    </row>
    <row r="96" customFormat="false" ht="12.75" hidden="false" customHeight="false" outlineLevel="0" collapsed="false">
      <c r="A96" s="137" t="n">
        <f aca="false">EOMONTH(A95,0)+1</f>
        <v>40026</v>
      </c>
      <c r="B96" s="138" t="n">
        <v>0.0556048928215116</v>
      </c>
      <c r="C96" s="129"/>
      <c r="D96" s="155" t="n">
        <v>38930</v>
      </c>
      <c r="E96" s="133" t="n">
        <v>48.3</v>
      </c>
      <c r="F96" s="133" t="n">
        <v>48.3</v>
      </c>
      <c r="G96" s="133" t="n">
        <v>48.3</v>
      </c>
      <c r="H96" s="131"/>
      <c r="I96" s="133" t="n">
        <v>28.1</v>
      </c>
      <c r="J96" s="133" t="n">
        <v>28.1</v>
      </c>
      <c r="K96" s="133" t="n">
        <v>28.1</v>
      </c>
      <c r="L96" s="134"/>
      <c r="M96" s="146" t="n">
        <v>39814</v>
      </c>
      <c r="N96" s="133" t="n">
        <v>34.855</v>
      </c>
      <c r="O96" s="133" t="n">
        <v>34.855</v>
      </c>
      <c r="P96" s="133" t="n">
        <v>34.855</v>
      </c>
      <c r="Q96" s="133"/>
      <c r="R96" s="133" t="n">
        <v>32.454</v>
      </c>
      <c r="S96" s="133" t="n">
        <v>32.454</v>
      </c>
      <c r="T96" s="133" t="n">
        <v>32.454</v>
      </c>
      <c r="U96" s="133"/>
      <c r="V96" s="133" t="n">
        <v>0.9</v>
      </c>
      <c r="W96" s="133" t="n">
        <v>0.9</v>
      </c>
      <c r="X96" s="133" t="n">
        <v>0.9</v>
      </c>
      <c r="Y96" s="133"/>
      <c r="Z96" s="131" t="n">
        <v>0.24</v>
      </c>
      <c r="AA96" s="131" t="n">
        <v>0.24</v>
      </c>
      <c r="AB96" s="131" t="n">
        <v>0.24</v>
      </c>
      <c r="AC96" s="131"/>
      <c r="AD96" s="131" t="n">
        <v>0.11</v>
      </c>
      <c r="AE96" s="131" t="n">
        <v>0.11</v>
      </c>
      <c r="AF96" s="131" t="n">
        <v>0.11</v>
      </c>
      <c r="AG96" s="131"/>
      <c r="AH96" s="131" t="n">
        <v>0.11</v>
      </c>
      <c r="AI96" s="131" t="n">
        <v>0.11</v>
      </c>
      <c r="AJ96" s="131" t="n">
        <v>0.11</v>
      </c>
      <c r="AK96" s="131"/>
      <c r="AL96" s="131" t="n">
        <v>0.1875</v>
      </c>
      <c r="AM96" s="131" t="n">
        <v>0.1875</v>
      </c>
      <c r="AN96" s="131" t="n">
        <v>0.1875</v>
      </c>
      <c r="AO96" s="133"/>
      <c r="AP96" s="133" t="n">
        <v>30</v>
      </c>
      <c r="AQ96" s="133" t="n">
        <v>0.4</v>
      </c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34"/>
      <c r="BF96" s="134"/>
      <c r="BI96" s="153" t="n">
        <f aca="false">M96</f>
        <v>39814</v>
      </c>
      <c r="BJ96" s="157" t="n">
        <f aca="false">AH96</f>
        <v>0.11</v>
      </c>
      <c r="BK96" s="157" t="n">
        <f aca="false">AI96</f>
        <v>0.11</v>
      </c>
      <c r="BL96" s="157" t="n">
        <f aca="false">AJ96</f>
        <v>0.11</v>
      </c>
      <c r="BM96" s="144"/>
      <c r="BN96" s="157" t="n">
        <f aca="false">AL96</f>
        <v>0.1875</v>
      </c>
      <c r="BO96" s="157" t="n">
        <f aca="false">AM96</f>
        <v>0.1875</v>
      </c>
      <c r="BP96" s="158" t="n">
        <f aca="false">AN96</f>
        <v>0.1875</v>
      </c>
    </row>
    <row r="97" customFormat="false" ht="12.75" hidden="false" customHeight="false" outlineLevel="0" collapsed="false">
      <c r="A97" s="137" t="n">
        <f aca="false">EOMONTH(A96,0)+1</f>
        <v>40057</v>
      </c>
      <c r="B97" s="138" t="n">
        <v>0.055700454492007</v>
      </c>
      <c r="C97" s="129"/>
      <c r="D97" s="155" t="n">
        <v>38961</v>
      </c>
      <c r="E97" s="133" t="n">
        <v>35.3</v>
      </c>
      <c r="F97" s="133" t="n">
        <v>35.3</v>
      </c>
      <c r="G97" s="133" t="n">
        <v>35.3</v>
      </c>
      <c r="H97" s="131"/>
      <c r="I97" s="133" t="n">
        <v>26</v>
      </c>
      <c r="J97" s="133" t="n">
        <v>26</v>
      </c>
      <c r="K97" s="133" t="n">
        <v>26</v>
      </c>
      <c r="L97" s="134"/>
      <c r="M97" s="146" t="n">
        <v>39845</v>
      </c>
      <c r="N97" s="133" t="n">
        <v>35.08</v>
      </c>
      <c r="O97" s="133" t="n">
        <v>35.08</v>
      </c>
      <c r="P97" s="133" t="n">
        <v>35.08</v>
      </c>
      <c r="Q97" s="133"/>
      <c r="R97" s="133" t="n">
        <v>30.754</v>
      </c>
      <c r="S97" s="133" t="n">
        <v>30.754</v>
      </c>
      <c r="T97" s="133" t="n">
        <v>30.754</v>
      </c>
      <c r="U97" s="133"/>
      <c r="V97" s="133" t="n">
        <v>0.9</v>
      </c>
      <c r="W97" s="133" t="n">
        <v>0.9</v>
      </c>
      <c r="X97" s="133" t="n">
        <v>0.9</v>
      </c>
      <c r="Y97" s="133"/>
      <c r="Z97" s="131" t="n">
        <v>0.24</v>
      </c>
      <c r="AA97" s="131" t="n">
        <v>0.24</v>
      </c>
      <c r="AB97" s="131" t="n">
        <v>0.24</v>
      </c>
      <c r="AC97" s="131"/>
      <c r="AD97" s="131" t="n">
        <v>0.13</v>
      </c>
      <c r="AE97" s="131" t="n">
        <v>0.13</v>
      </c>
      <c r="AF97" s="131" t="n">
        <v>0.13</v>
      </c>
      <c r="AG97" s="131"/>
      <c r="AH97" s="131" t="n">
        <v>0.11</v>
      </c>
      <c r="AI97" s="131" t="n">
        <v>0.11</v>
      </c>
      <c r="AJ97" s="131" t="n">
        <v>0.11</v>
      </c>
      <c r="AK97" s="131"/>
      <c r="AL97" s="131" t="n">
        <v>0.1875</v>
      </c>
      <c r="AM97" s="131" t="n">
        <v>0.1875</v>
      </c>
      <c r="AN97" s="131" t="n">
        <v>0.1875</v>
      </c>
      <c r="AO97" s="133"/>
      <c r="AP97" s="133" t="n">
        <v>30</v>
      </c>
      <c r="AQ97" s="133" t="n">
        <v>0.4</v>
      </c>
      <c r="AR97" s="134"/>
      <c r="AS97" s="134"/>
      <c r="AT97" s="134"/>
      <c r="AU97" s="134"/>
      <c r="AV97" s="134"/>
      <c r="AW97" s="134"/>
      <c r="AX97" s="134"/>
      <c r="AY97" s="134"/>
      <c r="AZ97" s="134"/>
      <c r="BA97" s="134"/>
      <c r="BB97" s="134"/>
      <c r="BC97" s="134"/>
      <c r="BD97" s="134"/>
      <c r="BE97" s="134"/>
      <c r="BF97" s="134"/>
      <c r="BI97" s="153" t="n">
        <f aca="false">M97</f>
        <v>39845</v>
      </c>
      <c r="BJ97" s="157" t="n">
        <f aca="false">AH97</f>
        <v>0.11</v>
      </c>
      <c r="BK97" s="157" t="n">
        <f aca="false">AI97</f>
        <v>0.11</v>
      </c>
      <c r="BL97" s="157" t="n">
        <f aca="false">AJ97</f>
        <v>0.11</v>
      </c>
      <c r="BM97" s="144"/>
      <c r="BN97" s="157" t="n">
        <f aca="false">AL97</f>
        <v>0.1875</v>
      </c>
      <c r="BO97" s="157" t="n">
        <f aca="false">AM97</f>
        <v>0.1875</v>
      </c>
      <c r="BP97" s="158" t="n">
        <f aca="false">AN97</f>
        <v>0.1875</v>
      </c>
    </row>
    <row r="98" customFormat="false" ht="12.75" hidden="false" customHeight="false" outlineLevel="0" collapsed="false">
      <c r="A98" s="137" t="n">
        <f aca="false">EOMONTH(A97,0)+1</f>
        <v>40087</v>
      </c>
      <c r="B98" s="138" t="n">
        <v>0.0557929335308653</v>
      </c>
      <c r="C98" s="129"/>
      <c r="D98" s="155" t="n">
        <v>38991</v>
      </c>
      <c r="E98" s="133" t="n">
        <v>35.05</v>
      </c>
      <c r="F98" s="133" t="n">
        <v>35.05</v>
      </c>
      <c r="G98" s="133" t="n">
        <v>35.05</v>
      </c>
      <c r="H98" s="131"/>
      <c r="I98" s="133" t="n">
        <v>25.3</v>
      </c>
      <c r="J98" s="133" t="n">
        <v>25.3</v>
      </c>
      <c r="K98" s="133" t="n">
        <v>25.3</v>
      </c>
      <c r="L98" s="134"/>
      <c r="M98" s="146" t="n">
        <v>39873</v>
      </c>
      <c r="N98" s="133" t="n">
        <v>29.125</v>
      </c>
      <c r="O98" s="133" t="n">
        <v>29.125</v>
      </c>
      <c r="P98" s="133" t="n">
        <v>29.125</v>
      </c>
      <c r="Q98" s="133"/>
      <c r="R98" s="133" t="n">
        <v>30.45</v>
      </c>
      <c r="S98" s="133" t="n">
        <v>30.45</v>
      </c>
      <c r="T98" s="133" t="n">
        <v>30.45</v>
      </c>
      <c r="U98" s="133"/>
      <c r="V98" s="133" t="n">
        <v>0.9</v>
      </c>
      <c r="W98" s="133" t="n">
        <v>0.9</v>
      </c>
      <c r="X98" s="133" t="n">
        <v>0.9</v>
      </c>
      <c r="Y98" s="133"/>
      <c r="Z98" s="131" t="n">
        <v>0.24</v>
      </c>
      <c r="AA98" s="131" t="n">
        <v>0.24</v>
      </c>
      <c r="AB98" s="131" t="n">
        <v>0.24</v>
      </c>
      <c r="AC98" s="131"/>
      <c r="AD98" s="131" t="n">
        <v>0.13</v>
      </c>
      <c r="AE98" s="131" t="n">
        <v>0.13</v>
      </c>
      <c r="AF98" s="131" t="n">
        <v>0.13</v>
      </c>
      <c r="AG98" s="131"/>
      <c r="AH98" s="131" t="n">
        <v>0.11</v>
      </c>
      <c r="AI98" s="131" t="n">
        <v>0.11</v>
      </c>
      <c r="AJ98" s="131" t="n">
        <v>0.11</v>
      </c>
      <c r="AK98" s="131"/>
      <c r="AL98" s="131" t="n">
        <v>0.1875</v>
      </c>
      <c r="AM98" s="131" t="n">
        <v>0.1875</v>
      </c>
      <c r="AN98" s="131" t="n">
        <v>0.1875</v>
      </c>
      <c r="AO98" s="133"/>
      <c r="AP98" s="133" t="n">
        <v>30</v>
      </c>
      <c r="AQ98" s="133" t="n">
        <v>0.4</v>
      </c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I98" s="153" t="n">
        <f aca="false">M98</f>
        <v>39873</v>
      </c>
      <c r="BJ98" s="157" t="n">
        <f aca="false">AH98</f>
        <v>0.11</v>
      </c>
      <c r="BK98" s="157" t="n">
        <f aca="false">AI98</f>
        <v>0.11</v>
      </c>
      <c r="BL98" s="157" t="n">
        <f aca="false">AJ98</f>
        <v>0.11</v>
      </c>
      <c r="BM98" s="144"/>
      <c r="BN98" s="157" t="n">
        <f aca="false">AL98</f>
        <v>0.1875</v>
      </c>
      <c r="BO98" s="157" t="n">
        <f aca="false">AM98</f>
        <v>0.1875</v>
      </c>
      <c r="BP98" s="158" t="n">
        <f aca="false">AN98</f>
        <v>0.1875</v>
      </c>
    </row>
    <row r="99" customFormat="false" ht="12.75" hidden="false" customHeight="false" outlineLevel="0" collapsed="false">
      <c r="A99" s="137" t="n">
        <f aca="false">EOMONTH(A98,0)+1</f>
        <v>40118</v>
      </c>
      <c r="B99" s="138" t="n">
        <v>0.055888495207344</v>
      </c>
      <c r="C99" s="129"/>
      <c r="D99" s="155" t="n">
        <v>39022</v>
      </c>
      <c r="E99" s="133" t="n">
        <v>35.05</v>
      </c>
      <c r="F99" s="133" t="n">
        <v>35.05</v>
      </c>
      <c r="G99" s="133" t="n">
        <v>35.05</v>
      </c>
      <c r="H99" s="131"/>
      <c r="I99" s="133" t="n">
        <v>24.7</v>
      </c>
      <c r="J99" s="133" t="n">
        <v>24.7</v>
      </c>
      <c r="K99" s="133" t="n">
        <v>24.7</v>
      </c>
      <c r="L99" s="134"/>
      <c r="M99" s="146" t="n">
        <v>39904</v>
      </c>
      <c r="N99" s="133" t="n">
        <v>29.15</v>
      </c>
      <c r="O99" s="133" t="n">
        <v>29.15</v>
      </c>
      <c r="P99" s="133" t="n">
        <v>29.15</v>
      </c>
      <c r="Q99" s="133"/>
      <c r="R99" s="133" t="n">
        <v>28.55</v>
      </c>
      <c r="S99" s="133" t="n">
        <v>28.55</v>
      </c>
      <c r="T99" s="133" t="n">
        <v>28.55</v>
      </c>
      <c r="U99" s="133"/>
      <c r="V99" s="133" t="n">
        <v>0.9</v>
      </c>
      <c r="W99" s="133" t="n">
        <v>0.9</v>
      </c>
      <c r="X99" s="133" t="n">
        <v>0.9</v>
      </c>
      <c r="Y99" s="133"/>
      <c r="Z99" s="131" t="n">
        <v>0.24</v>
      </c>
      <c r="AA99" s="131" t="n">
        <v>0.24</v>
      </c>
      <c r="AB99" s="131" t="n">
        <v>0.24</v>
      </c>
      <c r="AC99" s="131"/>
      <c r="AD99" s="131" t="n">
        <v>0.1</v>
      </c>
      <c r="AE99" s="131" t="n">
        <v>0.1</v>
      </c>
      <c r="AF99" s="131" t="n">
        <v>0.1</v>
      </c>
      <c r="AG99" s="131"/>
      <c r="AH99" s="131" t="n">
        <v>0.11</v>
      </c>
      <c r="AI99" s="131" t="n">
        <v>0.11</v>
      </c>
      <c r="AJ99" s="131" t="n">
        <v>0.11</v>
      </c>
      <c r="AK99" s="131"/>
      <c r="AL99" s="131" t="n">
        <v>0.1875</v>
      </c>
      <c r="AM99" s="131" t="n">
        <v>0.1875</v>
      </c>
      <c r="AN99" s="131" t="n">
        <v>0.1875</v>
      </c>
      <c r="AO99" s="133"/>
      <c r="AP99" s="133" t="n">
        <v>31</v>
      </c>
      <c r="AQ99" s="133" t="n">
        <v>0.4</v>
      </c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  <c r="BD99" s="134"/>
      <c r="BE99" s="134"/>
      <c r="BF99" s="134"/>
      <c r="BI99" s="153" t="n">
        <f aca="false">M99</f>
        <v>39904</v>
      </c>
      <c r="BJ99" s="157" t="n">
        <f aca="false">AH99</f>
        <v>0.11</v>
      </c>
      <c r="BK99" s="157" t="n">
        <f aca="false">AI99</f>
        <v>0.11</v>
      </c>
      <c r="BL99" s="157" t="n">
        <f aca="false">AJ99</f>
        <v>0.11</v>
      </c>
      <c r="BM99" s="144"/>
      <c r="BN99" s="157" t="n">
        <f aca="false">AL99</f>
        <v>0.1875</v>
      </c>
      <c r="BO99" s="157" t="n">
        <f aca="false">AM99</f>
        <v>0.1875</v>
      </c>
      <c r="BP99" s="158" t="n">
        <f aca="false">AN99</f>
        <v>0.1875</v>
      </c>
    </row>
    <row r="100" customFormat="false" ht="12.75" hidden="false" customHeight="false" outlineLevel="0" collapsed="false">
      <c r="A100" s="137" t="n">
        <f aca="false">EOMONTH(A99,0)+1</f>
        <v>40148</v>
      </c>
      <c r="B100" s="138" t="n">
        <v>0.0559809742519914</v>
      </c>
      <c r="C100" s="129"/>
      <c r="D100" s="155" t="n">
        <v>39052</v>
      </c>
      <c r="E100" s="133" t="n">
        <v>35.05</v>
      </c>
      <c r="F100" s="133" t="n">
        <v>35.05</v>
      </c>
      <c r="G100" s="133" t="n">
        <v>35.05</v>
      </c>
      <c r="H100" s="131"/>
      <c r="I100" s="133" t="n">
        <v>25.35</v>
      </c>
      <c r="J100" s="133" t="n">
        <v>25.35</v>
      </c>
      <c r="K100" s="133" t="n">
        <v>25.35</v>
      </c>
      <c r="L100" s="134"/>
      <c r="M100" s="146" t="n">
        <v>39934</v>
      </c>
      <c r="N100" s="133" t="n">
        <v>30.7</v>
      </c>
      <c r="O100" s="133" t="n">
        <v>30.7</v>
      </c>
      <c r="P100" s="133" t="n">
        <v>30.7</v>
      </c>
      <c r="Q100" s="133"/>
      <c r="R100" s="133" t="n">
        <v>29.7</v>
      </c>
      <c r="S100" s="133" t="n">
        <v>29.7</v>
      </c>
      <c r="T100" s="133" t="n">
        <v>29.7</v>
      </c>
      <c r="U100" s="133"/>
      <c r="V100" s="133" t="n">
        <v>0.9</v>
      </c>
      <c r="W100" s="133" t="n">
        <v>0.9</v>
      </c>
      <c r="X100" s="133" t="n">
        <v>0.9</v>
      </c>
      <c r="Y100" s="133"/>
      <c r="Z100" s="131" t="n">
        <v>0.24</v>
      </c>
      <c r="AA100" s="131" t="n">
        <v>0.24</v>
      </c>
      <c r="AB100" s="131" t="n">
        <v>0.24</v>
      </c>
      <c r="AC100" s="131"/>
      <c r="AD100" s="131" t="n">
        <v>0.105</v>
      </c>
      <c r="AE100" s="131" t="n">
        <v>0.105</v>
      </c>
      <c r="AF100" s="131" t="n">
        <v>0.105</v>
      </c>
      <c r="AG100" s="131"/>
      <c r="AH100" s="131" t="n">
        <v>0.11</v>
      </c>
      <c r="AI100" s="131" t="n">
        <v>0.11</v>
      </c>
      <c r="AJ100" s="131" t="n">
        <v>0.11</v>
      </c>
      <c r="AK100" s="131"/>
      <c r="AL100" s="131" t="n">
        <v>0.1875</v>
      </c>
      <c r="AM100" s="131" t="n">
        <v>0.1875</v>
      </c>
      <c r="AN100" s="131" t="n">
        <v>0.1875</v>
      </c>
      <c r="AO100" s="133"/>
      <c r="AP100" s="133" t="n">
        <v>31</v>
      </c>
      <c r="AQ100" s="133" t="n">
        <v>0.4</v>
      </c>
      <c r="AR100" s="134"/>
      <c r="AS100" s="134"/>
      <c r="AT100" s="134"/>
      <c r="AU100" s="134"/>
      <c r="AV100" s="134"/>
      <c r="AW100" s="134"/>
      <c r="AX100" s="134"/>
      <c r="AY100" s="134"/>
      <c r="AZ100" s="134"/>
      <c r="BA100" s="134"/>
      <c r="BB100" s="134"/>
      <c r="BC100" s="134"/>
      <c r="BD100" s="134"/>
      <c r="BE100" s="134"/>
      <c r="BF100" s="134"/>
      <c r="BI100" s="153" t="n">
        <f aca="false">M100</f>
        <v>39934</v>
      </c>
      <c r="BJ100" s="157" t="n">
        <f aca="false">AH100</f>
        <v>0.11</v>
      </c>
      <c r="BK100" s="157" t="n">
        <f aca="false">AI100</f>
        <v>0.11</v>
      </c>
      <c r="BL100" s="157" t="n">
        <f aca="false">AJ100</f>
        <v>0.11</v>
      </c>
      <c r="BM100" s="144"/>
      <c r="BN100" s="157" t="n">
        <f aca="false">AL100</f>
        <v>0.1875</v>
      </c>
      <c r="BO100" s="157" t="n">
        <f aca="false">AM100</f>
        <v>0.1875</v>
      </c>
      <c r="BP100" s="158" t="n">
        <f aca="false">AN100</f>
        <v>0.1875</v>
      </c>
    </row>
    <row r="101" customFormat="false" ht="12.75" hidden="false" customHeight="false" outlineLevel="0" collapsed="false">
      <c r="A101" s="137" t="n">
        <f aca="false">EOMONTH(A100,0)+1</f>
        <v>40179</v>
      </c>
      <c r="B101" s="138" t="n">
        <v>0.0560765359344524</v>
      </c>
      <c r="C101" s="129"/>
      <c r="D101" s="155" t="n">
        <v>39083</v>
      </c>
      <c r="E101" s="133" t="n">
        <v>44.25</v>
      </c>
      <c r="F101" s="133" t="n">
        <v>44.25</v>
      </c>
      <c r="G101" s="133" t="n">
        <v>44.25</v>
      </c>
      <c r="H101" s="131"/>
      <c r="I101" s="133" t="n">
        <v>34.35</v>
      </c>
      <c r="J101" s="133" t="n">
        <v>34.35</v>
      </c>
      <c r="K101" s="133" t="n">
        <v>34.35</v>
      </c>
      <c r="L101" s="134"/>
      <c r="M101" s="146" t="n">
        <v>39965</v>
      </c>
      <c r="N101" s="133" t="n">
        <v>32.3</v>
      </c>
      <c r="O101" s="133" t="n">
        <v>32.3</v>
      </c>
      <c r="P101" s="133" t="n">
        <v>32.3</v>
      </c>
      <c r="Q101" s="133"/>
      <c r="R101" s="133" t="n">
        <v>30</v>
      </c>
      <c r="S101" s="133" t="n">
        <v>30</v>
      </c>
      <c r="T101" s="133" t="n">
        <v>30</v>
      </c>
      <c r="U101" s="133"/>
      <c r="V101" s="133" t="n">
        <v>0.9</v>
      </c>
      <c r="W101" s="133" t="n">
        <v>0.9</v>
      </c>
      <c r="X101" s="133" t="n">
        <v>0.9</v>
      </c>
      <c r="Y101" s="133"/>
      <c r="Z101" s="131" t="n">
        <v>0.24</v>
      </c>
      <c r="AA101" s="131" t="n">
        <v>0.24</v>
      </c>
      <c r="AB101" s="131" t="n">
        <v>0.24</v>
      </c>
      <c r="AC101" s="131"/>
      <c r="AD101" s="131" t="n">
        <v>0.14</v>
      </c>
      <c r="AE101" s="131" t="n">
        <v>0.14</v>
      </c>
      <c r="AF101" s="131" t="n">
        <v>0.14</v>
      </c>
      <c r="AG101" s="131"/>
      <c r="AH101" s="131" t="n">
        <v>0.11</v>
      </c>
      <c r="AI101" s="131" t="n">
        <v>0.11</v>
      </c>
      <c r="AJ101" s="131" t="n">
        <v>0.11</v>
      </c>
      <c r="AK101" s="131"/>
      <c r="AL101" s="131" t="n">
        <v>0.1875</v>
      </c>
      <c r="AM101" s="131" t="n">
        <v>0.1875</v>
      </c>
      <c r="AN101" s="131" t="n">
        <v>0.1875</v>
      </c>
      <c r="AO101" s="133"/>
      <c r="AP101" s="133" t="n">
        <v>31</v>
      </c>
      <c r="AQ101" s="133" t="n">
        <v>0.4</v>
      </c>
      <c r="AR101" s="134"/>
      <c r="AS101" s="134"/>
      <c r="AT101" s="134"/>
      <c r="AU101" s="134"/>
      <c r="AV101" s="134"/>
      <c r="AW101" s="134"/>
      <c r="AX101" s="134"/>
      <c r="AY101" s="134"/>
      <c r="AZ101" s="134"/>
      <c r="BA101" s="134"/>
      <c r="BB101" s="134"/>
      <c r="BC101" s="134"/>
      <c r="BD101" s="134"/>
      <c r="BE101" s="134"/>
      <c r="BF101" s="134"/>
      <c r="BI101" s="153" t="n">
        <f aca="false">M101</f>
        <v>39965</v>
      </c>
      <c r="BJ101" s="157" t="n">
        <f aca="false">AH101</f>
        <v>0.11</v>
      </c>
      <c r="BK101" s="157" t="n">
        <f aca="false">AI101</f>
        <v>0.11</v>
      </c>
      <c r="BL101" s="157" t="n">
        <f aca="false">AJ101</f>
        <v>0.11</v>
      </c>
      <c r="BM101" s="144"/>
      <c r="BN101" s="157" t="n">
        <f aca="false">AL101</f>
        <v>0.1875</v>
      </c>
      <c r="BO101" s="157" t="n">
        <f aca="false">AM101</f>
        <v>0.1875</v>
      </c>
      <c r="BP101" s="158" t="n">
        <f aca="false">AN101</f>
        <v>0.1875</v>
      </c>
    </row>
    <row r="102" customFormat="false" ht="12.75" hidden="false" customHeight="false" outlineLevel="0" collapsed="false">
      <c r="A102" s="137" t="n">
        <f aca="false">EOMONTH(A101,0)+1</f>
        <v>40210</v>
      </c>
      <c r="B102" s="138" t="n">
        <v>0.0561720976199531</v>
      </c>
      <c r="C102" s="129"/>
      <c r="D102" s="155" t="n">
        <v>39114</v>
      </c>
      <c r="E102" s="133" t="n">
        <v>45.25</v>
      </c>
      <c r="F102" s="133" t="n">
        <v>45.25</v>
      </c>
      <c r="G102" s="133" t="n">
        <v>45.25</v>
      </c>
      <c r="H102" s="131"/>
      <c r="I102" s="133" t="n">
        <v>33.4</v>
      </c>
      <c r="J102" s="133" t="n">
        <v>33.4</v>
      </c>
      <c r="K102" s="133" t="n">
        <v>33.4</v>
      </c>
      <c r="L102" s="134"/>
      <c r="M102" s="146" t="n">
        <v>39995</v>
      </c>
      <c r="N102" s="133" t="n">
        <v>39.35</v>
      </c>
      <c r="O102" s="133" t="n">
        <v>39.35</v>
      </c>
      <c r="P102" s="133" t="n">
        <v>39.35</v>
      </c>
      <c r="Q102" s="133"/>
      <c r="R102" s="133" t="n">
        <v>38.15</v>
      </c>
      <c r="S102" s="133" t="n">
        <v>38.15</v>
      </c>
      <c r="T102" s="133" t="n">
        <v>38.15</v>
      </c>
      <c r="U102" s="133"/>
      <c r="V102" s="133" t="n">
        <v>0.9</v>
      </c>
      <c r="W102" s="133" t="n">
        <v>0.9</v>
      </c>
      <c r="X102" s="133" t="n">
        <v>0.9</v>
      </c>
      <c r="Y102" s="133"/>
      <c r="Z102" s="131" t="n">
        <v>0.29</v>
      </c>
      <c r="AA102" s="131" t="n">
        <v>0.29</v>
      </c>
      <c r="AB102" s="131" t="n">
        <v>0.29</v>
      </c>
      <c r="AC102" s="131"/>
      <c r="AD102" s="131" t="n">
        <v>0.15</v>
      </c>
      <c r="AE102" s="131" t="n">
        <v>0.15</v>
      </c>
      <c r="AF102" s="131" t="n">
        <v>0.15</v>
      </c>
      <c r="AG102" s="131"/>
      <c r="AH102" s="131" t="n">
        <v>0.13</v>
      </c>
      <c r="AI102" s="131" t="n">
        <v>0.13</v>
      </c>
      <c r="AJ102" s="131" t="n">
        <v>0.13</v>
      </c>
      <c r="AK102" s="131"/>
      <c r="AL102" s="131" t="n">
        <v>0.2625</v>
      </c>
      <c r="AM102" s="131" t="n">
        <v>0.2625</v>
      </c>
      <c r="AN102" s="131" t="n">
        <v>0.2625</v>
      </c>
      <c r="AO102" s="133"/>
      <c r="AP102" s="133" t="n">
        <v>32</v>
      </c>
      <c r="AQ102" s="133" t="n">
        <v>0.4</v>
      </c>
      <c r="AR102" s="134"/>
      <c r="AS102" s="134"/>
      <c r="AT102" s="134"/>
      <c r="AU102" s="134"/>
      <c r="AV102" s="134"/>
      <c r="AW102" s="134"/>
      <c r="AX102" s="134"/>
      <c r="AY102" s="134"/>
      <c r="AZ102" s="134"/>
      <c r="BA102" s="134"/>
      <c r="BB102" s="134"/>
      <c r="BC102" s="134"/>
      <c r="BD102" s="134"/>
      <c r="BE102" s="134"/>
      <c r="BF102" s="134"/>
      <c r="BI102" s="153" t="n">
        <f aca="false">M102</f>
        <v>39995</v>
      </c>
      <c r="BJ102" s="157" t="n">
        <f aca="false">AH102</f>
        <v>0.13</v>
      </c>
      <c r="BK102" s="157" t="n">
        <f aca="false">AI102</f>
        <v>0.13</v>
      </c>
      <c r="BL102" s="157" t="n">
        <f aca="false">AJ102</f>
        <v>0.13</v>
      </c>
      <c r="BM102" s="144"/>
      <c r="BN102" s="157" t="n">
        <f aca="false">AL102</f>
        <v>0.2625</v>
      </c>
      <c r="BO102" s="157" t="n">
        <f aca="false">AM102</f>
        <v>0.2625</v>
      </c>
      <c r="BP102" s="158" t="n">
        <f aca="false">AN102</f>
        <v>0.2625</v>
      </c>
    </row>
    <row r="103" customFormat="false" ht="12.75" hidden="false" customHeight="false" outlineLevel="0" collapsed="false">
      <c r="A103" s="137" t="n">
        <f aca="false">EOMONTH(A102,0)+1</f>
        <v>40238</v>
      </c>
      <c r="B103" s="138" t="n">
        <v>0.0562584114030185</v>
      </c>
      <c r="C103" s="129"/>
      <c r="D103" s="155" t="n">
        <v>39142</v>
      </c>
      <c r="E103" s="133" t="n">
        <v>36.25</v>
      </c>
      <c r="F103" s="133" t="n">
        <v>36.25</v>
      </c>
      <c r="G103" s="133" t="n">
        <v>36.25</v>
      </c>
      <c r="H103" s="131"/>
      <c r="I103" s="133" t="n">
        <v>30.95</v>
      </c>
      <c r="J103" s="133" t="n">
        <v>30.95</v>
      </c>
      <c r="K103" s="133" t="n">
        <v>30.95</v>
      </c>
      <c r="L103" s="134"/>
      <c r="M103" s="146" t="n">
        <v>40026</v>
      </c>
      <c r="N103" s="133" t="n">
        <v>40.1</v>
      </c>
      <c r="O103" s="133" t="n">
        <v>40.1</v>
      </c>
      <c r="P103" s="133" t="n">
        <v>40.1</v>
      </c>
      <c r="Q103" s="133"/>
      <c r="R103" s="133" t="n">
        <v>40.95</v>
      </c>
      <c r="S103" s="133" t="n">
        <v>40.95</v>
      </c>
      <c r="T103" s="133" t="n">
        <v>40.95</v>
      </c>
      <c r="U103" s="133"/>
      <c r="V103" s="133" t="n">
        <v>0.9</v>
      </c>
      <c r="W103" s="133" t="n">
        <v>0.9</v>
      </c>
      <c r="X103" s="133" t="n">
        <v>0.9</v>
      </c>
      <c r="Y103" s="133"/>
      <c r="Z103" s="131" t="n">
        <v>0.29</v>
      </c>
      <c r="AA103" s="131" t="n">
        <v>0.29</v>
      </c>
      <c r="AB103" s="131" t="n">
        <v>0.29</v>
      </c>
      <c r="AC103" s="131"/>
      <c r="AD103" s="131" t="n">
        <v>0.16</v>
      </c>
      <c r="AE103" s="131" t="n">
        <v>0.16</v>
      </c>
      <c r="AF103" s="131" t="n">
        <v>0.16</v>
      </c>
      <c r="AG103" s="131"/>
      <c r="AH103" s="131" t="n">
        <v>0.13</v>
      </c>
      <c r="AI103" s="131" t="n">
        <v>0.13</v>
      </c>
      <c r="AJ103" s="131" t="n">
        <v>0.13</v>
      </c>
      <c r="AK103" s="131"/>
      <c r="AL103" s="131" t="n">
        <v>0.2625</v>
      </c>
      <c r="AM103" s="131" t="n">
        <v>0.2625</v>
      </c>
      <c r="AN103" s="131" t="n">
        <v>0.2625</v>
      </c>
      <c r="AO103" s="133"/>
      <c r="AP103" s="133" t="n">
        <v>32</v>
      </c>
      <c r="AQ103" s="133" t="n">
        <v>0.4</v>
      </c>
      <c r="AR103" s="134"/>
      <c r="AS103" s="134"/>
      <c r="AT103" s="134"/>
      <c r="AU103" s="134"/>
      <c r="AV103" s="134"/>
      <c r="AW103" s="134"/>
      <c r="AX103" s="134"/>
      <c r="AY103" s="134"/>
      <c r="AZ103" s="134"/>
      <c r="BA103" s="134"/>
      <c r="BB103" s="134"/>
      <c r="BC103" s="134"/>
      <c r="BD103" s="134"/>
      <c r="BE103" s="134"/>
      <c r="BF103" s="134"/>
      <c r="BI103" s="153" t="n">
        <f aca="false">M103</f>
        <v>40026</v>
      </c>
      <c r="BJ103" s="157" t="n">
        <f aca="false">AH103</f>
        <v>0.13</v>
      </c>
      <c r="BK103" s="157" t="n">
        <f aca="false">AI103</f>
        <v>0.13</v>
      </c>
      <c r="BL103" s="157" t="n">
        <f aca="false">AJ103</f>
        <v>0.13</v>
      </c>
      <c r="BM103" s="144"/>
      <c r="BN103" s="157" t="n">
        <f aca="false">AL103</f>
        <v>0.2625</v>
      </c>
      <c r="BO103" s="157" t="n">
        <f aca="false">AM103</f>
        <v>0.2625</v>
      </c>
      <c r="BP103" s="158" t="n">
        <f aca="false">AN103</f>
        <v>0.2625</v>
      </c>
    </row>
    <row r="104" customFormat="false" ht="12.75" hidden="false" customHeight="false" outlineLevel="0" collapsed="false">
      <c r="A104" s="137" t="n">
        <f aca="false">EOMONTH(A103,0)+1</f>
        <v>40269</v>
      </c>
      <c r="B104" s="138" t="n">
        <v>0.0563539730943048</v>
      </c>
      <c r="C104" s="129"/>
      <c r="D104" s="155" t="n">
        <v>39173</v>
      </c>
      <c r="E104" s="133" t="n">
        <v>36.5</v>
      </c>
      <c r="F104" s="133" t="n">
        <v>36.5</v>
      </c>
      <c r="G104" s="133" t="n">
        <v>36.5</v>
      </c>
      <c r="H104" s="131"/>
      <c r="I104" s="133" t="n">
        <v>28.2</v>
      </c>
      <c r="J104" s="133" t="n">
        <v>28.2</v>
      </c>
      <c r="K104" s="133" t="n">
        <v>28.2</v>
      </c>
      <c r="L104" s="134"/>
      <c r="M104" s="146" t="n">
        <v>40057</v>
      </c>
      <c r="N104" s="133" t="n">
        <v>28.075</v>
      </c>
      <c r="O104" s="133" t="n">
        <v>28.075</v>
      </c>
      <c r="P104" s="133" t="n">
        <v>28.075</v>
      </c>
      <c r="Q104" s="133"/>
      <c r="R104" s="133" t="n">
        <v>29.35</v>
      </c>
      <c r="S104" s="133" t="n">
        <v>29.35</v>
      </c>
      <c r="T104" s="133" t="n">
        <v>29.35</v>
      </c>
      <c r="U104" s="133"/>
      <c r="V104" s="133" t="n">
        <v>0.9</v>
      </c>
      <c r="W104" s="133" t="n">
        <v>0.9</v>
      </c>
      <c r="X104" s="133" t="n">
        <v>0.9</v>
      </c>
      <c r="Y104" s="133"/>
      <c r="Z104" s="131" t="n">
        <v>0.24</v>
      </c>
      <c r="AA104" s="131" t="n">
        <v>0.24</v>
      </c>
      <c r="AB104" s="131" t="n">
        <v>0.24</v>
      </c>
      <c r="AC104" s="131"/>
      <c r="AD104" s="131" t="n">
        <v>0.16</v>
      </c>
      <c r="AE104" s="131" t="n">
        <v>0.16</v>
      </c>
      <c r="AF104" s="131" t="n">
        <v>0.16</v>
      </c>
      <c r="AG104" s="131"/>
      <c r="AH104" s="131" t="n">
        <v>0.1</v>
      </c>
      <c r="AI104" s="131" t="n">
        <v>0.1</v>
      </c>
      <c r="AJ104" s="131" t="n">
        <v>0.1</v>
      </c>
      <c r="AK104" s="131"/>
      <c r="AL104" s="131" t="n">
        <v>0.21</v>
      </c>
      <c r="AM104" s="131" t="n">
        <v>0.21</v>
      </c>
      <c r="AN104" s="131" t="n">
        <v>0.21</v>
      </c>
      <c r="AO104" s="133"/>
      <c r="AP104" s="133" t="n">
        <v>32</v>
      </c>
      <c r="AQ104" s="133" t="n">
        <v>0.4</v>
      </c>
      <c r="AR104" s="134"/>
      <c r="AS104" s="134"/>
      <c r="AT104" s="134"/>
      <c r="AU104" s="134"/>
      <c r="AV104" s="134"/>
      <c r="AW104" s="134"/>
      <c r="AX104" s="134"/>
      <c r="AY104" s="134"/>
      <c r="AZ104" s="134"/>
      <c r="BA104" s="134"/>
      <c r="BB104" s="134"/>
      <c r="BC104" s="134"/>
      <c r="BD104" s="134"/>
      <c r="BE104" s="134"/>
      <c r="BF104" s="134"/>
      <c r="BI104" s="153" t="n">
        <f aca="false">M104</f>
        <v>40057</v>
      </c>
      <c r="BJ104" s="157" t="n">
        <f aca="false">AH104</f>
        <v>0.1</v>
      </c>
      <c r="BK104" s="157" t="n">
        <f aca="false">AI104</f>
        <v>0.1</v>
      </c>
      <c r="BL104" s="157" t="n">
        <f aca="false">AJ104</f>
        <v>0.1</v>
      </c>
      <c r="BM104" s="144"/>
      <c r="BN104" s="157" t="n">
        <f aca="false">AL104</f>
        <v>0.21</v>
      </c>
      <c r="BO104" s="157" t="n">
        <f aca="false">AM104</f>
        <v>0.21</v>
      </c>
      <c r="BP104" s="158" t="n">
        <f aca="false">AN104</f>
        <v>0.21</v>
      </c>
    </row>
    <row r="105" customFormat="false" ht="12.75" hidden="false" customHeight="false" outlineLevel="0" collapsed="false">
      <c r="A105" s="137" t="n">
        <f aca="false">EOMONTH(A104,0)+1</f>
        <v>40299</v>
      </c>
      <c r="B105" s="138" t="n">
        <v>0.0564464521532826</v>
      </c>
      <c r="C105" s="129"/>
      <c r="D105" s="155" t="n">
        <v>39203</v>
      </c>
      <c r="E105" s="133" t="n">
        <v>36.5</v>
      </c>
      <c r="F105" s="133" t="n">
        <v>36.5</v>
      </c>
      <c r="G105" s="133" t="n">
        <v>36.5</v>
      </c>
      <c r="H105" s="131"/>
      <c r="I105" s="133" t="n">
        <v>27.7</v>
      </c>
      <c r="J105" s="133" t="n">
        <v>27.7</v>
      </c>
      <c r="K105" s="133" t="n">
        <v>27.7</v>
      </c>
      <c r="L105" s="134"/>
      <c r="M105" s="146" t="n">
        <v>40087</v>
      </c>
      <c r="N105" s="133" t="n">
        <v>26.125</v>
      </c>
      <c r="O105" s="133" t="n">
        <v>26.125</v>
      </c>
      <c r="P105" s="133" t="n">
        <v>26.125</v>
      </c>
      <c r="Q105" s="133"/>
      <c r="R105" s="133" t="n">
        <v>27.4</v>
      </c>
      <c r="S105" s="133" t="n">
        <v>27.4</v>
      </c>
      <c r="T105" s="133" t="n">
        <v>27.4</v>
      </c>
      <c r="U105" s="133"/>
      <c r="V105" s="133" t="n">
        <v>1.55</v>
      </c>
      <c r="W105" s="133" t="n">
        <v>1.55</v>
      </c>
      <c r="X105" s="133" t="n">
        <v>1.55</v>
      </c>
      <c r="Y105" s="133"/>
      <c r="Z105" s="131" t="n">
        <v>0.24</v>
      </c>
      <c r="AA105" s="131" t="n">
        <v>0.24</v>
      </c>
      <c r="AB105" s="131" t="n">
        <v>0.24</v>
      </c>
      <c r="AC105" s="131"/>
      <c r="AD105" s="131" t="n">
        <v>0.14</v>
      </c>
      <c r="AE105" s="131" t="n">
        <v>0.14</v>
      </c>
      <c r="AF105" s="131" t="n">
        <v>0.14</v>
      </c>
      <c r="AG105" s="131"/>
      <c r="AH105" s="131" t="n">
        <v>0.1</v>
      </c>
      <c r="AI105" s="131" t="n">
        <v>0.1</v>
      </c>
      <c r="AJ105" s="131" t="n">
        <v>0.1</v>
      </c>
      <c r="AK105" s="131"/>
      <c r="AL105" s="131" t="n">
        <v>0.1875</v>
      </c>
      <c r="AM105" s="131" t="n">
        <v>0.1875</v>
      </c>
      <c r="AN105" s="131" t="n">
        <v>0.1875</v>
      </c>
      <c r="AO105" s="133"/>
      <c r="AP105" s="133" t="n">
        <v>33</v>
      </c>
      <c r="AQ105" s="133" t="n">
        <v>0.4</v>
      </c>
      <c r="AR105" s="134"/>
      <c r="AS105" s="134"/>
      <c r="AT105" s="134"/>
      <c r="AU105" s="134"/>
      <c r="AV105" s="134"/>
      <c r="AW105" s="134"/>
      <c r="AX105" s="134"/>
      <c r="AY105" s="134"/>
      <c r="AZ105" s="134"/>
      <c r="BA105" s="134"/>
      <c r="BB105" s="134"/>
      <c r="BC105" s="134"/>
      <c r="BD105" s="134"/>
      <c r="BE105" s="134"/>
      <c r="BF105" s="134"/>
      <c r="BI105" s="153" t="n">
        <f aca="false">M105</f>
        <v>40087</v>
      </c>
      <c r="BJ105" s="157" t="n">
        <f aca="false">AH105</f>
        <v>0.1</v>
      </c>
      <c r="BK105" s="157" t="n">
        <f aca="false">AI105</f>
        <v>0.1</v>
      </c>
      <c r="BL105" s="157" t="n">
        <f aca="false">AJ105</f>
        <v>0.1</v>
      </c>
      <c r="BM105" s="144"/>
      <c r="BN105" s="157" t="n">
        <f aca="false">AL105</f>
        <v>0.1875</v>
      </c>
      <c r="BO105" s="157" t="n">
        <f aca="false">AM105</f>
        <v>0.1875</v>
      </c>
      <c r="BP105" s="158" t="n">
        <f aca="false">AN105</f>
        <v>0.1875</v>
      </c>
    </row>
    <row r="106" customFormat="false" ht="12.75" hidden="false" customHeight="false" outlineLevel="0" collapsed="false">
      <c r="A106" s="137" t="n">
        <f aca="false">EOMONTH(A105,0)+1</f>
        <v>40330</v>
      </c>
      <c r="B106" s="138" t="n">
        <v>0.0565420138505499</v>
      </c>
      <c r="C106" s="129"/>
      <c r="D106" s="155" t="n">
        <v>39234</v>
      </c>
      <c r="E106" s="133" t="n">
        <v>41.25</v>
      </c>
      <c r="F106" s="133" t="n">
        <v>41.25</v>
      </c>
      <c r="G106" s="133" t="n">
        <v>41.25</v>
      </c>
      <c r="H106" s="131"/>
      <c r="I106" s="133" t="n">
        <v>28.845</v>
      </c>
      <c r="J106" s="133" t="n">
        <v>28.845</v>
      </c>
      <c r="K106" s="133" t="n">
        <v>28.845</v>
      </c>
      <c r="L106" s="134"/>
      <c r="M106" s="146" t="n">
        <v>40118</v>
      </c>
      <c r="N106" s="133" t="n">
        <v>29.625</v>
      </c>
      <c r="O106" s="133" t="n">
        <v>29.625</v>
      </c>
      <c r="P106" s="133" t="n">
        <v>29.625</v>
      </c>
      <c r="Q106" s="133"/>
      <c r="R106" s="133" t="n">
        <v>30.75</v>
      </c>
      <c r="S106" s="133" t="n">
        <v>30.75</v>
      </c>
      <c r="T106" s="133" t="n">
        <v>30.75</v>
      </c>
      <c r="U106" s="133"/>
      <c r="V106" s="133" t="n">
        <v>1.55</v>
      </c>
      <c r="W106" s="133" t="n">
        <v>1.55</v>
      </c>
      <c r="X106" s="133" t="n">
        <v>1.55</v>
      </c>
      <c r="Y106" s="133"/>
      <c r="Z106" s="131" t="n">
        <v>0.24</v>
      </c>
      <c r="AA106" s="131" t="n">
        <v>0.24</v>
      </c>
      <c r="AB106" s="131" t="n">
        <v>0.24</v>
      </c>
      <c r="AC106" s="131"/>
      <c r="AD106" s="131" t="n">
        <v>0.1</v>
      </c>
      <c r="AE106" s="131" t="n">
        <v>0.1</v>
      </c>
      <c r="AF106" s="131" t="n">
        <v>0.1</v>
      </c>
      <c r="AG106" s="131"/>
      <c r="AH106" s="131" t="n">
        <v>0.1</v>
      </c>
      <c r="AI106" s="131" t="n">
        <v>0.1</v>
      </c>
      <c r="AJ106" s="131" t="n">
        <v>0.1</v>
      </c>
      <c r="AK106" s="131"/>
      <c r="AL106" s="131" t="n">
        <v>0.1875</v>
      </c>
      <c r="AM106" s="131" t="n">
        <v>0.1875</v>
      </c>
      <c r="AN106" s="131" t="n">
        <v>0.1875</v>
      </c>
      <c r="AO106" s="133"/>
      <c r="AP106" s="133" t="n">
        <v>33</v>
      </c>
      <c r="AQ106" s="133" t="n">
        <v>0.4</v>
      </c>
      <c r="AR106" s="134"/>
      <c r="AS106" s="134"/>
      <c r="AT106" s="134"/>
      <c r="AU106" s="134"/>
      <c r="AV106" s="134"/>
      <c r="AW106" s="134"/>
      <c r="AX106" s="134"/>
      <c r="AY106" s="134"/>
      <c r="AZ106" s="134"/>
      <c r="BA106" s="134"/>
      <c r="BB106" s="134"/>
      <c r="BC106" s="134"/>
      <c r="BD106" s="134"/>
      <c r="BE106" s="134"/>
      <c r="BF106" s="134"/>
      <c r="BI106" s="153" t="n">
        <f aca="false">M106</f>
        <v>40118</v>
      </c>
      <c r="BJ106" s="157" t="n">
        <f aca="false">AH106</f>
        <v>0.1</v>
      </c>
      <c r="BK106" s="157" t="n">
        <f aca="false">AI106</f>
        <v>0.1</v>
      </c>
      <c r="BL106" s="157" t="n">
        <f aca="false">AJ106</f>
        <v>0.1</v>
      </c>
      <c r="BM106" s="144"/>
      <c r="BN106" s="157" t="n">
        <f aca="false">AL106</f>
        <v>0.1875</v>
      </c>
      <c r="BO106" s="157" t="n">
        <f aca="false">AM106</f>
        <v>0.1875</v>
      </c>
      <c r="BP106" s="158" t="n">
        <f aca="false">AN106</f>
        <v>0.1875</v>
      </c>
    </row>
    <row r="107" customFormat="false" ht="12.75" hidden="false" customHeight="false" outlineLevel="0" collapsed="false">
      <c r="A107" s="137" t="n">
        <f aca="false">EOMONTH(A106,0)+1</f>
        <v>40360</v>
      </c>
      <c r="B107" s="138" t="n">
        <v>0.0566344929153155</v>
      </c>
      <c r="C107" s="129"/>
      <c r="D107" s="155" t="n">
        <v>39264</v>
      </c>
      <c r="E107" s="133" t="n">
        <v>48.5</v>
      </c>
      <c r="F107" s="133" t="n">
        <v>48.5</v>
      </c>
      <c r="G107" s="133" t="n">
        <v>48.5</v>
      </c>
      <c r="H107" s="131"/>
      <c r="I107" s="133" t="n">
        <v>29.85</v>
      </c>
      <c r="J107" s="133" t="n">
        <v>29.85</v>
      </c>
      <c r="K107" s="133" t="n">
        <v>29.85</v>
      </c>
      <c r="L107" s="134"/>
      <c r="M107" s="146" t="n">
        <v>40148</v>
      </c>
      <c r="N107" s="133" t="n">
        <v>26.975</v>
      </c>
      <c r="O107" s="133" t="n">
        <v>26.975</v>
      </c>
      <c r="P107" s="133" t="n">
        <v>26.975</v>
      </c>
      <c r="Q107" s="133"/>
      <c r="R107" s="133" t="n">
        <v>28</v>
      </c>
      <c r="S107" s="133" t="n">
        <v>28</v>
      </c>
      <c r="T107" s="133" t="n">
        <v>28</v>
      </c>
      <c r="U107" s="133"/>
      <c r="V107" s="133" t="n">
        <v>1.05</v>
      </c>
      <c r="W107" s="133" t="n">
        <v>1.05</v>
      </c>
      <c r="X107" s="133" t="n">
        <v>1.05</v>
      </c>
      <c r="Y107" s="133"/>
      <c r="Z107" s="131" t="n">
        <v>0.24</v>
      </c>
      <c r="AA107" s="131" t="n">
        <v>0.24</v>
      </c>
      <c r="AB107" s="131" t="n">
        <v>0.24</v>
      </c>
      <c r="AC107" s="131"/>
      <c r="AD107" s="131" t="n">
        <v>0.1</v>
      </c>
      <c r="AE107" s="131" t="n">
        <v>0.1</v>
      </c>
      <c r="AF107" s="131" t="n">
        <v>0.1</v>
      </c>
      <c r="AG107" s="131"/>
      <c r="AH107" s="131" t="n">
        <v>0.1</v>
      </c>
      <c r="AI107" s="131" t="n">
        <v>0.1</v>
      </c>
      <c r="AJ107" s="131" t="n">
        <v>0.1</v>
      </c>
      <c r="AK107" s="131"/>
      <c r="AL107" s="131" t="n">
        <v>0.1875</v>
      </c>
      <c r="AM107" s="131" t="n">
        <v>0.1875</v>
      </c>
      <c r="AN107" s="131" t="n">
        <v>0.1875</v>
      </c>
      <c r="AO107" s="133"/>
      <c r="AP107" s="133" t="n">
        <v>33</v>
      </c>
      <c r="AQ107" s="133" t="n">
        <v>0.4</v>
      </c>
      <c r="AR107" s="134"/>
      <c r="AS107" s="134"/>
      <c r="AT107" s="134"/>
      <c r="AU107" s="134"/>
      <c r="AV107" s="134"/>
      <c r="AW107" s="134"/>
      <c r="AX107" s="134"/>
      <c r="AY107" s="134"/>
      <c r="AZ107" s="134"/>
      <c r="BA107" s="134"/>
      <c r="BB107" s="134"/>
      <c r="BC107" s="134"/>
      <c r="BD107" s="134"/>
      <c r="BE107" s="134"/>
      <c r="BF107" s="134"/>
      <c r="BI107" s="153" t="n">
        <f aca="false">M107</f>
        <v>40148</v>
      </c>
      <c r="BJ107" s="157" t="n">
        <f aca="false">AH107</f>
        <v>0.1</v>
      </c>
      <c r="BK107" s="157" t="n">
        <f aca="false">AI107</f>
        <v>0.1</v>
      </c>
      <c r="BL107" s="157" t="n">
        <f aca="false">AJ107</f>
        <v>0.1</v>
      </c>
      <c r="BM107" s="144"/>
      <c r="BN107" s="157" t="n">
        <f aca="false">AL107</f>
        <v>0.1875</v>
      </c>
      <c r="BO107" s="157" t="n">
        <f aca="false">AM107</f>
        <v>0.1875</v>
      </c>
      <c r="BP107" s="158" t="n">
        <f aca="false">AN107</f>
        <v>0.1875</v>
      </c>
    </row>
    <row r="108" customFormat="false" ht="12.75" hidden="false" customHeight="false" outlineLevel="0" collapsed="false">
      <c r="A108" s="137" t="n">
        <f aca="false">EOMONTH(A107,0)+1</f>
        <v>40391</v>
      </c>
      <c r="B108" s="138" t="n">
        <v>0.0567300546185634</v>
      </c>
      <c r="C108" s="129"/>
      <c r="D108" s="155" t="n">
        <v>39295</v>
      </c>
      <c r="E108" s="133" t="n">
        <v>48.5</v>
      </c>
      <c r="F108" s="133" t="n">
        <v>48.5</v>
      </c>
      <c r="G108" s="133" t="n">
        <v>48.5</v>
      </c>
      <c r="H108" s="131"/>
      <c r="I108" s="133" t="n">
        <v>29.1</v>
      </c>
      <c r="J108" s="133" t="n">
        <v>29.1</v>
      </c>
      <c r="K108" s="133" t="n">
        <v>29.1</v>
      </c>
      <c r="L108" s="134"/>
      <c r="M108" s="146" t="n">
        <v>40179</v>
      </c>
      <c r="N108" s="133" t="n">
        <v>35.355</v>
      </c>
      <c r="O108" s="133" t="n">
        <v>35.355</v>
      </c>
      <c r="P108" s="133" t="n">
        <v>35.355</v>
      </c>
      <c r="Q108" s="133"/>
      <c r="R108" s="133" t="n">
        <v>32.954</v>
      </c>
      <c r="S108" s="133" t="n">
        <v>32.954</v>
      </c>
      <c r="T108" s="133" t="n">
        <v>32.954</v>
      </c>
      <c r="U108" s="133"/>
      <c r="V108" s="133" t="n">
        <v>1.05</v>
      </c>
      <c r="W108" s="133" t="n">
        <v>1.05</v>
      </c>
      <c r="X108" s="133" t="n">
        <v>1.05</v>
      </c>
      <c r="Y108" s="133"/>
      <c r="Z108" s="131" t="n">
        <v>0.24</v>
      </c>
      <c r="AA108" s="131" t="n">
        <v>0.24</v>
      </c>
      <c r="AB108" s="131" t="n">
        <v>0.24</v>
      </c>
      <c r="AC108" s="131"/>
      <c r="AD108" s="131" t="n">
        <v>0.11</v>
      </c>
      <c r="AE108" s="131" t="n">
        <v>0.11</v>
      </c>
      <c r="AF108" s="131" t="n">
        <v>0.11</v>
      </c>
      <c r="AG108" s="131"/>
      <c r="AH108" s="131" t="n">
        <v>0.1</v>
      </c>
      <c r="AI108" s="131" t="n">
        <v>0.1</v>
      </c>
      <c r="AJ108" s="131" t="n">
        <v>0.1</v>
      </c>
      <c r="AK108" s="131"/>
      <c r="AL108" s="131" t="n">
        <v>0.1875</v>
      </c>
      <c r="AM108" s="131" t="n">
        <v>0.1875</v>
      </c>
      <c r="AN108" s="131" t="n">
        <v>0.1875</v>
      </c>
      <c r="AO108" s="133"/>
      <c r="AP108" s="133" t="n">
        <v>34</v>
      </c>
      <c r="AQ108" s="133" t="n">
        <v>0.4</v>
      </c>
      <c r="AR108" s="134"/>
      <c r="AS108" s="134"/>
      <c r="AT108" s="134"/>
      <c r="AU108" s="134"/>
      <c r="AV108" s="134"/>
      <c r="AW108" s="134"/>
      <c r="AX108" s="134"/>
      <c r="AY108" s="134"/>
      <c r="AZ108" s="134"/>
      <c r="BA108" s="134"/>
      <c r="BB108" s="134"/>
      <c r="BC108" s="134"/>
      <c r="BD108" s="134"/>
      <c r="BE108" s="134"/>
      <c r="BF108" s="134"/>
      <c r="BI108" s="153" t="n">
        <f aca="false">M108</f>
        <v>40179</v>
      </c>
      <c r="BJ108" s="157" t="n">
        <f aca="false">AH108</f>
        <v>0.1</v>
      </c>
      <c r="BK108" s="157" t="n">
        <f aca="false">AI108</f>
        <v>0.1</v>
      </c>
      <c r="BL108" s="157" t="n">
        <f aca="false">AJ108</f>
        <v>0.1</v>
      </c>
      <c r="BM108" s="144"/>
      <c r="BN108" s="157" t="n">
        <f aca="false">AL108</f>
        <v>0.1875</v>
      </c>
      <c r="BO108" s="157" t="n">
        <f aca="false">AM108</f>
        <v>0.1875</v>
      </c>
      <c r="BP108" s="158" t="n">
        <f aca="false">AN108</f>
        <v>0.1875</v>
      </c>
    </row>
    <row r="109" customFormat="false" ht="12.75" hidden="false" customHeight="false" outlineLevel="0" collapsed="false">
      <c r="A109" s="137" t="n">
        <f aca="false">EOMONTH(A108,0)+1</f>
        <v>40422</v>
      </c>
      <c r="B109" s="138" t="n">
        <v>0.0568256163248502</v>
      </c>
      <c r="C109" s="129"/>
      <c r="D109" s="155" t="n">
        <v>39326</v>
      </c>
      <c r="E109" s="133" t="n">
        <v>35.5</v>
      </c>
      <c r="F109" s="133" t="n">
        <v>35.5</v>
      </c>
      <c r="G109" s="133" t="n">
        <v>35.5</v>
      </c>
      <c r="H109" s="131"/>
      <c r="I109" s="133" t="n">
        <v>27</v>
      </c>
      <c r="J109" s="133" t="n">
        <v>27</v>
      </c>
      <c r="K109" s="133" t="n">
        <v>27</v>
      </c>
      <c r="L109" s="134"/>
      <c r="M109" s="146" t="n">
        <v>40210</v>
      </c>
      <c r="N109" s="133" t="n">
        <v>35.58</v>
      </c>
      <c r="O109" s="133" t="n">
        <v>35.58</v>
      </c>
      <c r="P109" s="133" t="n">
        <v>35.58</v>
      </c>
      <c r="Q109" s="133"/>
      <c r="R109" s="133" t="n">
        <v>31.254</v>
      </c>
      <c r="S109" s="133" t="n">
        <v>31.254</v>
      </c>
      <c r="T109" s="133" t="n">
        <v>31.254</v>
      </c>
      <c r="U109" s="133"/>
      <c r="V109" s="133" t="n">
        <v>1.05</v>
      </c>
      <c r="W109" s="133" t="n">
        <v>1.05</v>
      </c>
      <c r="X109" s="133" t="n">
        <v>1.05</v>
      </c>
      <c r="Y109" s="133"/>
      <c r="Z109" s="131" t="n">
        <v>0.24</v>
      </c>
      <c r="AA109" s="131" t="n">
        <v>0.24</v>
      </c>
      <c r="AB109" s="131" t="n">
        <v>0.24</v>
      </c>
      <c r="AC109" s="131"/>
      <c r="AD109" s="131" t="n">
        <v>0.13</v>
      </c>
      <c r="AE109" s="131" t="n">
        <v>0.13</v>
      </c>
      <c r="AF109" s="131" t="n">
        <v>0.13</v>
      </c>
      <c r="AG109" s="131"/>
      <c r="AH109" s="131" t="n">
        <v>0.1</v>
      </c>
      <c r="AI109" s="131" t="n">
        <v>0.1</v>
      </c>
      <c r="AJ109" s="131" t="n">
        <v>0.1</v>
      </c>
      <c r="AK109" s="131"/>
      <c r="AL109" s="131" t="n">
        <v>0.1875</v>
      </c>
      <c r="AM109" s="131" t="n">
        <v>0.1875</v>
      </c>
      <c r="AN109" s="131" t="n">
        <v>0.1875</v>
      </c>
      <c r="AO109" s="133"/>
      <c r="AP109" s="133" t="n">
        <v>34</v>
      </c>
      <c r="AQ109" s="133" t="n">
        <v>0.4</v>
      </c>
      <c r="AR109" s="134"/>
      <c r="AS109" s="134"/>
      <c r="AT109" s="134"/>
      <c r="AU109" s="134"/>
      <c r="AV109" s="134"/>
      <c r="AW109" s="134"/>
      <c r="AX109" s="134"/>
      <c r="AY109" s="134"/>
      <c r="AZ109" s="134"/>
      <c r="BA109" s="134"/>
      <c r="BB109" s="134"/>
      <c r="BC109" s="134"/>
      <c r="BD109" s="134"/>
      <c r="BE109" s="134"/>
      <c r="BF109" s="134"/>
      <c r="BI109" s="153" t="n">
        <f aca="false">M109</f>
        <v>40210</v>
      </c>
      <c r="BJ109" s="157" t="n">
        <f aca="false">AH109</f>
        <v>0.1</v>
      </c>
      <c r="BK109" s="157" t="n">
        <f aca="false">AI109</f>
        <v>0.1</v>
      </c>
      <c r="BL109" s="157" t="n">
        <f aca="false">AJ109</f>
        <v>0.1</v>
      </c>
      <c r="BM109" s="144"/>
      <c r="BN109" s="157" t="n">
        <f aca="false">AL109</f>
        <v>0.1875</v>
      </c>
      <c r="BO109" s="157" t="n">
        <f aca="false">AM109</f>
        <v>0.1875</v>
      </c>
      <c r="BP109" s="158" t="n">
        <f aca="false">AN109</f>
        <v>0.1875</v>
      </c>
    </row>
    <row r="110" customFormat="false" ht="12.75" hidden="false" customHeight="false" outlineLevel="0" collapsed="false">
      <c r="A110" s="137" t="n">
        <f aca="false">EOMONTH(A109,0)+1</f>
        <v>40452</v>
      </c>
      <c r="B110" s="138" t="n">
        <v>0.0569180953983439</v>
      </c>
      <c r="C110" s="129"/>
      <c r="D110" s="155" t="n">
        <v>39356</v>
      </c>
      <c r="E110" s="133" t="n">
        <v>35.25</v>
      </c>
      <c r="F110" s="133" t="n">
        <v>35.25</v>
      </c>
      <c r="G110" s="133" t="n">
        <v>35.25</v>
      </c>
      <c r="H110" s="131"/>
      <c r="I110" s="133" t="n">
        <v>26.3</v>
      </c>
      <c r="J110" s="133" t="n">
        <v>26.3</v>
      </c>
      <c r="K110" s="133" t="n">
        <v>26.3</v>
      </c>
      <c r="L110" s="134"/>
      <c r="M110" s="146" t="n">
        <v>40238</v>
      </c>
      <c r="N110" s="133" t="n">
        <v>29.625</v>
      </c>
      <c r="O110" s="133" t="n">
        <v>29.625</v>
      </c>
      <c r="P110" s="133" t="n">
        <v>29.625</v>
      </c>
      <c r="Q110" s="133"/>
      <c r="R110" s="133" t="n">
        <v>30.95</v>
      </c>
      <c r="S110" s="133" t="n">
        <v>30.95</v>
      </c>
      <c r="T110" s="133" t="n">
        <v>30.95</v>
      </c>
      <c r="U110" s="133"/>
      <c r="V110" s="133" t="n">
        <v>1.05</v>
      </c>
      <c r="W110" s="133" t="n">
        <v>1.05</v>
      </c>
      <c r="X110" s="133" t="n">
        <v>1.05</v>
      </c>
      <c r="Y110" s="133"/>
      <c r="Z110" s="131" t="n">
        <v>0.24</v>
      </c>
      <c r="AA110" s="131" t="n">
        <v>0.24</v>
      </c>
      <c r="AB110" s="131" t="n">
        <v>0.24</v>
      </c>
      <c r="AC110" s="131"/>
      <c r="AD110" s="131" t="n">
        <v>0.13</v>
      </c>
      <c r="AE110" s="131" t="n">
        <v>0.13</v>
      </c>
      <c r="AF110" s="131" t="n">
        <v>0.13</v>
      </c>
      <c r="AG110" s="131"/>
      <c r="AH110" s="131" t="n">
        <v>0.1</v>
      </c>
      <c r="AI110" s="131" t="n">
        <v>0.1</v>
      </c>
      <c r="AJ110" s="131" t="n">
        <v>0.1</v>
      </c>
      <c r="AK110" s="131"/>
      <c r="AL110" s="131" t="n">
        <v>0.1875</v>
      </c>
      <c r="AM110" s="131" t="n">
        <v>0.1875</v>
      </c>
      <c r="AN110" s="131" t="n">
        <v>0.1875</v>
      </c>
      <c r="AO110" s="133"/>
      <c r="AP110" s="133" t="n">
        <v>34</v>
      </c>
      <c r="AQ110" s="133" t="n">
        <v>0.4</v>
      </c>
      <c r="AR110" s="134"/>
      <c r="AS110" s="134"/>
      <c r="AT110" s="134"/>
      <c r="AU110" s="134"/>
      <c r="AV110" s="134"/>
      <c r="AW110" s="134"/>
      <c r="AX110" s="134"/>
      <c r="AY110" s="134"/>
      <c r="AZ110" s="134"/>
      <c r="BA110" s="134"/>
      <c r="BB110" s="134"/>
      <c r="BC110" s="134"/>
      <c r="BD110" s="134"/>
      <c r="BE110" s="134"/>
      <c r="BF110" s="134"/>
      <c r="BI110" s="153" t="n">
        <f aca="false">M110</f>
        <v>40238</v>
      </c>
      <c r="BJ110" s="157" t="n">
        <f aca="false">AH110</f>
        <v>0.1</v>
      </c>
      <c r="BK110" s="157" t="n">
        <f aca="false">AI110</f>
        <v>0.1</v>
      </c>
      <c r="BL110" s="157" t="n">
        <f aca="false">AJ110</f>
        <v>0.1</v>
      </c>
      <c r="BM110" s="144"/>
      <c r="BN110" s="157" t="n">
        <f aca="false">AL110</f>
        <v>0.1875</v>
      </c>
      <c r="BO110" s="157" t="n">
        <f aca="false">AM110</f>
        <v>0.1875</v>
      </c>
      <c r="BP110" s="158" t="n">
        <f aca="false">AN110</f>
        <v>0.1875</v>
      </c>
    </row>
    <row r="111" customFormat="false" ht="12.75" hidden="false" customHeight="false" outlineLevel="0" collapsed="false">
      <c r="A111" s="137" t="n">
        <f aca="false">EOMONTH(A110,0)+1</f>
        <v>40483</v>
      </c>
      <c r="B111" s="138" t="n">
        <v>0.0570136571106104</v>
      </c>
      <c r="C111" s="129"/>
      <c r="D111" s="155" t="n">
        <v>39387</v>
      </c>
      <c r="E111" s="133" t="n">
        <v>35.25</v>
      </c>
      <c r="F111" s="133" t="n">
        <v>35.25</v>
      </c>
      <c r="G111" s="133" t="n">
        <v>35.25</v>
      </c>
      <c r="H111" s="131"/>
      <c r="I111" s="133" t="n">
        <v>25.7</v>
      </c>
      <c r="J111" s="133" t="n">
        <v>25.7</v>
      </c>
      <c r="K111" s="133" t="n">
        <v>25.7</v>
      </c>
      <c r="L111" s="134"/>
      <c r="M111" s="146" t="n">
        <v>40269</v>
      </c>
      <c r="N111" s="133" t="n">
        <v>29.65</v>
      </c>
      <c r="O111" s="133" t="n">
        <v>29.65</v>
      </c>
      <c r="P111" s="133" t="n">
        <v>29.65</v>
      </c>
      <c r="Q111" s="133"/>
      <c r="R111" s="133" t="n">
        <v>29.05</v>
      </c>
      <c r="S111" s="133" t="n">
        <v>29.05</v>
      </c>
      <c r="T111" s="133" t="n">
        <v>29.05</v>
      </c>
      <c r="U111" s="133"/>
      <c r="V111" s="133" t="n">
        <v>1.05</v>
      </c>
      <c r="W111" s="133" t="n">
        <v>1.05</v>
      </c>
      <c r="X111" s="133" t="n">
        <v>1.05</v>
      </c>
      <c r="Y111" s="133"/>
      <c r="Z111" s="131" t="n">
        <v>0.24</v>
      </c>
      <c r="AA111" s="131" t="n">
        <v>0.24</v>
      </c>
      <c r="AB111" s="131" t="n">
        <v>0.24</v>
      </c>
      <c r="AC111" s="131"/>
      <c r="AD111" s="131" t="n">
        <v>0.1</v>
      </c>
      <c r="AE111" s="131" t="n">
        <v>0.1</v>
      </c>
      <c r="AF111" s="131" t="n">
        <v>0.1</v>
      </c>
      <c r="AG111" s="131"/>
      <c r="AH111" s="131" t="n">
        <v>0.1</v>
      </c>
      <c r="AI111" s="131" t="n">
        <v>0.1</v>
      </c>
      <c r="AJ111" s="131" t="n">
        <v>0.1</v>
      </c>
      <c r="AK111" s="131"/>
      <c r="AL111" s="131" t="n">
        <v>0.1875</v>
      </c>
      <c r="AM111" s="131" t="n">
        <v>0.1875</v>
      </c>
      <c r="AN111" s="131" t="n">
        <v>0.1875</v>
      </c>
      <c r="AO111" s="133"/>
      <c r="AP111" s="133" t="n">
        <v>35</v>
      </c>
      <c r="AQ111" s="133" t="n">
        <v>0.4</v>
      </c>
      <c r="AR111" s="134"/>
      <c r="AS111" s="134"/>
      <c r="AT111" s="134"/>
      <c r="AU111" s="134"/>
      <c r="AV111" s="134"/>
      <c r="AW111" s="134"/>
      <c r="AX111" s="134"/>
      <c r="AY111" s="134"/>
      <c r="AZ111" s="134"/>
      <c r="BA111" s="134"/>
      <c r="BB111" s="134"/>
      <c r="BC111" s="134"/>
      <c r="BD111" s="134"/>
      <c r="BE111" s="134"/>
      <c r="BF111" s="134"/>
      <c r="BI111" s="153" t="n">
        <f aca="false">M111</f>
        <v>40269</v>
      </c>
      <c r="BJ111" s="157" t="n">
        <f aca="false">AH111</f>
        <v>0.1</v>
      </c>
      <c r="BK111" s="157" t="n">
        <f aca="false">AI111</f>
        <v>0.1</v>
      </c>
      <c r="BL111" s="157" t="n">
        <f aca="false">AJ111</f>
        <v>0.1</v>
      </c>
      <c r="BM111" s="144"/>
      <c r="BN111" s="157" t="n">
        <f aca="false">AL111</f>
        <v>0.1875</v>
      </c>
      <c r="BO111" s="157" t="n">
        <f aca="false">AM111</f>
        <v>0.1875</v>
      </c>
      <c r="BP111" s="158" t="n">
        <f aca="false">AN111</f>
        <v>0.1875</v>
      </c>
    </row>
    <row r="112" customFormat="false" ht="12.75" hidden="false" customHeight="false" outlineLevel="0" collapsed="false">
      <c r="A112" s="137" t="n">
        <f aca="false">EOMONTH(A111,0)+1</f>
        <v>40513</v>
      </c>
      <c r="B112" s="138" t="n">
        <v>0.0571061361898906</v>
      </c>
      <c r="C112" s="129"/>
      <c r="D112" s="155" t="n">
        <v>39417</v>
      </c>
      <c r="E112" s="133" t="n">
        <v>35.25</v>
      </c>
      <c r="F112" s="133" t="n">
        <v>35.25</v>
      </c>
      <c r="G112" s="133" t="n">
        <v>35.25</v>
      </c>
      <c r="H112" s="131"/>
      <c r="I112" s="133" t="n">
        <v>26.35</v>
      </c>
      <c r="J112" s="133" t="n">
        <v>26.35</v>
      </c>
      <c r="K112" s="133" t="n">
        <v>26.35</v>
      </c>
      <c r="L112" s="134"/>
      <c r="M112" s="146" t="n">
        <v>40299</v>
      </c>
      <c r="N112" s="133" t="n">
        <v>31.2</v>
      </c>
      <c r="O112" s="133" t="n">
        <v>31.2</v>
      </c>
      <c r="P112" s="133" t="n">
        <v>31.2</v>
      </c>
      <c r="Q112" s="133"/>
      <c r="R112" s="133" t="n">
        <v>30.2</v>
      </c>
      <c r="S112" s="133" t="n">
        <v>30.2</v>
      </c>
      <c r="T112" s="133" t="n">
        <v>30.2</v>
      </c>
      <c r="U112" s="133"/>
      <c r="V112" s="133" t="n">
        <v>1.05</v>
      </c>
      <c r="W112" s="133" t="n">
        <v>1.05</v>
      </c>
      <c r="X112" s="133" t="n">
        <v>1.05</v>
      </c>
      <c r="Y112" s="133"/>
      <c r="Z112" s="131" t="n">
        <v>0.24</v>
      </c>
      <c r="AA112" s="131" t="n">
        <v>0.24</v>
      </c>
      <c r="AB112" s="131" t="n">
        <v>0.24</v>
      </c>
      <c r="AC112" s="131"/>
      <c r="AD112" s="131" t="n">
        <v>0.105</v>
      </c>
      <c r="AE112" s="131" t="n">
        <v>0.105</v>
      </c>
      <c r="AF112" s="131" t="n">
        <v>0.105</v>
      </c>
      <c r="AG112" s="131"/>
      <c r="AH112" s="131" t="n">
        <v>0.1</v>
      </c>
      <c r="AI112" s="131" t="n">
        <v>0.1</v>
      </c>
      <c r="AJ112" s="131" t="n">
        <v>0.1</v>
      </c>
      <c r="AK112" s="131"/>
      <c r="AL112" s="131" t="n">
        <v>0.1875</v>
      </c>
      <c r="AM112" s="131" t="n">
        <v>0.1875</v>
      </c>
      <c r="AN112" s="131" t="n">
        <v>0.1875</v>
      </c>
      <c r="AO112" s="133"/>
      <c r="AP112" s="133" t="n">
        <v>35</v>
      </c>
      <c r="AQ112" s="133" t="n">
        <v>0.4</v>
      </c>
      <c r="AR112" s="134"/>
      <c r="AS112" s="134"/>
      <c r="AT112" s="134"/>
      <c r="AU112" s="134"/>
      <c r="AV112" s="134"/>
      <c r="AW112" s="134"/>
      <c r="AX112" s="134"/>
      <c r="AY112" s="134"/>
      <c r="AZ112" s="134"/>
      <c r="BA112" s="134"/>
      <c r="BB112" s="134"/>
      <c r="BC112" s="134"/>
      <c r="BD112" s="134"/>
      <c r="BE112" s="134"/>
      <c r="BF112" s="134"/>
      <c r="BI112" s="153" t="n">
        <f aca="false">M112</f>
        <v>40299</v>
      </c>
      <c r="BJ112" s="157" t="n">
        <f aca="false">AH112</f>
        <v>0.1</v>
      </c>
      <c r="BK112" s="157" t="n">
        <f aca="false">AI112</f>
        <v>0.1</v>
      </c>
      <c r="BL112" s="157" t="n">
        <f aca="false">AJ112</f>
        <v>0.1</v>
      </c>
      <c r="BM112" s="144"/>
      <c r="BN112" s="157" t="n">
        <f aca="false">AL112</f>
        <v>0.1875</v>
      </c>
      <c r="BO112" s="157" t="n">
        <f aca="false">AM112</f>
        <v>0.1875</v>
      </c>
      <c r="BP112" s="158" t="n">
        <f aca="false">AN112</f>
        <v>0.1875</v>
      </c>
    </row>
    <row r="113" customFormat="false" ht="12.75" hidden="false" customHeight="false" outlineLevel="0" collapsed="false">
      <c r="A113" s="137" t="n">
        <f aca="false">EOMONTH(A112,0)+1</f>
        <v>40544</v>
      </c>
      <c r="B113" s="138" t="n">
        <v>0.0572016979081367</v>
      </c>
      <c r="C113" s="129"/>
      <c r="D113" s="155" t="n">
        <v>39448</v>
      </c>
      <c r="E113" s="133" t="n">
        <v>44.75</v>
      </c>
      <c r="F113" s="133" t="n">
        <v>44.75</v>
      </c>
      <c r="G113" s="133" t="n">
        <v>44.75</v>
      </c>
      <c r="H113" s="131"/>
      <c r="I113" s="133" t="n">
        <v>34.85</v>
      </c>
      <c r="J113" s="133" t="n">
        <v>34.85</v>
      </c>
      <c r="K113" s="133" t="n">
        <v>34.85</v>
      </c>
      <c r="L113" s="134"/>
      <c r="M113" s="146" t="n">
        <v>40330</v>
      </c>
      <c r="N113" s="133" t="n">
        <v>32.8</v>
      </c>
      <c r="O113" s="133" t="n">
        <v>32.8</v>
      </c>
      <c r="P113" s="133" t="n">
        <v>32.8</v>
      </c>
      <c r="Q113" s="133"/>
      <c r="R113" s="133" t="n">
        <v>30.5</v>
      </c>
      <c r="S113" s="133" t="n">
        <v>30.5</v>
      </c>
      <c r="T113" s="133" t="n">
        <v>30.5</v>
      </c>
      <c r="U113" s="133"/>
      <c r="V113" s="133" t="n">
        <v>1.55</v>
      </c>
      <c r="W113" s="133" t="n">
        <v>1.55</v>
      </c>
      <c r="X113" s="133" t="n">
        <v>1.55</v>
      </c>
      <c r="Y113" s="133"/>
      <c r="Z113" s="131" t="n">
        <v>0.24</v>
      </c>
      <c r="AA113" s="131" t="n">
        <v>0.24</v>
      </c>
      <c r="AB113" s="131" t="n">
        <v>0.24</v>
      </c>
      <c r="AC113" s="131"/>
      <c r="AD113" s="131" t="n">
        <v>0.14</v>
      </c>
      <c r="AE113" s="131" t="n">
        <v>0.14</v>
      </c>
      <c r="AF113" s="131" t="n">
        <v>0.14</v>
      </c>
      <c r="AG113" s="131"/>
      <c r="AH113" s="131" t="n">
        <v>0.1</v>
      </c>
      <c r="AI113" s="131" t="n">
        <v>0.1</v>
      </c>
      <c r="AJ113" s="131" t="n">
        <v>0.1</v>
      </c>
      <c r="AK113" s="131"/>
      <c r="AL113" s="131" t="n">
        <v>0.1875</v>
      </c>
      <c r="AM113" s="131" t="n">
        <v>0.1875</v>
      </c>
      <c r="AN113" s="131" t="n">
        <v>0.1875</v>
      </c>
      <c r="AO113" s="133"/>
      <c r="AP113" s="133" t="n">
        <v>35</v>
      </c>
      <c r="AQ113" s="133" t="n">
        <v>0.4</v>
      </c>
      <c r="AR113" s="134"/>
      <c r="AS113" s="134"/>
      <c r="AT113" s="134"/>
      <c r="AU113" s="134"/>
      <c r="AV113" s="134"/>
      <c r="AW113" s="134"/>
      <c r="AX113" s="134"/>
      <c r="AY113" s="134"/>
      <c r="AZ113" s="134"/>
      <c r="BA113" s="134"/>
      <c r="BB113" s="134"/>
      <c r="BC113" s="134"/>
      <c r="BD113" s="134"/>
      <c r="BE113" s="134"/>
      <c r="BF113" s="134"/>
      <c r="BI113" s="153" t="n">
        <f aca="false">M113</f>
        <v>40330</v>
      </c>
      <c r="BJ113" s="157" t="n">
        <f aca="false">AH113</f>
        <v>0.1</v>
      </c>
      <c r="BK113" s="157" t="n">
        <f aca="false">AI113</f>
        <v>0.1</v>
      </c>
      <c r="BL113" s="157" t="n">
        <f aca="false">AJ113</f>
        <v>0.1</v>
      </c>
      <c r="BM113" s="144"/>
      <c r="BN113" s="157" t="n">
        <f aca="false">AL113</f>
        <v>0.1875</v>
      </c>
      <c r="BO113" s="157" t="n">
        <f aca="false">AM113</f>
        <v>0.1875</v>
      </c>
      <c r="BP113" s="158" t="n">
        <f aca="false">AN113</f>
        <v>0.1875</v>
      </c>
    </row>
    <row r="114" customFormat="false" ht="12.75" hidden="false" customHeight="false" outlineLevel="0" collapsed="false">
      <c r="A114" s="137" t="n">
        <f aca="false">EOMONTH(A113,0)+1</f>
        <v>40575</v>
      </c>
      <c r="B114" s="138" t="n">
        <v>0.0572972596294208</v>
      </c>
      <c r="C114" s="129"/>
      <c r="D114" s="155" t="n">
        <v>39479</v>
      </c>
      <c r="E114" s="133" t="n">
        <v>45.75</v>
      </c>
      <c r="F114" s="133" t="n">
        <v>45.75</v>
      </c>
      <c r="G114" s="133" t="n">
        <v>45.75</v>
      </c>
      <c r="H114" s="131"/>
      <c r="I114" s="133" t="n">
        <v>33.9</v>
      </c>
      <c r="J114" s="133" t="n">
        <v>33.9</v>
      </c>
      <c r="K114" s="133" t="n">
        <v>33.9</v>
      </c>
      <c r="L114" s="134"/>
      <c r="M114" s="146" t="n">
        <v>40360</v>
      </c>
      <c r="N114" s="133" t="n">
        <v>39.85</v>
      </c>
      <c r="O114" s="133" t="n">
        <v>39.85</v>
      </c>
      <c r="P114" s="133" t="n">
        <v>39.85</v>
      </c>
      <c r="Q114" s="133"/>
      <c r="R114" s="133" t="n">
        <v>38.65</v>
      </c>
      <c r="S114" s="133" t="n">
        <v>38.65</v>
      </c>
      <c r="T114" s="133" t="n">
        <v>38.65</v>
      </c>
      <c r="U114" s="133"/>
      <c r="V114" s="133" t="n">
        <v>1.55</v>
      </c>
      <c r="W114" s="133" t="n">
        <v>1.55</v>
      </c>
      <c r="X114" s="133" t="n">
        <v>1.55</v>
      </c>
      <c r="Y114" s="133"/>
      <c r="Z114" s="131" t="n">
        <v>0.29</v>
      </c>
      <c r="AA114" s="131" t="n">
        <v>0.29</v>
      </c>
      <c r="AB114" s="131" t="n">
        <v>0.29</v>
      </c>
      <c r="AC114" s="131"/>
      <c r="AD114" s="131" t="n">
        <v>0.15</v>
      </c>
      <c r="AE114" s="131" t="n">
        <v>0.15</v>
      </c>
      <c r="AF114" s="131" t="n">
        <v>0.15</v>
      </c>
      <c r="AG114" s="131"/>
      <c r="AH114" s="131" t="n">
        <v>0.125</v>
      </c>
      <c r="AI114" s="131" t="n">
        <v>0.125</v>
      </c>
      <c r="AJ114" s="131" t="n">
        <v>0.125</v>
      </c>
      <c r="AK114" s="131"/>
      <c r="AL114" s="131" t="n">
        <v>0.2625</v>
      </c>
      <c r="AM114" s="131" t="n">
        <v>0.2625</v>
      </c>
      <c r="AN114" s="131" t="n">
        <v>0.2625</v>
      </c>
      <c r="AO114" s="133"/>
      <c r="AP114" s="133" t="n">
        <v>36</v>
      </c>
      <c r="AQ114" s="133" t="n">
        <v>0.4</v>
      </c>
      <c r="AR114" s="134"/>
      <c r="AS114" s="134"/>
      <c r="AT114" s="134"/>
      <c r="AU114" s="134"/>
      <c r="AV114" s="134"/>
      <c r="AW114" s="134"/>
      <c r="AX114" s="134"/>
      <c r="AY114" s="134"/>
      <c r="AZ114" s="134"/>
      <c r="BA114" s="134"/>
      <c r="BB114" s="134"/>
      <c r="BC114" s="134"/>
      <c r="BD114" s="134"/>
      <c r="BE114" s="134"/>
      <c r="BF114" s="134"/>
      <c r="BI114" s="153" t="n">
        <f aca="false">M114</f>
        <v>40360</v>
      </c>
      <c r="BJ114" s="157" t="n">
        <f aca="false">AH114</f>
        <v>0.125</v>
      </c>
      <c r="BK114" s="157" t="n">
        <f aca="false">AI114</f>
        <v>0.125</v>
      </c>
      <c r="BL114" s="157" t="n">
        <f aca="false">AJ114</f>
        <v>0.125</v>
      </c>
      <c r="BM114" s="144"/>
      <c r="BN114" s="157" t="n">
        <f aca="false">AL114</f>
        <v>0.2625</v>
      </c>
      <c r="BO114" s="157" t="n">
        <f aca="false">AM114</f>
        <v>0.2625</v>
      </c>
      <c r="BP114" s="158" t="n">
        <f aca="false">AN114</f>
        <v>0.2625</v>
      </c>
    </row>
    <row r="115" customFormat="false" ht="12.75" hidden="false" customHeight="false" outlineLevel="0" collapsed="false">
      <c r="A115" s="137" t="n">
        <f aca="false">EOMONTH(A114,0)+1</f>
        <v>40603</v>
      </c>
      <c r="B115" s="138" t="n">
        <v>0.0573835734448047</v>
      </c>
      <c r="C115" s="129"/>
      <c r="D115" s="155" t="n">
        <v>39508</v>
      </c>
      <c r="E115" s="133" t="n">
        <v>36.75</v>
      </c>
      <c r="F115" s="133" t="n">
        <v>36.75</v>
      </c>
      <c r="G115" s="133" t="n">
        <v>36.75</v>
      </c>
      <c r="H115" s="131"/>
      <c r="I115" s="133" t="n">
        <v>31.45</v>
      </c>
      <c r="J115" s="133" t="n">
        <v>31.45</v>
      </c>
      <c r="K115" s="133" t="n">
        <v>31.45</v>
      </c>
      <c r="L115" s="134"/>
      <c r="M115" s="146" t="n">
        <v>40391</v>
      </c>
      <c r="N115" s="133" t="n">
        <v>40.6</v>
      </c>
      <c r="O115" s="133" t="n">
        <v>40.6</v>
      </c>
      <c r="P115" s="133" t="n">
        <v>40.6</v>
      </c>
      <c r="Q115" s="133"/>
      <c r="R115" s="133" t="n">
        <v>41.45</v>
      </c>
      <c r="S115" s="133" t="n">
        <v>41.45</v>
      </c>
      <c r="T115" s="133" t="n">
        <v>41.45</v>
      </c>
      <c r="U115" s="133"/>
      <c r="V115" s="133" t="n">
        <v>1.55</v>
      </c>
      <c r="W115" s="133" t="n">
        <v>1.55</v>
      </c>
      <c r="X115" s="133" t="n">
        <v>1.55</v>
      </c>
      <c r="Y115" s="133"/>
      <c r="Z115" s="131" t="n">
        <v>0.29</v>
      </c>
      <c r="AA115" s="131" t="n">
        <v>0.29</v>
      </c>
      <c r="AB115" s="131" t="n">
        <v>0.29</v>
      </c>
      <c r="AC115" s="131"/>
      <c r="AD115" s="131" t="n">
        <v>0.16</v>
      </c>
      <c r="AE115" s="131" t="n">
        <v>0.16</v>
      </c>
      <c r="AF115" s="131" t="n">
        <v>0.16</v>
      </c>
      <c r="AG115" s="131"/>
      <c r="AH115" s="131" t="n">
        <v>0.125</v>
      </c>
      <c r="AI115" s="131" t="n">
        <v>0.125</v>
      </c>
      <c r="AJ115" s="131" t="n">
        <v>0.125</v>
      </c>
      <c r="AK115" s="131"/>
      <c r="AL115" s="131" t="n">
        <v>0.2625</v>
      </c>
      <c r="AM115" s="131" t="n">
        <v>0.2625</v>
      </c>
      <c r="AN115" s="131" t="n">
        <v>0.2625</v>
      </c>
      <c r="AO115" s="133"/>
      <c r="AP115" s="133" t="n">
        <v>36</v>
      </c>
      <c r="AQ115" s="133" t="n">
        <v>0.4</v>
      </c>
      <c r="AR115" s="134"/>
      <c r="AS115" s="134"/>
      <c r="AT115" s="134"/>
      <c r="AU115" s="134"/>
      <c r="AV115" s="134"/>
      <c r="AW115" s="134"/>
      <c r="AX115" s="134"/>
      <c r="AY115" s="134"/>
      <c r="AZ115" s="134"/>
      <c r="BA115" s="134"/>
      <c r="BB115" s="134"/>
      <c r="BC115" s="134"/>
      <c r="BD115" s="134"/>
      <c r="BE115" s="134"/>
      <c r="BF115" s="134"/>
      <c r="BI115" s="153" t="n">
        <f aca="false">M115</f>
        <v>40391</v>
      </c>
      <c r="BJ115" s="157" t="n">
        <f aca="false">AH115</f>
        <v>0.125</v>
      </c>
      <c r="BK115" s="157" t="n">
        <f aca="false">AI115</f>
        <v>0.125</v>
      </c>
      <c r="BL115" s="157" t="n">
        <f aca="false">AJ115</f>
        <v>0.125</v>
      </c>
      <c r="BM115" s="144"/>
      <c r="BN115" s="157" t="n">
        <f aca="false">AL115</f>
        <v>0.2625</v>
      </c>
      <c r="BO115" s="157" t="n">
        <f aca="false">AM115</f>
        <v>0.2625</v>
      </c>
      <c r="BP115" s="158" t="n">
        <f aca="false">AN115</f>
        <v>0.2625</v>
      </c>
    </row>
    <row r="116" customFormat="false" ht="12.75" hidden="false" customHeight="false" outlineLevel="0" collapsed="false">
      <c r="A116" s="137" t="n">
        <f aca="false">EOMONTH(A115,0)+1</f>
        <v>40634</v>
      </c>
      <c r="B116" s="138" t="n">
        <v>0.0574791351718713</v>
      </c>
      <c r="C116" s="129"/>
      <c r="D116" s="155" t="n">
        <v>39539</v>
      </c>
      <c r="E116" s="133" t="n">
        <v>37</v>
      </c>
      <c r="F116" s="133" t="n">
        <v>37</v>
      </c>
      <c r="G116" s="133" t="n">
        <v>37</v>
      </c>
      <c r="H116" s="131"/>
      <c r="I116" s="133" t="n">
        <v>28.7</v>
      </c>
      <c r="J116" s="133" t="n">
        <v>28.7</v>
      </c>
      <c r="K116" s="133" t="n">
        <v>28.7</v>
      </c>
      <c r="L116" s="134"/>
      <c r="M116" s="146" t="n">
        <v>40422</v>
      </c>
      <c r="N116" s="133" t="n">
        <v>28.575</v>
      </c>
      <c r="O116" s="133" t="n">
        <v>28.575</v>
      </c>
      <c r="P116" s="133" t="n">
        <v>28.575</v>
      </c>
      <c r="Q116" s="133"/>
      <c r="R116" s="133" t="n">
        <v>29.85</v>
      </c>
      <c r="S116" s="133" t="n">
        <v>29.85</v>
      </c>
      <c r="T116" s="133" t="n">
        <v>29.85</v>
      </c>
      <c r="U116" s="133"/>
      <c r="V116" s="133" t="n">
        <v>1.55</v>
      </c>
      <c r="W116" s="133" t="n">
        <v>1.55</v>
      </c>
      <c r="X116" s="133" t="n">
        <v>1.55</v>
      </c>
      <c r="Y116" s="133"/>
      <c r="Z116" s="131" t="n">
        <v>0.24</v>
      </c>
      <c r="AA116" s="131" t="n">
        <v>0.24</v>
      </c>
      <c r="AB116" s="131" t="n">
        <v>0.24</v>
      </c>
      <c r="AC116" s="131"/>
      <c r="AD116" s="131" t="n">
        <v>0.16</v>
      </c>
      <c r="AE116" s="131" t="n">
        <v>0.16</v>
      </c>
      <c r="AF116" s="131" t="n">
        <v>0.16</v>
      </c>
      <c r="AG116" s="131"/>
      <c r="AH116" s="131" t="n">
        <v>0.1</v>
      </c>
      <c r="AI116" s="131" t="n">
        <v>0.1</v>
      </c>
      <c r="AJ116" s="131" t="n">
        <v>0.1</v>
      </c>
      <c r="AK116" s="131"/>
      <c r="AL116" s="131" t="n">
        <v>0.21</v>
      </c>
      <c r="AM116" s="131" t="n">
        <v>0.21</v>
      </c>
      <c r="AN116" s="131" t="n">
        <v>0.21</v>
      </c>
      <c r="AO116" s="133"/>
      <c r="AP116" s="133" t="n">
        <v>36</v>
      </c>
      <c r="AQ116" s="133" t="n">
        <v>0.4</v>
      </c>
      <c r="AR116" s="134"/>
      <c r="AS116" s="134"/>
      <c r="AT116" s="134"/>
      <c r="AU116" s="134"/>
      <c r="AV116" s="134"/>
      <c r="AW116" s="134"/>
      <c r="AX116" s="134"/>
      <c r="AY116" s="134"/>
      <c r="AZ116" s="134"/>
      <c r="BA116" s="134"/>
      <c r="BB116" s="134"/>
      <c r="BC116" s="134"/>
      <c r="BD116" s="134"/>
      <c r="BE116" s="134"/>
      <c r="BF116" s="134"/>
      <c r="BI116" s="153" t="n">
        <f aca="false">M116</f>
        <v>40422</v>
      </c>
      <c r="BJ116" s="157" t="n">
        <f aca="false">AH116</f>
        <v>0.1</v>
      </c>
      <c r="BK116" s="157" t="n">
        <f aca="false">AI116</f>
        <v>0.1</v>
      </c>
      <c r="BL116" s="157" t="n">
        <f aca="false">AJ116</f>
        <v>0.1</v>
      </c>
      <c r="BM116" s="144"/>
      <c r="BN116" s="157" t="n">
        <f aca="false">AL116</f>
        <v>0.21</v>
      </c>
      <c r="BO116" s="157" t="n">
        <f aca="false">AM116</f>
        <v>0.21</v>
      </c>
      <c r="BP116" s="158" t="n">
        <f aca="false">AN116</f>
        <v>0.21</v>
      </c>
    </row>
    <row r="117" customFormat="false" ht="12.75" hidden="false" customHeight="false" outlineLevel="0" collapsed="false">
      <c r="A117" s="137" t="n">
        <f aca="false">EOMONTH(A116,0)+1</f>
        <v>40664</v>
      </c>
      <c r="B117" s="138" t="n">
        <v>0.0575716142654734</v>
      </c>
      <c r="C117" s="129"/>
      <c r="D117" s="155" t="n">
        <v>39569</v>
      </c>
      <c r="E117" s="133" t="n">
        <v>37</v>
      </c>
      <c r="F117" s="133" t="n">
        <v>37</v>
      </c>
      <c r="G117" s="133" t="n">
        <v>37</v>
      </c>
      <c r="H117" s="131"/>
      <c r="I117" s="133" t="n">
        <v>28.2</v>
      </c>
      <c r="J117" s="133" t="n">
        <v>28.2</v>
      </c>
      <c r="K117" s="133" t="n">
        <v>28.2</v>
      </c>
      <c r="L117" s="134"/>
      <c r="M117" s="146" t="n">
        <v>40452</v>
      </c>
      <c r="N117" s="133" t="n">
        <v>26.625</v>
      </c>
      <c r="O117" s="133" t="n">
        <v>26.625</v>
      </c>
      <c r="P117" s="133" t="n">
        <v>26.625</v>
      </c>
      <c r="Q117" s="133"/>
      <c r="R117" s="133" t="n">
        <v>27.9</v>
      </c>
      <c r="S117" s="133" t="n">
        <v>27.9</v>
      </c>
      <c r="T117" s="133" t="n">
        <v>27.9</v>
      </c>
      <c r="U117" s="133"/>
      <c r="V117" s="133" t="n">
        <v>1.55</v>
      </c>
      <c r="W117" s="133" t="n">
        <v>1.55</v>
      </c>
      <c r="X117" s="133" t="n">
        <v>1.55</v>
      </c>
      <c r="Y117" s="133"/>
      <c r="Z117" s="131" t="n">
        <v>0.24</v>
      </c>
      <c r="AA117" s="131" t="n">
        <v>0.24</v>
      </c>
      <c r="AB117" s="131" t="n">
        <v>0.24</v>
      </c>
      <c r="AC117" s="131"/>
      <c r="AD117" s="131" t="n">
        <v>0.14</v>
      </c>
      <c r="AE117" s="131" t="n">
        <v>0.14</v>
      </c>
      <c r="AF117" s="131" t="n">
        <v>0.14</v>
      </c>
      <c r="AG117" s="131"/>
      <c r="AH117" s="131" t="n">
        <v>0.1</v>
      </c>
      <c r="AI117" s="131" t="n">
        <v>0.1</v>
      </c>
      <c r="AJ117" s="131" t="n">
        <v>0.1</v>
      </c>
      <c r="AK117" s="131"/>
      <c r="AL117" s="131" t="n">
        <v>0.1875</v>
      </c>
      <c r="AM117" s="131" t="n">
        <v>0.1875</v>
      </c>
      <c r="AN117" s="131" t="n">
        <v>0.1875</v>
      </c>
      <c r="AO117" s="133"/>
      <c r="AP117" s="133" t="n">
        <v>37</v>
      </c>
      <c r="AQ117" s="133" t="n">
        <v>0.4</v>
      </c>
      <c r="AR117" s="134"/>
      <c r="AS117" s="134"/>
      <c r="AT117" s="134"/>
      <c r="AU117" s="134"/>
      <c r="AV117" s="134"/>
      <c r="AW117" s="134"/>
      <c r="AX117" s="134"/>
      <c r="AY117" s="134"/>
      <c r="AZ117" s="134"/>
      <c r="BA117" s="134"/>
      <c r="BB117" s="134"/>
      <c r="BC117" s="134"/>
      <c r="BD117" s="134"/>
      <c r="BE117" s="134"/>
      <c r="BF117" s="134"/>
      <c r="BI117" s="153" t="n">
        <f aca="false">M117</f>
        <v>40452</v>
      </c>
      <c r="BJ117" s="157" t="n">
        <f aca="false">AH117</f>
        <v>0.1</v>
      </c>
      <c r="BK117" s="157" t="n">
        <f aca="false">AI117</f>
        <v>0.1</v>
      </c>
      <c r="BL117" s="157" t="n">
        <f aca="false">AJ117</f>
        <v>0.1</v>
      </c>
      <c r="BM117" s="144"/>
      <c r="BN117" s="157" t="n">
        <f aca="false">AL117</f>
        <v>0.1875</v>
      </c>
      <c r="BO117" s="157" t="n">
        <f aca="false">AM117</f>
        <v>0.1875</v>
      </c>
      <c r="BP117" s="158" t="n">
        <f aca="false">AN117</f>
        <v>0.1875</v>
      </c>
    </row>
    <row r="118" customFormat="false" ht="12.75" hidden="false" customHeight="false" outlineLevel="0" collapsed="false">
      <c r="A118" s="137" t="n">
        <f aca="false">EOMONTH(A117,0)+1</f>
        <v>40695</v>
      </c>
      <c r="B118" s="138" t="n">
        <v>0.0576671759985174</v>
      </c>
      <c r="C118" s="129"/>
      <c r="D118" s="155" t="n">
        <v>39600</v>
      </c>
      <c r="E118" s="133" t="n">
        <v>41.75</v>
      </c>
      <c r="F118" s="133" t="n">
        <v>41.75</v>
      </c>
      <c r="G118" s="133" t="n">
        <v>41.75</v>
      </c>
      <c r="H118" s="131"/>
      <c r="I118" s="133" t="n">
        <v>29.345</v>
      </c>
      <c r="J118" s="133" t="n">
        <v>29.345</v>
      </c>
      <c r="K118" s="133" t="n">
        <v>29.345</v>
      </c>
      <c r="L118" s="134"/>
      <c r="M118" s="146" t="n">
        <v>40483</v>
      </c>
      <c r="N118" s="133" t="n">
        <v>30.125</v>
      </c>
      <c r="O118" s="133" t="n">
        <v>30.125</v>
      </c>
      <c r="P118" s="133" t="n">
        <v>30.125</v>
      </c>
      <c r="Q118" s="133"/>
      <c r="R118" s="133" t="n">
        <v>31.25</v>
      </c>
      <c r="S118" s="133" t="n">
        <v>31.25</v>
      </c>
      <c r="T118" s="133" t="n">
        <v>31.25</v>
      </c>
      <c r="U118" s="133"/>
      <c r="V118" s="133" t="n">
        <v>1.55</v>
      </c>
      <c r="W118" s="133" t="n">
        <v>1.55</v>
      </c>
      <c r="X118" s="133" t="n">
        <v>1.55</v>
      </c>
      <c r="Y118" s="133"/>
      <c r="Z118" s="131" t="n">
        <v>0.24</v>
      </c>
      <c r="AA118" s="131" t="n">
        <v>0.24</v>
      </c>
      <c r="AB118" s="131" t="n">
        <v>0.24</v>
      </c>
      <c r="AC118" s="131"/>
      <c r="AD118" s="131" t="n">
        <v>0.1</v>
      </c>
      <c r="AE118" s="131" t="n">
        <v>0.1</v>
      </c>
      <c r="AF118" s="131" t="n">
        <v>0.1</v>
      </c>
      <c r="AG118" s="131"/>
      <c r="AH118" s="131" t="n">
        <v>0.1</v>
      </c>
      <c r="AI118" s="131" t="n">
        <v>0.1</v>
      </c>
      <c r="AJ118" s="131" t="n">
        <v>0.1</v>
      </c>
      <c r="AK118" s="131"/>
      <c r="AL118" s="131" t="n">
        <v>0.1875</v>
      </c>
      <c r="AM118" s="131" t="n">
        <v>0.1875</v>
      </c>
      <c r="AN118" s="131" t="n">
        <v>0.1875</v>
      </c>
      <c r="AO118" s="133"/>
      <c r="AP118" s="133" t="n">
        <v>37</v>
      </c>
      <c r="AQ118" s="133" t="n">
        <v>0.4</v>
      </c>
      <c r="AR118" s="134"/>
      <c r="AS118" s="134"/>
      <c r="AT118" s="134"/>
      <c r="AU118" s="134"/>
      <c r="AV118" s="134"/>
      <c r="AW118" s="134"/>
      <c r="AX118" s="134"/>
      <c r="AY118" s="134"/>
      <c r="AZ118" s="134"/>
      <c r="BA118" s="134"/>
      <c r="BB118" s="134"/>
      <c r="BC118" s="134"/>
      <c r="BD118" s="134"/>
      <c r="BE118" s="134"/>
      <c r="BF118" s="134"/>
      <c r="BI118" s="153" t="n">
        <f aca="false">M118</f>
        <v>40483</v>
      </c>
      <c r="BJ118" s="157" t="n">
        <f aca="false">AH118</f>
        <v>0.1</v>
      </c>
      <c r="BK118" s="157" t="n">
        <f aca="false">AI118</f>
        <v>0.1</v>
      </c>
      <c r="BL118" s="157" t="n">
        <f aca="false">AJ118</f>
        <v>0.1</v>
      </c>
      <c r="BM118" s="144"/>
      <c r="BN118" s="157" t="n">
        <f aca="false">AL118</f>
        <v>0.1875</v>
      </c>
      <c r="BO118" s="157" t="n">
        <f aca="false">AM118</f>
        <v>0.1875</v>
      </c>
      <c r="BP118" s="158" t="n">
        <f aca="false">AN118</f>
        <v>0.1875</v>
      </c>
    </row>
    <row r="119" customFormat="false" ht="12.75" hidden="false" customHeight="false" outlineLevel="0" collapsed="false">
      <c r="A119" s="137" t="n">
        <f aca="false">EOMONTH(A118,0)+1</f>
        <v>40725</v>
      </c>
      <c r="B119" s="138" t="n">
        <v>0.0577596550979038</v>
      </c>
      <c r="C119" s="129"/>
      <c r="D119" s="155" t="n">
        <v>39630</v>
      </c>
      <c r="E119" s="133" t="n">
        <v>49</v>
      </c>
      <c r="F119" s="133" t="n">
        <v>49</v>
      </c>
      <c r="G119" s="133" t="n">
        <v>49</v>
      </c>
      <c r="H119" s="131"/>
      <c r="I119" s="133" t="n">
        <v>30.35</v>
      </c>
      <c r="J119" s="133" t="n">
        <v>30.35</v>
      </c>
      <c r="K119" s="133" t="n">
        <v>30.35</v>
      </c>
      <c r="L119" s="134"/>
      <c r="M119" s="146" t="n">
        <v>40513</v>
      </c>
      <c r="N119" s="133" t="n">
        <v>27.475</v>
      </c>
      <c r="O119" s="133" t="n">
        <v>27.475</v>
      </c>
      <c r="P119" s="133" t="n">
        <v>27.475</v>
      </c>
      <c r="Q119" s="133"/>
      <c r="R119" s="133" t="n">
        <v>28.5</v>
      </c>
      <c r="S119" s="133" t="n">
        <v>28.5</v>
      </c>
      <c r="T119" s="133" t="n">
        <v>28.5</v>
      </c>
      <c r="U119" s="133"/>
      <c r="V119" s="133" t="n">
        <v>1.05</v>
      </c>
      <c r="W119" s="133" t="n">
        <v>1.05</v>
      </c>
      <c r="X119" s="133" t="n">
        <v>1.05</v>
      </c>
      <c r="Y119" s="133"/>
      <c r="Z119" s="131" t="n">
        <v>0.24</v>
      </c>
      <c r="AA119" s="131" t="n">
        <v>0.24</v>
      </c>
      <c r="AB119" s="131" t="n">
        <v>0.24</v>
      </c>
      <c r="AC119" s="131"/>
      <c r="AD119" s="131" t="n">
        <v>0.1</v>
      </c>
      <c r="AE119" s="131" t="n">
        <v>0.1</v>
      </c>
      <c r="AF119" s="131" t="n">
        <v>0.1</v>
      </c>
      <c r="AG119" s="131"/>
      <c r="AH119" s="131" t="n">
        <v>0.1</v>
      </c>
      <c r="AI119" s="131" t="n">
        <v>0.1</v>
      </c>
      <c r="AJ119" s="131" t="n">
        <v>0.1</v>
      </c>
      <c r="AK119" s="131"/>
      <c r="AL119" s="131" t="n">
        <v>0.1875</v>
      </c>
      <c r="AM119" s="131" t="n">
        <v>0.1875</v>
      </c>
      <c r="AN119" s="131" t="n">
        <v>0.1875</v>
      </c>
      <c r="AO119" s="133"/>
      <c r="AP119" s="133" t="n">
        <v>37</v>
      </c>
      <c r="AQ119" s="133" t="n">
        <v>0.4</v>
      </c>
      <c r="AR119" s="134"/>
      <c r="AS119" s="134"/>
      <c r="AT119" s="134"/>
      <c r="AU119" s="134"/>
      <c r="AV119" s="134"/>
      <c r="AW119" s="134"/>
      <c r="AX119" s="134"/>
      <c r="AY119" s="134"/>
      <c r="AZ119" s="134"/>
      <c r="BA119" s="134"/>
      <c r="BB119" s="134"/>
      <c r="BC119" s="134"/>
      <c r="BD119" s="134"/>
      <c r="BE119" s="134"/>
      <c r="BF119" s="134"/>
      <c r="BI119" s="153" t="n">
        <f aca="false">M119</f>
        <v>40513</v>
      </c>
      <c r="BJ119" s="157" t="n">
        <f aca="false">AH119</f>
        <v>0.1</v>
      </c>
      <c r="BK119" s="157" t="n">
        <f aca="false">AI119</f>
        <v>0.1</v>
      </c>
      <c r="BL119" s="157" t="n">
        <f aca="false">AJ119</f>
        <v>0.1</v>
      </c>
      <c r="BM119" s="144"/>
      <c r="BN119" s="157" t="n">
        <f aca="false">AL119</f>
        <v>0.1875</v>
      </c>
      <c r="BO119" s="157" t="n">
        <f aca="false">AM119</f>
        <v>0.1875</v>
      </c>
      <c r="BP119" s="158" t="n">
        <f aca="false">AN119</f>
        <v>0.1875</v>
      </c>
    </row>
    <row r="120" customFormat="false" ht="12.75" hidden="false" customHeight="false" outlineLevel="0" collapsed="false">
      <c r="A120" s="137" t="n">
        <f aca="false">EOMONTH(A119,0)+1</f>
        <v>40756</v>
      </c>
      <c r="B120" s="138" t="n">
        <v>0.0578552168369257</v>
      </c>
      <c r="C120" s="129"/>
      <c r="D120" s="155" t="n">
        <v>39661</v>
      </c>
      <c r="E120" s="133" t="n">
        <v>49</v>
      </c>
      <c r="F120" s="133" t="n">
        <v>49</v>
      </c>
      <c r="G120" s="133" t="n">
        <v>49</v>
      </c>
      <c r="H120" s="131"/>
      <c r="I120" s="133" t="n">
        <v>29.6</v>
      </c>
      <c r="J120" s="133" t="n">
        <v>29.6</v>
      </c>
      <c r="K120" s="133" t="n">
        <v>29.6</v>
      </c>
      <c r="L120" s="134"/>
      <c r="M120" s="146" t="n">
        <v>40544</v>
      </c>
      <c r="N120" s="133" t="n">
        <v>35.605</v>
      </c>
      <c r="O120" s="133" t="n">
        <v>35.605</v>
      </c>
      <c r="P120" s="133" t="n">
        <v>35.605</v>
      </c>
      <c r="Q120" s="133"/>
      <c r="R120" s="133" t="n">
        <v>33.204</v>
      </c>
      <c r="S120" s="133" t="n">
        <v>33.204</v>
      </c>
      <c r="T120" s="133" t="n">
        <v>33.204</v>
      </c>
      <c r="U120" s="133"/>
      <c r="V120" s="133" t="n">
        <v>1.05</v>
      </c>
      <c r="W120" s="133" t="n">
        <v>1.05</v>
      </c>
      <c r="X120" s="133" t="n">
        <v>1.05</v>
      </c>
      <c r="Y120" s="133"/>
      <c r="Z120" s="131" t="n">
        <v>0.24</v>
      </c>
      <c r="AA120" s="131" t="n">
        <v>0.24</v>
      </c>
      <c r="AB120" s="131" t="n">
        <v>0.24</v>
      </c>
      <c r="AC120" s="131"/>
      <c r="AD120" s="131" t="n">
        <v>0.11</v>
      </c>
      <c r="AE120" s="131" t="n">
        <v>0.11</v>
      </c>
      <c r="AF120" s="131" t="n">
        <v>0.11</v>
      </c>
      <c r="AG120" s="131"/>
      <c r="AH120" s="131" t="n">
        <v>0.1</v>
      </c>
      <c r="AI120" s="131" t="n">
        <v>0.1</v>
      </c>
      <c r="AJ120" s="131" t="n">
        <v>0.1</v>
      </c>
      <c r="AK120" s="131"/>
      <c r="AL120" s="131" t="n">
        <v>0.1875</v>
      </c>
      <c r="AM120" s="131" t="n">
        <v>0.1875</v>
      </c>
      <c r="AN120" s="131" t="n">
        <v>0.1875</v>
      </c>
      <c r="AO120" s="133"/>
      <c r="AP120" s="133" t="n">
        <v>38</v>
      </c>
      <c r="AQ120" s="133" t="n">
        <v>0.4</v>
      </c>
      <c r="AR120" s="134"/>
      <c r="AS120" s="134"/>
      <c r="AT120" s="134"/>
      <c r="AU120" s="134"/>
      <c r="AV120" s="134"/>
      <c r="AW120" s="134"/>
      <c r="AX120" s="134"/>
      <c r="AY120" s="134"/>
      <c r="AZ120" s="134"/>
      <c r="BA120" s="134"/>
      <c r="BB120" s="134"/>
      <c r="BC120" s="134"/>
      <c r="BD120" s="134"/>
      <c r="BE120" s="134"/>
      <c r="BF120" s="134"/>
      <c r="BI120" s="153" t="n">
        <f aca="false">M120</f>
        <v>40544</v>
      </c>
      <c r="BJ120" s="157" t="n">
        <f aca="false">AH120</f>
        <v>0.1</v>
      </c>
      <c r="BK120" s="157" t="n">
        <f aca="false">AI120</f>
        <v>0.1</v>
      </c>
      <c r="BL120" s="157" t="n">
        <f aca="false">AJ120</f>
        <v>0.1</v>
      </c>
      <c r="BM120" s="144"/>
      <c r="BN120" s="157" t="n">
        <f aca="false">AL120</f>
        <v>0.1875</v>
      </c>
      <c r="BO120" s="157" t="n">
        <f aca="false">AM120</f>
        <v>0.1875</v>
      </c>
      <c r="BP120" s="158" t="n">
        <f aca="false">AN120</f>
        <v>0.1875</v>
      </c>
    </row>
    <row r="121" customFormat="false" ht="12.75" hidden="false" customHeight="false" outlineLevel="0" collapsed="false">
      <c r="A121" s="137" t="n">
        <f aca="false">EOMONTH(A120,0)+1</f>
        <v>40787</v>
      </c>
      <c r="B121" s="138" t="n">
        <v>0.0579507785789843</v>
      </c>
      <c r="C121" s="129"/>
      <c r="D121" s="155" t="n">
        <v>39692</v>
      </c>
      <c r="E121" s="133" t="n">
        <v>36</v>
      </c>
      <c r="F121" s="133" t="n">
        <v>36</v>
      </c>
      <c r="G121" s="133" t="n">
        <v>36</v>
      </c>
      <c r="H121" s="131"/>
      <c r="I121" s="133" t="n">
        <v>27.5</v>
      </c>
      <c r="J121" s="133" t="n">
        <v>27.5</v>
      </c>
      <c r="K121" s="133" t="n">
        <v>27.5</v>
      </c>
      <c r="L121" s="134"/>
      <c r="M121" s="146" t="n">
        <v>40575</v>
      </c>
      <c r="N121" s="133" t="n">
        <v>35.83</v>
      </c>
      <c r="O121" s="133" t="n">
        <v>35.83</v>
      </c>
      <c r="P121" s="133" t="n">
        <v>35.83</v>
      </c>
      <c r="Q121" s="133"/>
      <c r="R121" s="133" t="n">
        <v>31.504</v>
      </c>
      <c r="S121" s="133" t="n">
        <v>31.504</v>
      </c>
      <c r="T121" s="133" t="n">
        <v>31.504</v>
      </c>
      <c r="U121" s="133"/>
      <c r="V121" s="133" t="n">
        <v>1.05</v>
      </c>
      <c r="W121" s="133" t="n">
        <v>1.05</v>
      </c>
      <c r="X121" s="133" t="n">
        <v>1.05</v>
      </c>
      <c r="Y121" s="133"/>
      <c r="Z121" s="131" t="n">
        <v>0.24</v>
      </c>
      <c r="AA121" s="131" t="n">
        <v>0.24</v>
      </c>
      <c r="AB121" s="131" t="n">
        <v>0.24</v>
      </c>
      <c r="AC121" s="131"/>
      <c r="AD121" s="131" t="n">
        <v>0.13</v>
      </c>
      <c r="AE121" s="131" t="n">
        <v>0.13</v>
      </c>
      <c r="AF121" s="131" t="n">
        <v>0.13</v>
      </c>
      <c r="AG121" s="131"/>
      <c r="AH121" s="131" t="n">
        <v>0.1</v>
      </c>
      <c r="AI121" s="131" t="n">
        <v>0.1</v>
      </c>
      <c r="AJ121" s="131" t="n">
        <v>0.1</v>
      </c>
      <c r="AK121" s="131"/>
      <c r="AL121" s="131" t="n">
        <v>0.1875</v>
      </c>
      <c r="AM121" s="131" t="n">
        <v>0.1875</v>
      </c>
      <c r="AN121" s="131" t="n">
        <v>0.1875</v>
      </c>
      <c r="AO121" s="133"/>
      <c r="AP121" s="133" t="n">
        <v>38</v>
      </c>
      <c r="AQ121" s="133" t="n">
        <v>0.4</v>
      </c>
      <c r="AR121" s="134"/>
      <c r="AS121" s="134"/>
      <c r="AT121" s="134"/>
      <c r="AU121" s="134"/>
      <c r="AV121" s="134"/>
      <c r="AW121" s="134"/>
      <c r="AX121" s="134"/>
      <c r="AY121" s="134"/>
      <c r="AZ121" s="134"/>
      <c r="BA121" s="134"/>
      <c r="BB121" s="134"/>
      <c r="BC121" s="134"/>
      <c r="BD121" s="134"/>
      <c r="BE121" s="134"/>
      <c r="BF121" s="134"/>
      <c r="BI121" s="153" t="n">
        <f aca="false">M121</f>
        <v>40575</v>
      </c>
      <c r="BJ121" s="157" t="n">
        <f aca="false">AH121</f>
        <v>0.1</v>
      </c>
      <c r="BK121" s="157" t="n">
        <f aca="false">AI121</f>
        <v>0.1</v>
      </c>
      <c r="BL121" s="157" t="n">
        <f aca="false">AJ121</f>
        <v>0.1</v>
      </c>
      <c r="BM121" s="144"/>
      <c r="BN121" s="157" t="n">
        <f aca="false">AL121</f>
        <v>0.1875</v>
      </c>
      <c r="BO121" s="157" t="n">
        <f aca="false">AM121</f>
        <v>0.1875</v>
      </c>
      <c r="BP121" s="158" t="n">
        <f aca="false">AN121</f>
        <v>0.1875</v>
      </c>
    </row>
    <row r="122" customFormat="false" ht="12.75" hidden="false" customHeight="false" outlineLevel="0" collapsed="false">
      <c r="A122" s="137" t="n">
        <f aca="false">EOMONTH(A121,0)+1</f>
        <v>40817</v>
      </c>
      <c r="B122" s="138" t="n">
        <v>0.0580432576870948</v>
      </c>
      <c r="C122" s="129"/>
      <c r="D122" s="155" t="n">
        <v>39722</v>
      </c>
      <c r="E122" s="133" t="n">
        <v>35.75</v>
      </c>
      <c r="F122" s="133" t="n">
        <v>35.75</v>
      </c>
      <c r="G122" s="133" t="n">
        <v>35.75</v>
      </c>
      <c r="H122" s="131"/>
      <c r="I122" s="133" t="n">
        <v>26.8</v>
      </c>
      <c r="J122" s="133" t="n">
        <v>26.8</v>
      </c>
      <c r="K122" s="133" t="n">
        <v>26.8</v>
      </c>
      <c r="L122" s="134"/>
      <c r="M122" s="146" t="n">
        <v>40603</v>
      </c>
      <c r="N122" s="133" t="n">
        <v>29.875</v>
      </c>
      <c r="O122" s="133" t="n">
        <v>29.875</v>
      </c>
      <c r="P122" s="133" t="n">
        <v>29.875</v>
      </c>
      <c r="Q122" s="133"/>
      <c r="R122" s="133" t="n">
        <v>31.2</v>
      </c>
      <c r="S122" s="133" t="n">
        <v>31.2</v>
      </c>
      <c r="T122" s="133" t="n">
        <v>31.2</v>
      </c>
      <c r="U122" s="133"/>
      <c r="V122" s="133" t="n">
        <v>1.05</v>
      </c>
      <c r="W122" s="133" t="n">
        <v>1.05</v>
      </c>
      <c r="X122" s="133" t="n">
        <v>1.05</v>
      </c>
      <c r="Y122" s="133"/>
      <c r="Z122" s="131" t="n">
        <v>0.24</v>
      </c>
      <c r="AA122" s="131" t="n">
        <v>0.24</v>
      </c>
      <c r="AB122" s="131" t="n">
        <v>0.24</v>
      </c>
      <c r="AC122" s="131"/>
      <c r="AD122" s="131" t="n">
        <v>0.13</v>
      </c>
      <c r="AE122" s="131" t="n">
        <v>0.13</v>
      </c>
      <c r="AF122" s="131" t="n">
        <v>0.13</v>
      </c>
      <c r="AG122" s="131"/>
      <c r="AH122" s="131" t="n">
        <v>0.1</v>
      </c>
      <c r="AI122" s="131" t="n">
        <v>0.1</v>
      </c>
      <c r="AJ122" s="131" t="n">
        <v>0.1</v>
      </c>
      <c r="AK122" s="131"/>
      <c r="AL122" s="131" t="n">
        <v>0.1875</v>
      </c>
      <c r="AM122" s="131" t="n">
        <v>0.1875</v>
      </c>
      <c r="AN122" s="131" t="n">
        <v>0.1875</v>
      </c>
      <c r="AO122" s="133"/>
      <c r="AP122" s="133" t="n">
        <v>38</v>
      </c>
      <c r="AQ122" s="133" t="n">
        <v>0.4</v>
      </c>
      <c r="AR122" s="134"/>
      <c r="AS122" s="134"/>
      <c r="AT122" s="134"/>
      <c r="AU122" s="134"/>
      <c r="AV122" s="134"/>
      <c r="AW122" s="134"/>
      <c r="AX122" s="134"/>
      <c r="AY122" s="134"/>
      <c r="AZ122" s="134"/>
      <c r="BA122" s="134"/>
      <c r="BB122" s="134"/>
      <c r="BC122" s="134"/>
      <c r="BD122" s="134"/>
      <c r="BE122" s="134"/>
      <c r="BF122" s="134"/>
      <c r="BI122" s="153" t="n">
        <f aca="false">M122</f>
        <v>40603</v>
      </c>
      <c r="BJ122" s="157" t="n">
        <f aca="false">AH122</f>
        <v>0.1</v>
      </c>
      <c r="BK122" s="157" t="n">
        <f aca="false">AI122</f>
        <v>0.1</v>
      </c>
      <c r="BL122" s="157" t="n">
        <f aca="false">AJ122</f>
        <v>0.1</v>
      </c>
      <c r="BM122" s="144"/>
      <c r="BN122" s="157" t="n">
        <f aca="false">AL122</f>
        <v>0.1875</v>
      </c>
      <c r="BO122" s="157" t="n">
        <f aca="false">AM122</f>
        <v>0.1875</v>
      </c>
      <c r="BP122" s="158" t="n">
        <f aca="false">AN122</f>
        <v>0.1875</v>
      </c>
    </row>
    <row r="123" customFormat="false" ht="12.75" hidden="false" customHeight="false" outlineLevel="0" collapsed="false">
      <c r="A123" s="137" t="n">
        <f aca="false">EOMONTH(A122,0)+1</f>
        <v>40848</v>
      </c>
      <c r="B123" s="138" t="n">
        <v>0.05813881943513</v>
      </c>
      <c r="C123" s="129"/>
      <c r="D123" s="155" t="n">
        <v>39753</v>
      </c>
      <c r="E123" s="133" t="n">
        <v>35.75</v>
      </c>
      <c r="F123" s="133" t="n">
        <v>35.75</v>
      </c>
      <c r="G123" s="133" t="n">
        <v>35.75</v>
      </c>
      <c r="H123" s="131"/>
      <c r="I123" s="133" t="n">
        <v>26.2</v>
      </c>
      <c r="J123" s="133" t="n">
        <v>26.2</v>
      </c>
      <c r="K123" s="133" t="n">
        <v>26.2</v>
      </c>
      <c r="L123" s="134"/>
      <c r="M123" s="146" t="n">
        <v>40634</v>
      </c>
      <c r="N123" s="133" t="n">
        <v>29.9</v>
      </c>
      <c r="O123" s="133" t="n">
        <v>29.9</v>
      </c>
      <c r="P123" s="133" t="n">
        <v>29.9</v>
      </c>
      <c r="Q123" s="133"/>
      <c r="R123" s="133" t="n">
        <v>29.3</v>
      </c>
      <c r="S123" s="133" t="n">
        <v>29.3</v>
      </c>
      <c r="T123" s="133" t="n">
        <v>29.3</v>
      </c>
      <c r="U123" s="133"/>
      <c r="V123" s="133" t="n">
        <v>1.05</v>
      </c>
      <c r="W123" s="133" t="n">
        <v>1.05</v>
      </c>
      <c r="X123" s="133" t="n">
        <v>1.05</v>
      </c>
      <c r="Y123" s="133"/>
      <c r="Z123" s="131" t="n">
        <v>0.24</v>
      </c>
      <c r="AA123" s="131" t="n">
        <v>0.24</v>
      </c>
      <c r="AB123" s="131" t="n">
        <v>0.24</v>
      </c>
      <c r="AC123" s="131"/>
      <c r="AD123" s="131" t="n">
        <v>0.1</v>
      </c>
      <c r="AE123" s="131" t="n">
        <v>0.1</v>
      </c>
      <c r="AF123" s="131" t="n">
        <v>0.1</v>
      </c>
      <c r="AG123" s="131"/>
      <c r="AH123" s="131" t="n">
        <v>0.1</v>
      </c>
      <c r="AI123" s="131" t="n">
        <v>0.1</v>
      </c>
      <c r="AJ123" s="131" t="n">
        <v>0.1</v>
      </c>
      <c r="AK123" s="131"/>
      <c r="AL123" s="131" t="n">
        <v>0.1875</v>
      </c>
      <c r="AM123" s="131" t="n">
        <v>0.1875</v>
      </c>
      <c r="AN123" s="131" t="n">
        <v>0.1875</v>
      </c>
      <c r="AO123" s="133"/>
      <c r="AP123" s="133" t="n">
        <v>39</v>
      </c>
      <c r="AQ123" s="133" t="n">
        <v>0.4</v>
      </c>
      <c r="AR123" s="134"/>
      <c r="AS123" s="134"/>
      <c r="AT123" s="134"/>
      <c r="AU123" s="134"/>
      <c r="AV123" s="134"/>
      <c r="AW123" s="134"/>
      <c r="AX123" s="134"/>
      <c r="AY123" s="134"/>
      <c r="AZ123" s="134"/>
      <c r="BA123" s="134"/>
      <c r="BB123" s="134"/>
      <c r="BC123" s="134"/>
      <c r="BD123" s="134"/>
      <c r="BE123" s="134"/>
      <c r="BF123" s="134"/>
      <c r="BI123" s="153" t="n">
        <f aca="false">M123</f>
        <v>40634</v>
      </c>
      <c r="BJ123" s="157" t="n">
        <f aca="false">AH123</f>
        <v>0.1</v>
      </c>
      <c r="BK123" s="157" t="n">
        <f aca="false">AI123</f>
        <v>0.1</v>
      </c>
      <c r="BL123" s="157" t="n">
        <f aca="false">AJ123</f>
        <v>0.1</v>
      </c>
      <c r="BM123" s="144"/>
      <c r="BN123" s="157" t="n">
        <f aca="false">AL123</f>
        <v>0.1875</v>
      </c>
      <c r="BO123" s="157" t="n">
        <f aca="false">AM123</f>
        <v>0.1875</v>
      </c>
      <c r="BP123" s="158" t="n">
        <f aca="false">AN123</f>
        <v>0.1875</v>
      </c>
    </row>
    <row r="124" customFormat="false" ht="12.75" hidden="false" customHeight="false" outlineLevel="0" collapsed="false">
      <c r="A124" s="137" t="n">
        <f aca="false">EOMONTH(A123,0)+1</f>
        <v>40878</v>
      </c>
      <c r="B124" s="138" t="n">
        <v>0.0582278581343672</v>
      </c>
      <c r="C124" s="129"/>
      <c r="D124" s="155" t="n">
        <v>39783</v>
      </c>
      <c r="E124" s="133" t="n">
        <v>35.75</v>
      </c>
      <c r="F124" s="133" t="n">
        <v>35.75</v>
      </c>
      <c r="G124" s="133" t="n">
        <v>35.75</v>
      </c>
      <c r="H124" s="131"/>
      <c r="I124" s="133" t="n">
        <v>26.85</v>
      </c>
      <c r="J124" s="133" t="n">
        <v>26.85</v>
      </c>
      <c r="K124" s="133" t="n">
        <v>26.85</v>
      </c>
      <c r="L124" s="134"/>
      <c r="M124" s="146" t="n">
        <v>40664</v>
      </c>
      <c r="N124" s="133" t="n">
        <v>31.45</v>
      </c>
      <c r="O124" s="133" t="n">
        <v>31.45</v>
      </c>
      <c r="P124" s="133" t="n">
        <v>31.45</v>
      </c>
      <c r="Q124" s="133"/>
      <c r="R124" s="133" t="n">
        <v>30.45</v>
      </c>
      <c r="S124" s="133" t="n">
        <v>30.45</v>
      </c>
      <c r="T124" s="133" t="n">
        <v>30.45</v>
      </c>
      <c r="U124" s="133"/>
      <c r="V124" s="133" t="n">
        <v>1.05</v>
      </c>
      <c r="W124" s="133" t="n">
        <v>1.05</v>
      </c>
      <c r="X124" s="133" t="n">
        <v>1.05</v>
      </c>
      <c r="Y124" s="133"/>
      <c r="Z124" s="131" t="n">
        <v>0.24</v>
      </c>
      <c r="AA124" s="131" t="n">
        <v>0.24</v>
      </c>
      <c r="AB124" s="131" t="n">
        <v>0.24</v>
      </c>
      <c r="AC124" s="131"/>
      <c r="AD124" s="131" t="n">
        <v>0.105</v>
      </c>
      <c r="AE124" s="131" t="n">
        <v>0.105</v>
      </c>
      <c r="AF124" s="131" t="n">
        <v>0.105</v>
      </c>
      <c r="AG124" s="131"/>
      <c r="AH124" s="131" t="n">
        <v>0.1</v>
      </c>
      <c r="AI124" s="131" t="n">
        <v>0.1</v>
      </c>
      <c r="AJ124" s="131" t="n">
        <v>0.1</v>
      </c>
      <c r="AK124" s="131"/>
      <c r="AL124" s="131" t="n">
        <v>0.1875</v>
      </c>
      <c r="AM124" s="131" t="n">
        <v>0.1875</v>
      </c>
      <c r="AN124" s="131" t="n">
        <v>0.1875</v>
      </c>
      <c r="AO124" s="133"/>
      <c r="AP124" s="133" t="n">
        <v>39</v>
      </c>
      <c r="AQ124" s="133" t="n">
        <v>0.4</v>
      </c>
      <c r="AR124" s="134"/>
      <c r="AS124" s="134"/>
      <c r="AT124" s="134"/>
      <c r="AU124" s="134"/>
      <c r="AV124" s="134"/>
      <c r="AW124" s="134"/>
      <c r="AX124" s="134"/>
      <c r="AY124" s="134"/>
      <c r="AZ124" s="134"/>
      <c r="BA124" s="134"/>
      <c r="BB124" s="134"/>
      <c r="BC124" s="134"/>
      <c r="BD124" s="134"/>
      <c r="BE124" s="134"/>
      <c r="BF124" s="134"/>
      <c r="BI124" s="153" t="n">
        <f aca="false">M124</f>
        <v>40664</v>
      </c>
      <c r="BJ124" s="157" t="n">
        <f aca="false">AH124</f>
        <v>0.1</v>
      </c>
      <c r="BK124" s="157" t="n">
        <f aca="false">AI124</f>
        <v>0.1</v>
      </c>
      <c r="BL124" s="157" t="n">
        <f aca="false">AJ124</f>
        <v>0.1</v>
      </c>
      <c r="BM124" s="144"/>
      <c r="BN124" s="157" t="n">
        <f aca="false">AL124</f>
        <v>0.1875</v>
      </c>
      <c r="BO124" s="157" t="n">
        <f aca="false">AM124</f>
        <v>0.1875</v>
      </c>
      <c r="BP124" s="158" t="n">
        <f aca="false">AN124</f>
        <v>0.1875</v>
      </c>
    </row>
    <row r="125" customFormat="false" ht="12.75" hidden="false" customHeight="false" outlineLevel="0" collapsed="false">
      <c r="A125" s="137" t="n">
        <f aca="false">EOMONTH(A124,0)+1</f>
        <v>40909</v>
      </c>
      <c r="B125" s="138" t="n">
        <v>0.0582700934599028</v>
      </c>
      <c r="C125" s="129"/>
      <c r="D125" s="155" t="n">
        <v>39814</v>
      </c>
      <c r="E125" s="133" t="n">
        <v>45.25</v>
      </c>
      <c r="F125" s="133" t="n">
        <v>45.25</v>
      </c>
      <c r="G125" s="133" t="n">
        <v>45.25</v>
      </c>
      <c r="H125" s="131"/>
      <c r="I125" s="133" t="n">
        <v>35.35</v>
      </c>
      <c r="J125" s="133" t="n">
        <v>35.35</v>
      </c>
      <c r="K125" s="133" t="n">
        <v>35.35</v>
      </c>
      <c r="L125" s="134"/>
      <c r="M125" s="146" t="n">
        <v>40695</v>
      </c>
      <c r="N125" s="133" t="n">
        <v>33.05</v>
      </c>
      <c r="O125" s="133" t="n">
        <v>33.05</v>
      </c>
      <c r="P125" s="133" t="n">
        <v>33.05</v>
      </c>
      <c r="Q125" s="133"/>
      <c r="R125" s="133" t="n">
        <v>30.75</v>
      </c>
      <c r="S125" s="133" t="n">
        <v>30.75</v>
      </c>
      <c r="T125" s="133" t="n">
        <v>30.75</v>
      </c>
      <c r="U125" s="133"/>
      <c r="V125" s="133" t="n">
        <v>1.55</v>
      </c>
      <c r="W125" s="133" t="n">
        <v>1.55</v>
      </c>
      <c r="X125" s="133" t="n">
        <v>1.55</v>
      </c>
      <c r="Y125" s="133"/>
      <c r="Z125" s="131" t="n">
        <v>0.24</v>
      </c>
      <c r="AA125" s="131" t="n">
        <v>0.24</v>
      </c>
      <c r="AB125" s="131" t="n">
        <v>0.24</v>
      </c>
      <c r="AC125" s="131"/>
      <c r="AD125" s="131" t="n">
        <v>0.14</v>
      </c>
      <c r="AE125" s="131" t="n">
        <v>0.14</v>
      </c>
      <c r="AF125" s="131" t="n">
        <v>0.14</v>
      </c>
      <c r="AG125" s="131"/>
      <c r="AH125" s="131" t="n">
        <v>0.1</v>
      </c>
      <c r="AI125" s="131" t="n">
        <v>0.1</v>
      </c>
      <c r="AJ125" s="131" t="n">
        <v>0.1</v>
      </c>
      <c r="AK125" s="131"/>
      <c r="AL125" s="131" t="n">
        <v>0.1875</v>
      </c>
      <c r="AM125" s="131" t="n">
        <v>0.1875</v>
      </c>
      <c r="AN125" s="131" t="n">
        <v>0.1875</v>
      </c>
      <c r="AO125" s="133"/>
      <c r="AP125" s="133" t="n">
        <v>39</v>
      </c>
      <c r="AQ125" s="133" t="n">
        <v>0.4</v>
      </c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4"/>
      <c r="BC125" s="134"/>
      <c r="BD125" s="134"/>
      <c r="BE125" s="134"/>
      <c r="BF125" s="134"/>
      <c r="BI125" s="153" t="n">
        <f aca="false">M125</f>
        <v>40695</v>
      </c>
      <c r="BJ125" s="157" t="n">
        <f aca="false">AH125</f>
        <v>0.1</v>
      </c>
      <c r="BK125" s="157" t="n">
        <f aca="false">AI125</f>
        <v>0.1</v>
      </c>
      <c r="BL125" s="157" t="n">
        <f aca="false">AJ125</f>
        <v>0.1</v>
      </c>
      <c r="BM125" s="144"/>
      <c r="BN125" s="157" t="n">
        <f aca="false">AL125</f>
        <v>0.1875</v>
      </c>
      <c r="BO125" s="157" t="n">
        <f aca="false">AM125</f>
        <v>0.1875</v>
      </c>
      <c r="BP125" s="158" t="n">
        <f aca="false">AN125</f>
        <v>0.1875</v>
      </c>
    </row>
    <row r="126" customFormat="false" ht="12.75" hidden="false" customHeight="false" outlineLevel="0" collapsed="false">
      <c r="A126" s="137" t="n">
        <f aca="false">EOMONTH(A125,0)+1</f>
        <v>40940</v>
      </c>
      <c r="B126" s="138" t="n">
        <v>0.0583123287860312</v>
      </c>
      <c r="C126" s="129"/>
      <c r="D126" s="155" t="n">
        <v>39845</v>
      </c>
      <c r="E126" s="133" t="n">
        <v>46.25</v>
      </c>
      <c r="F126" s="133" t="n">
        <v>46.25</v>
      </c>
      <c r="G126" s="133" t="n">
        <v>46.25</v>
      </c>
      <c r="H126" s="131"/>
      <c r="I126" s="133" t="n">
        <v>34.4</v>
      </c>
      <c r="J126" s="133" t="n">
        <v>34.4</v>
      </c>
      <c r="K126" s="133" t="n">
        <v>34.4</v>
      </c>
      <c r="L126" s="134"/>
      <c r="M126" s="146" t="n">
        <v>40725</v>
      </c>
      <c r="N126" s="133" t="n">
        <v>40.1</v>
      </c>
      <c r="O126" s="133" t="n">
        <v>40.1</v>
      </c>
      <c r="P126" s="133" t="n">
        <v>40.1</v>
      </c>
      <c r="Q126" s="133"/>
      <c r="R126" s="133" t="n">
        <v>38.9</v>
      </c>
      <c r="S126" s="133" t="n">
        <v>38.9</v>
      </c>
      <c r="T126" s="133" t="n">
        <v>38.9</v>
      </c>
      <c r="U126" s="133"/>
      <c r="V126" s="133" t="n">
        <v>1.55</v>
      </c>
      <c r="W126" s="133" t="n">
        <v>1.55</v>
      </c>
      <c r="X126" s="133" t="n">
        <v>1.55</v>
      </c>
      <c r="Y126" s="133"/>
      <c r="Z126" s="131" t="n">
        <v>0.29</v>
      </c>
      <c r="AA126" s="131" t="n">
        <v>0.29</v>
      </c>
      <c r="AB126" s="131" t="n">
        <v>0.29</v>
      </c>
      <c r="AC126" s="131"/>
      <c r="AD126" s="131" t="n">
        <v>0.15</v>
      </c>
      <c r="AE126" s="131" t="n">
        <v>0.15</v>
      </c>
      <c r="AF126" s="131" t="n">
        <v>0.15</v>
      </c>
      <c r="AG126" s="131"/>
      <c r="AH126" s="131" t="n">
        <v>0.12</v>
      </c>
      <c r="AI126" s="131" t="n">
        <v>0.12</v>
      </c>
      <c r="AJ126" s="131" t="n">
        <v>0.12</v>
      </c>
      <c r="AK126" s="131"/>
      <c r="AL126" s="131" t="n">
        <v>0.2625</v>
      </c>
      <c r="AM126" s="131" t="n">
        <v>0.2625</v>
      </c>
      <c r="AN126" s="131" t="n">
        <v>0.2625</v>
      </c>
      <c r="AO126" s="133"/>
      <c r="AP126" s="133" t="n">
        <v>40</v>
      </c>
      <c r="AQ126" s="133" t="n">
        <v>0.4</v>
      </c>
      <c r="AR126" s="134"/>
      <c r="AS126" s="134"/>
      <c r="AT126" s="134"/>
      <c r="AU126" s="134"/>
      <c r="AV126" s="134"/>
      <c r="AW126" s="134"/>
      <c r="AX126" s="134"/>
      <c r="AY126" s="134"/>
      <c r="AZ126" s="134"/>
      <c r="BA126" s="134"/>
      <c r="BB126" s="134"/>
      <c r="BC126" s="134"/>
      <c r="BD126" s="134"/>
      <c r="BE126" s="134"/>
      <c r="BF126" s="134"/>
      <c r="BI126" s="153" t="n">
        <f aca="false">M126</f>
        <v>40725</v>
      </c>
      <c r="BJ126" s="157" t="n">
        <f aca="false">AH126</f>
        <v>0.12</v>
      </c>
      <c r="BK126" s="157" t="n">
        <f aca="false">AI126</f>
        <v>0.12</v>
      </c>
      <c r="BL126" s="157" t="n">
        <f aca="false">AJ126</f>
        <v>0.12</v>
      </c>
      <c r="BM126" s="144"/>
      <c r="BN126" s="157" t="n">
        <f aca="false">AL126</f>
        <v>0.2625</v>
      </c>
      <c r="BO126" s="157" t="n">
        <f aca="false">AM126</f>
        <v>0.2625</v>
      </c>
      <c r="BP126" s="158" t="n">
        <f aca="false">AN126</f>
        <v>0.2625</v>
      </c>
    </row>
    <row r="127" customFormat="false" ht="12.75" hidden="false" customHeight="false" outlineLevel="0" collapsed="false">
      <c r="A127" s="137" t="n">
        <f aca="false">EOMONTH(A126,0)+1</f>
        <v>40969</v>
      </c>
      <c r="B127" s="138" t="n">
        <v>0.0583518392529472</v>
      </c>
      <c r="C127" s="129"/>
      <c r="D127" s="155" t="n">
        <v>39873</v>
      </c>
      <c r="E127" s="133" t="n">
        <v>37.25</v>
      </c>
      <c r="F127" s="133" t="n">
        <v>37.25</v>
      </c>
      <c r="G127" s="133" t="n">
        <v>37.25</v>
      </c>
      <c r="H127" s="131"/>
      <c r="I127" s="133" t="n">
        <v>31.95</v>
      </c>
      <c r="J127" s="133" t="n">
        <v>31.95</v>
      </c>
      <c r="K127" s="133" t="n">
        <v>31.95</v>
      </c>
      <c r="L127" s="134"/>
      <c r="M127" s="146" t="n">
        <v>40756</v>
      </c>
      <c r="N127" s="133" t="n">
        <v>40.85</v>
      </c>
      <c r="O127" s="133" t="n">
        <v>40.85</v>
      </c>
      <c r="P127" s="133" t="n">
        <v>40.85</v>
      </c>
      <c r="Q127" s="133"/>
      <c r="R127" s="133" t="n">
        <v>41.7</v>
      </c>
      <c r="S127" s="133" t="n">
        <v>41.7</v>
      </c>
      <c r="T127" s="133" t="n">
        <v>41.7</v>
      </c>
      <c r="U127" s="133"/>
      <c r="V127" s="133" t="n">
        <v>1.55</v>
      </c>
      <c r="W127" s="133" t="n">
        <v>1.55</v>
      </c>
      <c r="X127" s="133" t="n">
        <v>1.55</v>
      </c>
      <c r="Y127" s="133"/>
      <c r="Z127" s="131" t="n">
        <v>0.29</v>
      </c>
      <c r="AA127" s="131" t="n">
        <v>0.29</v>
      </c>
      <c r="AB127" s="131" t="n">
        <v>0.29</v>
      </c>
      <c r="AC127" s="131"/>
      <c r="AD127" s="131" t="n">
        <v>0.16</v>
      </c>
      <c r="AE127" s="131" t="n">
        <v>0.16</v>
      </c>
      <c r="AF127" s="131" t="n">
        <v>0.16</v>
      </c>
      <c r="AG127" s="131"/>
      <c r="AH127" s="131" t="n">
        <v>0.12</v>
      </c>
      <c r="AI127" s="131" t="n">
        <v>0.12</v>
      </c>
      <c r="AJ127" s="131" t="n">
        <v>0.12</v>
      </c>
      <c r="AK127" s="131"/>
      <c r="AL127" s="131" t="n">
        <v>0.2625</v>
      </c>
      <c r="AM127" s="131" t="n">
        <v>0.2625</v>
      </c>
      <c r="AN127" s="131" t="n">
        <v>0.2625</v>
      </c>
      <c r="AO127" s="133"/>
      <c r="AP127" s="133" t="n">
        <v>40</v>
      </c>
      <c r="AQ127" s="133" t="n">
        <v>0.4</v>
      </c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  <c r="BI127" s="153" t="n">
        <f aca="false">M127</f>
        <v>40756</v>
      </c>
      <c r="BJ127" s="157" t="n">
        <f aca="false">AH127</f>
        <v>0.12</v>
      </c>
      <c r="BK127" s="157" t="n">
        <f aca="false">AI127</f>
        <v>0.12</v>
      </c>
      <c r="BL127" s="157" t="n">
        <f aca="false">AJ127</f>
        <v>0.12</v>
      </c>
      <c r="BM127" s="144"/>
      <c r="BN127" s="157" t="n">
        <f aca="false">AL127</f>
        <v>0.2625</v>
      </c>
      <c r="BO127" s="157" t="n">
        <f aca="false">AM127</f>
        <v>0.2625</v>
      </c>
      <c r="BP127" s="158" t="n">
        <f aca="false">AN127</f>
        <v>0.2625</v>
      </c>
    </row>
    <row r="128" customFormat="false" ht="12.75" hidden="false" customHeight="false" outlineLevel="0" collapsed="false">
      <c r="A128" s="137" t="n">
        <f aca="false">EOMONTH(A127,0)+1</f>
        <v>41000</v>
      </c>
      <c r="B128" s="138" t="n">
        <v>0.0583940745802236</v>
      </c>
      <c r="C128" s="129"/>
      <c r="D128" s="155" t="n">
        <v>39904</v>
      </c>
      <c r="E128" s="133" t="n">
        <v>37.5</v>
      </c>
      <c r="F128" s="133" t="n">
        <v>37.5</v>
      </c>
      <c r="G128" s="133" t="n">
        <v>37.5</v>
      </c>
      <c r="H128" s="131"/>
      <c r="I128" s="133" t="n">
        <v>29.2</v>
      </c>
      <c r="J128" s="133" t="n">
        <v>29.2</v>
      </c>
      <c r="K128" s="133" t="n">
        <v>29.2</v>
      </c>
      <c r="L128" s="134"/>
      <c r="M128" s="146" t="n">
        <v>40787</v>
      </c>
      <c r="N128" s="133" t="n">
        <v>28.825</v>
      </c>
      <c r="O128" s="133" t="n">
        <v>28.825</v>
      </c>
      <c r="P128" s="133" t="n">
        <v>28.825</v>
      </c>
      <c r="Q128" s="133"/>
      <c r="R128" s="133" t="n">
        <v>30.1</v>
      </c>
      <c r="S128" s="133" t="n">
        <v>30.1</v>
      </c>
      <c r="T128" s="133" t="n">
        <v>30.1</v>
      </c>
      <c r="U128" s="133"/>
      <c r="V128" s="133" t="n">
        <v>1.55</v>
      </c>
      <c r="W128" s="133" t="n">
        <v>1.55</v>
      </c>
      <c r="X128" s="133" t="n">
        <v>1.55</v>
      </c>
      <c r="Y128" s="133"/>
      <c r="Z128" s="131" t="n">
        <v>0.24</v>
      </c>
      <c r="AA128" s="131" t="n">
        <v>0.24</v>
      </c>
      <c r="AB128" s="131" t="n">
        <v>0.24</v>
      </c>
      <c r="AC128" s="131"/>
      <c r="AD128" s="131" t="n">
        <v>0.16</v>
      </c>
      <c r="AE128" s="131" t="n">
        <v>0.16</v>
      </c>
      <c r="AF128" s="131" t="n">
        <v>0.16</v>
      </c>
      <c r="AG128" s="131"/>
      <c r="AH128" s="131" t="n">
        <v>0.1</v>
      </c>
      <c r="AI128" s="131" t="n">
        <v>0.1</v>
      </c>
      <c r="AJ128" s="131" t="n">
        <v>0.1</v>
      </c>
      <c r="AK128" s="131"/>
      <c r="AL128" s="131" t="n">
        <v>0.21</v>
      </c>
      <c r="AM128" s="131" t="n">
        <v>0.21</v>
      </c>
      <c r="AN128" s="131" t="n">
        <v>0.21</v>
      </c>
      <c r="AO128" s="133"/>
      <c r="AP128" s="133" t="n">
        <v>40</v>
      </c>
      <c r="AQ128" s="133" t="n">
        <v>0.4</v>
      </c>
      <c r="AR128" s="134"/>
      <c r="AS128" s="134"/>
      <c r="AT128" s="134"/>
      <c r="AU128" s="134"/>
      <c r="AV128" s="134"/>
      <c r="AW128" s="134"/>
      <c r="AX128" s="134"/>
      <c r="AY128" s="134"/>
      <c r="AZ128" s="134"/>
      <c r="BA128" s="134"/>
      <c r="BB128" s="134"/>
      <c r="BC128" s="134"/>
      <c r="BD128" s="134"/>
      <c r="BE128" s="134"/>
      <c r="BF128" s="134"/>
      <c r="BI128" s="153" t="n">
        <f aca="false">M128</f>
        <v>40787</v>
      </c>
      <c r="BJ128" s="157" t="n">
        <f aca="false">AH128</f>
        <v>0.1</v>
      </c>
      <c r="BK128" s="157" t="n">
        <f aca="false">AI128</f>
        <v>0.1</v>
      </c>
      <c r="BL128" s="157" t="n">
        <f aca="false">AJ128</f>
        <v>0.1</v>
      </c>
      <c r="BM128" s="144"/>
      <c r="BN128" s="157" t="n">
        <f aca="false">AL128</f>
        <v>0.21</v>
      </c>
      <c r="BO128" s="157" t="n">
        <f aca="false">AM128</f>
        <v>0.21</v>
      </c>
      <c r="BP128" s="158" t="n">
        <f aca="false">AN128</f>
        <v>0.21</v>
      </c>
    </row>
    <row r="129" customFormat="false" ht="12.75" hidden="false" customHeight="false" outlineLevel="0" collapsed="false">
      <c r="A129" s="137" t="n">
        <f aca="false">EOMONTH(A128,0)+1</f>
        <v>41030</v>
      </c>
      <c r="B129" s="138" t="n">
        <v>0.0584349474781534</v>
      </c>
      <c r="C129" s="129"/>
      <c r="D129" s="155" t="n">
        <v>39934</v>
      </c>
      <c r="E129" s="133" t="n">
        <v>37.5</v>
      </c>
      <c r="F129" s="133" t="n">
        <v>37.5</v>
      </c>
      <c r="G129" s="133" t="n">
        <v>37.5</v>
      </c>
      <c r="H129" s="131"/>
      <c r="I129" s="133" t="n">
        <v>28.7</v>
      </c>
      <c r="J129" s="133" t="n">
        <v>28.7</v>
      </c>
      <c r="K129" s="133" t="n">
        <v>28.7</v>
      </c>
      <c r="L129" s="134"/>
      <c r="M129" s="146" t="n">
        <v>40817</v>
      </c>
      <c r="N129" s="133" t="n">
        <v>26.875</v>
      </c>
      <c r="O129" s="133" t="n">
        <v>26.875</v>
      </c>
      <c r="P129" s="133" t="n">
        <v>26.875</v>
      </c>
      <c r="Q129" s="133"/>
      <c r="R129" s="133" t="n">
        <v>28.15</v>
      </c>
      <c r="S129" s="133" t="n">
        <v>28.15</v>
      </c>
      <c r="T129" s="133" t="n">
        <v>28.15</v>
      </c>
      <c r="U129" s="133"/>
      <c r="V129" s="133" t="n">
        <v>1.55</v>
      </c>
      <c r="W129" s="133" t="n">
        <v>1.55</v>
      </c>
      <c r="X129" s="133" t="n">
        <v>1.55</v>
      </c>
      <c r="Y129" s="133"/>
      <c r="Z129" s="131" t="n">
        <v>0.24</v>
      </c>
      <c r="AA129" s="131" t="n">
        <v>0.24</v>
      </c>
      <c r="AB129" s="131" t="n">
        <v>0.24</v>
      </c>
      <c r="AC129" s="131"/>
      <c r="AD129" s="131" t="n">
        <v>0.14</v>
      </c>
      <c r="AE129" s="131" t="n">
        <v>0.14</v>
      </c>
      <c r="AF129" s="131" t="n">
        <v>0.14</v>
      </c>
      <c r="AG129" s="131"/>
      <c r="AH129" s="131" t="n">
        <v>0.1</v>
      </c>
      <c r="AI129" s="131" t="n">
        <v>0.1</v>
      </c>
      <c r="AJ129" s="131" t="n">
        <v>0.1</v>
      </c>
      <c r="AK129" s="131"/>
      <c r="AL129" s="131" t="n">
        <v>0.1875</v>
      </c>
      <c r="AM129" s="131" t="n">
        <v>0.1875</v>
      </c>
      <c r="AN129" s="131" t="n">
        <v>0.1875</v>
      </c>
      <c r="AO129" s="133"/>
      <c r="AP129" s="133" t="n">
        <v>41</v>
      </c>
      <c r="AQ129" s="133" t="n">
        <v>0.4</v>
      </c>
      <c r="AR129" s="134"/>
      <c r="AS129" s="134"/>
      <c r="AT129" s="134"/>
      <c r="AU129" s="134"/>
      <c r="AV129" s="134"/>
      <c r="AW129" s="134"/>
      <c r="AX129" s="134"/>
      <c r="AY129" s="134"/>
      <c r="AZ129" s="134"/>
      <c r="BA129" s="134"/>
      <c r="BB129" s="134"/>
      <c r="BC129" s="134"/>
      <c r="BD129" s="134"/>
      <c r="BE129" s="134"/>
      <c r="BF129" s="134"/>
      <c r="BI129" s="153" t="n">
        <f aca="false">M129</f>
        <v>40817</v>
      </c>
      <c r="BJ129" s="157" t="n">
        <f aca="false">AH129</f>
        <v>0.1</v>
      </c>
      <c r="BK129" s="157" t="n">
        <f aca="false">AI129</f>
        <v>0.1</v>
      </c>
      <c r="BL129" s="157" t="n">
        <f aca="false">AJ129</f>
        <v>0.1</v>
      </c>
      <c r="BM129" s="144"/>
      <c r="BN129" s="157" t="n">
        <f aca="false">AL129</f>
        <v>0.1875</v>
      </c>
      <c r="BO129" s="157" t="n">
        <f aca="false">AM129</f>
        <v>0.1875</v>
      </c>
      <c r="BP129" s="158" t="n">
        <f aca="false">AN129</f>
        <v>0.1875</v>
      </c>
    </row>
    <row r="130" customFormat="false" ht="12.75" hidden="false" customHeight="false" outlineLevel="0" collapsed="false">
      <c r="A130" s="137" t="n">
        <f aca="false">EOMONTH(A129,0)+1</f>
        <v>41061</v>
      </c>
      <c r="B130" s="138" t="n">
        <v>0.0584771828065973</v>
      </c>
      <c r="C130" s="129"/>
      <c r="D130" s="155" t="n">
        <v>39965</v>
      </c>
      <c r="E130" s="133" t="n">
        <v>42.25</v>
      </c>
      <c r="F130" s="133" t="n">
        <v>42.25</v>
      </c>
      <c r="G130" s="133" t="n">
        <v>42.25</v>
      </c>
      <c r="H130" s="131"/>
      <c r="I130" s="133" t="n">
        <v>29.845</v>
      </c>
      <c r="J130" s="133" t="n">
        <v>29.845</v>
      </c>
      <c r="K130" s="133" t="n">
        <v>29.845</v>
      </c>
      <c r="L130" s="134"/>
      <c r="M130" s="146" t="n">
        <v>40848</v>
      </c>
      <c r="N130" s="133" t="n">
        <v>30.375</v>
      </c>
      <c r="O130" s="133" t="n">
        <v>30.375</v>
      </c>
      <c r="P130" s="133" t="n">
        <v>30.375</v>
      </c>
      <c r="Q130" s="133"/>
      <c r="R130" s="133" t="n">
        <v>31.5</v>
      </c>
      <c r="S130" s="133" t="n">
        <v>31.5</v>
      </c>
      <c r="T130" s="133" t="n">
        <v>31.5</v>
      </c>
      <c r="U130" s="133"/>
      <c r="V130" s="133" t="n">
        <v>1.55</v>
      </c>
      <c r="W130" s="133" t="n">
        <v>1.55</v>
      </c>
      <c r="X130" s="133" t="n">
        <v>1.55</v>
      </c>
      <c r="Y130" s="133"/>
      <c r="Z130" s="131" t="n">
        <v>0.24</v>
      </c>
      <c r="AA130" s="131" t="n">
        <v>0.24</v>
      </c>
      <c r="AB130" s="131" t="n">
        <v>0.24</v>
      </c>
      <c r="AC130" s="131"/>
      <c r="AD130" s="131" t="n">
        <v>0.1</v>
      </c>
      <c r="AE130" s="131" t="n">
        <v>0.1</v>
      </c>
      <c r="AF130" s="131" t="n">
        <v>0.1</v>
      </c>
      <c r="AG130" s="131"/>
      <c r="AH130" s="131" t="n">
        <v>0.1</v>
      </c>
      <c r="AI130" s="131" t="n">
        <v>0.1</v>
      </c>
      <c r="AJ130" s="131" t="n">
        <v>0.1</v>
      </c>
      <c r="AK130" s="131"/>
      <c r="AL130" s="131" t="n">
        <v>0.1875</v>
      </c>
      <c r="AM130" s="131" t="n">
        <v>0.1875</v>
      </c>
      <c r="AN130" s="131" t="n">
        <v>0.1875</v>
      </c>
      <c r="AO130" s="133"/>
      <c r="AP130" s="133" t="n">
        <v>41</v>
      </c>
      <c r="AQ130" s="133" t="n">
        <v>0.4</v>
      </c>
      <c r="AR130" s="134"/>
      <c r="AS130" s="134"/>
      <c r="AT130" s="134"/>
      <c r="AU130" s="134"/>
      <c r="AV130" s="134"/>
      <c r="AW130" s="134"/>
      <c r="AX130" s="134"/>
      <c r="AY130" s="134"/>
      <c r="AZ130" s="134"/>
      <c r="BA130" s="134"/>
      <c r="BB130" s="134"/>
      <c r="BC130" s="134"/>
      <c r="BD130" s="134"/>
      <c r="BE130" s="134"/>
      <c r="BF130" s="134"/>
      <c r="BI130" s="153" t="n">
        <f aca="false">M130</f>
        <v>40848</v>
      </c>
      <c r="BJ130" s="157" t="n">
        <f aca="false">AH130</f>
        <v>0.1</v>
      </c>
      <c r="BK130" s="157" t="n">
        <f aca="false">AI130</f>
        <v>0.1</v>
      </c>
      <c r="BL130" s="157" t="n">
        <f aca="false">AJ130</f>
        <v>0.1</v>
      </c>
      <c r="BM130" s="144"/>
      <c r="BN130" s="157" t="n">
        <f aca="false">AL130</f>
        <v>0.1875</v>
      </c>
      <c r="BO130" s="157" t="n">
        <f aca="false">AM130</f>
        <v>0.1875</v>
      </c>
      <c r="BP130" s="158" t="n">
        <f aca="false">AN130</f>
        <v>0.1875</v>
      </c>
    </row>
    <row r="131" customFormat="false" ht="12.75" hidden="false" customHeight="false" outlineLevel="0" collapsed="false">
      <c r="A131" s="137" t="n">
        <f aca="false">EOMONTH(A130,0)+1</f>
        <v>41091</v>
      </c>
      <c r="B131" s="138" t="n">
        <v>0.0585180557056559</v>
      </c>
      <c r="C131" s="129"/>
      <c r="D131" s="155" t="n">
        <v>39995</v>
      </c>
      <c r="E131" s="133" t="n">
        <v>49.5</v>
      </c>
      <c r="F131" s="133" t="n">
        <v>49.5</v>
      </c>
      <c r="G131" s="133" t="n">
        <v>49.5</v>
      </c>
      <c r="H131" s="131"/>
      <c r="I131" s="133" t="n">
        <v>30.85</v>
      </c>
      <c r="J131" s="133" t="n">
        <v>30.85</v>
      </c>
      <c r="K131" s="133" t="n">
        <v>30.85</v>
      </c>
      <c r="L131" s="134"/>
      <c r="M131" s="146" t="n">
        <v>40878</v>
      </c>
      <c r="N131" s="133" t="n">
        <v>27.725</v>
      </c>
      <c r="O131" s="133" t="n">
        <v>27.725</v>
      </c>
      <c r="P131" s="133" t="n">
        <v>27.725</v>
      </c>
      <c r="Q131" s="133"/>
      <c r="R131" s="133" t="n">
        <v>28.75</v>
      </c>
      <c r="S131" s="133" t="n">
        <v>28.75</v>
      </c>
      <c r="T131" s="133" t="n">
        <v>28.75</v>
      </c>
      <c r="U131" s="133"/>
      <c r="V131" s="133" t="n">
        <v>1.05</v>
      </c>
      <c r="W131" s="133" t="n">
        <v>1.05</v>
      </c>
      <c r="X131" s="133" t="n">
        <v>1.05</v>
      </c>
      <c r="Y131" s="133"/>
      <c r="Z131" s="131" t="n">
        <v>0.24</v>
      </c>
      <c r="AA131" s="131" t="n">
        <v>0.24</v>
      </c>
      <c r="AB131" s="131" t="n">
        <v>0.24</v>
      </c>
      <c r="AC131" s="131"/>
      <c r="AD131" s="131" t="n">
        <v>0.1</v>
      </c>
      <c r="AE131" s="131" t="n">
        <v>0.1</v>
      </c>
      <c r="AF131" s="131" t="n">
        <v>0.1</v>
      </c>
      <c r="AG131" s="131"/>
      <c r="AH131" s="131" t="n">
        <v>0.11</v>
      </c>
      <c r="AI131" s="131" t="n">
        <v>0.11</v>
      </c>
      <c r="AJ131" s="131" t="n">
        <v>0.11</v>
      </c>
      <c r="AK131" s="131"/>
      <c r="AL131" s="131" t="n">
        <v>0.1875</v>
      </c>
      <c r="AM131" s="131" t="n">
        <v>0.1875</v>
      </c>
      <c r="AN131" s="131" t="n">
        <v>0.1875</v>
      </c>
      <c r="AO131" s="133"/>
      <c r="AP131" s="133" t="n">
        <v>41</v>
      </c>
      <c r="AQ131" s="133" t="n">
        <v>0.4</v>
      </c>
      <c r="AR131" s="134"/>
      <c r="AS131" s="134"/>
      <c r="AT131" s="134"/>
      <c r="AU131" s="134"/>
      <c r="AV131" s="134"/>
      <c r="AW131" s="134"/>
      <c r="AX131" s="134"/>
      <c r="AY131" s="134"/>
      <c r="AZ131" s="134"/>
      <c r="BA131" s="134"/>
      <c r="BB131" s="134"/>
      <c r="BC131" s="134"/>
      <c r="BD131" s="134"/>
      <c r="BE131" s="134"/>
      <c r="BF131" s="134"/>
      <c r="BI131" s="153" t="n">
        <f aca="false">M131</f>
        <v>40878</v>
      </c>
      <c r="BJ131" s="157" t="n">
        <f aca="false">AH131</f>
        <v>0.11</v>
      </c>
      <c r="BK131" s="157" t="n">
        <f aca="false">AI131</f>
        <v>0.11</v>
      </c>
      <c r="BL131" s="157" t="n">
        <f aca="false">AJ131</f>
        <v>0.11</v>
      </c>
      <c r="BM131" s="144"/>
      <c r="BN131" s="157" t="n">
        <f aca="false">AL131</f>
        <v>0.1875</v>
      </c>
      <c r="BO131" s="157" t="n">
        <f aca="false">AM131</f>
        <v>0.1875</v>
      </c>
      <c r="BP131" s="158" t="n">
        <f aca="false">AN131</f>
        <v>0.1875</v>
      </c>
    </row>
    <row r="132" customFormat="false" ht="12.75" hidden="false" customHeight="false" outlineLevel="0" collapsed="false">
      <c r="A132" s="137" t="n">
        <f aca="false">EOMONTH(A131,0)+1</f>
        <v>41122</v>
      </c>
      <c r="B132" s="138" t="n">
        <v>0.0585602910352674</v>
      </c>
      <c r="C132" s="129"/>
      <c r="D132" s="155" t="n">
        <v>40026</v>
      </c>
      <c r="E132" s="133" t="n">
        <v>49.5</v>
      </c>
      <c r="F132" s="133" t="n">
        <v>49.5</v>
      </c>
      <c r="G132" s="133" t="n">
        <v>49.5</v>
      </c>
      <c r="H132" s="131"/>
      <c r="I132" s="133" t="n">
        <v>30.1</v>
      </c>
      <c r="J132" s="133" t="n">
        <v>30.1</v>
      </c>
      <c r="K132" s="133" t="n">
        <v>30.1</v>
      </c>
      <c r="L132" s="134"/>
      <c r="M132" s="146" t="n">
        <v>40909</v>
      </c>
      <c r="N132" s="133" t="n">
        <v>35.855</v>
      </c>
      <c r="O132" s="133" t="n">
        <v>35.855</v>
      </c>
      <c r="P132" s="133" t="n">
        <v>35.855</v>
      </c>
      <c r="Q132" s="133"/>
      <c r="R132" s="133" t="n">
        <v>33.454</v>
      </c>
      <c r="S132" s="133" t="n">
        <v>33.454</v>
      </c>
      <c r="T132" s="133" t="n">
        <v>33.454</v>
      </c>
      <c r="U132" s="133"/>
      <c r="V132" s="133" t="n">
        <v>1.05</v>
      </c>
      <c r="W132" s="133" t="n">
        <v>1.05</v>
      </c>
      <c r="X132" s="133" t="n">
        <v>1.05</v>
      </c>
      <c r="Y132" s="133"/>
      <c r="Z132" s="131" t="n">
        <v>0.24</v>
      </c>
      <c r="AA132" s="131" t="n">
        <v>0.24</v>
      </c>
      <c r="AB132" s="131" t="n">
        <v>0.24</v>
      </c>
      <c r="AC132" s="131"/>
      <c r="AD132" s="131" t="n">
        <v>0.11</v>
      </c>
      <c r="AE132" s="131" t="n">
        <v>0.11</v>
      </c>
      <c r="AF132" s="131" t="n">
        <v>0.11</v>
      </c>
      <c r="AG132" s="131"/>
      <c r="AH132" s="131" t="n">
        <v>0.11</v>
      </c>
      <c r="AI132" s="131" t="n">
        <v>0.11</v>
      </c>
      <c r="AJ132" s="131" t="n">
        <v>0.11</v>
      </c>
      <c r="AK132" s="131"/>
      <c r="AL132" s="131" t="n">
        <v>0.1875</v>
      </c>
      <c r="AM132" s="131" t="n">
        <v>0.1875</v>
      </c>
      <c r="AN132" s="131" t="n">
        <v>0.1875</v>
      </c>
      <c r="AO132" s="133"/>
      <c r="AP132" s="133" t="n">
        <v>42</v>
      </c>
      <c r="AQ132" s="133" t="n">
        <v>0.4</v>
      </c>
      <c r="AR132" s="134"/>
      <c r="AS132" s="134"/>
      <c r="AT132" s="134"/>
      <c r="AU132" s="134"/>
      <c r="AV132" s="134"/>
      <c r="AW132" s="134"/>
      <c r="AX132" s="134"/>
      <c r="AY132" s="134"/>
      <c r="AZ132" s="134"/>
      <c r="BA132" s="134"/>
      <c r="BB132" s="134"/>
      <c r="BC132" s="134"/>
      <c r="BD132" s="134"/>
      <c r="BE132" s="134"/>
      <c r="BF132" s="134"/>
      <c r="BI132" s="153" t="n">
        <f aca="false">M132</f>
        <v>40909</v>
      </c>
      <c r="BJ132" s="157" t="n">
        <f aca="false">AH132</f>
        <v>0.11</v>
      </c>
      <c r="BK132" s="157" t="n">
        <f aca="false">AI132</f>
        <v>0.11</v>
      </c>
      <c r="BL132" s="157" t="n">
        <f aca="false">AJ132</f>
        <v>0.11</v>
      </c>
      <c r="BM132" s="144"/>
      <c r="BN132" s="157" t="n">
        <f aca="false">AL132</f>
        <v>0.1875</v>
      </c>
      <c r="BO132" s="157" t="n">
        <f aca="false">AM132</f>
        <v>0.1875</v>
      </c>
      <c r="BP132" s="158" t="n">
        <f aca="false">AN132</f>
        <v>0.1875</v>
      </c>
    </row>
    <row r="133" customFormat="false" ht="12.75" hidden="false" customHeight="false" outlineLevel="0" collapsed="false">
      <c r="A133" s="137" t="n">
        <f aca="false">EOMONTH(A132,0)+1</f>
        <v>41153</v>
      </c>
      <c r="B133" s="138" t="n">
        <v>0.0586025263654717</v>
      </c>
      <c r="C133" s="129"/>
      <c r="D133" s="155" t="n">
        <v>40057</v>
      </c>
      <c r="E133" s="133" t="n">
        <v>36.5</v>
      </c>
      <c r="F133" s="133" t="n">
        <v>36.5</v>
      </c>
      <c r="G133" s="133" t="n">
        <v>36.5</v>
      </c>
      <c r="H133" s="131"/>
      <c r="I133" s="133" t="n">
        <v>28</v>
      </c>
      <c r="J133" s="133" t="n">
        <v>28</v>
      </c>
      <c r="K133" s="133" t="n">
        <v>28</v>
      </c>
      <c r="L133" s="134"/>
      <c r="M133" s="146" t="n">
        <v>40940</v>
      </c>
      <c r="N133" s="133" t="n">
        <v>36.08</v>
      </c>
      <c r="O133" s="133" t="n">
        <v>36.08</v>
      </c>
      <c r="P133" s="133" t="n">
        <v>36.08</v>
      </c>
      <c r="Q133" s="133"/>
      <c r="R133" s="133" t="n">
        <v>31.754</v>
      </c>
      <c r="S133" s="133" t="n">
        <v>31.754</v>
      </c>
      <c r="T133" s="133" t="n">
        <v>31.754</v>
      </c>
      <c r="U133" s="133"/>
      <c r="V133" s="133" t="n">
        <v>1.05</v>
      </c>
      <c r="W133" s="133" t="n">
        <v>1.05</v>
      </c>
      <c r="X133" s="133" t="n">
        <v>1.05</v>
      </c>
      <c r="Y133" s="133"/>
      <c r="Z133" s="131" t="n">
        <v>0.24</v>
      </c>
      <c r="AA133" s="131" t="n">
        <v>0.24</v>
      </c>
      <c r="AB133" s="131" t="n">
        <v>0.24</v>
      </c>
      <c r="AC133" s="131"/>
      <c r="AD133" s="131" t="n">
        <v>0.13</v>
      </c>
      <c r="AE133" s="131" t="n">
        <v>0.13</v>
      </c>
      <c r="AF133" s="131" t="n">
        <v>0.13</v>
      </c>
      <c r="AG133" s="131"/>
      <c r="AH133" s="131" t="n">
        <v>0.11</v>
      </c>
      <c r="AI133" s="131" t="n">
        <v>0.11</v>
      </c>
      <c r="AJ133" s="131" t="n">
        <v>0.11</v>
      </c>
      <c r="AK133" s="131"/>
      <c r="AL133" s="131" t="n">
        <v>0.1875</v>
      </c>
      <c r="AM133" s="131" t="n">
        <v>0.1875</v>
      </c>
      <c r="AN133" s="131" t="n">
        <v>0.1875</v>
      </c>
      <c r="AO133" s="133"/>
      <c r="AP133" s="133" t="n">
        <v>42</v>
      </c>
      <c r="AQ133" s="133" t="n">
        <v>0.4</v>
      </c>
      <c r="AR133" s="134"/>
      <c r="AS133" s="134"/>
      <c r="AT133" s="134"/>
      <c r="AU133" s="134"/>
      <c r="AV133" s="134"/>
      <c r="AW133" s="134"/>
      <c r="AX133" s="134"/>
      <c r="AY133" s="134"/>
      <c r="AZ133" s="134"/>
      <c r="BA133" s="134"/>
      <c r="BB133" s="134"/>
      <c r="BC133" s="134"/>
      <c r="BD133" s="134"/>
      <c r="BE133" s="134"/>
      <c r="BF133" s="134"/>
      <c r="BI133" s="153" t="n">
        <f aca="false">M133</f>
        <v>40940</v>
      </c>
      <c r="BJ133" s="157" t="n">
        <f aca="false">AH133</f>
        <v>0.11</v>
      </c>
      <c r="BK133" s="157" t="n">
        <f aca="false">AI133</f>
        <v>0.11</v>
      </c>
      <c r="BL133" s="157" t="n">
        <f aca="false">AJ133</f>
        <v>0.11</v>
      </c>
      <c r="BM133" s="144"/>
      <c r="BN133" s="157" t="n">
        <f aca="false">AL133</f>
        <v>0.1875</v>
      </c>
      <c r="BO133" s="157" t="n">
        <f aca="false">AM133</f>
        <v>0.1875</v>
      </c>
      <c r="BP133" s="158" t="n">
        <f aca="false">AN133</f>
        <v>0.1875</v>
      </c>
    </row>
    <row r="134" customFormat="false" ht="12.75" hidden="false" customHeight="false" outlineLevel="0" collapsed="false">
      <c r="A134" s="137" t="n">
        <f aca="false">EOMONTH(A133,0)+1</f>
        <v>41183</v>
      </c>
      <c r="B134" s="138" t="n">
        <v>0.0586433992662338</v>
      </c>
      <c r="C134" s="129"/>
      <c r="D134" s="155" t="n">
        <v>40087</v>
      </c>
      <c r="E134" s="133" t="n">
        <v>36.25</v>
      </c>
      <c r="F134" s="133" t="n">
        <v>36.25</v>
      </c>
      <c r="G134" s="133" t="n">
        <v>36.25</v>
      </c>
      <c r="H134" s="131"/>
      <c r="I134" s="133" t="n">
        <v>27.3</v>
      </c>
      <c r="J134" s="133" t="n">
        <v>27.3</v>
      </c>
      <c r="K134" s="133" t="n">
        <v>27.3</v>
      </c>
      <c r="L134" s="134"/>
      <c r="M134" s="146" t="n">
        <v>40969</v>
      </c>
      <c r="N134" s="133" t="n">
        <v>30.125</v>
      </c>
      <c r="O134" s="133" t="n">
        <v>30.125</v>
      </c>
      <c r="P134" s="133" t="n">
        <v>30.125</v>
      </c>
      <c r="Q134" s="133"/>
      <c r="R134" s="133" t="n">
        <v>31.45</v>
      </c>
      <c r="S134" s="133" t="n">
        <v>31.45</v>
      </c>
      <c r="T134" s="133" t="n">
        <v>31.45</v>
      </c>
      <c r="U134" s="133"/>
      <c r="V134" s="133" t="n">
        <v>1.05</v>
      </c>
      <c r="W134" s="133" t="n">
        <v>1.05</v>
      </c>
      <c r="X134" s="133" t="n">
        <v>1.05</v>
      </c>
      <c r="Y134" s="133"/>
      <c r="Z134" s="131" t="n">
        <v>0.24</v>
      </c>
      <c r="AA134" s="131" t="n">
        <v>0.24</v>
      </c>
      <c r="AB134" s="131" t="n">
        <v>0.24</v>
      </c>
      <c r="AC134" s="131"/>
      <c r="AD134" s="131" t="n">
        <v>0.13</v>
      </c>
      <c r="AE134" s="131" t="n">
        <v>0.13</v>
      </c>
      <c r="AF134" s="131" t="n">
        <v>0.13</v>
      </c>
      <c r="AG134" s="131"/>
      <c r="AH134" s="131" t="n">
        <v>0.11</v>
      </c>
      <c r="AI134" s="131" t="n">
        <v>0.11</v>
      </c>
      <c r="AJ134" s="131" t="n">
        <v>0.11</v>
      </c>
      <c r="AK134" s="131"/>
      <c r="AL134" s="131" t="n">
        <v>0.1875</v>
      </c>
      <c r="AM134" s="131" t="n">
        <v>0.1875</v>
      </c>
      <c r="AN134" s="131" t="n">
        <v>0.1875</v>
      </c>
      <c r="AO134" s="133"/>
      <c r="AP134" s="133" t="n">
        <v>42</v>
      </c>
      <c r="AQ134" s="133" t="n">
        <v>0.4</v>
      </c>
      <c r="AR134" s="134"/>
      <c r="AS134" s="134"/>
      <c r="AT134" s="134"/>
      <c r="AU134" s="134"/>
      <c r="AV134" s="134"/>
      <c r="AW134" s="134"/>
      <c r="AX134" s="134"/>
      <c r="AY134" s="134"/>
      <c r="AZ134" s="134"/>
      <c r="BA134" s="134"/>
      <c r="BB134" s="134"/>
      <c r="BC134" s="134"/>
      <c r="BD134" s="134"/>
      <c r="BE134" s="134"/>
      <c r="BF134" s="134"/>
      <c r="BI134" s="153" t="n">
        <f aca="false">M134</f>
        <v>40969</v>
      </c>
      <c r="BJ134" s="157" t="n">
        <f aca="false">AH134</f>
        <v>0.11</v>
      </c>
      <c r="BK134" s="157" t="n">
        <f aca="false">AI134</f>
        <v>0.11</v>
      </c>
      <c r="BL134" s="157" t="n">
        <f aca="false">AJ134</f>
        <v>0.11</v>
      </c>
      <c r="BM134" s="144"/>
      <c r="BN134" s="157" t="n">
        <f aca="false">AL134</f>
        <v>0.1875</v>
      </c>
      <c r="BO134" s="157" t="n">
        <f aca="false">AM134</f>
        <v>0.1875</v>
      </c>
      <c r="BP134" s="158" t="n">
        <f aca="false">AN134</f>
        <v>0.1875</v>
      </c>
    </row>
    <row r="135" customFormat="false" ht="12.75" hidden="false" customHeight="false" outlineLevel="0" collapsed="false">
      <c r="A135" s="137" t="n">
        <f aca="false">EOMONTH(A134,0)+1</f>
        <v>41214</v>
      </c>
      <c r="B135" s="138" t="n">
        <v>0.0586856345976052</v>
      </c>
      <c r="C135" s="129"/>
      <c r="D135" s="155" t="n">
        <v>40118</v>
      </c>
      <c r="E135" s="133" t="n">
        <v>36.25</v>
      </c>
      <c r="F135" s="133" t="n">
        <v>36.25</v>
      </c>
      <c r="G135" s="133" t="n">
        <v>36.25</v>
      </c>
      <c r="H135" s="131"/>
      <c r="I135" s="133" t="n">
        <v>26.7</v>
      </c>
      <c r="J135" s="133" t="n">
        <v>26.7</v>
      </c>
      <c r="K135" s="133" t="n">
        <v>26.7</v>
      </c>
      <c r="L135" s="134"/>
      <c r="M135" s="146" t="n">
        <v>41000</v>
      </c>
      <c r="N135" s="133" t="n">
        <v>30.15</v>
      </c>
      <c r="O135" s="133" t="n">
        <v>30.15</v>
      </c>
      <c r="P135" s="133" t="n">
        <v>30.15</v>
      </c>
      <c r="Q135" s="133"/>
      <c r="R135" s="133" t="n">
        <v>29.55</v>
      </c>
      <c r="S135" s="133" t="n">
        <v>29.55</v>
      </c>
      <c r="T135" s="133" t="n">
        <v>29.55</v>
      </c>
      <c r="U135" s="133"/>
      <c r="V135" s="133" t="n">
        <v>1.05</v>
      </c>
      <c r="W135" s="133" t="n">
        <v>1.05</v>
      </c>
      <c r="X135" s="133" t="n">
        <v>1.05</v>
      </c>
      <c r="Y135" s="133"/>
      <c r="Z135" s="131" t="n">
        <v>0.24</v>
      </c>
      <c r="AA135" s="131" t="n">
        <v>0.24</v>
      </c>
      <c r="AB135" s="131" t="n">
        <v>0.24</v>
      </c>
      <c r="AC135" s="131"/>
      <c r="AD135" s="131" t="n">
        <v>0.1</v>
      </c>
      <c r="AE135" s="131" t="n">
        <v>0.1</v>
      </c>
      <c r="AF135" s="131" t="n">
        <v>0.1</v>
      </c>
      <c r="AG135" s="131"/>
      <c r="AH135" s="131" t="n">
        <v>0.11</v>
      </c>
      <c r="AI135" s="131" t="n">
        <v>0.11</v>
      </c>
      <c r="AJ135" s="131" t="n">
        <v>0.11</v>
      </c>
      <c r="AK135" s="131"/>
      <c r="AL135" s="131" t="n">
        <v>0.1875</v>
      </c>
      <c r="AM135" s="131" t="n">
        <v>0.1875</v>
      </c>
      <c r="AN135" s="131" t="n">
        <v>0.1875</v>
      </c>
      <c r="AO135" s="133"/>
      <c r="AP135" s="133" t="n">
        <v>43</v>
      </c>
      <c r="AQ135" s="133" t="n">
        <v>0.4</v>
      </c>
      <c r="AR135" s="134"/>
      <c r="AS135" s="134"/>
      <c r="AT135" s="134"/>
      <c r="AU135" s="134"/>
      <c r="AV135" s="134"/>
      <c r="AW135" s="134"/>
      <c r="AX135" s="134"/>
      <c r="AY135" s="134"/>
      <c r="AZ135" s="134"/>
      <c r="BA135" s="134"/>
      <c r="BB135" s="134"/>
      <c r="BC135" s="134"/>
      <c r="BD135" s="134"/>
      <c r="BE135" s="134"/>
      <c r="BF135" s="134"/>
      <c r="BI135" s="153" t="n">
        <f aca="false">M135</f>
        <v>41000</v>
      </c>
      <c r="BJ135" s="157" t="n">
        <f aca="false">AH135</f>
        <v>0.11</v>
      </c>
      <c r="BK135" s="157" t="n">
        <f aca="false">AI135</f>
        <v>0.11</v>
      </c>
      <c r="BL135" s="157" t="n">
        <f aca="false">AJ135</f>
        <v>0.11</v>
      </c>
      <c r="BM135" s="144"/>
      <c r="BN135" s="157" t="n">
        <f aca="false">AL135</f>
        <v>0.1875</v>
      </c>
      <c r="BO135" s="157" t="n">
        <f aca="false">AM135</f>
        <v>0.1875</v>
      </c>
      <c r="BP135" s="158" t="n">
        <f aca="false">AN135</f>
        <v>0.1875</v>
      </c>
    </row>
    <row r="136" customFormat="false" ht="12.75" hidden="false" customHeight="false" outlineLevel="0" collapsed="false">
      <c r="A136" s="137" t="n">
        <f aca="false">EOMONTH(A135,0)+1</f>
        <v>41244</v>
      </c>
      <c r="B136" s="138" t="n">
        <v>0.0587265074994972</v>
      </c>
      <c r="C136" s="129"/>
      <c r="D136" s="155" t="n">
        <v>40148</v>
      </c>
      <c r="E136" s="133" t="n">
        <v>36.25</v>
      </c>
      <c r="F136" s="133" t="n">
        <v>36.25</v>
      </c>
      <c r="G136" s="133" t="n">
        <v>36.25</v>
      </c>
      <c r="H136" s="131"/>
      <c r="I136" s="133" t="n">
        <v>27.35</v>
      </c>
      <c r="J136" s="133" t="n">
        <v>27.35</v>
      </c>
      <c r="K136" s="133" t="n">
        <v>27.35</v>
      </c>
      <c r="L136" s="134"/>
      <c r="M136" s="146" t="n">
        <v>41030</v>
      </c>
      <c r="N136" s="133" t="n">
        <v>31.7</v>
      </c>
      <c r="O136" s="133" t="n">
        <v>31.7</v>
      </c>
      <c r="P136" s="133" t="n">
        <v>31.7</v>
      </c>
      <c r="Q136" s="133"/>
      <c r="R136" s="133" t="n">
        <v>30.7</v>
      </c>
      <c r="S136" s="133" t="n">
        <v>30.7</v>
      </c>
      <c r="T136" s="133" t="n">
        <v>30.7</v>
      </c>
      <c r="U136" s="133"/>
      <c r="V136" s="133" t="n">
        <v>1.05</v>
      </c>
      <c r="W136" s="133" t="n">
        <v>1.05</v>
      </c>
      <c r="X136" s="133" t="n">
        <v>1.05</v>
      </c>
      <c r="Y136" s="133"/>
      <c r="Z136" s="131" t="n">
        <v>0.24</v>
      </c>
      <c r="AA136" s="131" t="n">
        <v>0.24</v>
      </c>
      <c r="AB136" s="131" t="n">
        <v>0.24</v>
      </c>
      <c r="AC136" s="131"/>
      <c r="AD136" s="131" t="n">
        <v>0.105</v>
      </c>
      <c r="AE136" s="131" t="n">
        <v>0.105</v>
      </c>
      <c r="AF136" s="131" t="n">
        <v>0.105</v>
      </c>
      <c r="AG136" s="131"/>
      <c r="AH136" s="131" t="n">
        <v>0.11</v>
      </c>
      <c r="AI136" s="131" t="n">
        <v>0.11</v>
      </c>
      <c r="AJ136" s="131" t="n">
        <v>0.11</v>
      </c>
      <c r="AK136" s="131"/>
      <c r="AL136" s="131" t="n">
        <v>0.1875</v>
      </c>
      <c r="AM136" s="131" t="n">
        <v>0.1875</v>
      </c>
      <c r="AN136" s="131" t="n">
        <v>0.1875</v>
      </c>
      <c r="AO136" s="133"/>
      <c r="AP136" s="133" t="n">
        <v>43</v>
      </c>
      <c r="AQ136" s="133" t="n">
        <v>0.4</v>
      </c>
      <c r="AR136" s="134"/>
      <c r="AS136" s="134"/>
      <c r="AT136" s="134"/>
      <c r="AU136" s="134"/>
      <c r="AV136" s="134"/>
      <c r="AW136" s="134"/>
      <c r="AX136" s="134"/>
      <c r="AY136" s="134"/>
      <c r="AZ136" s="134"/>
      <c r="BA136" s="134"/>
      <c r="BB136" s="134"/>
      <c r="BC136" s="134"/>
      <c r="BD136" s="134"/>
      <c r="BE136" s="134"/>
      <c r="BF136" s="134"/>
      <c r="BI136" s="153" t="n">
        <f aca="false">M136</f>
        <v>41030</v>
      </c>
      <c r="BJ136" s="157" t="n">
        <f aca="false">AH136</f>
        <v>0.11</v>
      </c>
      <c r="BK136" s="157" t="n">
        <f aca="false">AI136</f>
        <v>0.11</v>
      </c>
      <c r="BL136" s="157" t="n">
        <f aca="false">AJ136</f>
        <v>0.11</v>
      </c>
      <c r="BM136" s="144"/>
      <c r="BN136" s="157" t="n">
        <f aca="false">AL136</f>
        <v>0.1875</v>
      </c>
      <c r="BO136" s="157" t="n">
        <f aca="false">AM136</f>
        <v>0.1875</v>
      </c>
      <c r="BP136" s="158" t="n">
        <f aca="false">AN136</f>
        <v>0.1875</v>
      </c>
    </row>
    <row r="137" customFormat="false" ht="12.75" hidden="false" customHeight="false" outlineLevel="0" collapsed="false">
      <c r="A137" s="137" t="n">
        <f aca="false">EOMONTH(A136,0)+1</f>
        <v>41275</v>
      </c>
      <c r="B137" s="138" t="n">
        <v>0.0587687428320356</v>
      </c>
      <c r="C137" s="129"/>
      <c r="D137" s="155" t="n">
        <v>40179</v>
      </c>
      <c r="E137" s="133" t="n">
        <v>45.75</v>
      </c>
      <c r="F137" s="133" t="n">
        <v>45.75</v>
      </c>
      <c r="G137" s="133" t="n">
        <v>45.75</v>
      </c>
      <c r="H137" s="131"/>
      <c r="I137" s="133" t="n">
        <v>35.85</v>
      </c>
      <c r="J137" s="133" t="n">
        <v>35.85</v>
      </c>
      <c r="K137" s="133" t="n">
        <v>35.85</v>
      </c>
      <c r="L137" s="134"/>
      <c r="M137" s="146" t="n">
        <v>41061</v>
      </c>
      <c r="N137" s="133" t="n">
        <v>33.3</v>
      </c>
      <c r="O137" s="133" t="n">
        <v>33.3</v>
      </c>
      <c r="P137" s="133" t="n">
        <v>33.3</v>
      </c>
      <c r="Q137" s="133"/>
      <c r="R137" s="133" t="n">
        <v>31</v>
      </c>
      <c r="S137" s="133" t="n">
        <v>31</v>
      </c>
      <c r="T137" s="133" t="n">
        <v>31</v>
      </c>
      <c r="U137" s="133"/>
      <c r="V137" s="133" t="n">
        <v>1.55</v>
      </c>
      <c r="W137" s="133" t="n">
        <v>1.55</v>
      </c>
      <c r="X137" s="133" t="n">
        <v>1.55</v>
      </c>
      <c r="Y137" s="133"/>
      <c r="Z137" s="131" t="n">
        <v>0.24</v>
      </c>
      <c r="AA137" s="131" t="n">
        <v>0.24</v>
      </c>
      <c r="AB137" s="131" t="n">
        <v>0.24</v>
      </c>
      <c r="AC137" s="131"/>
      <c r="AD137" s="131" t="n">
        <v>0.14</v>
      </c>
      <c r="AE137" s="131" t="n">
        <v>0.14</v>
      </c>
      <c r="AF137" s="131" t="n">
        <v>0.14</v>
      </c>
      <c r="AG137" s="131"/>
      <c r="AH137" s="131" t="n">
        <v>0.11</v>
      </c>
      <c r="AI137" s="131" t="n">
        <v>0.11</v>
      </c>
      <c r="AJ137" s="131" t="n">
        <v>0.11</v>
      </c>
      <c r="AK137" s="131"/>
      <c r="AL137" s="131" t="n">
        <v>0.1875</v>
      </c>
      <c r="AM137" s="131" t="n">
        <v>0.1875</v>
      </c>
      <c r="AN137" s="131" t="n">
        <v>0.1875</v>
      </c>
      <c r="AO137" s="133"/>
      <c r="AP137" s="133" t="n">
        <v>43</v>
      </c>
      <c r="AQ137" s="133" t="n">
        <v>0.4</v>
      </c>
      <c r="AR137" s="134"/>
      <c r="AS137" s="134"/>
      <c r="AT137" s="134"/>
      <c r="AU137" s="134"/>
      <c r="AV137" s="134"/>
      <c r="AW137" s="134"/>
      <c r="AX137" s="134"/>
      <c r="AY137" s="134"/>
      <c r="AZ137" s="134"/>
      <c r="BA137" s="134"/>
      <c r="BB137" s="134"/>
      <c r="BC137" s="134"/>
      <c r="BD137" s="134"/>
      <c r="BE137" s="134"/>
      <c r="BF137" s="134"/>
      <c r="BI137" s="153" t="n">
        <f aca="false">M137</f>
        <v>41061</v>
      </c>
      <c r="BJ137" s="157" t="n">
        <f aca="false">AH137</f>
        <v>0.11</v>
      </c>
      <c r="BK137" s="157" t="n">
        <f aca="false">AI137</f>
        <v>0.11</v>
      </c>
      <c r="BL137" s="157" t="n">
        <f aca="false">AJ137</f>
        <v>0.11</v>
      </c>
      <c r="BM137" s="144"/>
      <c r="BN137" s="157" t="n">
        <f aca="false">AL137</f>
        <v>0.1875</v>
      </c>
      <c r="BO137" s="157" t="n">
        <f aca="false">AM137</f>
        <v>0.1875</v>
      </c>
      <c r="BP137" s="158" t="n">
        <f aca="false">AN137</f>
        <v>0.1875</v>
      </c>
    </row>
    <row r="138" customFormat="false" ht="12.75" hidden="false" customHeight="false" outlineLevel="0" collapsed="false">
      <c r="A138" s="137" t="n">
        <f aca="false">EOMONTH(A137,0)+1</f>
        <v>41306</v>
      </c>
      <c r="B138" s="138" t="n">
        <v>0.0588109781651669</v>
      </c>
      <c r="C138" s="129"/>
      <c r="D138" s="155" t="n">
        <v>40210</v>
      </c>
      <c r="E138" s="133" t="n">
        <v>46.75</v>
      </c>
      <c r="F138" s="133" t="n">
        <v>46.75</v>
      </c>
      <c r="G138" s="133" t="n">
        <v>46.75</v>
      </c>
      <c r="H138" s="131"/>
      <c r="I138" s="133" t="n">
        <v>34.9</v>
      </c>
      <c r="J138" s="133" t="n">
        <v>34.9</v>
      </c>
      <c r="K138" s="133" t="n">
        <v>34.9</v>
      </c>
      <c r="L138" s="134"/>
      <c r="M138" s="146" t="n">
        <v>41091</v>
      </c>
      <c r="N138" s="133" t="n">
        <v>40.35</v>
      </c>
      <c r="O138" s="133" t="n">
        <v>40.35</v>
      </c>
      <c r="P138" s="133" t="n">
        <v>40.35</v>
      </c>
      <c r="Q138" s="133"/>
      <c r="R138" s="133" t="n">
        <v>39.15</v>
      </c>
      <c r="S138" s="133" t="n">
        <v>39.15</v>
      </c>
      <c r="T138" s="133" t="n">
        <v>39.15</v>
      </c>
      <c r="U138" s="133"/>
      <c r="V138" s="133" t="n">
        <v>1.55</v>
      </c>
      <c r="W138" s="133" t="n">
        <v>1.55</v>
      </c>
      <c r="X138" s="133" t="n">
        <v>1.55</v>
      </c>
      <c r="Y138" s="133"/>
      <c r="Z138" s="131" t="n">
        <v>0.29</v>
      </c>
      <c r="AA138" s="131" t="n">
        <v>0.29</v>
      </c>
      <c r="AB138" s="131" t="n">
        <v>0.29</v>
      </c>
      <c r="AC138" s="131"/>
      <c r="AD138" s="131" t="n">
        <v>0.15</v>
      </c>
      <c r="AE138" s="131" t="n">
        <v>0.15</v>
      </c>
      <c r="AF138" s="131" t="n">
        <v>0.15</v>
      </c>
      <c r="AG138" s="131"/>
      <c r="AH138" s="131" t="n">
        <v>0.15</v>
      </c>
      <c r="AI138" s="131" t="n">
        <v>0.15</v>
      </c>
      <c r="AJ138" s="131" t="n">
        <v>0.15</v>
      </c>
      <c r="AK138" s="131"/>
      <c r="AL138" s="131" t="n">
        <v>0.2625</v>
      </c>
      <c r="AM138" s="131" t="n">
        <v>0.2625</v>
      </c>
      <c r="AN138" s="131" t="n">
        <v>0.2625</v>
      </c>
      <c r="AO138" s="133"/>
      <c r="AP138" s="133" t="n">
        <v>44</v>
      </c>
      <c r="AQ138" s="133" t="n">
        <v>0.4</v>
      </c>
      <c r="AR138" s="134"/>
      <c r="AS138" s="134"/>
      <c r="AT138" s="134"/>
      <c r="AU138" s="134"/>
      <c r="AV138" s="134"/>
      <c r="AW138" s="134"/>
      <c r="AX138" s="134"/>
      <c r="AY138" s="134"/>
      <c r="AZ138" s="134"/>
      <c r="BA138" s="134"/>
      <c r="BB138" s="134"/>
      <c r="BC138" s="134"/>
      <c r="BD138" s="134"/>
      <c r="BE138" s="134"/>
      <c r="BF138" s="134"/>
      <c r="BI138" s="153" t="n">
        <f aca="false">M138</f>
        <v>41091</v>
      </c>
      <c r="BJ138" s="157" t="n">
        <f aca="false">AH138</f>
        <v>0.15</v>
      </c>
      <c r="BK138" s="157" t="n">
        <f aca="false">AI138</f>
        <v>0.15</v>
      </c>
      <c r="BL138" s="157" t="n">
        <f aca="false">AJ138</f>
        <v>0.15</v>
      </c>
      <c r="BM138" s="144"/>
      <c r="BN138" s="157" t="n">
        <f aca="false">AL138</f>
        <v>0.2625</v>
      </c>
      <c r="BO138" s="157" t="n">
        <f aca="false">AM138</f>
        <v>0.2625</v>
      </c>
      <c r="BP138" s="158" t="n">
        <f aca="false">AN138</f>
        <v>0.2625</v>
      </c>
    </row>
    <row r="139" customFormat="false" ht="12.75" hidden="false" customHeight="false" outlineLevel="0" collapsed="false">
      <c r="A139" s="137" t="n">
        <f aca="false">EOMONTH(A138,0)+1</f>
        <v>41334</v>
      </c>
      <c r="B139" s="138" t="n">
        <v>0.0588491262085049</v>
      </c>
      <c r="C139" s="129"/>
      <c r="D139" s="155" t="n">
        <v>40238</v>
      </c>
      <c r="E139" s="133" t="n">
        <v>37.75</v>
      </c>
      <c r="F139" s="133" t="n">
        <v>37.75</v>
      </c>
      <c r="G139" s="133" t="n">
        <v>37.75</v>
      </c>
      <c r="H139" s="131"/>
      <c r="I139" s="133" t="n">
        <v>32.45</v>
      </c>
      <c r="J139" s="133" t="n">
        <v>32.45</v>
      </c>
      <c r="K139" s="133" t="n">
        <v>32.45</v>
      </c>
      <c r="L139" s="134"/>
      <c r="M139" s="146" t="n">
        <v>41122</v>
      </c>
      <c r="N139" s="133" t="n">
        <v>41.1</v>
      </c>
      <c r="O139" s="133" t="n">
        <v>41.1</v>
      </c>
      <c r="P139" s="133" t="n">
        <v>41.1</v>
      </c>
      <c r="Q139" s="133"/>
      <c r="R139" s="133" t="n">
        <v>41.95</v>
      </c>
      <c r="S139" s="133" t="n">
        <v>41.95</v>
      </c>
      <c r="T139" s="133" t="n">
        <v>41.95</v>
      </c>
      <c r="U139" s="133"/>
      <c r="V139" s="133" t="n">
        <v>1.55</v>
      </c>
      <c r="W139" s="133" t="n">
        <v>1.55</v>
      </c>
      <c r="X139" s="133" t="n">
        <v>1.55</v>
      </c>
      <c r="Y139" s="133"/>
      <c r="Z139" s="131" t="n">
        <v>0.29</v>
      </c>
      <c r="AA139" s="131" t="n">
        <v>0.29</v>
      </c>
      <c r="AB139" s="131" t="n">
        <v>0.29</v>
      </c>
      <c r="AC139" s="131"/>
      <c r="AD139" s="131" t="n">
        <v>0.16</v>
      </c>
      <c r="AE139" s="131" t="n">
        <v>0.16</v>
      </c>
      <c r="AF139" s="131" t="n">
        <v>0.16</v>
      </c>
      <c r="AG139" s="131"/>
      <c r="AH139" s="131" t="n">
        <v>0.15</v>
      </c>
      <c r="AI139" s="131" t="n">
        <v>0.15</v>
      </c>
      <c r="AJ139" s="131" t="n">
        <v>0.15</v>
      </c>
      <c r="AK139" s="131"/>
      <c r="AL139" s="131" t="n">
        <v>0.2625</v>
      </c>
      <c r="AM139" s="131" t="n">
        <v>0.2625</v>
      </c>
      <c r="AN139" s="131" t="n">
        <v>0.2625</v>
      </c>
      <c r="AO139" s="133"/>
      <c r="AP139" s="133" t="n">
        <v>44</v>
      </c>
      <c r="AQ139" s="133" t="n">
        <v>0.4</v>
      </c>
      <c r="AR139" s="134"/>
      <c r="AS139" s="134"/>
      <c r="AT139" s="134"/>
      <c r="AU139" s="134"/>
      <c r="AV139" s="134"/>
      <c r="AW139" s="134"/>
      <c r="AX139" s="134"/>
      <c r="AY139" s="134"/>
      <c r="AZ139" s="134"/>
      <c r="BA139" s="134"/>
      <c r="BB139" s="134"/>
      <c r="BC139" s="134"/>
      <c r="BD139" s="134"/>
      <c r="BE139" s="134"/>
      <c r="BF139" s="134"/>
      <c r="BI139" s="153" t="n">
        <f aca="false">M139</f>
        <v>41122</v>
      </c>
      <c r="BJ139" s="157" t="n">
        <f aca="false">AH139</f>
        <v>0.15</v>
      </c>
      <c r="BK139" s="157" t="n">
        <f aca="false">AI139</f>
        <v>0.15</v>
      </c>
      <c r="BL139" s="157" t="n">
        <f aca="false">AJ139</f>
        <v>0.15</v>
      </c>
      <c r="BM139" s="144"/>
      <c r="BN139" s="157" t="n">
        <f aca="false">AL139</f>
        <v>0.2625</v>
      </c>
      <c r="BO139" s="157" t="n">
        <f aca="false">AM139</f>
        <v>0.2625</v>
      </c>
      <c r="BP139" s="158" t="n">
        <f aca="false">AN139</f>
        <v>0.2625</v>
      </c>
    </row>
    <row r="140" customFormat="false" ht="12.75" hidden="false" customHeight="false" outlineLevel="0" collapsed="false">
      <c r="A140" s="137" t="n">
        <f aca="false">EOMONTH(A139,0)+1</f>
        <v>41365</v>
      </c>
      <c r="B140" s="138" t="n">
        <v>0.0588913615427651</v>
      </c>
      <c r="C140" s="129"/>
      <c r="D140" s="155" t="n">
        <v>40269</v>
      </c>
      <c r="E140" s="133" t="n">
        <v>38</v>
      </c>
      <c r="F140" s="133" t="n">
        <v>38</v>
      </c>
      <c r="G140" s="133" t="n">
        <v>38</v>
      </c>
      <c r="H140" s="131"/>
      <c r="I140" s="133" t="n">
        <v>29.7</v>
      </c>
      <c r="J140" s="133" t="n">
        <v>29.7</v>
      </c>
      <c r="K140" s="133" t="n">
        <v>29.7</v>
      </c>
      <c r="L140" s="134"/>
      <c r="M140" s="146" t="n">
        <v>41153</v>
      </c>
      <c r="N140" s="133" t="n">
        <v>29.075</v>
      </c>
      <c r="O140" s="133" t="n">
        <v>29.075</v>
      </c>
      <c r="P140" s="133" t="n">
        <v>29.075</v>
      </c>
      <c r="Q140" s="133"/>
      <c r="R140" s="133" t="n">
        <v>30.35</v>
      </c>
      <c r="S140" s="133" t="n">
        <v>30.35</v>
      </c>
      <c r="T140" s="133" t="n">
        <v>30.35</v>
      </c>
      <c r="U140" s="133"/>
      <c r="V140" s="133" t="n">
        <v>1.55</v>
      </c>
      <c r="W140" s="133" t="n">
        <v>1.55</v>
      </c>
      <c r="X140" s="133" t="n">
        <v>1.55</v>
      </c>
      <c r="Y140" s="133"/>
      <c r="Z140" s="131" t="n">
        <v>0.24</v>
      </c>
      <c r="AA140" s="131" t="n">
        <v>0.24</v>
      </c>
      <c r="AB140" s="131" t="n">
        <v>0.24</v>
      </c>
      <c r="AC140" s="131"/>
      <c r="AD140" s="131" t="n">
        <v>0.16</v>
      </c>
      <c r="AE140" s="131" t="n">
        <v>0.16</v>
      </c>
      <c r="AF140" s="131" t="n">
        <v>0.16</v>
      </c>
      <c r="AG140" s="131"/>
      <c r="AH140" s="131" t="n">
        <v>0.12</v>
      </c>
      <c r="AI140" s="131" t="n">
        <v>0.12</v>
      </c>
      <c r="AJ140" s="131" t="n">
        <v>0.12</v>
      </c>
      <c r="AK140" s="131"/>
      <c r="AL140" s="131" t="n">
        <v>0.21</v>
      </c>
      <c r="AM140" s="131" t="n">
        <v>0.21</v>
      </c>
      <c r="AN140" s="131" t="n">
        <v>0.21</v>
      </c>
      <c r="AO140" s="133"/>
      <c r="AP140" s="133" t="n">
        <v>44</v>
      </c>
      <c r="AQ140" s="133" t="n">
        <v>0.4</v>
      </c>
      <c r="AR140" s="134"/>
      <c r="AS140" s="134"/>
      <c r="AT140" s="134"/>
      <c r="AU140" s="134"/>
      <c r="AV140" s="134"/>
      <c r="AW140" s="134"/>
      <c r="AX140" s="134"/>
      <c r="AY140" s="134"/>
      <c r="AZ140" s="134"/>
      <c r="BA140" s="134"/>
      <c r="BB140" s="134"/>
      <c r="BC140" s="134"/>
      <c r="BD140" s="134"/>
      <c r="BE140" s="134"/>
      <c r="BF140" s="134"/>
      <c r="BI140" s="153" t="n">
        <f aca="false">M140</f>
        <v>41153</v>
      </c>
      <c r="BJ140" s="157" t="n">
        <f aca="false">AH140</f>
        <v>0.12</v>
      </c>
      <c r="BK140" s="157" t="n">
        <f aca="false">AI140</f>
        <v>0.12</v>
      </c>
      <c r="BL140" s="157" t="n">
        <f aca="false">AJ140</f>
        <v>0.12</v>
      </c>
      <c r="BM140" s="144"/>
      <c r="BN140" s="157" t="n">
        <f aca="false">AL140</f>
        <v>0.21</v>
      </c>
      <c r="BO140" s="157" t="n">
        <f aca="false">AM140</f>
        <v>0.21</v>
      </c>
      <c r="BP140" s="158" t="n">
        <f aca="false">AN140</f>
        <v>0.21</v>
      </c>
    </row>
    <row r="141" customFormat="false" ht="12.75" hidden="false" customHeight="false" outlineLevel="0" collapsed="false">
      <c r="A141" s="137" t="n">
        <f aca="false">EOMONTH(A140,0)+1</f>
        <v>41395</v>
      </c>
      <c r="B141" s="138" t="n">
        <v>0.0589322344474526</v>
      </c>
      <c r="C141" s="129"/>
      <c r="D141" s="155" t="n">
        <v>40299</v>
      </c>
      <c r="E141" s="133" t="n">
        <v>38</v>
      </c>
      <c r="F141" s="133" t="n">
        <v>38</v>
      </c>
      <c r="G141" s="133" t="n">
        <v>38</v>
      </c>
      <c r="H141" s="131"/>
      <c r="I141" s="133" t="n">
        <v>29.2</v>
      </c>
      <c r="J141" s="133" t="n">
        <v>29.2</v>
      </c>
      <c r="K141" s="133" t="n">
        <v>29.2</v>
      </c>
      <c r="L141" s="134"/>
      <c r="M141" s="146" t="n">
        <v>41183</v>
      </c>
      <c r="N141" s="133" t="n">
        <v>27.125</v>
      </c>
      <c r="O141" s="133" t="n">
        <v>27.125</v>
      </c>
      <c r="P141" s="133" t="n">
        <v>27.125</v>
      </c>
      <c r="Q141" s="133"/>
      <c r="R141" s="133" t="n">
        <v>28.4</v>
      </c>
      <c r="S141" s="133" t="n">
        <v>28.4</v>
      </c>
      <c r="T141" s="133" t="n">
        <v>28.4</v>
      </c>
      <c r="U141" s="133"/>
      <c r="V141" s="133" t="n">
        <v>1.55</v>
      </c>
      <c r="W141" s="133" t="n">
        <v>1.55</v>
      </c>
      <c r="X141" s="133" t="n">
        <v>1.55</v>
      </c>
      <c r="Y141" s="133"/>
      <c r="Z141" s="131" t="n">
        <v>0.24</v>
      </c>
      <c r="AA141" s="131" t="n">
        <v>0.24</v>
      </c>
      <c r="AB141" s="131" t="n">
        <v>0.24</v>
      </c>
      <c r="AC141" s="131"/>
      <c r="AD141" s="131" t="n">
        <v>0.14</v>
      </c>
      <c r="AE141" s="131" t="n">
        <v>0.14</v>
      </c>
      <c r="AF141" s="131" t="n">
        <v>0.14</v>
      </c>
      <c r="AG141" s="131"/>
      <c r="AH141" s="131" t="n">
        <v>0.12</v>
      </c>
      <c r="AI141" s="131" t="n">
        <v>0.12</v>
      </c>
      <c r="AJ141" s="131" t="n">
        <v>0.12</v>
      </c>
      <c r="AK141" s="131"/>
      <c r="AL141" s="131" t="n">
        <v>0.1875</v>
      </c>
      <c r="AM141" s="131" t="n">
        <v>0.1875</v>
      </c>
      <c r="AN141" s="131" t="n">
        <v>0.1875</v>
      </c>
      <c r="AO141" s="133"/>
      <c r="AP141" s="133" t="n">
        <v>45</v>
      </c>
      <c r="AQ141" s="133" t="n">
        <v>0.4</v>
      </c>
      <c r="AR141" s="134"/>
      <c r="AS141" s="134"/>
      <c r="AT141" s="134"/>
      <c r="AU141" s="134"/>
      <c r="AV141" s="134"/>
      <c r="AW141" s="134"/>
      <c r="AX141" s="134"/>
      <c r="AY141" s="134"/>
      <c r="AZ141" s="134"/>
      <c r="BA141" s="134"/>
      <c r="BB141" s="134"/>
      <c r="BC141" s="134"/>
      <c r="BD141" s="134"/>
      <c r="BE141" s="134"/>
      <c r="BF141" s="134"/>
      <c r="BI141" s="153" t="n">
        <f aca="false">M141</f>
        <v>41183</v>
      </c>
      <c r="BJ141" s="157" t="n">
        <f aca="false">AH141</f>
        <v>0.12</v>
      </c>
      <c r="BK141" s="157" t="n">
        <f aca="false">AI141</f>
        <v>0.12</v>
      </c>
      <c r="BL141" s="157" t="n">
        <f aca="false">AJ141</f>
        <v>0.12</v>
      </c>
      <c r="BM141" s="144"/>
      <c r="BN141" s="157" t="n">
        <f aca="false">AL141</f>
        <v>0.1875</v>
      </c>
      <c r="BO141" s="157" t="n">
        <f aca="false">AM141</f>
        <v>0.1875</v>
      </c>
      <c r="BP141" s="158" t="n">
        <f aca="false">AN141</f>
        <v>0.1875</v>
      </c>
    </row>
    <row r="142" customFormat="false" ht="12.75" hidden="false" customHeight="false" outlineLevel="0" collapsed="false">
      <c r="A142" s="137" t="n">
        <f aca="false">EOMONTH(A141,0)+1</f>
        <v>41426</v>
      </c>
      <c r="B142" s="138" t="n">
        <v>0.0589744697828793</v>
      </c>
      <c r="C142" s="129"/>
      <c r="D142" s="155" t="n">
        <v>40330</v>
      </c>
      <c r="E142" s="133" t="n">
        <v>42.75</v>
      </c>
      <c r="F142" s="133" t="n">
        <v>42.75</v>
      </c>
      <c r="G142" s="133" t="n">
        <v>42.75</v>
      </c>
      <c r="H142" s="131"/>
      <c r="I142" s="133" t="n">
        <v>30.345</v>
      </c>
      <c r="J142" s="133" t="n">
        <v>30.345</v>
      </c>
      <c r="K142" s="133" t="n">
        <v>30.345</v>
      </c>
      <c r="L142" s="134"/>
      <c r="M142" s="146" t="n">
        <v>41214</v>
      </c>
      <c r="N142" s="133" t="n">
        <v>30.625</v>
      </c>
      <c r="O142" s="133" t="n">
        <v>30.625</v>
      </c>
      <c r="P142" s="133" t="n">
        <v>30.625</v>
      </c>
      <c r="Q142" s="133"/>
      <c r="R142" s="133" t="n">
        <v>31.75</v>
      </c>
      <c r="S142" s="133" t="n">
        <v>31.75</v>
      </c>
      <c r="T142" s="133" t="n">
        <v>31.75</v>
      </c>
      <c r="U142" s="133"/>
      <c r="V142" s="133" t="n">
        <v>1.55</v>
      </c>
      <c r="W142" s="133" t="n">
        <v>1.55</v>
      </c>
      <c r="X142" s="133" t="n">
        <v>1.55</v>
      </c>
      <c r="Y142" s="133"/>
      <c r="Z142" s="131" t="n">
        <v>0.24</v>
      </c>
      <c r="AA142" s="131" t="n">
        <v>0.24</v>
      </c>
      <c r="AB142" s="131" t="n">
        <v>0.24</v>
      </c>
      <c r="AC142" s="131"/>
      <c r="AD142" s="131" t="n">
        <v>0.1</v>
      </c>
      <c r="AE142" s="131" t="n">
        <v>0.1</v>
      </c>
      <c r="AF142" s="131" t="n">
        <v>0.1</v>
      </c>
      <c r="AG142" s="131"/>
      <c r="AH142" s="131" t="n">
        <v>0.12</v>
      </c>
      <c r="AI142" s="131" t="n">
        <v>0.12</v>
      </c>
      <c r="AJ142" s="131" t="n">
        <v>0.12</v>
      </c>
      <c r="AK142" s="131"/>
      <c r="AL142" s="131" t="n">
        <v>0.1875</v>
      </c>
      <c r="AM142" s="131" t="n">
        <v>0.1875</v>
      </c>
      <c r="AN142" s="131" t="n">
        <v>0.1875</v>
      </c>
      <c r="AO142" s="133"/>
      <c r="AP142" s="133" t="n">
        <v>45</v>
      </c>
      <c r="AQ142" s="133" t="n">
        <v>0.4</v>
      </c>
      <c r="AR142" s="134"/>
      <c r="AS142" s="134"/>
      <c r="AT142" s="134"/>
      <c r="AU142" s="134"/>
      <c r="AV142" s="134"/>
      <c r="AW142" s="134"/>
      <c r="AX142" s="134"/>
      <c r="AY142" s="134"/>
      <c r="AZ142" s="134"/>
      <c r="BA142" s="134"/>
      <c r="BB142" s="134"/>
      <c r="BC142" s="134"/>
      <c r="BD142" s="134"/>
      <c r="BE142" s="134"/>
      <c r="BF142" s="134"/>
      <c r="BI142" s="153" t="n">
        <f aca="false">M142</f>
        <v>41214</v>
      </c>
      <c r="BJ142" s="157" t="n">
        <f aca="false">AH142</f>
        <v>0.12</v>
      </c>
      <c r="BK142" s="157" t="n">
        <f aca="false">AI142</f>
        <v>0.12</v>
      </c>
      <c r="BL142" s="157" t="n">
        <f aca="false">AJ142</f>
        <v>0.12</v>
      </c>
      <c r="BM142" s="144"/>
      <c r="BN142" s="157" t="n">
        <f aca="false">AL142</f>
        <v>0.1875</v>
      </c>
      <c r="BO142" s="157" t="n">
        <f aca="false">AM142</f>
        <v>0.1875</v>
      </c>
      <c r="BP142" s="158" t="n">
        <f aca="false">AN142</f>
        <v>0.1875</v>
      </c>
    </row>
    <row r="143" customFormat="false" ht="12.75" hidden="false" customHeight="false" outlineLevel="0" collapsed="false">
      <c r="A143" s="137" t="n">
        <f aca="false">EOMONTH(A142,0)+1</f>
        <v>41456</v>
      </c>
      <c r="B143" s="138" t="n">
        <v>0.0590153426886961</v>
      </c>
      <c r="C143" s="129"/>
      <c r="D143" s="155" t="n">
        <v>40360</v>
      </c>
      <c r="E143" s="133" t="n">
        <v>50</v>
      </c>
      <c r="F143" s="133" t="n">
        <v>50</v>
      </c>
      <c r="G143" s="133" t="n">
        <v>50</v>
      </c>
      <c r="H143" s="131"/>
      <c r="I143" s="133" t="n">
        <v>31.35</v>
      </c>
      <c r="J143" s="133" t="n">
        <v>31.35</v>
      </c>
      <c r="K143" s="133" t="n">
        <v>31.35</v>
      </c>
      <c r="L143" s="134"/>
      <c r="M143" s="146" t="n">
        <v>41244</v>
      </c>
      <c r="N143" s="133" t="n">
        <v>27.975</v>
      </c>
      <c r="O143" s="133" t="n">
        <v>27.975</v>
      </c>
      <c r="P143" s="133" t="n">
        <v>27.975</v>
      </c>
      <c r="Q143" s="133"/>
      <c r="R143" s="133" t="n">
        <v>29</v>
      </c>
      <c r="S143" s="133" t="n">
        <v>29</v>
      </c>
      <c r="T143" s="133" t="n">
        <v>29</v>
      </c>
      <c r="U143" s="133"/>
      <c r="V143" s="133" t="n">
        <v>1.05</v>
      </c>
      <c r="W143" s="133" t="n">
        <v>1.05</v>
      </c>
      <c r="X143" s="133" t="n">
        <v>1.05</v>
      </c>
      <c r="Y143" s="133"/>
      <c r="Z143" s="131" t="n">
        <v>0.24</v>
      </c>
      <c r="AA143" s="131" t="n">
        <v>0.24</v>
      </c>
      <c r="AB143" s="131" t="n">
        <v>0.24</v>
      </c>
      <c r="AC143" s="131"/>
      <c r="AD143" s="131" t="n">
        <v>0.1</v>
      </c>
      <c r="AE143" s="131" t="n">
        <v>0.1</v>
      </c>
      <c r="AF143" s="131" t="n">
        <v>0.1</v>
      </c>
      <c r="AG143" s="131"/>
      <c r="AH143" s="131" t="n">
        <v>0.12</v>
      </c>
      <c r="AI143" s="131" t="n">
        <v>0.12</v>
      </c>
      <c r="AJ143" s="131" t="n">
        <v>0.12</v>
      </c>
      <c r="AK143" s="131"/>
      <c r="AL143" s="131" t="n">
        <v>0.1875</v>
      </c>
      <c r="AM143" s="131" t="n">
        <v>0.1875</v>
      </c>
      <c r="AN143" s="131" t="n">
        <v>0.1875</v>
      </c>
      <c r="AO143" s="133"/>
      <c r="AP143" s="133" t="n">
        <v>45</v>
      </c>
      <c r="AQ143" s="133" t="n">
        <v>0.4</v>
      </c>
      <c r="AR143" s="134"/>
      <c r="AS143" s="134"/>
      <c r="AT143" s="134"/>
      <c r="AU143" s="134"/>
      <c r="AV143" s="134"/>
      <c r="AW143" s="134"/>
      <c r="AX143" s="134"/>
      <c r="AY143" s="134"/>
      <c r="AZ143" s="134"/>
      <c r="BA143" s="134"/>
      <c r="BB143" s="134"/>
      <c r="BC143" s="134"/>
      <c r="BD143" s="134"/>
      <c r="BE143" s="134"/>
      <c r="BF143" s="134"/>
      <c r="BI143" s="153" t="n">
        <f aca="false">M143</f>
        <v>41244</v>
      </c>
      <c r="BJ143" s="157" t="n">
        <f aca="false">AH143</f>
        <v>0.12</v>
      </c>
      <c r="BK143" s="157" t="n">
        <f aca="false">AI143</f>
        <v>0.12</v>
      </c>
      <c r="BL143" s="157" t="n">
        <f aca="false">AJ143</f>
        <v>0.12</v>
      </c>
      <c r="BM143" s="144"/>
      <c r="BN143" s="157" t="n">
        <f aca="false">AL143</f>
        <v>0.1875</v>
      </c>
      <c r="BO143" s="157" t="n">
        <f aca="false">AM143</f>
        <v>0.1875</v>
      </c>
      <c r="BP143" s="158" t="n">
        <f aca="false">AN143</f>
        <v>0.1875</v>
      </c>
    </row>
    <row r="144" customFormat="false" ht="12.75" hidden="false" customHeight="false" outlineLevel="0" collapsed="false">
      <c r="A144" s="137" t="n">
        <f aca="false">EOMONTH(A143,0)+1</f>
        <v>41487</v>
      </c>
      <c r="B144" s="138" t="n">
        <v>0.05905757802529</v>
      </c>
      <c r="C144" s="129"/>
      <c r="D144" s="155" t="n">
        <v>40391</v>
      </c>
      <c r="E144" s="133" t="n">
        <v>50</v>
      </c>
      <c r="F144" s="133" t="n">
        <v>50</v>
      </c>
      <c r="G144" s="133" t="n">
        <v>50</v>
      </c>
      <c r="H144" s="131"/>
      <c r="I144" s="133" t="n">
        <v>30.6</v>
      </c>
      <c r="J144" s="133" t="n">
        <v>30.6</v>
      </c>
      <c r="K144" s="133" t="n">
        <v>30.6</v>
      </c>
      <c r="L144" s="134"/>
      <c r="M144" s="146" t="n">
        <v>41275</v>
      </c>
      <c r="N144" s="133" t="n">
        <v>36.105</v>
      </c>
      <c r="O144" s="133" t="n">
        <v>36.105</v>
      </c>
      <c r="P144" s="133" t="n">
        <v>36.105</v>
      </c>
      <c r="Q144" s="133"/>
      <c r="R144" s="133" t="n">
        <v>33.704</v>
      </c>
      <c r="S144" s="133" t="n">
        <v>33.704</v>
      </c>
      <c r="T144" s="133" t="n">
        <v>33.704</v>
      </c>
      <c r="U144" s="133"/>
      <c r="V144" s="133" t="n">
        <v>1.05</v>
      </c>
      <c r="W144" s="133" t="n">
        <v>1.05</v>
      </c>
      <c r="X144" s="133" t="n">
        <v>1.05</v>
      </c>
      <c r="Y144" s="133"/>
      <c r="Z144" s="131" t="n">
        <v>0.24</v>
      </c>
      <c r="AA144" s="131" t="n">
        <v>0.24</v>
      </c>
      <c r="AB144" s="131" t="n">
        <v>0.24</v>
      </c>
      <c r="AC144" s="131"/>
      <c r="AD144" s="131" t="n">
        <v>0.11</v>
      </c>
      <c r="AE144" s="131" t="n">
        <v>0.11</v>
      </c>
      <c r="AF144" s="131" t="n">
        <v>0.11</v>
      </c>
      <c r="AG144" s="131"/>
      <c r="AH144" s="131" t="n">
        <v>0.12</v>
      </c>
      <c r="AI144" s="131" t="n">
        <v>0.12</v>
      </c>
      <c r="AJ144" s="131" t="n">
        <v>0.12</v>
      </c>
      <c r="AK144" s="131"/>
      <c r="AL144" s="131" t="n">
        <v>0.1875</v>
      </c>
      <c r="AM144" s="131" t="n">
        <v>0.1875</v>
      </c>
      <c r="AN144" s="131" t="n">
        <v>0.1875</v>
      </c>
      <c r="AO144" s="133"/>
      <c r="AP144" s="133" t="n">
        <v>46</v>
      </c>
      <c r="AQ144" s="133" t="n">
        <v>0.4</v>
      </c>
      <c r="AR144" s="134"/>
      <c r="AS144" s="134"/>
      <c r="AT144" s="134"/>
      <c r="AU144" s="134"/>
      <c r="AV144" s="134"/>
      <c r="AW144" s="134"/>
      <c r="AX144" s="134"/>
      <c r="AY144" s="134"/>
      <c r="AZ144" s="134"/>
      <c r="BA144" s="134"/>
      <c r="BB144" s="134"/>
      <c r="BC144" s="134"/>
      <c r="BD144" s="134"/>
      <c r="BE144" s="134"/>
      <c r="BF144" s="134"/>
      <c r="BI144" s="153" t="n">
        <f aca="false">M144</f>
        <v>41275</v>
      </c>
      <c r="BJ144" s="157" t="n">
        <f aca="false">AH144</f>
        <v>0.12</v>
      </c>
      <c r="BK144" s="157" t="n">
        <f aca="false">AI144</f>
        <v>0.12</v>
      </c>
      <c r="BL144" s="157" t="n">
        <f aca="false">AJ144</f>
        <v>0.12</v>
      </c>
      <c r="BM144" s="144"/>
      <c r="BN144" s="157" t="n">
        <f aca="false">AL144</f>
        <v>0.1875</v>
      </c>
      <c r="BO144" s="157" t="n">
        <f aca="false">AM144</f>
        <v>0.1875</v>
      </c>
      <c r="BP144" s="158" t="n">
        <f aca="false">AN144</f>
        <v>0.1875</v>
      </c>
    </row>
    <row r="145" customFormat="false" ht="12.75" hidden="false" customHeight="false" outlineLevel="0" collapsed="false">
      <c r="A145" s="137" t="n">
        <f aca="false">EOMONTH(A144,0)+1</f>
        <v>41518</v>
      </c>
      <c r="B145" s="138" t="n">
        <v>0.0590998133624767</v>
      </c>
      <c r="C145" s="129"/>
      <c r="D145" s="155" t="n">
        <v>40422</v>
      </c>
      <c r="E145" s="133" t="n">
        <v>37</v>
      </c>
      <c r="F145" s="133" t="n">
        <v>37</v>
      </c>
      <c r="G145" s="133" t="n">
        <v>37</v>
      </c>
      <c r="H145" s="131"/>
      <c r="I145" s="133" t="n">
        <v>28.5</v>
      </c>
      <c r="J145" s="133" t="n">
        <v>28.5</v>
      </c>
      <c r="K145" s="133" t="n">
        <v>28.5</v>
      </c>
      <c r="L145" s="134"/>
      <c r="M145" s="146" t="n">
        <v>41306</v>
      </c>
      <c r="N145" s="133" t="n">
        <v>36.33</v>
      </c>
      <c r="O145" s="133" t="n">
        <v>36.33</v>
      </c>
      <c r="P145" s="133" t="n">
        <v>36.33</v>
      </c>
      <c r="Q145" s="133"/>
      <c r="R145" s="133" t="n">
        <v>32.004</v>
      </c>
      <c r="S145" s="133" t="n">
        <v>32.004</v>
      </c>
      <c r="T145" s="133" t="n">
        <v>32.004</v>
      </c>
      <c r="U145" s="133"/>
      <c r="V145" s="133" t="n">
        <v>1.05</v>
      </c>
      <c r="W145" s="133" t="n">
        <v>1.05</v>
      </c>
      <c r="X145" s="133" t="n">
        <v>1.05</v>
      </c>
      <c r="Y145" s="133"/>
      <c r="Z145" s="131" t="n">
        <v>0.24</v>
      </c>
      <c r="AA145" s="131" t="n">
        <v>0.24</v>
      </c>
      <c r="AB145" s="131" t="n">
        <v>0.24</v>
      </c>
      <c r="AC145" s="131"/>
      <c r="AD145" s="131" t="n">
        <v>0.13</v>
      </c>
      <c r="AE145" s="131" t="n">
        <v>0.13</v>
      </c>
      <c r="AF145" s="131" t="n">
        <v>0.13</v>
      </c>
      <c r="AG145" s="131"/>
      <c r="AH145" s="131" t="n">
        <v>0.12</v>
      </c>
      <c r="AI145" s="131" t="n">
        <v>0.12</v>
      </c>
      <c r="AJ145" s="131" t="n">
        <v>0.12</v>
      </c>
      <c r="AK145" s="131"/>
      <c r="AL145" s="131" t="n">
        <v>0.1875</v>
      </c>
      <c r="AM145" s="131" t="n">
        <v>0.1875</v>
      </c>
      <c r="AN145" s="131" t="n">
        <v>0.1875</v>
      </c>
      <c r="AO145" s="133"/>
      <c r="AP145" s="133" t="n">
        <v>46</v>
      </c>
      <c r="AQ145" s="133" t="n">
        <v>0.4</v>
      </c>
      <c r="AR145" s="134"/>
      <c r="AS145" s="134"/>
      <c r="AT145" s="134"/>
      <c r="AU145" s="134"/>
      <c r="AV145" s="134"/>
      <c r="AW145" s="134"/>
      <c r="AX145" s="134"/>
      <c r="AY145" s="134"/>
      <c r="AZ145" s="134"/>
      <c r="BA145" s="134"/>
      <c r="BB145" s="134"/>
      <c r="BC145" s="134"/>
      <c r="BD145" s="134"/>
      <c r="BE145" s="134"/>
      <c r="BF145" s="134"/>
      <c r="BI145" s="153" t="n">
        <f aca="false">M145</f>
        <v>41306</v>
      </c>
      <c r="BJ145" s="157" t="n">
        <f aca="false">AH145</f>
        <v>0.12</v>
      </c>
      <c r="BK145" s="157" t="n">
        <f aca="false">AI145</f>
        <v>0.12</v>
      </c>
      <c r="BL145" s="157" t="n">
        <f aca="false">AJ145</f>
        <v>0.12</v>
      </c>
      <c r="BM145" s="144"/>
      <c r="BN145" s="157" t="n">
        <f aca="false">AL145</f>
        <v>0.1875</v>
      </c>
      <c r="BO145" s="157" t="n">
        <f aca="false">AM145</f>
        <v>0.1875</v>
      </c>
      <c r="BP145" s="158" t="n">
        <f aca="false">AN145</f>
        <v>0.1875</v>
      </c>
    </row>
    <row r="146" customFormat="false" ht="12.75" hidden="false" customHeight="false" outlineLevel="0" collapsed="false">
      <c r="A146" s="137" t="n">
        <f aca="false">EOMONTH(A145,0)+1</f>
        <v>41548</v>
      </c>
      <c r="B146" s="138" t="n">
        <v>0.0591406862699961</v>
      </c>
      <c r="C146" s="129"/>
      <c r="D146" s="155" t="n">
        <v>40452</v>
      </c>
      <c r="E146" s="133" t="n">
        <v>36.75</v>
      </c>
      <c r="F146" s="133" t="n">
        <v>36.75</v>
      </c>
      <c r="G146" s="133" t="n">
        <v>36.75</v>
      </c>
      <c r="H146" s="131"/>
      <c r="I146" s="133" t="n">
        <v>27.8</v>
      </c>
      <c r="J146" s="133" t="n">
        <v>27.8</v>
      </c>
      <c r="K146" s="133" t="n">
        <v>27.8</v>
      </c>
      <c r="L146" s="134"/>
      <c r="M146" s="146" t="n">
        <v>41334</v>
      </c>
      <c r="N146" s="133" t="n">
        <v>30.375</v>
      </c>
      <c r="O146" s="133" t="n">
        <v>30.375</v>
      </c>
      <c r="P146" s="133" t="n">
        <v>30.375</v>
      </c>
      <c r="Q146" s="133"/>
      <c r="R146" s="133" t="n">
        <v>31.7</v>
      </c>
      <c r="S146" s="133" t="n">
        <v>31.7</v>
      </c>
      <c r="T146" s="133" t="n">
        <v>31.7</v>
      </c>
      <c r="U146" s="133"/>
      <c r="V146" s="133" t="n">
        <v>1.05</v>
      </c>
      <c r="W146" s="133" t="n">
        <v>1.05</v>
      </c>
      <c r="X146" s="133" t="n">
        <v>1.05</v>
      </c>
      <c r="Y146" s="133"/>
      <c r="Z146" s="131" t="n">
        <v>0.24</v>
      </c>
      <c r="AA146" s="131" t="n">
        <v>0.24</v>
      </c>
      <c r="AB146" s="131" t="n">
        <v>0.24</v>
      </c>
      <c r="AC146" s="131"/>
      <c r="AD146" s="131" t="n">
        <v>0.13</v>
      </c>
      <c r="AE146" s="131" t="n">
        <v>0.13</v>
      </c>
      <c r="AF146" s="131" t="n">
        <v>0.13</v>
      </c>
      <c r="AG146" s="131"/>
      <c r="AH146" s="131" t="n">
        <v>0.12</v>
      </c>
      <c r="AI146" s="131" t="n">
        <v>0.12</v>
      </c>
      <c r="AJ146" s="131" t="n">
        <v>0.12</v>
      </c>
      <c r="AK146" s="131"/>
      <c r="AL146" s="131" t="n">
        <v>0.1875</v>
      </c>
      <c r="AM146" s="131" t="n">
        <v>0.1875</v>
      </c>
      <c r="AN146" s="131" t="n">
        <v>0.1875</v>
      </c>
      <c r="AO146" s="133"/>
      <c r="AP146" s="133" t="n">
        <v>46</v>
      </c>
      <c r="AQ146" s="133" t="n">
        <v>0.4</v>
      </c>
      <c r="AR146" s="134"/>
      <c r="AS146" s="134"/>
      <c r="AT146" s="134"/>
      <c r="AU146" s="134"/>
      <c r="AV146" s="134"/>
      <c r="AW146" s="134"/>
      <c r="AX146" s="134"/>
      <c r="AY146" s="134"/>
      <c r="AZ146" s="134"/>
      <c r="BA146" s="134"/>
      <c r="BB146" s="134"/>
      <c r="BC146" s="134"/>
      <c r="BD146" s="134"/>
      <c r="BE146" s="134"/>
      <c r="BF146" s="134"/>
      <c r="BI146" s="153" t="n">
        <f aca="false">M146</f>
        <v>41334</v>
      </c>
      <c r="BJ146" s="157" t="n">
        <f aca="false">AH146</f>
        <v>0.12</v>
      </c>
      <c r="BK146" s="157" t="n">
        <f aca="false">AI146</f>
        <v>0.12</v>
      </c>
      <c r="BL146" s="157" t="n">
        <f aca="false">AJ146</f>
        <v>0.12</v>
      </c>
      <c r="BM146" s="144"/>
      <c r="BN146" s="157" t="n">
        <f aca="false">AL146</f>
        <v>0.1875</v>
      </c>
      <c r="BO146" s="157" t="n">
        <f aca="false">AM146</f>
        <v>0.1875</v>
      </c>
      <c r="BP146" s="158" t="n">
        <f aca="false">AN146</f>
        <v>0.1875</v>
      </c>
    </row>
    <row r="147" customFormat="false" ht="12.75" hidden="false" customHeight="false" outlineLevel="0" collapsed="false">
      <c r="A147" s="137" t="n">
        <f aca="false">EOMONTH(A146,0)+1</f>
        <v>41579</v>
      </c>
      <c r="B147" s="138" t="n">
        <v>0.0591829216083495</v>
      </c>
      <c r="C147" s="129"/>
      <c r="D147" s="155" t="n">
        <v>40483</v>
      </c>
      <c r="E147" s="133" t="n">
        <v>36.75</v>
      </c>
      <c r="F147" s="133" t="n">
        <v>36.75</v>
      </c>
      <c r="G147" s="133" t="n">
        <v>36.75</v>
      </c>
      <c r="H147" s="131"/>
      <c r="I147" s="133" t="n">
        <v>27.2</v>
      </c>
      <c r="J147" s="133" t="n">
        <v>27.2</v>
      </c>
      <c r="K147" s="133" t="n">
        <v>27.2</v>
      </c>
      <c r="L147" s="134"/>
      <c r="M147" s="146" t="n">
        <v>41365</v>
      </c>
      <c r="N147" s="133" t="n">
        <v>30.4</v>
      </c>
      <c r="O147" s="133" t="n">
        <v>30.4</v>
      </c>
      <c r="P147" s="133" t="n">
        <v>30.4</v>
      </c>
      <c r="Q147" s="133"/>
      <c r="R147" s="133" t="n">
        <v>29.8</v>
      </c>
      <c r="S147" s="133" t="n">
        <v>29.8</v>
      </c>
      <c r="T147" s="133" t="n">
        <v>29.8</v>
      </c>
      <c r="U147" s="133"/>
      <c r="V147" s="133" t="n">
        <v>1.05</v>
      </c>
      <c r="W147" s="133" t="n">
        <v>1.05</v>
      </c>
      <c r="X147" s="133" t="n">
        <v>1.05</v>
      </c>
      <c r="Y147" s="133"/>
      <c r="Z147" s="131" t="n">
        <v>0.24</v>
      </c>
      <c r="AA147" s="131" t="n">
        <v>0.24</v>
      </c>
      <c r="AB147" s="131" t="n">
        <v>0.24</v>
      </c>
      <c r="AC147" s="131"/>
      <c r="AD147" s="131" t="n">
        <v>0.1</v>
      </c>
      <c r="AE147" s="131" t="n">
        <v>0.1</v>
      </c>
      <c r="AF147" s="131" t="n">
        <v>0.1</v>
      </c>
      <c r="AG147" s="131"/>
      <c r="AH147" s="131" t="n">
        <v>0.12</v>
      </c>
      <c r="AI147" s="131" t="n">
        <v>0.12</v>
      </c>
      <c r="AJ147" s="131" t="n">
        <v>0.12</v>
      </c>
      <c r="AK147" s="131"/>
      <c r="AL147" s="131" t="n">
        <v>0.1875</v>
      </c>
      <c r="AM147" s="131" t="n">
        <v>0.1875</v>
      </c>
      <c r="AN147" s="131" t="n">
        <v>0.1875</v>
      </c>
      <c r="AO147" s="133"/>
      <c r="AP147" s="133" t="n">
        <v>47</v>
      </c>
      <c r="AQ147" s="133" t="n">
        <v>0.4</v>
      </c>
      <c r="AR147" s="134"/>
      <c r="AS147" s="134"/>
      <c r="AT147" s="134"/>
      <c r="AU147" s="134"/>
      <c r="AV147" s="134"/>
      <c r="AW147" s="134"/>
      <c r="AX147" s="134"/>
      <c r="AY147" s="134"/>
      <c r="AZ147" s="134"/>
      <c r="BA147" s="134"/>
      <c r="BB147" s="134"/>
      <c r="BC147" s="134"/>
      <c r="BD147" s="134"/>
      <c r="BE147" s="134"/>
      <c r="BF147" s="134"/>
      <c r="BI147" s="153" t="n">
        <f aca="false">M147</f>
        <v>41365</v>
      </c>
      <c r="BJ147" s="157" t="n">
        <f aca="false">AH147</f>
        <v>0.12</v>
      </c>
      <c r="BK147" s="157" t="n">
        <f aca="false">AI147</f>
        <v>0.12</v>
      </c>
      <c r="BL147" s="157" t="n">
        <f aca="false">AJ147</f>
        <v>0.12</v>
      </c>
      <c r="BM147" s="144"/>
      <c r="BN147" s="157" t="n">
        <f aca="false">AL147</f>
        <v>0.1875</v>
      </c>
      <c r="BO147" s="157" t="n">
        <f aca="false">AM147</f>
        <v>0.1875</v>
      </c>
      <c r="BP147" s="158" t="n">
        <f aca="false">AN147</f>
        <v>0.1875</v>
      </c>
    </row>
    <row r="148" customFormat="false" ht="12.75" hidden="false" customHeight="false" outlineLevel="0" collapsed="false">
      <c r="A148" s="137" t="n">
        <f aca="false">EOMONTH(A147,0)+1</f>
        <v>41609</v>
      </c>
      <c r="B148" s="138" t="n">
        <v>0.0592237945169982</v>
      </c>
      <c r="C148" s="129"/>
      <c r="D148" s="155" t="n">
        <v>40513</v>
      </c>
      <c r="E148" s="133" t="n">
        <v>36.75</v>
      </c>
      <c r="F148" s="133" t="n">
        <v>36.75</v>
      </c>
      <c r="G148" s="133" t="n">
        <v>36.75</v>
      </c>
      <c r="H148" s="131"/>
      <c r="I148" s="133" t="n">
        <v>27.85</v>
      </c>
      <c r="J148" s="133" t="n">
        <v>27.85</v>
      </c>
      <c r="K148" s="133" t="n">
        <v>27.85</v>
      </c>
      <c r="L148" s="134"/>
      <c r="M148" s="146" t="n">
        <v>41395</v>
      </c>
      <c r="N148" s="133" t="n">
        <v>31.95</v>
      </c>
      <c r="O148" s="133" t="n">
        <v>31.95</v>
      </c>
      <c r="P148" s="133" t="n">
        <v>31.95</v>
      </c>
      <c r="Q148" s="133"/>
      <c r="R148" s="133" t="n">
        <v>30.95</v>
      </c>
      <c r="S148" s="133" t="n">
        <v>30.95</v>
      </c>
      <c r="T148" s="133" t="n">
        <v>30.95</v>
      </c>
      <c r="U148" s="133"/>
      <c r="V148" s="133" t="n">
        <v>1.05</v>
      </c>
      <c r="W148" s="133" t="n">
        <v>1.05</v>
      </c>
      <c r="X148" s="133" t="n">
        <v>1.05</v>
      </c>
      <c r="Y148" s="133"/>
      <c r="Z148" s="131" t="n">
        <v>0.24</v>
      </c>
      <c r="AA148" s="131" t="n">
        <v>0.24</v>
      </c>
      <c r="AB148" s="131" t="n">
        <v>0.24</v>
      </c>
      <c r="AC148" s="131"/>
      <c r="AD148" s="131" t="n">
        <v>0.105</v>
      </c>
      <c r="AE148" s="131" t="n">
        <v>0.105</v>
      </c>
      <c r="AF148" s="131" t="n">
        <v>0.105</v>
      </c>
      <c r="AG148" s="131"/>
      <c r="AH148" s="131" t="n">
        <v>0.12</v>
      </c>
      <c r="AI148" s="131" t="n">
        <v>0.12</v>
      </c>
      <c r="AJ148" s="131" t="n">
        <v>0.12</v>
      </c>
      <c r="AK148" s="131"/>
      <c r="AL148" s="131" t="n">
        <v>0.1875</v>
      </c>
      <c r="AM148" s="131" t="n">
        <v>0.1875</v>
      </c>
      <c r="AN148" s="131" t="n">
        <v>0.1875</v>
      </c>
      <c r="AO148" s="133"/>
      <c r="AP148" s="133" t="n">
        <v>47</v>
      </c>
      <c r="AQ148" s="133" t="n">
        <v>0.4</v>
      </c>
      <c r="AR148" s="134"/>
      <c r="AS148" s="134"/>
      <c r="AT148" s="134"/>
      <c r="AU148" s="134"/>
      <c r="AV148" s="134"/>
      <c r="AW148" s="134"/>
      <c r="AX148" s="134"/>
      <c r="AY148" s="134"/>
      <c r="AZ148" s="134"/>
      <c r="BA148" s="134"/>
      <c r="BB148" s="134"/>
      <c r="BC148" s="134"/>
      <c r="BD148" s="134"/>
      <c r="BE148" s="134"/>
      <c r="BF148" s="134"/>
      <c r="BI148" s="153" t="n">
        <f aca="false">M148</f>
        <v>41395</v>
      </c>
      <c r="BJ148" s="157" t="n">
        <f aca="false">AH148</f>
        <v>0.12</v>
      </c>
      <c r="BK148" s="157" t="n">
        <f aca="false">AI148</f>
        <v>0.12</v>
      </c>
      <c r="BL148" s="157" t="n">
        <f aca="false">AJ148</f>
        <v>0.12</v>
      </c>
      <c r="BM148" s="144"/>
      <c r="BN148" s="157" t="n">
        <f aca="false">AL148</f>
        <v>0.1875</v>
      </c>
      <c r="BO148" s="157" t="n">
        <f aca="false">AM148</f>
        <v>0.1875</v>
      </c>
      <c r="BP148" s="158" t="n">
        <f aca="false">AN148</f>
        <v>0.1875</v>
      </c>
    </row>
    <row r="149" customFormat="false" ht="12.75" hidden="false" customHeight="false" outlineLevel="0" collapsed="false">
      <c r="A149" s="137" t="n">
        <f aca="false">EOMONTH(A148,0)+1</f>
        <v>41640</v>
      </c>
      <c r="B149" s="138" t="n">
        <v>0.0592660298565186</v>
      </c>
      <c r="C149" s="129"/>
      <c r="D149" s="155" t="n">
        <v>40544</v>
      </c>
      <c r="E149" s="133" t="n">
        <v>45.85</v>
      </c>
      <c r="F149" s="133" t="n">
        <v>45.85</v>
      </c>
      <c r="G149" s="133" t="n">
        <v>45.85</v>
      </c>
      <c r="H149" s="131"/>
      <c r="I149" s="133" t="n">
        <v>36.1</v>
      </c>
      <c r="J149" s="133" t="n">
        <v>36.1</v>
      </c>
      <c r="K149" s="133" t="n">
        <v>36.1</v>
      </c>
      <c r="L149" s="134"/>
      <c r="M149" s="146" t="n">
        <v>41426</v>
      </c>
      <c r="N149" s="133" t="n">
        <v>33.55</v>
      </c>
      <c r="O149" s="133" t="n">
        <v>33.55</v>
      </c>
      <c r="P149" s="133" t="n">
        <v>33.55</v>
      </c>
      <c r="Q149" s="133"/>
      <c r="R149" s="133" t="n">
        <v>31.25</v>
      </c>
      <c r="S149" s="133" t="n">
        <v>31.25</v>
      </c>
      <c r="T149" s="133" t="n">
        <v>31.25</v>
      </c>
      <c r="U149" s="133"/>
      <c r="V149" s="133" t="n">
        <v>1.55</v>
      </c>
      <c r="W149" s="133" t="n">
        <v>1.55</v>
      </c>
      <c r="X149" s="133" t="n">
        <v>1.55</v>
      </c>
      <c r="Y149" s="133"/>
      <c r="Z149" s="131" t="n">
        <v>0.24</v>
      </c>
      <c r="AA149" s="131" t="n">
        <v>0.24</v>
      </c>
      <c r="AB149" s="131" t="n">
        <v>0.24</v>
      </c>
      <c r="AC149" s="131"/>
      <c r="AD149" s="131" t="n">
        <v>0.14</v>
      </c>
      <c r="AE149" s="131" t="n">
        <v>0.14</v>
      </c>
      <c r="AF149" s="131" t="n">
        <v>0.14</v>
      </c>
      <c r="AG149" s="131"/>
      <c r="AH149" s="131" t="n">
        <v>0.12</v>
      </c>
      <c r="AI149" s="131" t="n">
        <v>0.12</v>
      </c>
      <c r="AJ149" s="131" t="n">
        <v>0.12</v>
      </c>
      <c r="AK149" s="131"/>
      <c r="AL149" s="131" t="n">
        <v>0.1875</v>
      </c>
      <c r="AM149" s="131" t="n">
        <v>0.1875</v>
      </c>
      <c r="AN149" s="131" t="n">
        <v>0.1875</v>
      </c>
      <c r="AO149" s="133"/>
      <c r="AP149" s="133" t="n">
        <v>47</v>
      </c>
      <c r="AQ149" s="133" t="n">
        <v>0.4</v>
      </c>
      <c r="AR149" s="134"/>
      <c r="AS149" s="134"/>
      <c r="AT149" s="134"/>
      <c r="AU149" s="134"/>
      <c r="AV149" s="134"/>
      <c r="AW149" s="134"/>
      <c r="AX149" s="134"/>
      <c r="AY149" s="134"/>
      <c r="AZ149" s="134"/>
      <c r="BA149" s="134"/>
      <c r="BB149" s="134"/>
      <c r="BC149" s="134"/>
      <c r="BD149" s="134"/>
      <c r="BE149" s="134"/>
      <c r="BF149" s="134"/>
      <c r="BI149" s="153" t="n">
        <f aca="false">M149</f>
        <v>41426</v>
      </c>
      <c r="BJ149" s="157" t="n">
        <f aca="false">AH149</f>
        <v>0.12</v>
      </c>
      <c r="BK149" s="157" t="n">
        <f aca="false">AI149</f>
        <v>0.12</v>
      </c>
      <c r="BL149" s="157" t="n">
        <f aca="false">AJ149</f>
        <v>0.12</v>
      </c>
      <c r="BM149" s="144"/>
      <c r="BN149" s="157" t="n">
        <f aca="false">AL149</f>
        <v>0.1875</v>
      </c>
      <c r="BO149" s="157" t="n">
        <f aca="false">AM149</f>
        <v>0.1875</v>
      </c>
      <c r="BP149" s="158" t="n">
        <f aca="false">AN149</f>
        <v>0.1875</v>
      </c>
    </row>
    <row r="150" customFormat="false" ht="12.75" hidden="false" customHeight="false" outlineLevel="0" collapsed="false">
      <c r="A150" s="137" t="n">
        <f aca="false">EOMONTH(A149,0)+1</f>
        <v>41671</v>
      </c>
      <c r="B150" s="138" t="n">
        <v>0.0593082651966319</v>
      </c>
      <c r="C150" s="129"/>
      <c r="D150" s="155" t="n">
        <v>40575</v>
      </c>
      <c r="E150" s="133" t="n">
        <v>46.85</v>
      </c>
      <c r="F150" s="133" t="n">
        <v>46.85</v>
      </c>
      <c r="G150" s="133" t="n">
        <v>46.85</v>
      </c>
      <c r="H150" s="131"/>
      <c r="I150" s="133" t="n">
        <v>35.15</v>
      </c>
      <c r="J150" s="133" t="n">
        <v>35.15</v>
      </c>
      <c r="K150" s="133" t="n">
        <v>35.15</v>
      </c>
      <c r="L150" s="134"/>
      <c r="M150" s="146" t="n">
        <v>41456</v>
      </c>
      <c r="N150" s="133" t="n">
        <v>40.6</v>
      </c>
      <c r="O150" s="133" t="n">
        <v>40.6</v>
      </c>
      <c r="P150" s="133" t="n">
        <v>40.6</v>
      </c>
      <c r="Q150" s="133"/>
      <c r="R150" s="133" t="n">
        <v>39.4</v>
      </c>
      <c r="S150" s="133" t="n">
        <v>39.4</v>
      </c>
      <c r="T150" s="133" t="n">
        <v>39.4</v>
      </c>
      <c r="U150" s="133"/>
      <c r="V150" s="133" t="n">
        <v>1.55</v>
      </c>
      <c r="W150" s="133" t="n">
        <v>1.55</v>
      </c>
      <c r="X150" s="133" t="n">
        <v>1.55</v>
      </c>
      <c r="Y150" s="133"/>
      <c r="Z150" s="131" t="n">
        <v>0.29</v>
      </c>
      <c r="AA150" s="131" t="n">
        <v>0.29</v>
      </c>
      <c r="AB150" s="131" t="n">
        <v>0.29</v>
      </c>
      <c r="AC150" s="131"/>
      <c r="AD150" s="131" t="n">
        <v>0.15</v>
      </c>
      <c r="AE150" s="131" t="n">
        <v>0.15</v>
      </c>
      <c r="AF150" s="131" t="n">
        <v>0.15</v>
      </c>
      <c r="AG150" s="131"/>
      <c r="AH150" s="131" t="n">
        <v>0.15</v>
      </c>
      <c r="AI150" s="131" t="n">
        <v>0.15</v>
      </c>
      <c r="AJ150" s="131" t="n">
        <v>0.15</v>
      </c>
      <c r="AK150" s="131"/>
      <c r="AL150" s="131" t="n">
        <v>0.2625</v>
      </c>
      <c r="AM150" s="131" t="n">
        <v>0.2625</v>
      </c>
      <c r="AN150" s="131" t="n">
        <v>0.2625</v>
      </c>
      <c r="AO150" s="133"/>
      <c r="AP150" s="133" t="n">
        <v>48</v>
      </c>
      <c r="AQ150" s="133" t="n">
        <v>0.4</v>
      </c>
      <c r="AR150" s="134"/>
      <c r="AS150" s="134"/>
      <c r="AT150" s="134"/>
      <c r="AU150" s="134"/>
      <c r="AV150" s="134"/>
      <c r="AW150" s="134"/>
      <c r="AX150" s="134"/>
      <c r="AY150" s="134"/>
      <c r="AZ150" s="134"/>
      <c r="BA150" s="134"/>
      <c r="BB150" s="134"/>
      <c r="BC150" s="134"/>
      <c r="BD150" s="134"/>
      <c r="BE150" s="134"/>
      <c r="BF150" s="134"/>
      <c r="BI150" s="153" t="n">
        <f aca="false">M150</f>
        <v>41456</v>
      </c>
      <c r="BJ150" s="157" t="n">
        <f aca="false">AH150</f>
        <v>0.15</v>
      </c>
      <c r="BK150" s="157" t="n">
        <f aca="false">AI150</f>
        <v>0.15</v>
      </c>
      <c r="BL150" s="157" t="n">
        <f aca="false">AJ150</f>
        <v>0.15</v>
      </c>
      <c r="BM150" s="144"/>
      <c r="BN150" s="157" t="n">
        <f aca="false">AL150</f>
        <v>0.2625</v>
      </c>
      <c r="BO150" s="157" t="n">
        <f aca="false">AM150</f>
        <v>0.2625</v>
      </c>
      <c r="BP150" s="158" t="n">
        <f aca="false">AN150</f>
        <v>0.2625</v>
      </c>
    </row>
    <row r="151" customFormat="false" ht="12.75" hidden="false" customHeight="false" outlineLevel="0" collapsed="false">
      <c r="A151" s="137" t="n">
        <f aca="false">EOMONTH(A150,0)+1</f>
        <v>41699</v>
      </c>
      <c r="B151" s="138" t="n">
        <v>0.059346413246276</v>
      </c>
      <c r="C151" s="129"/>
      <c r="D151" s="155" t="n">
        <v>40603</v>
      </c>
      <c r="E151" s="133" t="n">
        <v>37.85</v>
      </c>
      <c r="F151" s="133" t="n">
        <v>37.85</v>
      </c>
      <c r="G151" s="133" t="n">
        <v>37.85</v>
      </c>
      <c r="H151" s="131"/>
      <c r="I151" s="133" t="n">
        <v>32.7</v>
      </c>
      <c r="J151" s="133" t="n">
        <v>32.7</v>
      </c>
      <c r="K151" s="133" t="n">
        <v>32.7</v>
      </c>
      <c r="L151" s="134"/>
      <c r="M151" s="146" t="n">
        <v>41487</v>
      </c>
      <c r="N151" s="133" t="n">
        <v>41.35</v>
      </c>
      <c r="O151" s="133" t="n">
        <v>41.35</v>
      </c>
      <c r="P151" s="133" t="n">
        <v>41.35</v>
      </c>
      <c r="Q151" s="133"/>
      <c r="R151" s="133" t="n">
        <v>42.2</v>
      </c>
      <c r="S151" s="133" t="n">
        <v>42.2</v>
      </c>
      <c r="T151" s="133" t="n">
        <v>42.2</v>
      </c>
      <c r="U151" s="133"/>
      <c r="V151" s="133" t="n">
        <v>1.55</v>
      </c>
      <c r="W151" s="133" t="n">
        <v>1.55</v>
      </c>
      <c r="X151" s="133" t="n">
        <v>1.55</v>
      </c>
      <c r="Y151" s="133"/>
      <c r="Z151" s="131" t="n">
        <v>0.29</v>
      </c>
      <c r="AA151" s="131" t="n">
        <v>0.29</v>
      </c>
      <c r="AB151" s="131" t="n">
        <v>0.29</v>
      </c>
      <c r="AC151" s="131"/>
      <c r="AD151" s="131" t="n">
        <v>0.16</v>
      </c>
      <c r="AE151" s="131" t="n">
        <v>0.16</v>
      </c>
      <c r="AF151" s="131" t="n">
        <v>0.16</v>
      </c>
      <c r="AG151" s="131"/>
      <c r="AH151" s="131" t="n">
        <v>0.15</v>
      </c>
      <c r="AI151" s="131" t="n">
        <v>0.15</v>
      </c>
      <c r="AJ151" s="131" t="n">
        <v>0.15</v>
      </c>
      <c r="AK151" s="131"/>
      <c r="AL151" s="131" t="n">
        <v>0.2625</v>
      </c>
      <c r="AM151" s="131" t="n">
        <v>0.2625</v>
      </c>
      <c r="AN151" s="131" t="n">
        <v>0.2625</v>
      </c>
      <c r="AO151" s="133"/>
      <c r="AP151" s="133" t="n">
        <v>48</v>
      </c>
      <c r="AQ151" s="133" t="n">
        <v>0.4</v>
      </c>
      <c r="AR151" s="134"/>
      <c r="AS151" s="134"/>
      <c r="AT151" s="134"/>
      <c r="AU151" s="134"/>
      <c r="AV151" s="134"/>
      <c r="AW151" s="134"/>
      <c r="AX151" s="134"/>
      <c r="AY151" s="134"/>
      <c r="AZ151" s="134"/>
      <c r="BA151" s="134"/>
      <c r="BB151" s="134"/>
      <c r="BC151" s="134"/>
      <c r="BD151" s="134"/>
      <c r="BE151" s="134"/>
      <c r="BF151" s="134"/>
      <c r="BI151" s="153" t="n">
        <f aca="false">M151</f>
        <v>41487</v>
      </c>
      <c r="BJ151" s="157" t="n">
        <f aca="false">AH151</f>
        <v>0.15</v>
      </c>
      <c r="BK151" s="157" t="n">
        <f aca="false">AI151</f>
        <v>0.15</v>
      </c>
      <c r="BL151" s="157" t="n">
        <f aca="false">AJ151</f>
        <v>0.15</v>
      </c>
      <c r="BM151" s="144"/>
      <c r="BN151" s="157" t="n">
        <f aca="false">AL151</f>
        <v>0.2625</v>
      </c>
      <c r="BO151" s="157" t="n">
        <f aca="false">AM151</f>
        <v>0.2625</v>
      </c>
      <c r="BP151" s="158" t="n">
        <f aca="false">AN151</f>
        <v>0.2625</v>
      </c>
    </row>
    <row r="152" customFormat="false" ht="12.75" hidden="false" customHeight="false" outlineLevel="0" collapsed="false">
      <c r="A152" s="137" t="n">
        <f aca="false">EOMONTH(A151,0)+1</f>
        <v>41730</v>
      </c>
      <c r="B152" s="138" t="n">
        <v>0.0593886485875177</v>
      </c>
      <c r="C152" s="129"/>
      <c r="D152" s="155" t="n">
        <v>40634</v>
      </c>
      <c r="E152" s="133" t="n">
        <v>38.1</v>
      </c>
      <c r="F152" s="133" t="n">
        <v>38.1</v>
      </c>
      <c r="G152" s="133" t="n">
        <v>38.1</v>
      </c>
      <c r="H152" s="131"/>
      <c r="I152" s="133" t="n">
        <v>29.95</v>
      </c>
      <c r="J152" s="133" t="n">
        <v>29.95</v>
      </c>
      <c r="K152" s="133" t="n">
        <v>29.95</v>
      </c>
      <c r="L152" s="134"/>
      <c r="M152" s="146" t="n">
        <v>41518</v>
      </c>
      <c r="N152" s="133" t="n">
        <v>29.325</v>
      </c>
      <c r="O152" s="133" t="n">
        <v>29.325</v>
      </c>
      <c r="P152" s="133" t="n">
        <v>29.325</v>
      </c>
      <c r="Q152" s="133"/>
      <c r="R152" s="133" t="n">
        <v>30.6</v>
      </c>
      <c r="S152" s="133" t="n">
        <v>30.6</v>
      </c>
      <c r="T152" s="133" t="n">
        <v>30.6</v>
      </c>
      <c r="U152" s="133"/>
      <c r="V152" s="133" t="n">
        <v>1.55</v>
      </c>
      <c r="W152" s="133" t="n">
        <v>1.55</v>
      </c>
      <c r="X152" s="133" t="n">
        <v>1.55</v>
      </c>
      <c r="Y152" s="133"/>
      <c r="Z152" s="131" t="n">
        <v>0.24</v>
      </c>
      <c r="AA152" s="131" t="n">
        <v>0.24</v>
      </c>
      <c r="AB152" s="131" t="n">
        <v>0.24</v>
      </c>
      <c r="AC152" s="131"/>
      <c r="AD152" s="131" t="n">
        <v>0.16</v>
      </c>
      <c r="AE152" s="131" t="n">
        <v>0.16</v>
      </c>
      <c r="AF152" s="131" t="n">
        <v>0.16</v>
      </c>
      <c r="AG152" s="131"/>
      <c r="AH152" s="131" t="n">
        <v>0.1</v>
      </c>
      <c r="AI152" s="131" t="n">
        <v>0.1</v>
      </c>
      <c r="AJ152" s="131" t="n">
        <v>0.1</v>
      </c>
      <c r="AK152" s="131"/>
      <c r="AL152" s="131" t="n">
        <v>0.21</v>
      </c>
      <c r="AM152" s="131" t="n">
        <v>0.21</v>
      </c>
      <c r="AN152" s="131" t="n">
        <v>0.21</v>
      </c>
      <c r="AO152" s="133"/>
      <c r="AP152" s="133" t="n">
        <v>48</v>
      </c>
      <c r="AQ152" s="133" t="n">
        <v>0.4</v>
      </c>
      <c r="AR152" s="134"/>
      <c r="AS152" s="134"/>
      <c r="AT152" s="134"/>
      <c r="AU152" s="134"/>
      <c r="AV152" s="134"/>
      <c r="AW152" s="134"/>
      <c r="AX152" s="134"/>
      <c r="AY152" s="134"/>
      <c r="AZ152" s="134"/>
      <c r="BA152" s="134"/>
      <c r="BB152" s="134"/>
      <c r="BC152" s="134"/>
      <c r="BD152" s="134"/>
      <c r="BE152" s="134"/>
      <c r="BF152" s="134"/>
      <c r="BI152" s="153" t="n">
        <f aca="false">M152</f>
        <v>41518</v>
      </c>
      <c r="BJ152" s="157" t="n">
        <f aca="false">AH152</f>
        <v>0.1</v>
      </c>
      <c r="BK152" s="157" t="n">
        <f aca="false">AI152</f>
        <v>0.1</v>
      </c>
      <c r="BL152" s="157" t="n">
        <f aca="false">AJ152</f>
        <v>0.1</v>
      </c>
      <c r="BM152" s="144"/>
      <c r="BN152" s="157" t="n">
        <f aca="false">AL152</f>
        <v>0.21</v>
      </c>
      <c r="BO152" s="157" t="n">
        <f aca="false">AM152</f>
        <v>0.21</v>
      </c>
      <c r="BP152" s="158" t="n">
        <f aca="false">AN152</f>
        <v>0.21</v>
      </c>
    </row>
    <row r="153" customFormat="false" ht="12.75" hidden="false" customHeight="false" outlineLevel="0" collapsed="false">
      <c r="A153" s="137" t="n">
        <f aca="false">EOMONTH(A152,0)+1</f>
        <v>41760</v>
      </c>
      <c r="B153" s="138" t="n">
        <v>0.0594295214989611</v>
      </c>
      <c r="C153" s="129"/>
      <c r="D153" s="155" t="n">
        <v>40664</v>
      </c>
      <c r="E153" s="133" t="n">
        <v>38.1</v>
      </c>
      <c r="F153" s="133" t="n">
        <v>38.1</v>
      </c>
      <c r="G153" s="133" t="n">
        <v>38.1</v>
      </c>
      <c r="H153" s="131"/>
      <c r="I153" s="133" t="n">
        <v>29.45</v>
      </c>
      <c r="J153" s="133" t="n">
        <v>29.45</v>
      </c>
      <c r="K153" s="133" t="n">
        <v>29.45</v>
      </c>
      <c r="L153" s="134"/>
      <c r="M153" s="146" t="n">
        <v>41548</v>
      </c>
      <c r="N153" s="133" t="n">
        <v>27.375</v>
      </c>
      <c r="O153" s="133" t="n">
        <v>27.375</v>
      </c>
      <c r="P153" s="133" t="n">
        <v>27.375</v>
      </c>
      <c r="Q153" s="133"/>
      <c r="R153" s="133" t="n">
        <v>28.65</v>
      </c>
      <c r="S153" s="133" t="n">
        <v>28.65</v>
      </c>
      <c r="T153" s="133" t="n">
        <v>28.65</v>
      </c>
      <c r="U153" s="133"/>
      <c r="V153" s="133" t="n">
        <v>1.55</v>
      </c>
      <c r="W153" s="133" t="n">
        <v>1.55</v>
      </c>
      <c r="X153" s="133" t="n">
        <v>1.55</v>
      </c>
      <c r="Y153" s="133"/>
      <c r="Z153" s="131" t="n">
        <v>0.24</v>
      </c>
      <c r="AA153" s="131" t="n">
        <v>0.24</v>
      </c>
      <c r="AB153" s="131" t="n">
        <v>0.24</v>
      </c>
      <c r="AC153" s="131"/>
      <c r="AD153" s="131" t="n">
        <v>0.14</v>
      </c>
      <c r="AE153" s="131" t="n">
        <v>0.14</v>
      </c>
      <c r="AF153" s="131" t="n">
        <v>0.14</v>
      </c>
      <c r="AG153" s="131"/>
      <c r="AH153" s="131" t="n">
        <v>0.1</v>
      </c>
      <c r="AI153" s="131" t="n">
        <v>0.1</v>
      </c>
      <c r="AJ153" s="131" t="n">
        <v>0.1</v>
      </c>
      <c r="AK153" s="131"/>
      <c r="AL153" s="131" t="n">
        <v>0.1875</v>
      </c>
      <c r="AM153" s="131" t="n">
        <v>0.1875</v>
      </c>
      <c r="AN153" s="131" t="n">
        <v>0.1875</v>
      </c>
      <c r="AO153" s="133"/>
      <c r="AP153" s="133" t="n">
        <v>49</v>
      </c>
      <c r="AQ153" s="133" t="n">
        <v>0.4</v>
      </c>
      <c r="AR153" s="134"/>
      <c r="AS153" s="134"/>
      <c r="AT153" s="134"/>
      <c r="AU153" s="134"/>
      <c r="AV153" s="134"/>
      <c r="AW153" s="134"/>
      <c r="AX153" s="134"/>
      <c r="AY153" s="134"/>
      <c r="AZ153" s="134"/>
      <c r="BA153" s="134"/>
      <c r="BB153" s="134"/>
      <c r="BC153" s="134"/>
      <c r="BD153" s="134"/>
      <c r="BE153" s="134"/>
      <c r="BF153" s="134"/>
      <c r="BI153" s="153" t="n">
        <f aca="false">M153</f>
        <v>41548</v>
      </c>
      <c r="BJ153" s="157" t="n">
        <f aca="false">AH153</f>
        <v>0.1</v>
      </c>
      <c r="BK153" s="157" t="n">
        <f aca="false">AI153</f>
        <v>0.1</v>
      </c>
      <c r="BL153" s="157" t="n">
        <f aca="false">AJ153</f>
        <v>0.1</v>
      </c>
      <c r="BM153" s="144"/>
      <c r="BN153" s="157" t="n">
        <f aca="false">AL153</f>
        <v>0.1875</v>
      </c>
      <c r="BO153" s="157" t="n">
        <f aca="false">AM153</f>
        <v>0.1875</v>
      </c>
      <c r="BP153" s="158" t="n">
        <f aca="false">AN153</f>
        <v>0.1875</v>
      </c>
    </row>
    <row r="154" customFormat="false" ht="12.75" hidden="false" customHeight="false" outlineLevel="0" collapsed="false">
      <c r="A154" s="137" t="n">
        <f aca="false">EOMONTH(A153,0)+1</f>
        <v>41791</v>
      </c>
      <c r="B154" s="138" t="n">
        <v>0.0594717568413694</v>
      </c>
      <c r="C154" s="129"/>
      <c r="D154" s="155" t="n">
        <v>40695</v>
      </c>
      <c r="E154" s="133" t="n">
        <v>43.5</v>
      </c>
      <c r="F154" s="133" t="n">
        <v>43.5</v>
      </c>
      <c r="G154" s="133" t="n">
        <v>43.5</v>
      </c>
      <c r="H154" s="131"/>
      <c r="I154" s="133" t="n">
        <v>30.595</v>
      </c>
      <c r="J154" s="133" t="n">
        <v>30.595</v>
      </c>
      <c r="K154" s="133" t="n">
        <v>30.595</v>
      </c>
      <c r="L154" s="134"/>
      <c r="M154" s="146" t="n">
        <v>41579</v>
      </c>
      <c r="N154" s="133" t="n">
        <v>30.875</v>
      </c>
      <c r="O154" s="133" t="n">
        <v>30.875</v>
      </c>
      <c r="P154" s="133" t="n">
        <v>30.875</v>
      </c>
      <c r="Q154" s="133"/>
      <c r="R154" s="133" t="n">
        <v>32</v>
      </c>
      <c r="S154" s="133" t="n">
        <v>32</v>
      </c>
      <c r="T154" s="133" t="n">
        <v>32</v>
      </c>
      <c r="U154" s="133"/>
      <c r="V154" s="133" t="n">
        <v>1.55</v>
      </c>
      <c r="W154" s="133" t="n">
        <v>1.55</v>
      </c>
      <c r="X154" s="133" t="n">
        <v>1.55</v>
      </c>
      <c r="Y154" s="133"/>
      <c r="Z154" s="131" t="n">
        <v>0.24</v>
      </c>
      <c r="AA154" s="131" t="n">
        <v>0.24</v>
      </c>
      <c r="AB154" s="131" t="n">
        <v>0.24</v>
      </c>
      <c r="AC154" s="131"/>
      <c r="AD154" s="131" t="n">
        <v>0.1</v>
      </c>
      <c r="AE154" s="131" t="n">
        <v>0.1</v>
      </c>
      <c r="AF154" s="131" t="n">
        <v>0.1</v>
      </c>
      <c r="AG154" s="131"/>
      <c r="AH154" s="131" t="n">
        <v>0.1</v>
      </c>
      <c r="AI154" s="131" t="n">
        <v>0.1</v>
      </c>
      <c r="AJ154" s="131" t="n">
        <v>0.1</v>
      </c>
      <c r="AK154" s="131"/>
      <c r="AL154" s="131" t="n">
        <v>0.1875</v>
      </c>
      <c r="AM154" s="131" t="n">
        <v>0.1875</v>
      </c>
      <c r="AN154" s="131" t="n">
        <v>0.1875</v>
      </c>
      <c r="AO154" s="133"/>
      <c r="AP154" s="133" t="n">
        <v>49</v>
      </c>
      <c r="AQ154" s="133" t="n">
        <v>0.4</v>
      </c>
      <c r="AR154" s="134"/>
      <c r="AS154" s="134"/>
      <c r="AT154" s="134"/>
      <c r="AU154" s="134"/>
      <c r="AV154" s="134"/>
      <c r="AW154" s="134"/>
      <c r="AX154" s="134"/>
      <c r="AY154" s="134"/>
      <c r="AZ154" s="134"/>
      <c r="BA154" s="134"/>
      <c r="BB154" s="134"/>
      <c r="BC154" s="134"/>
      <c r="BD154" s="134"/>
      <c r="BE154" s="134"/>
      <c r="BF154" s="134"/>
      <c r="BI154" s="153" t="n">
        <f aca="false">M154</f>
        <v>41579</v>
      </c>
      <c r="BJ154" s="157" t="n">
        <f aca="false">AH154</f>
        <v>0.1</v>
      </c>
      <c r="BK154" s="157" t="n">
        <f aca="false">AI154</f>
        <v>0.1</v>
      </c>
      <c r="BL154" s="157" t="n">
        <f aca="false">AJ154</f>
        <v>0.1</v>
      </c>
      <c r="BM154" s="144"/>
      <c r="BN154" s="157" t="n">
        <f aca="false">AL154</f>
        <v>0.1875</v>
      </c>
      <c r="BO154" s="157" t="n">
        <f aca="false">AM154</f>
        <v>0.1875</v>
      </c>
      <c r="BP154" s="158" t="n">
        <f aca="false">AN154</f>
        <v>0.1875</v>
      </c>
    </row>
    <row r="155" customFormat="false" ht="12.75" hidden="false" customHeight="false" outlineLevel="0" collapsed="false">
      <c r="A155" s="137" t="n">
        <f aca="false">EOMONTH(A154,0)+1</f>
        <v>41821</v>
      </c>
      <c r="B155" s="138" t="n">
        <v>0.0595126297539421</v>
      </c>
      <c r="C155" s="129"/>
      <c r="D155" s="155" t="n">
        <v>40725</v>
      </c>
      <c r="E155" s="133" t="n">
        <v>51.5</v>
      </c>
      <c r="F155" s="133" t="n">
        <v>51.5</v>
      </c>
      <c r="G155" s="133" t="n">
        <v>51.5</v>
      </c>
      <c r="H155" s="131"/>
      <c r="I155" s="133" t="n">
        <v>31.6</v>
      </c>
      <c r="J155" s="133" t="n">
        <v>31.6</v>
      </c>
      <c r="K155" s="133" t="n">
        <v>31.6</v>
      </c>
      <c r="L155" s="134"/>
      <c r="M155" s="146" t="n">
        <v>41609</v>
      </c>
      <c r="N155" s="133" t="n">
        <v>28.225</v>
      </c>
      <c r="O155" s="133" t="n">
        <v>28.225</v>
      </c>
      <c r="P155" s="133" t="n">
        <v>28.225</v>
      </c>
      <c r="Q155" s="133"/>
      <c r="R155" s="133" t="n">
        <v>29.25</v>
      </c>
      <c r="S155" s="133" t="n">
        <v>29.25</v>
      </c>
      <c r="T155" s="133" t="n">
        <v>29.25</v>
      </c>
      <c r="U155" s="133"/>
      <c r="V155" s="133" t="n">
        <v>1.05</v>
      </c>
      <c r="W155" s="133" t="n">
        <v>1.05</v>
      </c>
      <c r="X155" s="133" t="n">
        <v>1.05</v>
      </c>
      <c r="Y155" s="133"/>
      <c r="Z155" s="131" t="n">
        <v>0.24</v>
      </c>
      <c r="AA155" s="131" t="n">
        <v>0.24</v>
      </c>
      <c r="AB155" s="131" t="n">
        <v>0.24</v>
      </c>
      <c r="AC155" s="131"/>
      <c r="AD155" s="131" t="n">
        <v>0.1</v>
      </c>
      <c r="AE155" s="131" t="n">
        <v>0.1</v>
      </c>
      <c r="AF155" s="131" t="n">
        <v>0.1</v>
      </c>
      <c r="AG155" s="131"/>
      <c r="AH155" s="131" t="n">
        <v>0.1</v>
      </c>
      <c r="AI155" s="131" t="n">
        <v>0.1</v>
      </c>
      <c r="AJ155" s="131" t="n">
        <v>0.1</v>
      </c>
      <c r="AK155" s="131"/>
      <c r="AL155" s="131" t="n">
        <v>0.1875</v>
      </c>
      <c r="AM155" s="131" t="n">
        <v>0.1875</v>
      </c>
      <c r="AN155" s="131" t="n">
        <v>0.1875</v>
      </c>
      <c r="AO155" s="133"/>
      <c r="AP155" s="133" t="n">
        <v>49</v>
      </c>
      <c r="AQ155" s="133" t="n">
        <v>0.4</v>
      </c>
      <c r="AR155" s="134"/>
      <c r="AS155" s="134"/>
      <c r="AT155" s="134"/>
      <c r="AU155" s="134"/>
      <c r="AV155" s="134"/>
      <c r="AW155" s="134"/>
      <c r="AX155" s="134"/>
      <c r="AY155" s="134"/>
      <c r="AZ155" s="134"/>
      <c r="BA155" s="134"/>
      <c r="BB155" s="134"/>
      <c r="BC155" s="134"/>
      <c r="BD155" s="134"/>
      <c r="BE155" s="134"/>
      <c r="BF155" s="134"/>
      <c r="BI155" s="153" t="n">
        <f aca="false">M155</f>
        <v>41609</v>
      </c>
      <c r="BJ155" s="157" t="n">
        <f aca="false">AH155</f>
        <v>0.1</v>
      </c>
      <c r="BK155" s="157" t="n">
        <f aca="false">AI155</f>
        <v>0.1</v>
      </c>
      <c r="BL155" s="157" t="n">
        <f aca="false">AJ155</f>
        <v>0.1</v>
      </c>
      <c r="BM155" s="144"/>
      <c r="BN155" s="157" t="n">
        <f aca="false">AL155</f>
        <v>0.1875</v>
      </c>
      <c r="BO155" s="157" t="n">
        <f aca="false">AM155</f>
        <v>0.1875</v>
      </c>
      <c r="BP155" s="158" t="n">
        <f aca="false">AN155</f>
        <v>0.1875</v>
      </c>
    </row>
    <row r="156" customFormat="false" ht="12.75" hidden="false" customHeight="false" outlineLevel="0" collapsed="false">
      <c r="A156" s="137" t="n">
        <f aca="false">EOMONTH(A155,0)+1</f>
        <v>41852</v>
      </c>
      <c r="B156" s="138" t="n">
        <v>0.0595548650975166</v>
      </c>
      <c r="C156" s="129"/>
      <c r="D156" s="155" t="n">
        <v>40756</v>
      </c>
      <c r="E156" s="133" t="n">
        <v>51.5</v>
      </c>
      <c r="F156" s="133" t="n">
        <v>51.5</v>
      </c>
      <c r="G156" s="133" t="n">
        <v>51.5</v>
      </c>
      <c r="H156" s="131"/>
      <c r="I156" s="133" t="n">
        <v>30.85</v>
      </c>
      <c r="J156" s="133" t="n">
        <v>30.85</v>
      </c>
      <c r="K156" s="133" t="n">
        <v>30.85</v>
      </c>
      <c r="L156" s="134"/>
      <c r="M156" s="146" t="n">
        <v>41640</v>
      </c>
      <c r="N156" s="133" t="n">
        <v>36.355</v>
      </c>
      <c r="O156" s="133" t="n">
        <v>36.355</v>
      </c>
      <c r="P156" s="133" t="n">
        <v>36.355</v>
      </c>
      <c r="Q156" s="133"/>
      <c r="R156" s="133" t="n">
        <v>33.954</v>
      </c>
      <c r="S156" s="133" t="n">
        <v>33.954</v>
      </c>
      <c r="T156" s="133" t="n">
        <v>33.954</v>
      </c>
      <c r="U156" s="133"/>
      <c r="V156" s="133" t="n">
        <v>1.05</v>
      </c>
      <c r="W156" s="133" t="n">
        <v>1.05</v>
      </c>
      <c r="X156" s="133" t="n">
        <v>1.05</v>
      </c>
      <c r="Y156" s="133"/>
      <c r="Z156" s="131" t="n">
        <v>0.24</v>
      </c>
      <c r="AA156" s="131" t="n">
        <v>0.24</v>
      </c>
      <c r="AB156" s="131" t="n">
        <v>0.24</v>
      </c>
      <c r="AC156" s="131"/>
      <c r="AD156" s="131" t="n">
        <v>0.11</v>
      </c>
      <c r="AE156" s="131" t="n">
        <v>0.11</v>
      </c>
      <c r="AF156" s="131" t="n">
        <v>0.11</v>
      </c>
      <c r="AG156" s="131"/>
      <c r="AH156" s="131" t="n">
        <v>0.1</v>
      </c>
      <c r="AI156" s="131" t="n">
        <v>0.1</v>
      </c>
      <c r="AJ156" s="131" t="n">
        <v>0.1</v>
      </c>
      <c r="AK156" s="131"/>
      <c r="AL156" s="131" t="n">
        <v>0.1875</v>
      </c>
      <c r="AM156" s="131" t="n">
        <v>0.1875</v>
      </c>
      <c r="AN156" s="131" t="n">
        <v>0.1875</v>
      </c>
      <c r="AO156" s="133"/>
      <c r="AP156" s="133" t="n">
        <v>50</v>
      </c>
      <c r="AQ156" s="133" t="n">
        <v>0.4</v>
      </c>
      <c r="AR156" s="134"/>
      <c r="AS156" s="134"/>
      <c r="AT156" s="134"/>
      <c r="AU156" s="134"/>
      <c r="AV156" s="134"/>
      <c r="AW156" s="134"/>
      <c r="AX156" s="134"/>
      <c r="AY156" s="134"/>
      <c r="AZ156" s="134"/>
      <c r="BA156" s="134"/>
      <c r="BB156" s="134"/>
      <c r="BC156" s="134"/>
      <c r="BD156" s="134"/>
      <c r="BE156" s="134"/>
      <c r="BF156" s="134"/>
      <c r="BI156" s="153" t="n">
        <f aca="false">M156</f>
        <v>41640</v>
      </c>
      <c r="BJ156" s="157" t="n">
        <f aca="false">AH156</f>
        <v>0.1</v>
      </c>
      <c r="BK156" s="157" t="n">
        <f aca="false">AI156</f>
        <v>0.1</v>
      </c>
      <c r="BL156" s="157" t="n">
        <f aca="false">AJ156</f>
        <v>0.1</v>
      </c>
      <c r="BM156" s="144"/>
      <c r="BN156" s="157" t="n">
        <f aca="false">AL156</f>
        <v>0.1875</v>
      </c>
      <c r="BO156" s="157" t="n">
        <f aca="false">AM156</f>
        <v>0.1875</v>
      </c>
      <c r="BP156" s="158" t="n">
        <f aca="false">AN156</f>
        <v>0.1875</v>
      </c>
    </row>
    <row r="157" customFormat="false" ht="12.75" hidden="false" customHeight="false" outlineLevel="0" collapsed="false">
      <c r="A157" s="137" t="n">
        <f aca="false">EOMONTH(A156,0)+1</f>
        <v>41883</v>
      </c>
      <c r="B157" s="138" t="n">
        <v>0.0595971004416844</v>
      </c>
      <c r="C157" s="129"/>
      <c r="D157" s="155" t="n">
        <v>40787</v>
      </c>
      <c r="E157" s="133" t="n">
        <v>37.1</v>
      </c>
      <c r="F157" s="133" t="n">
        <v>37.1</v>
      </c>
      <c r="G157" s="133" t="n">
        <v>37.1</v>
      </c>
      <c r="H157" s="131"/>
      <c r="I157" s="133" t="n">
        <v>28.75</v>
      </c>
      <c r="J157" s="133" t="n">
        <v>28.75</v>
      </c>
      <c r="K157" s="133" t="n">
        <v>28.75</v>
      </c>
      <c r="L157" s="134"/>
      <c r="M157" s="146" t="n">
        <v>41671</v>
      </c>
      <c r="N157" s="133" t="n">
        <v>36.58</v>
      </c>
      <c r="O157" s="133" t="n">
        <v>36.58</v>
      </c>
      <c r="P157" s="133" t="n">
        <v>36.58</v>
      </c>
      <c r="Q157" s="133"/>
      <c r="R157" s="133" t="n">
        <v>32.254</v>
      </c>
      <c r="S157" s="133" t="n">
        <v>32.254</v>
      </c>
      <c r="T157" s="133" t="n">
        <v>32.254</v>
      </c>
      <c r="U157" s="133"/>
      <c r="V157" s="133" t="n">
        <v>1.05</v>
      </c>
      <c r="W157" s="133" t="n">
        <v>1.05</v>
      </c>
      <c r="X157" s="133" t="n">
        <v>1.05</v>
      </c>
      <c r="Y157" s="133"/>
      <c r="Z157" s="131" t="n">
        <v>0.24</v>
      </c>
      <c r="AA157" s="131" t="n">
        <v>0.24</v>
      </c>
      <c r="AB157" s="131" t="n">
        <v>0.24</v>
      </c>
      <c r="AC157" s="131"/>
      <c r="AD157" s="131" t="n">
        <v>0.13</v>
      </c>
      <c r="AE157" s="131" t="n">
        <v>0.13</v>
      </c>
      <c r="AF157" s="131" t="n">
        <v>0.13</v>
      </c>
      <c r="AG157" s="131"/>
      <c r="AH157" s="131" t="n">
        <v>0.1</v>
      </c>
      <c r="AI157" s="131" t="n">
        <v>0.1</v>
      </c>
      <c r="AJ157" s="131" t="n">
        <v>0.1</v>
      </c>
      <c r="AK157" s="131"/>
      <c r="AL157" s="131" t="n">
        <v>0.1875</v>
      </c>
      <c r="AM157" s="131" t="n">
        <v>0.1875</v>
      </c>
      <c r="AN157" s="131" t="n">
        <v>0.1875</v>
      </c>
      <c r="AO157" s="133"/>
      <c r="AP157" s="133" t="n">
        <v>50</v>
      </c>
      <c r="AQ157" s="133" t="n">
        <v>0.4</v>
      </c>
      <c r="AR157" s="134"/>
      <c r="AS157" s="134"/>
      <c r="AT157" s="134"/>
      <c r="AU157" s="134"/>
      <c r="AV157" s="134"/>
      <c r="AW157" s="134"/>
      <c r="AX157" s="134"/>
      <c r="AY157" s="134"/>
      <c r="AZ157" s="134"/>
      <c r="BA157" s="134"/>
      <c r="BB157" s="134"/>
      <c r="BC157" s="134"/>
      <c r="BD157" s="134"/>
      <c r="BE157" s="134"/>
      <c r="BF157" s="134"/>
      <c r="BI157" s="153" t="n">
        <f aca="false">M157</f>
        <v>41671</v>
      </c>
      <c r="BJ157" s="157" t="n">
        <f aca="false">AH157</f>
        <v>0.1</v>
      </c>
      <c r="BK157" s="157" t="n">
        <f aca="false">AI157</f>
        <v>0.1</v>
      </c>
      <c r="BL157" s="157" t="n">
        <f aca="false">AJ157</f>
        <v>0.1</v>
      </c>
      <c r="BM157" s="144"/>
      <c r="BN157" s="157" t="n">
        <f aca="false">AL157</f>
        <v>0.1875</v>
      </c>
      <c r="BO157" s="157" t="n">
        <f aca="false">AM157</f>
        <v>0.1875</v>
      </c>
      <c r="BP157" s="158" t="n">
        <f aca="false">AN157</f>
        <v>0.1875</v>
      </c>
    </row>
    <row r="158" customFormat="false" ht="12.75" hidden="false" customHeight="false" outlineLevel="0" collapsed="false">
      <c r="A158" s="137" t="n">
        <f aca="false">EOMONTH(A157,0)+1</f>
        <v>41913</v>
      </c>
      <c r="B158" s="138" t="n">
        <v>0.0596379733559593</v>
      </c>
      <c r="C158" s="129"/>
      <c r="D158" s="155" t="n">
        <v>40817</v>
      </c>
      <c r="E158" s="133" t="n">
        <v>36.85</v>
      </c>
      <c r="F158" s="133" t="n">
        <v>36.85</v>
      </c>
      <c r="G158" s="133" t="n">
        <v>36.85</v>
      </c>
      <c r="H158" s="131"/>
      <c r="I158" s="133" t="n">
        <v>28.05</v>
      </c>
      <c r="J158" s="133" t="n">
        <v>28.05</v>
      </c>
      <c r="K158" s="133" t="n">
        <v>28.05</v>
      </c>
      <c r="L158" s="134"/>
      <c r="M158" s="146" t="n">
        <v>41699</v>
      </c>
      <c r="N158" s="133" t="n">
        <v>30.625</v>
      </c>
      <c r="O158" s="133" t="n">
        <v>30.625</v>
      </c>
      <c r="P158" s="133" t="n">
        <v>30.625</v>
      </c>
      <c r="Q158" s="133"/>
      <c r="R158" s="133" t="n">
        <v>31.95</v>
      </c>
      <c r="S158" s="133" t="n">
        <v>31.95</v>
      </c>
      <c r="T158" s="133" t="n">
        <v>31.95</v>
      </c>
      <c r="U158" s="133"/>
      <c r="V158" s="133" t="n">
        <v>1.05</v>
      </c>
      <c r="W158" s="133" t="n">
        <v>1.05</v>
      </c>
      <c r="X158" s="133" t="n">
        <v>1.05</v>
      </c>
      <c r="Y158" s="133"/>
      <c r="Z158" s="131" t="n">
        <v>0.24</v>
      </c>
      <c r="AA158" s="131" t="n">
        <v>0.24</v>
      </c>
      <c r="AB158" s="131" t="n">
        <v>0.24</v>
      </c>
      <c r="AC158" s="131"/>
      <c r="AD158" s="131" t="n">
        <v>0.13</v>
      </c>
      <c r="AE158" s="131" t="n">
        <v>0.13</v>
      </c>
      <c r="AF158" s="131" t="n">
        <v>0.13</v>
      </c>
      <c r="AG158" s="131"/>
      <c r="AH158" s="131" t="n">
        <v>0.1</v>
      </c>
      <c r="AI158" s="131" t="n">
        <v>0.1</v>
      </c>
      <c r="AJ158" s="131" t="n">
        <v>0.1</v>
      </c>
      <c r="AK158" s="131"/>
      <c r="AL158" s="131" t="n">
        <v>0.1875</v>
      </c>
      <c r="AM158" s="131" t="n">
        <v>0.1875</v>
      </c>
      <c r="AN158" s="131" t="n">
        <v>0.1875</v>
      </c>
      <c r="AO158" s="133"/>
      <c r="AP158" s="133" t="n">
        <v>50</v>
      </c>
      <c r="AQ158" s="133" t="n">
        <v>0.4</v>
      </c>
      <c r="AR158" s="134"/>
      <c r="AS158" s="134"/>
      <c r="AT158" s="134"/>
      <c r="AU158" s="134"/>
      <c r="AV158" s="134"/>
      <c r="AW158" s="134"/>
      <c r="AX158" s="134"/>
      <c r="AY158" s="134"/>
      <c r="AZ158" s="134"/>
      <c r="BA158" s="134"/>
      <c r="BB158" s="134"/>
      <c r="BC158" s="134"/>
      <c r="BD158" s="134"/>
      <c r="BE158" s="134"/>
      <c r="BF158" s="134"/>
      <c r="BI158" s="153" t="n">
        <f aca="false">M158</f>
        <v>41699</v>
      </c>
      <c r="BJ158" s="157" t="n">
        <f aca="false">AH158</f>
        <v>0.1</v>
      </c>
      <c r="BK158" s="157" t="n">
        <f aca="false">AI158</f>
        <v>0.1</v>
      </c>
      <c r="BL158" s="157" t="n">
        <f aca="false">AJ158</f>
        <v>0.1</v>
      </c>
      <c r="BM158" s="144"/>
      <c r="BN158" s="157" t="n">
        <f aca="false">AL158</f>
        <v>0.1875</v>
      </c>
      <c r="BO158" s="157" t="n">
        <f aca="false">AM158</f>
        <v>0.1875</v>
      </c>
      <c r="BP158" s="158" t="n">
        <f aca="false">AN158</f>
        <v>0.1875</v>
      </c>
    </row>
    <row r="159" customFormat="false" ht="12.75" hidden="false" customHeight="false" outlineLevel="0" collapsed="false">
      <c r="A159" s="137" t="n">
        <f aca="false">EOMONTH(A158,0)+1</f>
        <v>41944</v>
      </c>
      <c r="B159" s="138" t="n">
        <v>0.0596802087012933</v>
      </c>
      <c r="C159" s="129"/>
      <c r="D159" s="155" t="n">
        <v>40848</v>
      </c>
      <c r="E159" s="133" t="n">
        <v>36.85</v>
      </c>
      <c r="F159" s="133" t="n">
        <v>36.85</v>
      </c>
      <c r="G159" s="133" t="n">
        <v>36.85</v>
      </c>
      <c r="H159" s="131"/>
      <c r="I159" s="133" t="n">
        <v>27.45</v>
      </c>
      <c r="J159" s="133" t="n">
        <v>27.45</v>
      </c>
      <c r="K159" s="133" t="n">
        <v>27.45</v>
      </c>
      <c r="L159" s="134"/>
      <c r="M159" s="146" t="n">
        <v>41730</v>
      </c>
      <c r="N159" s="133" t="n">
        <v>30.65</v>
      </c>
      <c r="O159" s="133" t="n">
        <v>30.65</v>
      </c>
      <c r="P159" s="133" t="n">
        <v>30.65</v>
      </c>
      <c r="Q159" s="133"/>
      <c r="R159" s="133" t="n">
        <v>30.05</v>
      </c>
      <c r="S159" s="133" t="n">
        <v>30.05</v>
      </c>
      <c r="T159" s="133" t="n">
        <v>30.05</v>
      </c>
      <c r="U159" s="133"/>
      <c r="V159" s="133" t="n">
        <v>1.05</v>
      </c>
      <c r="W159" s="133" t="n">
        <v>1.05</v>
      </c>
      <c r="X159" s="133" t="n">
        <v>1.05</v>
      </c>
      <c r="Y159" s="133"/>
      <c r="Z159" s="131" t="n">
        <v>0.24</v>
      </c>
      <c r="AA159" s="131" t="n">
        <v>0.24</v>
      </c>
      <c r="AB159" s="131" t="n">
        <v>0.24</v>
      </c>
      <c r="AC159" s="131"/>
      <c r="AD159" s="131" t="n">
        <v>0.1</v>
      </c>
      <c r="AE159" s="131" t="n">
        <v>0.1</v>
      </c>
      <c r="AF159" s="131" t="n">
        <v>0.1</v>
      </c>
      <c r="AG159" s="131"/>
      <c r="AH159" s="131" t="n">
        <v>0.1</v>
      </c>
      <c r="AI159" s="131" t="n">
        <v>0.1</v>
      </c>
      <c r="AJ159" s="131" t="n">
        <v>0.1</v>
      </c>
      <c r="AK159" s="131"/>
      <c r="AL159" s="131" t="n">
        <v>0.1875</v>
      </c>
      <c r="AM159" s="131" t="n">
        <v>0.1875</v>
      </c>
      <c r="AN159" s="131" t="n">
        <v>0.1875</v>
      </c>
      <c r="AO159" s="133"/>
      <c r="AP159" s="133" t="n">
        <v>51</v>
      </c>
      <c r="AQ159" s="133" t="n">
        <v>0.4</v>
      </c>
      <c r="AR159" s="134"/>
      <c r="AS159" s="134"/>
      <c r="AT159" s="134"/>
      <c r="AU159" s="134"/>
      <c r="AV159" s="134"/>
      <c r="AW159" s="134"/>
      <c r="AX159" s="134"/>
      <c r="AY159" s="134"/>
      <c r="AZ159" s="134"/>
      <c r="BA159" s="134"/>
      <c r="BB159" s="134"/>
      <c r="BC159" s="134"/>
      <c r="BD159" s="134"/>
      <c r="BE159" s="134"/>
      <c r="BF159" s="134"/>
      <c r="BI159" s="153" t="n">
        <f aca="false">M159</f>
        <v>41730</v>
      </c>
      <c r="BJ159" s="157" t="n">
        <f aca="false">AH159</f>
        <v>0.1</v>
      </c>
      <c r="BK159" s="157" t="n">
        <f aca="false">AI159</f>
        <v>0.1</v>
      </c>
      <c r="BL159" s="157" t="n">
        <f aca="false">AJ159</f>
        <v>0.1</v>
      </c>
      <c r="BM159" s="144"/>
      <c r="BN159" s="157" t="n">
        <f aca="false">AL159</f>
        <v>0.1875</v>
      </c>
      <c r="BO159" s="157" t="n">
        <f aca="false">AM159</f>
        <v>0.1875</v>
      </c>
      <c r="BP159" s="158" t="n">
        <f aca="false">AN159</f>
        <v>0.1875</v>
      </c>
    </row>
    <row r="160" customFormat="false" ht="12.75" hidden="false" customHeight="false" outlineLevel="0" collapsed="false">
      <c r="A160" s="137" t="n">
        <f aca="false">EOMONTH(A159,0)+1</f>
        <v>41974</v>
      </c>
      <c r="B160" s="138" t="n">
        <v>0.0597210816166971</v>
      </c>
      <c r="C160" s="129"/>
      <c r="D160" s="155" t="n">
        <v>40878</v>
      </c>
      <c r="E160" s="133" t="n">
        <v>36.85</v>
      </c>
      <c r="F160" s="133" t="n">
        <v>36.85</v>
      </c>
      <c r="G160" s="133" t="n">
        <v>36.85</v>
      </c>
      <c r="H160" s="131"/>
      <c r="I160" s="133" t="n">
        <v>31.9</v>
      </c>
      <c r="J160" s="133" t="n">
        <v>31.9</v>
      </c>
      <c r="K160" s="133" t="n">
        <v>31.9</v>
      </c>
      <c r="L160" s="134"/>
      <c r="M160" s="146" t="n">
        <v>41760</v>
      </c>
      <c r="N160" s="133" t="n">
        <v>32.2</v>
      </c>
      <c r="O160" s="133" t="n">
        <v>32.2</v>
      </c>
      <c r="P160" s="133" t="n">
        <v>32.2</v>
      </c>
      <c r="Q160" s="133"/>
      <c r="R160" s="133" t="n">
        <v>31.2</v>
      </c>
      <c r="S160" s="133" t="n">
        <v>31.2</v>
      </c>
      <c r="T160" s="133" t="n">
        <v>31.2</v>
      </c>
      <c r="U160" s="133"/>
      <c r="V160" s="133" t="n">
        <v>1.05</v>
      </c>
      <c r="W160" s="133" t="n">
        <v>1.05</v>
      </c>
      <c r="X160" s="133" t="n">
        <v>1.05</v>
      </c>
      <c r="Y160" s="133"/>
      <c r="Z160" s="131" t="n">
        <v>0.24</v>
      </c>
      <c r="AA160" s="131" t="n">
        <v>0.24</v>
      </c>
      <c r="AB160" s="131" t="n">
        <v>0.24</v>
      </c>
      <c r="AC160" s="131"/>
      <c r="AD160" s="131" t="n">
        <v>0.105</v>
      </c>
      <c r="AE160" s="131" t="n">
        <v>0.105</v>
      </c>
      <c r="AF160" s="131" t="n">
        <v>0.105</v>
      </c>
      <c r="AG160" s="131"/>
      <c r="AH160" s="131" t="n">
        <v>0.1</v>
      </c>
      <c r="AI160" s="131" t="n">
        <v>0.1</v>
      </c>
      <c r="AJ160" s="131" t="n">
        <v>0.1</v>
      </c>
      <c r="AK160" s="131"/>
      <c r="AL160" s="131" t="n">
        <v>0.1875</v>
      </c>
      <c r="AM160" s="131" t="n">
        <v>0.1875</v>
      </c>
      <c r="AN160" s="131" t="n">
        <v>0.1875</v>
      </c>
      <c r="AO160" s="133"/>
      <c r="AP160" s="133" t="n">
        <v>51</v>
      </c>
      <c r="AQ160" s="133" t="n">
        <v>0.4</v>
      </c>
      <c r="AR160" s="134"/>
      <c r="AS160" s="134"/>
      <c r="AT160" s="134"/>
      <c r="AU160" s="134"/>
      <c r="AV160" s="134"/>
      <c r="AW160" s="134"/>
      <c r="AX160" s="134"/>
      <c r="AY160" s="134"/>
      <c r="AZ160" s="134"/>
      <c r="BA160" s="134"/>
      <c r="BB160" s="134"/>
      <c r="BC160" s="134"/>
      <c r="BD160" s="134"/>
      <c r="BE160" s="134"/>
      <c r="BF160" s="134"/>
      <c r="BI160" s="153" t="n">
        <f aca="false">M160</f>
        <v>41760</v>
      </c>
      <c r="BJ160" s="157" t="n">
        <f aca="false">AH160</f>
        <v>0.1</v>
      </c>
      <c r="BK160" s="157" t="n">
        <f aca="false">AI160</f>
        <v>0.1</v>
      </c>
      <c r="BL160" s="157" t="n">
        <f aca="false">AJ160</f>
        <v>0.1</v>
      </c>
      <c r="BM160" s="144"/>
      <c r="BN160" s="157" t="n">
        <f aca="false">AL160</f>
        <v>0.1875</v>
      </c>
      <c r="BO160" s="157" t="n">
        <f aca="false">AM160</f>
        <v>0.1875</v>
      </c>
      <c r="BP160" s="158" t="n">
        <f aca="false">AN160</f>
        <v>0.1875</v>
      </c>
    </row>
    <row r="161" customFormat="false" ht="12.75" hidden="false" customHeight="false" outlineLevel="0" collapsed="false">
      <c r="A161" s="137" t="n">
        <f aca="false">EOMONTH(A160,0)+1</f>
        <v>42005</v>
      </c>
      <c r="B161" s="138" t="n">
        <v>0.0597633169631977</v>
      </c>
      <c r="C161" s="129"/>
      <c r="D161" s="155" t="n">
        <v>40909</v>
      </c>
      <c r="E161" s="133" t="n">
        <v>45.95</v>
      </c>
      <c r="F161" s="133" t="n">
        <v>45.95</v>
      </c>
      <c r="G161" s="133" t="n">
        <v>45.95</v>
      </c>
      <c r="H161" s="131"/>
      <c r="I161" s="133" t="n">
        <v>36.35</v>
      </c>
      <c r="J161" s="133" t="n">
        <v>36.35</v>
      </c>
      <c r="K161" s="133" t="n">
        <v>36.35</v>
      </c>
      <c r="L161" s="134"/>
      <c r="M161" s="146" t="n">
        <v>41791</v>
      </c>
      <c r="N161" s="133" t="n">
        <v>33.8</v>
      </c>
      <c r="O161" s="133" t="n">
        <v>33.8</v>
      </c>
      <c r="P161" s="133" t="n">
        <v>33.8</v>
      </c>
      <c r="Q161" s="133"/>
      <c r="R161" s="133" t="n">
        <v>31.5</v>
      </c>
      <c r="S161" s="133" t="n">
        <v>31.5</v>
      </c>
      <c r="T161" s="133" t="n">
        <v>31.5</v>
      </c>
      <c r="U161" s="133"/>
      <c r="V161" s="133" t="n">
        <v>1.55</v>
      </c>
      <c r="W161" s="133" t="n">
        <v>1.55</v>
      </c>
      <c r="X161" s="133" t="n">
        <v>1.55</v>
      </c>
      <c r="Y161" s="133"/>
      <c r="Z161" s="131" t="n">
        <v>0.24</v>
      </c>
      <c r="AA161" s="131" t="n">
        <v>0.24</v>
      </c>
      <c r="AB161" s="131" t="n">
        <v>0.24</v>
      </c>
      <c r="AC161" s="131"/>
      <c r="AD161" s="131" t="n">
        <v>0.14</v>
      </c>
      <c r="AE161" s="131" t="n">
        <v>0.14</v>
      </c>
      <c r="AF161" s="131" t="n">
        <v>0.14</v>
      </c>
      <c r="AG161" s="131"/>
      <c r="AH161" s="131" t="n">
        <v>0.1</v>
      </c>
      <c r="AI161" s="131" t="n">
        <v>0.1</v>
      </c>
      <c r="AJ161" s="131" t="n">
        <v>0.1</v>
      </c>
      <c r="AK161" s="131"/>
      <c r="AL161" s="131" t="n">
        <v>0.1875</v>
      </c>
      <c r="AM161" s="131" t="n">
        <v>0.1875</v>
      </c>
      <c r="AN161" s="131" t="n">
        <v>0.1875</v>
      </c>
      <c r="AO161" s="133"/>
      <c r="AP161" s="133" t="n">
        <v>51</v>
      </c>
      <c r="AQ161" s="133" t="n">
        <v>0.4</v>
      </c>
      <c r="AR161" s="134"/>
      <c r="AS161" s="134"/>
      <c r="AT161" s="134"/>
      <c r="AU161" s="134"/>
      <c r="AV161" s="134"/>
      <c r="AW161" s="134"/>
      <c r="AX161" s="134"/>
      <c r="AY161" s="134"/>
      <c r="AZ161" s="134"/>
      <c r="BA161" s="134"/>
      <c r="BB161" s="134"/>
      <c r="BC161" s="134"/>
      <c r="BD161" s="134"/>
      <c r="BE161" s="134"/>
      <c r="BF161" s="134"/>
      <c r="BI161" s="153" t="n">
        <f aca="false">M161</f>
        <v>41791</v>
      </c>
      <c r="BJ161" s="157" t="n">
        <f aca="false">AH161</f>
        <v>0.1</v>
      </c>
      <c r="BK161" s="157" t="n">
        <f aca="false">AI161</f>
        <v>0.1</v>
      </c>
      <c r="BL161" s="157" t="n">
        <f aca="false">AJ161</f>
        <v>0.1</v>
      </c>
      <c r="BM161" s="144"/>
      <c r="BN161" s="157" t="n">
        <f aca="false">AL161</f>
        <v>0.1875</v>
      </c>
      <c r="BO161" s="157" t="n">
        <f aca="false">AM161</f>
        <v>0.1875</v>
      </c>
      <c r="BP161" s="158" t="n">
        <f aca="false">AN161</f>
        <v>0.1875</v>
      </c>
    </row>
    <row r="162" customFormat="false" ht="12.75" hidden="false" customHeight="false" outlineLevel="0" collapsed="false">
      <c r="A162" s="137" t="n">
        <f aca="false">EOMONTH(A161,0)+1</f>
        <v>42036</v>
      </c>
      <c r="B162" s="138" t="n">
        <v>0.0598055523102912</v>
      </c>
      <c r="C162" s="129"/>
      <c r="D162" s="155" t="n">
        <v>40940</v>
      </c>
      <c r="E162" s="133" t="n">
        <v>46.95</v>
      </c>
      <c r="F162" s="133" t="n">
        <v>46.95</v>
      </c>
      <c r="G162" s="133" t="n">
        <v>46.95</v>
      </c>
      <c r="H162" s="131"/>
      <c r="I162" s="133" t="n">
        <v>35.4</v>
      </c>
      <c r="J162" s="133" t="n">
        <v>35.4</v>
      </c>
      <c r="K162" s="133" t="n">
        <v>35.4</v>
      </c>
      <c r="L162" s="134"/>
      <c r="M162" s="146" t="n">
        <v>41821</v>
      </c>
      <c r="N162" s="133" t="n">
        <v>40.85</v>
      </c>
      <c r="O162" s="133" t="n">
        <v>40.85</v>
      </c>
      <c r="P162" s="133" t="n">
        <v>40.85</v>
      </c>
      <c r="Q162" s="133"/>
      <c r="R162" s="133" t="n">
        <v>39.65</v>
      </c>
      <c r="S162" s="133" t="n">
        <v>39.65</v>
      </c>
      <c r="T162" s="133" t="n">
        <v>39.65</v>
      </c>
      <c r="U162" s="133"/>
      <c r="V162" s="133" t="n">
        <v>1.55</v>
      </c>
      <c r="W162" s="133" t="n">
        <v>1.55</v>
      </c>
      <c r="X162" s="133" t="n">
        <v>1.55</v>
      </c>
      <c r="Y162" s="133"/>
      <c r="Z162" s="131" t="n">
        <v>0.29</v>
      </c>
      <c r="AA162" s="131" t="n">
        <v>0.29</v>
      </c>
      <c r="AB162" s="131" t="n">
        <v>0.29</v>
      </c>
      <c r="AC162" s="131"/>
      <c r="AD162" s="131" t="n">
        <v>0.15</v>
      </c>
      <c r="AE162" s="131" t="n">
        <v>0.15</v>
      </c>
      <c r="AF162" s="131" t="n">
        <v>0.15</v>
      </c>
      <c r="AG162" s="131"/>
      <c r="AH162" s="131" t="n">
        <v>0.1</v>
      </c>
      <c r="AI162" s="131" t="n">
        <v>0.1</v>
      </c>
      <c r="AJ162" s="131" t="n">
        <v>0.1</v>
      </c>
      <c r="AK162" s="131"/>
      <c r="AL162" s="131" t="n">
        <v>0.2625</v>
      </c>
      <c r="AM162" s="131" t="n">
        <v>0.2625</v>
      </c>
      <c r="AN162" s="131" t="n">
        <v>0.2625</v>
      </c>
      <c r="AO162" s="133"/>
      <c r="AP162" s="133" t="n">
        <v>52</v>
      </c>
      <c r="AQ162" s="133" t="n">
        <v>0.4</v>
      </c>
      <c r="AR162" s="134"/>
      <c r="AS162" s="134"/>
      <c r="AT162" s="134"/>
      <c r="AU162" s="134"/>
      <c r="AV162" s="134"/>
      <c r="AW162" s="134"/>
      <c r="AX162" s="134"/>
      <c r="AY162" s="134"/>
      <c r="AZ162" s="134"/>
      <c r="BA162" s="134"/>
      <c r="BB162" s="134"/>
      <c r="BC162" s="134"/>
      <c r="BD162" s="134"/>
      <c r="BE162" s="134"/>
      <c r="BF162" s="134"/>
      <c r="BI162" s="153" t="n">
        <f aca="false">M162</f>
        <v>41821</v>
      </c>
      <c r="BJ162" s="157" t="n">
        <f aca="false">AH162</f>
        <v>0.1</v>
      </c>
      <c r="BK162" s="157" t="n">
        <f aca="false">AI162</f>
        <v>0.1</v>
      </c>
      <c r="BL162" s="157" t="n">
        <f aca="false">AJ162</f>
        <v>0.1</v>
      </c>
      <c r="BM162" s="144"/>
      <c r="BN162" s="157" t="n">
        <f aca="false">AL162</f>
        <v>0.2625</v>
      </c>
      <c r="BO162" s="157" t="n">
        <f aca="false">AM162</f>
        <v>0.2625</v>
      </c>
      <c r="BP162" s="158" t="n">
        <f aca="false">AN162</f>
        <v>0.2625</v>
      </c>
    </row>
    <row r="163" customFormat="false" ht="12.75" hidden="false" customHeight="false" outlineLevel="0" collapsed="false">
      <c r="A163" s="137" t="n">
        <f aca="false">EOMONTH(A162,0)+1</f>
        <v>42064</v>
      </c>
      <c r="B163" s="138" t="n">
        <v>0.0598437003662395</v>
      </c>
      <c r="C163" s="129"/>
      <c r="D163" s="155" t="n">
        <v>40969</v>
      </c>
      <c r="E163" s="133" t="n">
        <v>37.95</v>
      </c>
      <c r="F163" s="133" t="n">
        <v>37.95</v>
      </c>
      <c r="G163" s="133" t="n">
        <v>37.95</v>
      </c>
      <c r="H163" s="131"/>
      <c r="I163" s="133" t="n">
        <v>32.95</v>
      </c>
      <c r="J163" s="133" t="n">
        <v>32.95</v>
      </c>
      <c r="K163" s="133" t="n">
        <v>32.95</v>
      </c>
      <c r="L163" s="134"/>
      <c r="M163" s="146" t="n">
        <v>41852</v>
      </c>
      <c r="N163" s="133" t="n">
        <v>41.6</v>
      </c>
      <c r="O163" s="133" t="n">
        <v>41.6</v>
      </c>
      <c r="P163" s="133" t="n">
        <v>41.6</v>
      </c>
      <c r="Q163" s="133"/>
      <c r="R163" s="133" t="n">
        <v>42.45</v>
      </c>
      <c r="S163" s="133" t="n">
        <v>42.45</v>
      </c>
      <c r="T163" s="133" t="n">
        <v>42.45</v>
      </c>
      <c r="U163" s="133"/>
      <c r="V163" s="133" t="n">
        <v>1.55</v>
      </c>
      <c r="W163" s="133" t="n">
        <v>1.55</v>
      </c>
      <c r="X163" s="133" t="n">
        <v>1.55</v>
      </c>
      <c r="Y163" s="133"/>
      <c r="Z163" s="131" t="n">
        <v>0.29</v>
      </c>
      <c r="AA163" s="131" t="n">
        <v>0.29</v>
      </c>
      <c r="AB163" s="131" t="n">
        <v>0.29</v>
      </c>
      <c r="AC163" s="131"/>
      <c r="AD163" s="131" t="n">
        <v>0.16</v>
      </c>
      <c r="AE163" s="131" t="n">
        <v>0.16</v>
      </c>
      <c r="AF163" s="131" t="n">
        <v>0.16</v>
      </c>
      <c r="AG163" s="131"/>
      <c r="AH163" s="131" t="n">
        <v>0.1</v>
      </c>
      <c r="AI163" s="131" t="n">
        <v>0.1</v>
      </c>
      <c r="AJ163" s="131" t="n">
        <v>0.1</v>
      </c>
      <c r="AK163" s="131"/>
      <c r="AL163" s="131" t="n">
        <v>0.2625</v>
      </c>
      <c r="AM163" s="131" t="n">
        <v>0.2625</v>
      </c>
      <c r="AN163" s="131" t="n">
        <v>0.2625</v>
      </c>
      <c r="AO163" s="133"/>
      <c r="AP163" s="133" t="n">
        <v>52</v>
      </c>
      <c r="AQ163" s="133" t="n">
        <v>0.4</v>
      </c>
      <c r="AR163" s="134"/>
      <c r="AS163" s="134"/>
      <c r="AT163" s="134"/>
      <c r="AU163" s="134"/>
      <c r="AV163" s="134"/>
      <c r="AW163" s="134"/>
      <c r="AX163" s="134"/>
      <c r="AY163" s="134"/>
      <c r="AZ163" s="134"/>
      <c r="BA163" s="134"/>
      <c r="BB163" s="134"/>
      <c r="BC163" s="134"/>
      <c r="BD163" s="134"/>
      <c r="BE163" s="134"/>
      <c r="BF163" s="134"/>
      <c r="BI163" s="153" t="n">
        <f aca="false">M163</f>
        <v>41852</v>
      </c>
      <c r="BJ163" s="157" t="n">
        <f aca="false">AH163</f>
        <v>0.1</v>
      </c>
      <c r="BK163" s="157" t="n">
        <f aca="false">AI163</f>
        <v>0.1</v>
      </c>
      <c r="BL163" s="157" t="n">
        <f aca="false">AJ163</f>
        <v>0.1</v>
      </c>
      <c r="BM163" s="144"/>
      <c r="BN163" s="157" t="n">
        <f aca="false">AL163</f>
        <v>0.2625</v>
      </c>
      <c r="BO163" s="157" t="n">
        <f aca="false">AM163</f>
        <v>0.2625</v>
      </c>
      <c r="BP163" s="158" t="n">
        <f aca="false">AN163</f>
        <v>0.2625</v>
      </c>
    </row>
    <row r="164" customFormat="false" ht="12.75" hidden="false" customHeight="false" outlineLevel="0" collapsed="false">
      <c r="A164" s="137" t="n">
        <f aca="false">EOMONTH(A163,0)+1</f>
        <v>42095</v>
      </c>
      <c r="B164" s="138" t="n">
        <v>0.0598859357144614</v>
      </c>
      <c r="C164" s="129"/>
      <c r="D164" s="155" t="n">
        <v>41000</v>
      </c>
      <c r="E164" s="133" t="n">
        <v>38.2</v>
      </c>
      <c r="F164" s="133" t="n">
        <v>38.2</v>
      </c>
      <c r="G164" s="133" t="n">
        <v>38.2</v>
      </c>
      <c r="H164" s="131"/>
      <c r="I164" s="133" t="n">
        <v>30.2</v>
      </c>
      <c r="J164" s="133" t="n">
        <v>30.2</v>
      </c>
      <c r="K164" s="133" t="n">
        <v>30.2</v>
      </c>
      <c r="L164" s="134"/>
      <c r="M164" s="146" t="n">
        <v>41883</v>
      </c>
      <c r="N164" s="133" t="n">
        <v>29.575</v>
      </c>
      <c r="O164" s="133" t="n">
        <v>29.575</v>
      </c>
      <c r="P164" s="133" t="n">
        <v>29.575</v>
      </c>
      <c r="Q164" s="133"/>
      <c r="R164" s="133" t="n">
        <v>30.85</v>
      </c>
      <c r="S164" s="133" t="n">
        <v>30.85</v>
      </c>
      <c r="T164" s="133" t="n">
        <v>30.85</v>
      </c>
      <c r="U164" s="133"/>
      <c r="V164" s="133" t="n">
        <v>1.55</v>
      </c>
      <c r="W164" s="133" t="n">
        <v>1.55</v>
      </c>
      <c r="X164" s="133" t="n">
        <v>1.55</v>
      </c>
      <c r="Y164" s="133"/>
      <c r="Z164" s="131" t="n">
        <v>0.24</v>
      </c>
      <c r="AA164" s="131" t="n">
        <v>0.24</v>
      </c>
      <c r="AB164" s="131" t="n">
        <v>0.24</v>
      </c>
      <c r="AC164" s="131"/>
      <c r="AD164" s="131" t="n">
        <v>0.16</v>
      </c>
      <c r="AE164" s="131" t="n">
        <v>0.16</v>
      </c>
      <c r="AF164" s="131" t="n">
        <v>0.16</v>
      </c>
      <c r="AG164" s="131"/>
      <c r="AH164" s="131" t="n">
        <v>0.1</v>
      </c>
      <c r="AI164" s="131" t="n">
        <v>0.1</v>
      </c>
      <c r="AJ164" s="131" t="n">
        <v>0.1</v>
      </c>
      <c r="AK164" s="131"/>
      <c r="AL164" s="131" t="n">
        <v>0.21</v>
      </c>
      <c r="AM164" s="131" t="n">
        <v>0.21</v>
      </c>
      <c r="AN164" s="131" t="n">
        <v>0.21</v>
      </c>
      <c r="AO164" s="133"/>
      <c r="AP164" s="133" t="n">
        <v>52</v>
      </c>
      <c r="AQ164" s="133" t="n">
        <v>0.4</v>
      </c>
      <c r="AR164" s="134"/>
      <c r="AS164" s="134"/>
      <c r="AT164" s="134"/>
      <c r="AU164" s="134"/>
      <c r="AV164" s="134"/>
      <c r="AW164" s="134"/>
      <c r="AX164" s="134"/>
      <c r="AY164" s="134"/>
      <c r="AZ164" s="134"/>
      <c r="BA164" s="134"/>
      <c r="BB164" s="134"/>
      <c r="BC164" s="134"/>
      <c r="BD164" s="134"/>
      <c r="BE164" s="134"/>
      <c r="BF164" s="134"/>
      <c r="BI164" s="153" t="n">
        <f aca="false">M164</f>
        <v>41883</v>
      </c>
      <c r="BJ164" s="157" t="n">
        <f aca="false">AH164</f>
        <v>0.1</v>
      </c>
      <c r="BK164" s="157" t="n">
        <f aca="false">AI164</f>
        <v>0.1</v>
      </c>
      <c r="BL164" s="157" t="n">
        <f aca="false">AJ164</f>
        <v>0.1</v>
      </c>
      <c r="BM164" s="144"/>
      <c r="BN164" s="157" t="n">
        <f aca="false">AL164</f>
        <v>0.21</v>
      </c>
      <c r="BO164" s="157" t="n">
        <f aca="false">AM164</f>
        <v>0.21</v>
      </c>
      <c r="BP164" s="158" t="n">
        <f aca="false">AN164</f>
        <v>0.21</v>
      </c>
    </row>
    <row r="165" customFormat="false" ht="12.75" hidden="false" customHeight="false" outlineLevel="0" collapsed="false">
      <c r="A165" s="137" t="n">
        <f aca="false">EOMONTH(A164,0)+1</f>
        <v>42125</v>
      </c>
      <c r="B165" s="138" t="n">
        <v>0.0599268086326594</v>
      </c>
      <c r="C165" s="129"/>
      <c r="D165" s="155" t="n">
        <v>41030</v>
      </c>
      <c r="E165" s="133" t="n">
        <v>38.2</v>
      </c>
      <c r="F165" s="133" t="n">
        <v>38.2</v>
      </c>
      <c r="G165" s="133" t="n">
        <v>38.2</v>
      </c>
      <c r="H165" s="131"/>
      <c r="I165" s="133" t="n">
        <v>29.7</v>
      </c>
      <c r="J165" s="133" t="n">
        <v>29.7</v>
      </c>
      <c r="K165" s="133" t="n">
        <v>29.7</v>
      </c>
      <c r="L165" s="134"/>
      <c r="M165" s="146" t="n">
        <v>41913</v>
      </c>
      <c r="N165" s="133" t="n">
        <v>27.625</v>
      </c>
      <c r="O165" s="133" t="n">
        <v>27.625</v>
      </c>
      <c r="P165" s="133" t="n">
        <v>27.625</v>
      </c>
      <c r="Q165" s="133"/>
      <c r="R165" s="133" t="n">
        <v>28.9</v>
      </c>
      <c r="S165" s="133" t="n">
        <v>28.9</v>
      </c>
      <c r="T165" s="133" t="n">
        <v>28.9</v>
      </c>
      <c r="U165" s="133"/>
      <c r="V165" s="133" t="n">
        <v>1.55</v>
      </c>
      <c r="W165" s="133" t="n">
        <v>1.55</v>
      </c>
      <c r="X165" s="133" t="n">
        <v>1.55</v>
      </c>
      <c r="Y165" s="133"/>
      <c r="Z165" s="131" t="n">
        <v>0.24</v>
      </c>
      <c r="AA165" s="131" t="n">
        <v>0.24</v>
      </c>
      <c r="AB165" s="131" t="n">
        <v>0.24</v>
      </c>
      <c r="AC165" s="131"/>
      <c r="AD165" s="131" t="n">
        <v>0.14</v>
      </c>
      <c r="AE165" s="131" t="n">
        <v>0.14</v>
      </c>
      <c r="AF165" s="131" t="n">
        <v>0.14</v>
      </c>
      <c r="AG165" s="131"/>
      <c r="AH165" s="131" t="n">
        <v>0.1</v>
      </c>
      <c r="AI165" s="131" t="n">
        <v>0.1</v>
      </c>
      <c r="AJ165" s="131" t="n">
        <v>0.1</v>
      </c>
      <c r="AK165" s="131"/>
      <c r="AL165" s="131" t="n">
        <v>0.1875</v>
      </c>
      <c r="AM165" s="131" t="n">
        <v>0.1875</v>
      </c>
      <c r="AN165" s="131" t="n">
        <v>0.1875</v>
      </c>
      <c r="AO165" s="133"/>
      <c r="AP165" s="133" t="n">
        <v>53</v>
      </c>
      <c r="AQ165" s="133" t="n">
        <v>0.4</v>
      </c>
      <c r="AR165" s="134"/>
      <c r="AS165" s="134"/>
      <c r="AT165" s="134"/>
      <c r="AU165" s="134"/>
      <c r="AV165" s="134"/>
      <c r="AW165" s="134"/>
      <c r="AX165" s="134"/>
      <c r="AY165" s="134"/>
      <c r="AZ165" s="134"/>
      <c r="BA165" s="134"/>
      <c r="BB165" s="134"/>
      <c r="BC165" s="134"/>
      <c r="BD165" s="134"/>
      <c r="BE165" s="134"/>
      <c r="BF165" s="134"/>
      <c r="BI165" s="153" t="n">
        <f aca="false">M165</f>
        <v>41913</v>
      </c>
      <c r="BJ165" s="157" t="n">
        <f aca="false">AH165</f>
        <v>0.1</v>
      </c>
      <c r="BK165" s="157" t="n">
        <f aca="false">AI165</f>
        <v>0.1</v>
      </c>
      <c r="BL165" s="157" t="n">
        <f aca="false">AJ165</f>
        <v>0.1</v>
      </c>
      <c r="BM165" s="144"/>
      <c r="BN165" s="157" t="n">
        <f aca="false">AL165</f>
        <v>0.1875</v>
      </c>
      <c r="BO165" s="157" t="n">
        <f aca="false">AM165</f>
        <v>0.1875</v>
      </c>
      <c r="BP165" s="158" t="n">
        <f aca="false">AN165</f>
        <v>0.1875</v>
      </c>
    </row>
    <row r="166" customFormat="false" ht="12.75" hidden="false" customHeight="false" outlineLevel="0" collapsed="false">
      <c r="A166" s="137" t="n">
        <f aca="false">EOMONTH(A165,0)+1</f>
        <v>42156</v>
      </c>
      <c r="B166" s="138" t="n">
        <v>0.0599690439820471</v>
      </c>
      <c r="C166" s="129"/>
      <c r="D166" s="155" t="n">
        <v>41061</v>
      </c>
      <c r="E166" s="133" t="n">
        <v>44.25</v>
      </c>
      <c r="F166" s="133" t="n">
        <v>44.25</v>
      </c>
      <c r="G166" s="133" t="n">
        <v>44.25</v>
      </c>
      <c r="H166" s="131"/>
      <c r="I166" s="133" t="n">
        <v>30.845</v>
      </c>
      <c r="J166" s="133" t="n">
        <v>30.845</v>
      </c>
      <c r="K166" s="133" t="n">
        <v>30.845</v>
      </c>
      <c r="L166" s="134"/>
      <c r="M166" s="146" t="n">
        <v>41944</v>
      </c>
      <c r="N166" s="133" t="n">
        <v>31.125</v>
      </c>
      <c r="O166" s="133" t="n">
        <v>31.125</v>
      </c>
      <c r="P166" s="133" t="n">
        <v>31.125</v>
      </c>
      <c r="Q166" s="133"/>
      <c r="R166" s="133" t="n">
        <v>32.25</v>
      </c>
      <c r="S166" s="133" t="n">
        <v>32.25</v>
      </c>
      <c r="T166" s="133" t="n">
        <v>32.25</v>
      </c>
      <c r="U166" s="133"/>
      <c r="V166" s="133" t="n">
        <v>1.55</v>
      </c>
      <c r="W166" s="133" t="n">
        <v>1.55</v>
      </c>
      <c r="X166" s="133" t="n">
        <v>1.55</v>
      </c>
      <c r="Y166" s="133"/>
      <c r="Z166" s="131" t="n">
        <v>0.24</v>
      </c>
      <c r="AA166" s="131" t="n">
        <v>0.24</v>
      </c>
      <c r="AB166" s="131" t="n">
        <v>0.24</v>
      </c>
      <c r="AC166" s="131"/>
      <c r="AD166" s="131" t="n">
        <v>0.1</v>
      </c>
      <c r="AE166" s="131" t="n">
        <v>0.1</v>
      </c>
      <c r="AF166" s="131" t="n">
        <v>0.1</v>
      </c>
      <c r="AG166" s="131"/>
      <c r="AH166" s="131" t="n">
        <v>0.1</v>
      </c>
      <c r="AI166" s="131" t="n">
        <v>0.1</v>
      </c>
      <c r="AJ166" s="131" t="n">
        <v>0.1</v>
      </c>
      <c r="AK166" s="131"/>
      <c r="AL166" s="131" t="n">
        <v>0.1875</v>
      </c>
      <c r="AM166" s="131" t="n">
        <v>0.1875</v>
      </c>
      <c r="AN166" s="131" t="n">
        <v>0.1875</v>
      </c>
      <c r="AO166" s="133"/>
      <c r="AP166" s="133" t="n">
        <v>53</v>
      </c>
      <c r="AQ166" s="133" t="n">
        <v>0.4</v>
      </c>
      <c r="AR166" s="134"/>
      <c r="AS166" s="134"/>
      <c r="AT166" s="134"/>
      <c r="AU166" s="134"/>
      <c r="AV166" s="134"/>
      <c r="AW166" s="134"/>
      <c r="AX166" s="134"/>
      <c r="AY166" s="134"/>
      <c r="AZ166" s="134"/>
      <c r="BA166" s="134"/>
      <c r="BB166" s="134"/>
      <c r="BC166" s="134"/>
      <c r="BD166" s="134"/>
      <c r="BE166" s="134"/>
      <c r="BF166" s="134"/>
      <c r="BI166" s="153" t="n">
        <f aca="false">M166</f>
        <v>41944</v>
      </c>
      <c r="BJ166" s="157" t="n">
        <f aca="false">AH166</f>
        <v>0.1</v>
      </c>
      <c r="BK166" s="157" t="n">
        <f aca="false">AI166</f>
        <v>0.1</v>
      </c>
      <c r="BL166" s="157" t="n">
        <f aca="false">AJ166</f>
        <v>0.1</v>
      </c>
      <c r="BM166" s="144"/>
      <c r="BN166" s="157" t="n">
        <f aca="false">AL166</f>
        <v>0.1875</v>
      </c>
      <c r="BO166" s="157" t="n">
        <f aca="false">AM166</f>
        <v>0.1875</v>
      </c>
      <c r="BP166" s="158" t="n">
        <f aca="false">AN166</f>
        <v>0.1875</v>
      </c>
    </row>
    <row r="167" customFormat="false" ht="12.75" hidden="false" customHeight="false" outlineLevel="0" collapsed="false">
      <c r="A167" s="137" t="n">
        <f aca="false">EOMONTH(A166,0)+1</f>
        <v>42186</v>
      </c>
      <c r="B167" s="138" t="n">
        <v>0.0600099169013739</v>
      </c>
      <c r="C167" s="129"/>
      <c r="D167" s="155" t="n">
        <v>41091</v>
      </c>
      <c r="E167" s="133" t="n">
        <v>53</v>
      </c>
      <c r="F167" s="133" t="n">
        <v>53</v>
      </c>
      <c r="G167" s="133" t="n">
        <v>53</v>
      </c>
      <c r="H167" s="131"/>
      <c r="I167" s="133" t="n">
        <v>31.85</v>
      </c>
      <c r="J167" s="133" t="n">
        <v>31.85</v>
      </c>
      <c r="K167" s="133" t="n">
        <v>31.85</v>
      </c>
      <c r="L167" s="134"/>
      <c r="M167" s="146" t="n">
        <v>41974</v>
      </c>
      <c r="N167" s="133" t="n">
        <v>28.475</v>
      </c>
      <c r="O167" s="133" t="n">
        <v>28.475</v>
      </c>
      <c r="P167" s="133" t="n">
        <v>28.475</v>
      </c>
      <c r="Q167" s="133"/>
      <c r="R167" s="133" t="n">
        <v>29.5</v>
      </c>
      <c r="S167" s="133" t="n">
        <v>29.5</v>
      </c>
      <c r="T167" s="133" t="n">
        <v>29.5</v>
      </c>
      <c r="U167" s="133"/>
      <c r="V167" s="133" t="n">
        <v>1.05</v>
      </c>
      <c r="W167" s="133" t="n">
        <v>1.05</v>
      </c>
      <c r="X167" s="133" t="n">
        <v>1.05</v>
      </c>
      <c r="Y167" s="133"/>
      <c r="Z167" s="131" t="n">
        <v>0.24</v>
      </c>
      <c r="AA167" s="131" t="n">
        <v>0.24</v>
      </c>
      <c r="AB167" s="131" t="n">
        <v>0.24</v>
      </c>
      <c r="AC167" s="131"/>
      <c r="AD167" s="131" t="n">
        <v>0.1</v>
      </c>
      <c r="AE167" s="131" t="n">
        <v>0.1</v>
      </c>
      <c r="AF167" s="131" t="n">
        <v>0.1</v>
      </c>
      <c r="AG167" s="131"/>
      <c r="AH167" s="131" t="n">
        <v>0.1</v>
      </c>
      <c r="AI167" s="131" t="n">
        <v>0.1</v>
      </c>
      <c r="AJ167" s="131" t="n">
        <v>0.1</v>
      </c>
      <c r="AK167" s="131"/>
      <c r="AL167" s="131" t="n">
        <v>0.1875</v>
      </c>
      <c r="AM167" s="131" t="n">
        <v>0.1875</v>
      </c>
      <c r="AN167" s="131" t="n">
        <v>0.1875</v>
      </c>
      <c r="AO167" s="133"/>
      <c r="AP167" s="133" t="n">
        <v>53</v>
      </c>
      <c r="AQ167" s="133" t="n">
        <v>0.4</v>
      </c>
      <c r="AR167" s="134"/>
      <c r="AS167" s="134"/>
      <c r="AT167" s="134"/>
      <c r="AU167" s="134"/>
      <c r="AV167" s="134"/>
      <c r="AW167" s="134"/>
      <c r="AX167" s="134"/>
      <c r="AY167" s="134"/>
      <c r="AZ167" s="134"/>
      <c r="BA167" s="134"/>
      <c r="BB167" s="134"/>
      <c r="BC167" s="134"/>
      <c r="BD167" s="134"/>
      <c r="BE167" s="134"/>
      <c r="BF167" s="134"/>
      <c r="BI167" s="153" t="n">
        <f aca="false">M167</f>
        <v>41974</v>
      </c>
      <c r="BJ167" s="157" t="n">
        <f aca="false">AH167</f>
        <v>0.1</v>
      </c>
      <c r="BK167" s="157" t="n">
        <f aca="false">AI167</f>
        <v>0.1</v>
      </c>
      <c r="BL167" s="157" t="n">
        <f aca="false">AJ167</f>
        <v>0.1</v>
      </c>
      <c r="BM167" s="144"/>
      <c r="BN167" s="157" t="n">
        <f aca="false">AL167</f>
        <v>0.1875</v>
      </c>
      <c r="BO167" s="157" t="n">
        <f aca="false">AM167</f>
        <v>0.1875</v>
      </c>
      <c r="BP167" s="158" t="n">
        <f aca="false">AN167</f>
        <v>0.1875</v>
      </c>
    </row>
    <row r="168" customFormat="false" ht="12.75" hidden="false" customHeight="false" outlineLevel="0" collapsed="false">
      <c r="A168" s="137" t="n">
        <f aca="false">EOMONTH(A167,0)+1</f>
        <v>42217</v>
      </c>
      <c r="B168" s="138" t="n">
        <v>0.0600521522519282</v>
      </c>
      <c r="C168" s="129"/>
      <c r="D168" s="155" t="n">
        <v>41122</v>
      </c>
      <c r="E168" s="133" t="n">
        <v>53</v>
      </c>
      <c r="F168" s="133" t="n">
        <v>53</v>
      </c>
      <c r="G168" s="133" t="n">
        <v>53</v>
      </c>
      <c r="H168" s="131"/>
      <c r="I168" s="133" t="n">
        <v>31.1</v>
      </c>
      <c r="J168" s="133" t="n">
        <v>31.1</v>
      </c>
      <c r="K168" s="133" t="n">
        <v>31.1</v>
      </c>
      <c r="L168" s="134"/>
      <c r="M168" s="146" t="n">
        <v>42005</v>
      </c>
      <c r="N168" s="133" t="n">
        <v>36.605</v>
      </c>
      <c r="O168" s="133" t="n">
        <v>36.605</v>
      </c>
      <c r="P168" s="133" t="n">
        <v>36.605</v>
      </c>
      <c r="Q168" s="133"/>
      <c r="R168" s="133" t="n">
        <v>34.204</v>
      </c>
      <c r="S168" s="133" t="n">
        <v>34.204</v>
      </c>
      <c r="T168" s="133" t="n">
        <v>34.204</v>
      </c>
      <c r="U168" s="133"/>
      <c r="V168" s="133" t="n">
        <v>1.05</v>
      </c>
      <c r="W168" s="133" t="n">
        <v>1.05</v>
      </c>
      <c r="X168" s="133" t="n">
        <v>1.05</v>
      </c>
      <c r="Y168" s="133"/>
      <c r="Z168" s="131" t="n">
        <v>0.24</v>
      </c>
      <c r="AA168" s="131" t="n">
        <v>0.24</v>
      </c>
      <c r="AB168" s="131" t="n">
        <v>0.24</v>
      </c>
      <c r="AC168" s="131"/>
      <c r="AD168" s="131" t="n">
        <v>0.11</v>
      </c>
      <c r="AE168" s="131" t="n">
        <v>0.11</v>
      </c>
      <c r="AF168" s="131" t="n">
        <v>0.11</v>
      </c>
      <c r="AG168" s="131"/>
      <c r="AH168" s="131" t="n">
        <v>0.1</v>
      </c>
      <c r="AI168" s="131" t="n">
        <v>0.1</v>
      </c>
      <c r="AJ168" s="131" t="n">
        <v>0.1</v>
      </c>
      <c r="AK168" s="131"/>
      <c r="AL168" s="131" t="n">
        <v>0.1875</v>
      </c>
      <c r="AM168" s="131" t="n">
        <v>0.1875</v>
      </c>
      <c r="AN168" s="131" t="n">
        <v>0.1875</v>
      </c>
      <c r="AO168" s="133"/>
      <c r="AP168" s="133" t="n">
        <v>54</v>
      </c>
      <c r="AQ168" s="133" t="n">
        <v>0.4</v>
      </c>
      <c r="AR168" s="134"/>
      <c r="AS168" s="134"/>
      <c r="AT168" s="134"/>
      <c r="AU168" s="134"/>
      <c r="AV168" s="134"/>
      <c r="AW168" s="134"/>
      <c r="AX168" s="134"/>
      <c r="AY168" s="134"/>
      <c r="AZ168" s="134"/>
      <c r="BA168" s="134"/>
      <c r="BB168" s="134"/>
      <c r="BC168" s="134"/>
      <c r="BD168" s="134"/>
      <c r="BE168" s="134"/>
      <c r="BF168" s="134"/>
      <c r="BI168" s="153" t="n">
        <f aca="false">M168</f>
        <v>42005</v>
      </c>
      <c r="BJ168" s="157" t="n">
        <f aca="false">AH168</f>
        <v>0.1</v>
      </c>
      <c r="BK168" s="157" t="n">
        <f aca="false">AI168</f>
        <v>0.1</v>
      </c>
      <c r="BL168" s="157" t="n">
        <f aca="false">AJ168</f>
        <v>0.1</v>
      </c>
      <c r="BM168" s="144"/>
      <c r="BN168" s="157" t="n">
        <f aca="false">AL168</f>
        <v>0.1875</v>
      </c>
      <c r="BO168" s="157" t="n">
        <f aca="false">AM168</f>
        <v>0.1875</v>
      </c>
      <c r="BP168" s="158" t="n">
        <f aca="false">AN168</f>
        <v>0.1875</v>
      </c>
    </row>
    <row r="169" customFormat="false" ht="12.75" hidden="false" customHeight="false" outlineLevel="0" collapsed="false">
      <c r="A169" s="137" t="n">
        <f aca="false">EOMONTH(A168,0)+1</f>
        <v>42248</v>
      </c>
      <c r="B169" s="138" t="n">
        <v>0.0600943876030748</v>
      </c>
      <c r="C169" s="129"/>
      <c r="D169" s="155" t="n">
        <v>41153</v>
      </c>
      <c r="E169" s="133" t="n">
        <v>37.2</v>
      </c>
      <c r="F169" s="133" t="n">
        <v>37.2</v>
      </c>
      <c r="G169" s="133" t="n">
        <v>37.2</v>
      </c>
      <c r="H169" s="131"/>
      <c r="I169" s="133" t="n">
        <v>29</v>
      </c>
      <c r="J169" s="133" t="n">
        <v>29</v>
      </c>
      <c r="K169" s="133" t="n">
        <v>29</v>
      </c>
      <c r="L169" s="134"/>
      <c r="M169" s="146" t="n">
        <v>42036</v>
      </c>
      <c r="N169" s="133" t="n">
        <v>36.83</v>
      </c>
      <c r="O169" s="133" t="n">
        <v>36.83</v>
      </c>
      <c r="P169" s="133" t="n">
        <v>36.83</v>
      </c>
      <c r="Q169" s="133"/>
      <c r="R169" s="133" t="n">
        <v>32.504</v>
      </c>
      <c r="S169" s="133" t="n">
        <v>32.504</v>
      </c>
      <c r="T169" s="133" t="n">
        <v>32.504</v>
      </c>
      <c r="U169" s="133"/>
      <c r="V169" s="133" t="n">
        <v>1.05</v>
      </c>
      <c r="W169" s="133" t="n">
        <v>1.05</v>
      </c>
      <c r="X169" s="133" t="n">
        <v>1.05</v>
      </c>
      <c r="Y169" s="133"/>
      <c r="Z169" s="131" t="n">
        <v>0.24</v>
      </c>
      <c r="AA169" s="131" t="n">
        <v>0.24</v>
      </c>
      <c r="AB169" s="131" t="n">
        <v>0.24</v>
      </c>
      <c r="AC169" s="131"/>
      <c r="AD169" s="131" t="n">
        <v>0.13</v>
      </c>
      <c r="AE169" s="131" t="n">
        <v>0.13</v>
      </c>
      <c r="AF169" s="131" t="n">
        <v>0.13</v>
      </c>
      <c r="AG169" s="131"/>
      <c r="AH169" s="131" t="n">
        <v>0.1</v>
      </c>
      <c r="AI169" s="131" t="n">
        <v>0.1</v>
      </c>
      <c r="AJ169" s="131" t="n">
        <v>0.1</v>
      </c>
      <c r="AK169" s="131"/>
      <c r="AL169" s="131" t="n">
        <v>0.1875</v>
      </c>
      <c r="AM169" s="131" t="n">
        <v>0.1875</v>
      </c>
      <c r="AN169" s="131" t="n">
        <v>0.1875</v>
      </c>
      <c r="AO169" s="133"/>
      <c r="AP169" s="133" t="n">
        <v>54</v>
      </c>
      <c r="AQ169" s="133" t="n">
        <v>0.4</v>
      </c>
      <c r="AR169" s="134"/>
      <c r="AS169" s="134"/>
      <c r="AT169" s="134"/>
      <c r="AU169" s="134"/>
      <c r="AV169" s="134"/>
      <c r="AW169" s="134"/>
      <c r="AX169" s="134"/>
      <c r="AY169" s="134"/>
      <c r="AZ169" s="134"/>
      <c r="BA169" s="134"/>
      <c r="BB169" s="134"/>
      <c r="BC169" s="134"/>
      <c r="BD169" s="134"/>
      <c r="BE169" s="134"/>
      <c r="BF169" s="134"/>
      <c r="BI169" s="153" t="n">
        <f aca="false">M169</f>
        <v>42036</v>
      </c>
      <c r="BJ169" s="157" t="n">
        <f aca="false">AH169</f>
        <v>0.1</v>
      </c>
      <c r="BK169" s="157" t="n">
        <f aca="false">AI169</f>
        <v>0.1</v>
      </c>
      <c r="BL169" s="157" t="n">
        <f aca="false">AJ169</f>
        <v>0.1</v>
      </c>
      <c r="BM169" s="144"/>
      <c r="BN169" s="157" t="n">
        <f aca="false">AL169</f>
        <v>0.1875</v>
      </c>
      <c r="BO169" s="157" t="n">
        <f aca="false">AM169</f>
        <v>0.1875</v>
      </c>
      <c r="BP169" s="158" t="n">
        <f aca="false">AN169</f>
        <v>0.1875</v>
      </c>
    </row>
    <row r="170" customFormat="false" ht="12.75" hidden="false" customHeight="false" outlineLevel="0" collapsed="false">
      <c r="A170" s="137" t="n">
        <f aca="false">EOMONTH(A169,0)+1</f>
        <v>42278</v>
      </c>
      <c r="B170" s="138" t="n">
        <v>0.0601352605241039</v>
      </c>
      <c r="C170" s="129"/>
      <c r="D170" s="155" t="n">
        <v>41183</v>
      </c>
      <c r="E170" s="133" t="n">
        <v>36.95</v>
      </c>
      <c r="F170" s="133" t="n">
        <v>36.95</v>
      </c>
      <c r="G170" s="133" t="n">
        <v>36.95</v>
      </c>
      <c r="H170" s="131"/>
      <c r="I170" s="133" t="n">
        <v>28.3</v>
      </c>
      <c r="J170" s="133" t="n">
        <v>28.3</v>
      </c>
      <c r="K170" s="133" t="n">
        <v>28.3</v>
      </c>
      <c r="L170" s="134"/>
      <c r="M170" s="146" t="n">
        <v>42064</v>
      </c>
      <c r="N170" s="133" t="n">
        <v>30.875</v>
      </c>
      <c r="O170" s="133" t="n">
        <v>30.875</v>
      </c>
      <c r="P170" s="133" t="n">
        <v>30.875</v>
      </c>
      <c r="Q170" s="133"/>
      <c r="R170" s="133" t="n">
        <v>32.2</v>
      </c>
      <c r="S170" s="133" t="n">
        <v>32.2</v>
      </c>
      <c r="T170" s="133" t="n">
        <v>32.2</v>
      </c>
      <c r="U170" s="133"/>
      <c r="V170" s="133" t="n">
        <v>1.05</v>
      </c>
      <c r="W170" s="133" t="n">
        <v>1.05</v>
      </c>
      <c r="X170" s="133" t="n">
        <v>1.05</v>
      </c>
      <c r="Y170" s="133"/>
      <c r="Z170" s="131" t="n">
        <v>0.24</v>
      </c>
      <c r="AA170" s="131" t="n">
        <v>0.24</v>
      </c>
      <c r="AB170" s="131" t="n">
        <v>0.24</v>
      </c>
      <c r="AC170" s="131"/>
      <c r="AD170" s="131" t="n">
        <v>0.13</v>
      </c>
      <c r="AE170" s="131" t="n">
        <v>0.13</v>
      </c>
      <c r="AF170" s="131" t="n">
        <v>0.13</v>
      </c>
      <c r="AG170" s="131"/>
      <c r="AH170" s="131" t="n">
        <v>0</v>
      </c>
      <c r="AI170" s="131" t="n">
        <v>0</v>
      </c>
      <c r="AJ170" s="131" t="n">
        <v>0</v>
      </c>
      <c r="AK170" s="131"/>
      <c r="AL170" s="131" t="n">
        <v>0.1875</v>
      </c>
      <c r="AM170" s="131" t="n">
        <v>0.1875</v>
      </c>
      <c r="AN170" s="131" t="n">
        <v>0.1875</v>
      </c>
      <c r="AO170" s="133"/>
      <c r="AP170" s="133" t="n">
        <v>54</v>
      </c>
      <c r="AQ170" s="133" t="n">
        <v>0.4</v>
      </c>
      <c r="AR170" s="134"/>
      <c r="AS170" s="134"/>
      <c r="AT170" s="134"/>
      <c r="AU170" s="134"/>
      <c r="AV170" s="134"/>
      <c r="AW170" s="134"/>
      <c r="AX170" s="134"/>
      <c r="AY170" s="134"/>
      <c r="AZ170" s="134"/>
      <c r="BA170" s="134"/>
      <c r="BB170" s="134"/>
      <c r="BC170" s="134"/>
      <c r="BD170" s="134"/>
      <c r="BE170" s="134"/>
      <c r="BF170" s="134"/>
      <c r="BI170" s="153" t="n">
        <f aca="false">M170</f>
        <v>42064</v>
      </c>
      <c r="BJ170" s="157" t="n">
        <f aca="false">AH170</f>
        <v>0</v>
      </c>
      <c r="BK170" s="157" t="n">
        <f aca="false">AI170</f>
        <v>0</v>
      </c>
      <c r="BL170" s="157" t="n">
        <f aca="false">AJ170</f>
        <v>0</v>
      </c>
      <c r="BM170" s="144"/>
      <c r="BN170" s="157" t="n">
        <f aca="false">AL170</f>
        <v>0.1875</v>
      </c>
      <c r="BO170" s="157" t="n">
        <f aca="false">AM170</f>
        <v>0.1875</v>
      </c>
      <c r="BP170" s="158" t="n">
        <f aca="false">AN170</f>
        <v>0.1875</v>
      </c>
    </row>
    <row r="171" customFormat="false" ht="12.75" hidden="false" customHeight="false" outlineLevel="0" collapsed="false">
      <c r="A171" s="137" t="n">
        <f aca="false">EOMONTH(A170,0)+1</f>
        <v>42309</v>
      </c>
      <c r="B171" s="138" t="n">
        <v>0.0601774958764172</v>
      </c>
      <c r="C171" s="129"/>
      <c r="D171" s="155" t="n">
        <v>41214</v>
      </c>
      <c r="E171" s="133" t="n">
        <v>36.95</v>
      </c>
      <c r="F171" s="133" t="n">
        <v>36.95</v>
      </c>
      <c r="G171" s="133" t="n">
        <v>36.95</v>
      </c>
      <c r="H171" s="131"/>
      <c r="I171" s="133" t="n">
        <v>27.7</v>
      </c>
      <c r="J171" s="133" t="n">
        <v>27.7</v>
      </c>
      <c r="K171" s="133" t="n">
        <v>27.7</v>
      </c>
      <c r="L171" s="134"/>
      <c r="M171" s="146" t="n">
        <v>42095</v>
      </c>
      <c r="N171" s="133" t="n">
        <v>30.9</v>
      </c>
      <c r="O171" s="133" t="n">
        <v>30.9</v>
      </c>
      <c r="P171" s="133" t="n">
        <v>30.9</v>
      </c>
      <c r="Q171" s="133"/>
      <c r="R171" s="133" t="n">
        <v>30.3</v>
      </c>
      <c r="S171" s="133" t="n">
        <v>30.3</v>
      </c>
      <c r="T171" s="133" t="n">
        <v>30.3</v>
      </c>
      <c r="U171" s="133"/>
      <c r="V171" s="133" t="n">
        <v>1.05</v>
      </c>
      <c r="W171" s="133" t="n">
        <v>1.05</v>
      </c>
      <c r="X171" s="133" t="n">
        <v>1.05</v>
      </c>
      <c r="Y171" s="133"/>
      <c r="Z171" s="131" t="n">
        <v>0.24</v>
      </c>
      <c r="AA171" s="131" t="n">
        <v>0.24</v>
      </c>
      <c r="AB171" s="131" t="n">
        <v>0.24</v>
      </c>
      <c r="AC171" s="131"/>
      <c r="AD171" s="131" t="n">
        <v>0.1</v>
      </c>
      <c r="AE171" s="131" t="n">
        <v>0.1</v>
      </c>
      <c r="AF171" s="131" t="n">
        <v>0.1</v>
      </c>
      <c r="AG171" s="131"/>
      <c r="AH171" s="131" t="n">
        <v>0.1</v>
      </c>
      <c r="AI171" s="131" t="n">
        <v>0.1</v>
      </c>
      <c r="AJ171" s="131" t="n">
        <v>0.1</v>
      </c>
      <c r="AK171" s="131"/>
      <c r="AL171" s="131" t="n">
        <v>0.1875</v>
      </c>
      <c r="AM171" s="131" t="n">
        <v>0.1875</v>
      </c>
      <c r="AN171" s="131" t="n">
        <v>0.1875</v>
      </c>
      <c r="AO171" s="133"/>
      <c r="AP171" s="133" t="n">
        <v>55</v>
      </c>
      <c r="AQ171" s="133" t="n">
        <v>0.4</v>
      </c>
      <c r="AR171" s="134"/>
      <c r="AS171" s="134"/>
      <c r="AT171" s="134"/>
      <c r="AU171" s="134"/>
      <c r="AV171" s="134"/>
      <c r="AW171" s="134"/>
      <c r="AX171" s="134"/>
      <c r="AY171" s="134"/>
      <c r="AZ171" s="134"/>
      <c r="BA171" s="134"/>
      <c r="BB171" s="134"/>
      <c r="BC171" s="134"/>
      <c r="BD171" s="134"/>
      <c r="BE171" s="134"/>
      <c r="BF171" s="134"/>
      <c r="BI171" s="153" t="n">
        <f aca="false">M171</f>
        <v>42095</v>
      </c>
      <c r="BJ171" s="157" t="n">
        <f aca="false">AH171</f>
        <v>0.1</v>
      </c>
      <c r="BK171" s="157" t="n">
        <f aca="false">AI171</f>
        <v>0.1</v>
      </c>
      <c r="BL171" s="157" t="n">
        <f aca="false">AJ171</f>
        <v>0.1</v>
      </c>
      <c r="BM171" s="144"/>
      <c r="BN171" s="157" t="n">
        <f aca="false">AL171</f>
        <v>0.1875</v>
      </c>
      <c r="BO171" s="157" t="n">
        <f aca="false">AM171</f>
        <v>0.1875</v>
      </c>
      <c r="BP171" s="158" t="n">
        <f aca="false">AN171</f>
        <v>0.1875</v>
      </c>
    </row>
    <row r="172" customFormat="false" ht="12.75" hidden="false" customHeight="false" outlineLevel="0" collapsed="false">
      <c r="A172" s="137" t="n">
        <f aca="false">EOMONTH(A171,0)+1</f>
        <v>42339</v>
      </c>
      <c r="B172" s="138" t="n">
        <v>0.0602183687985742</v>
      </c>
      <c r="C172" s="129"/>
      <c r="D172" s="155" t="n">
        <v>41244</v>
      </c>
      <c r="E172" s="133" t="n">
        <v>36.95</v>
      </c>
      <c r="F172" s="133" t="n">
        <v>36.95</v>
      </c>
      <c r="G172" s="133" t="n">
        <v>36.95</v>
      </c>
      <c r="H172" s="131"/>
      <c r="I172" s="133" t="n">
        <v>32.15</v>
      </c>
      <c r="J172" s="133" t="n">
        <v>32.15</v>
      </c>
      <c r="K172" s="133" t="n">
        <v>32.15</v>
      </c>
      <c r="L172" s="134"/>
      <c r="M172" s="146" t="n">
        <v>42125</v>
      </c>
      <c r="N172" s="133" t="n">
        <v>32.45</v>
      </c>
      <c r="O172" s="133" t="n">
        <v>32.45</v>
      </c>
      <c r="P172" s="133" t="n">
        <v>32.45</v>
      </c>
      <c r="Q172" s="133"/>
      <c r="R172" s="133" t="n">
        <v>31.45</v>
      </c>
      <c r="S172" s="133" t="n">
        <v>31.45</v>
      </c>
      <c r="T172" s="133" t="n">
        <v>31.45</v>
      </c>
      <c r="U172" s="133"/>
      <c r="V172" s="133" t="n">
        <v>1.05</v>
      </c>
      <c r="W172" s="133" t="n">
        <v>1.05</v>
      </c>
      <c r="X172" s="133" t="n">
        <v>1.05</v>
      </c>
      <c r="Y172" s="133"/>
      <c r="Z172" s="131" t="n">
        <v>0.24</v>
      </c>
      <c r="AA172" s="131" t="n">
        <v>0.24</v>
      </c>
      <c r="AB172" s="131" t="n">
        <v>0.24</v>
      </c>
      <c r="AC172" s="131"/>
      <c r="AD172" s="131" t="n">
        <v>0.105</v>
      </c>
      <c r="AE172" s="131" t="n">
        <v>0.105</v>
      </c>
      <c r="AF172" s="131" t="n">
        <v>0.105</v>
      </c>
      <c r="AG172" s="131"/>
      <c r="AH172" s="131" t="n">
        <v>0.1</v>
      </c>
      <c r="AI172" s="131" t="n">
        <v>0.1</v>
      </c>
      <c r="AJ172" s="131" t="n">
        <v>0.1</v>
      </c>
      <c r="AK172" s="131"/>
      <c r="AL172" s="131" t="n">
        <v>0.1875</v>
      </c>
      <c r="AM172" s="131" t="n">
        <v>0.1875</v>
      </c>
      <c r="AN172" s="131" t="n">
        <v>0.1875</v>
      </c>
      <c r="AO172" s="133"/>
      <c r="AP172" s="133" t="n">
        <v>55</v>
      </c>
      <c r="AQ172" s="133" t="n">
        <v>0.4</v>
      </c>
      <c r="AR172" s="134"/>
      <c r="AS172" s="134"/>
      <c r="AT172" s="134"/>
      <c r="AU172" s="134"/>
      <c r="AV172" s="134"/>
      <c r="AW172" s="134"/>
      <c r="AX172" s="134"/>
      <c r="AY172" s="134"/>
      <c r="AZ172" s="134"/>
      <c r="BA172" s="134"/>
      <c r="BB172" s="134"/>
      <c r="BC172" s="134"/>
      <c r="BD172" s="134"/>
      <c r="BE172" s="134"/>
      <c r="BF172" s="134"/>
      <c r="BI172" s="153" t="n">
        <f aca="false">M172</f>
        <v>42125</v>
      </c>
      <c r="BJ172" s="157" t="n">
        <f aca="false">AH172</f>
        <v>0.1</v>
      </c>
      <c r="BK172" s="157" t="n">
        <f aca="false">AI172</f>
        <v>0.1</v>
      </c>
      <c r="BL172" s="157" t="n">
        <f aca="false">AJ172</f>
        <v>0.1</v>
      </c>
      <c r="BM172" s="144"/>
      <c r="BN172" s="157" t="n">
        <f aca="false">AL172</f>
        <v>0.1875</v>
      </c>
      <c r="BO172" s="157" t="n">
        <f aca="false">AM172</f>
        <v>0.1875</v>
      </c>
      <c r="BP172" s="158" t="n">
        <f aca="false">AN172</f>
        <v>0.1875</v>
      </c>
    </row>
    <row r="173" customFormat="false" ht="12.75" hidden="false" customHeight="false" outlineLevel="0" collapsed="false">
      <c r="A173" s="137" t="n">
        <f aca="false">EOMONTH(A172,0)+1</f>
        <v>42370</v>
      </c>
      <c r="B173" s="138" t="n">
        <v>0.0602606041520533</v>
      </c>
      <c r="C173" s="129"/>
      <c r="D173" s="155" t="n">
        <v>41275</v>
      </c>
      <c r="E173" s="133" t="n">
        <v>45.75</v>
      </c>
      <c r="F173" s="133" t="n">
        <v>45.75</v>
      </c>
      <c r="G173" s="133" t="n">
        <v>45.75</v>
      </c>
      <c r="H173" s="131"/>
      <c r="I173" s="133" t="n">
        <v>36.6</v>
      </c>
      <c r="J173" s="133" t="n">
        <v>36.6</v>
      </c>
      <c r="K173" s="133" t="n">
        <v>36.6</v>
      </c>
      <c r="L173" s="134"/>
      <c r="M173" s="146" t="n">
        <v>42156</v>
      </c>
      <c r="N173" s="133" t="n">
        <v>34.05</v>
      </c>
      <c r="O173" s="133" t="n">
        <v>34.05</v>
      </c>
      <c r="P173" s="133" t="n">
        <v>34.05</v>
      </c>
      <c r="Q173" s="133"/>
      <c r="R173" s="133" t="n">
        <v>31.75</v>
      </c>
      <c r="S173" s="133" t="n">
        <v>31.75</v>
      </c>
      <c r="T173" s="133" t="n">
        <v>31.75</v>
      </c>
      <c r="U173" s="133"/>
      <c r="V173" s="133" t="n">
        <v>1.55</v>
      </c>
      <c r="W173" s="133" t="n">
        <v>1.55</v>
      </c>
      <c r="X173" s="133" t="n">
        <v>1.55</v>
      </c>
      <c r="Y173" s="133"/>
      <c r="Z173" s="131" t="n">
        <v>0.24</v>
      </c>
      <c r="AA173" s="131" t="n">
        <v>0.24</v>
      </c>
      <c r="AB173" s="131" t="n">
        <v>0.24</v>
      </c>
      <c r="AC173" s="131"/>
      <c r="AD173" s="131" t="n">
        <v>0.14</v>
      </c>
      <c r="AE173" s="131" t="n">
        <v>0.14</v>
      </c>
      <c r="AF173" s="131" t="n">
        <v>0.14</v>
      </c>
      <c r="AG173" s="131"/>
      <c r="AH173" s="131" t="n">
        <v>0.1</v>
      </c>
      <c r="AI173" s="131" t="n">
        <v>0.1</v>
      </c>
      <c r="AJ173" s="131" t="n">
        <v>0.1</v>
      </c>
      <c r="AK173" s="131"/>
      <c r="AL173" s="131" t="n">
        <v>0.1875</v>
      </c>
      <c r="AM173" s="131" t="n">
        <v>0.1875</v>
      </c>
      <c r="AN173" s="131" t="n">
        <v>0.1875</v>
      </c>
      <c r="AO173" s="133"/>
      <c r="AP173" s="133" t="n">
        <v>55</v>
      </c>
      <c r="AQ173" s="133" t="n">
        <v>0.4</v>
      </c>
      <c r="AR173" s="134"/>
      <c r="AS173" s="134"/>
      <c r="AT173" s="134"/>
      <c r="AU173" s="134"/>
      <c r="AV173" s="134"/>
      <c r="AW173" s="134"/>
      <c r="AX173" s="134"/>
      <c r="AY173" s="134"/>
      <c r="AZ173" s="134"/>
      <c r="BA173" s="134"/>
      <c r="BB173" s="134"/>
      <c r="BC173" s="134"/>
      <c r="BD173" s="134"/>
      <c r="BE173" s="134"/>
      <c r="BF173" s="134"/>
      <c r="BI173" s="153" t="n">
        <f aca="false">M173</f>
        <v>42156</v>
      </c>
      <c r="BJ173" s="157" t="n">
        <f aca="false">AH173</f>
        <v>0.1</v>
      </c>
      <c r="BK173" s="157" t="n">
        <f aca="false">AI173</f>
        <v>0.1</v>
      </c>
      <c r="BL173" s="157" t="n">
        <f aca="false">AJ173</f>
        <v>0.1</v>
      </c>
      <c r="BM173" s="144"/>
      <c r="BN173" s="157" t="n">
        <f aca="false">AL173</f>
        <v>0.1875</v>
      </c>
      <c r="BO173" s="157" t="n">
        <f aca="false">AM173</f>
        <v>0.1875</v>
      </c>
      <c r="BP173" s="158" t="n">
        <f aca="false">AN173</f>
        <v>0.1875</v>
      </c>
    </row>
    <row r="174" customFormat="false" ht="12.75" hidden="false" customHeight="false" outlineLevel="0" collapsed="false">
      <c r="A174" s="137" t="n">
        <f aca="false">EOMONTH(A173,0)+1</f>
        <v>42401</v>
      </c>
      <c r="B174" s="138" t="n">
        <v>0.0603028395061251</v>
      </c>
      <c r="C174" s="129"/>
      <c r="D174" s="155" t="n">
        <v>41306</v>
      </c>
      <c r="E174" s="133" t="n">
        <v>46.75</v>
      </c>
      <c r="F174" s="133" t="n">
        <v>46.75</v>
      </c>
      <c r="G174" s="133" t="n">
        <v>46.75</v>
      </c>
      <c r="H174" s="131"/>
      <c r="I174" s="133" t="n">
        <v>35.65</v>
      </c>
      <c r="J174" s="133" t="n">
        <v>35.65</v>
      </c>
      <c r="K174" s="133" t="n">
        <v>35.65</v>
      </c>
      <c r="L174" s="134"/>
      <c r="M174" s="146" t="n">
        <v>42186</v>
      </c>
      <c r="N174" s="133" t="n">
        <v>41.1</v>
      </c>
      <c r="O174" s="133" t="n">
        <v>41.1</v>
      </c>
      <c r="P174" s="133" t="n">
        <v>41.1</v>
      </c>
      <c r="Q174" s="133"/>
      <c r="R174" s="133" t="n">
        <v>39.9</v>
      </c>
      <c r="S174" s="133" t="n">
        <v>39.9</v>
      </c>
      <c r="T174" s="133" t="n">
        <v>39.9</v>
      </c>
      <c r="U174" s="133"/>
      <c r="V174" s="133" t="n">
        <v>1.55</v>
      </c>
      <c r="W174" s="133" t="n">
        <v>1.55</v>
      </c>
      <c r="X174" s="133" t="n">
        <v>1.55</v>
      </c>
      <c r="Y174" s="133"/>
      <c r="Z174" s="131" t="n">
        <v>0.29</v>
      </c>
      <c r="AA174" s="131" t="n">
        <v>0.29</v>
      </c>
      <c r="AB174" s="131" t="n">
        <v>0.29</v>
      </c>
      <c r="AC174" s="131"/>
      <c r="AD174" s="131" t="n">
        <v>0.15</v>
      </c>
      <c r="AE174" s="131" t="n">
        <v>0.15</v>
      </c>
      <c r="AF174" s="131" t="n">
        <v>0.15</v>
      </c>
      <c r="AG174" s="131"/>
      <c r="AH174" s="131" t="n">
        <v>0.1</v>
      </c>
      <c r="AI174" s="131" t="n">
        <v>0.1</v>
      </c>
      <c r="AJ174" s="131" t="n">
        <v>0.1</v>
      </c>
      <c r="AK174" s="131"/>
      <c r="AL174" s="131" t="n">
        <v>0.2625</v>
      </c>
      <c r="AM174" s="131" t="n">
        <v>0.2625</v>
      </c>
      <c r="AN174" s="131" t="n">
        <v>0.2625</v>
      </c>
      <c r="AO174" s="133"/>
      <c r="AP174" s="133" t="n">
        <v>56</v>
      </c>
      <c r="AQ174" s="133" t="n">
        <v>0.4</v>
      </c>
      <c r="AR174" s="134"/>
      <c r="AS174" s="134"/>
      <c r="AT174" s="134"/>
      <c r="AU174" s="134"/>
      <c r="AV174" s="134"/>
      <c r="AW174" s="134"/>
      <c r="AX174" s="134"/>
      <c r="AY174" s="134"/>
      <c r="AZ174" s="134"/>
      <c r="BA174" s="134"/>
      <c r="BB174" s="134"/>
      <c r="BC174" s="134"/>
      <c r="BD174" s="134"/>
      <c r="BE174" s="134"/>
      <c r="BF174" s="134"/>
      <c r="BI174" s="153" t="n">
        <f aca="false">M174</f>
        <v>42186</v>
      </c>
      <c r="BJ174" s="157" t="n">
        <f aca="false">AH174</f>
        <v>0.1</v>
      </c>
      <c r="BK174" s="157" t="n">
        <f aca="false">AI174</f>
        <v>0.1</v>
      </c>
      <c r="BL174" s="157" t="n">
        <f aca="false">AJ174</f>
        <v>0.1</v>
      </c>
      <c r="BM174" s="144"/>
      <c r="BN174" s="157" t="n">
        <f aca="false">AL174</f>
        <v>0.2625</v>
      </c>
      <c r="BO174" s="157" t="n">
        <f aca="false">AM174</f>
        <v>0.2625</v>
      </c>
      <c r="BP174" s="158" t="n">
        <f aca="false">AN174</f>
        <v>0.2625</v>
      </c>
    </row>
    <row r="175" customFormat="false" ht="12.75" hidden="false" customHeight="false" outlineLevel="0" collapsed="false">
      <c r="A175" s="137" t="n">
        <f aca="false">EOMONTH(A174,0)+1</f>
        <v>42430</v>
      </c>
      <c r="B175" s="138" t="n">
        <v>0.0603423499991806</v>
      </c>
      <c r="C175" s="129"/>
      <c r="D175" s="155" t="n">
        <v>41334</v>
      </c>
      <c r="E175" s="133" t="n">
        <v>38.25</v>
      </c>
      <c r="F175" s="133" t="n">
        <v>38.25</v>
      </c>
      <c r="G175" s="133" t="n">
        <v>38.25</v>
      </c>
      <c r="H175" s="131"/>
      <c r="I175" s="133" t="n">
        <v>33.2</v>
      </c>
      <c r="J175" s="133" t="n">
        <v>33.2</v>
      </c>
      <c r="K175" s="133" t="n">
        <v>33.2</v>
      </c>
      <c r="L175" s="134"/>
      <c r="M175" s="146" t="n">
        <v>42217</v>
      </c>
      <c r="N175" s="133" t="n">
        <v>41.85</v>
      </c>
      <c r="O175" s="133" t="n">
        <v>41.85</v>
      </c>
      <c r="P175" s="133" t="n">
        <v>41.85</v>
      </c>
      <c r="Q175" s="133"/>
      <c r="R175" s="133" t="n">
        <v>42.7</v>
      </c>
      <c r="S175" s="133" t="n">
        <v>42.7</v>
      </c>
      <c r="T175" s="133" t="n">
        <v>42.7</v>
      </c>
      <c r="U175" s="133"/>
      <c r="V175" s="133" t="n">
        <v>1.55</v>
      </c>
      <c r="W175" s="133" t="n">
        <v>1.55</v>
      </c>
      <c r="X175" s="133" t="n">
        <v>1.55</v>
      </c>
      <c r="Y175" s="133"/>
      <c r="Z175" s="131" t="n">
        <v>0.29</v>
      </c>
      <c r="AA175" s="131" t="n">
        <v>0.29</v>
      </c>
      <c r="AB175" s="131" t="n">
        <v>0.29</v>
      </c>
      <c r="AC175" s="131"/>
      <c r="AD175" s="131" t="n">
        <v>0.16</v>
      </c>
      <c r="AE175" s="131" t="n">
        <v>0.16</v>
      </c>
      <c r="AF175" s="131" t="n">
        <v>0.16</v>
      </c>
      <c r="AG175" s="131"/>
      <c r="AH175" s="131" t="n">
        <v>0.1</v>
      </c>
      <c r="AI175" s="131" t="n">
        <v>0.1</v>
      </c>
      <c r="AJ175" s="131" t="n">
        <v>0.1</v>
      </c>
      <c r="AK175" s="131"/>
      <c r="AL175" s="131" t="n">
        <v>0.2625</v>
      </c>
      <c r="AM175" s="131" t="n">
        <v>0.2625</v>
      </c>
      <c r="AN175" s="131" t="n">
        <v>0.2625</v>
      </c>
      <c r="AO175" s="133"/>
      <c r="AP175" s="133" t="n">
        <v>56</v>
      </c>
      <c r="AQ175" s="133" t="n">
        <v>0.4</v>
      </c>
      <c r="AR175" s="134"/>
      <c r="AS175" s="134"/>
      <c r="AT175" s="134"/>
      <c r="AU175" s="134"/>
      <c r="AV175" s="134"/>
      <c r="AW175" s="134"/>
      <c r="AX175" s="134"/>
      <c r="AY175" s="134"/>
      <c r="AZ175" s="134"/>
      <c r="BA175" s="134"/>
      <c r="BB175" s="134"/>
      <c r="BC175" s="134"/>
      <c r="BD175" s="134"/>
      <c r="BE175" s="134"/>
      <c r="BF175" s="134"/>
      <c r="BI175" s="153" t="n">
        <f aca="false">M175</f>
        <v>42217</v>
      </c>
      <c r="BJ175" s="157" t="n">
        <f aca="false">AH175</f>
        <v>0.1</v>
      </c>
      <c r="BK175" s="157" t="n">
        <f aca="false">AI175</f>
        <v>0.1</v>
      </c>
      <c r="BL175" s="157" t="n">
        <f aca="false">AJ175</f>
        <v>0.1</v>
      </c>
      <c r="BM175" s="144"/>
      <c r="BN175" s="157" t="n">
        <f aca="false">AL175</f>
        <v>0.2625</v>
      </c>
      <c r="BO175" s="157" t="n">
        <f aca="false">AM175</f>
        <v>0.2625</v>
      </c>
      <c r="BP175" s="158" t="n">
        <f aca="false">AN175</f>
        <v>0.2625</v>
      </c>
    </row>
    <row r="176" customFormat="false" ht="12.75" hidden="false" customHeight="false" outlineLevel="0" collapsed="false">
      <c r="A176" s="137" t="n">
        <f aca="false">EOMONTH(A175,0)+1</f>
        <v>42461</v>
      </c>
      <c r="B176" s="138" t="n">
        <v>0.0603845853543996</v>
      </c>
      <c r="C176" s="129"/>
      <c r="D176" s="155" t="n">
        <v>41365</v>
      </c>
      <c r="E176" s="133" t="n">
        <v>38.5</v>
      </c>
      <c r="F176" s="133" t="n">
        <v>38.5</v>
      </c>
      <c r="G176" s="133" t="n">
        <v>38.5</v>
      </c>
      <c r="H176" s="131"/>
      <c r="I176" s="133" t="n">
        <v>30.45</v>
      </c>
      <c r="J176" s="133" t="n">
        <v>30.45</v>
      </c>
      <c r="K176" s="133" t="n">
        <v>30.45</v>
      </c>
      <c r="L176" s="134"/>
      <c r="M176" s="146" t="n">
        <v>42248</v>
      </c>
      <c r="N176" s="133" t="n">
        <v>29.825</v>
      </c>
      <c r="O176" s="133" t="n">
        <v>29.825</v>
      </c>
      <c r="P176" s="133" t="n">
        <v>29.825</v>
      </c>
      <c r="Q176" s="133"/>
      <c r="R176" s="133" t="n">
        <v>31.1</v>
      </c>
      <c r="S176" s="133" t="n">
        <v>31.1</v>
      </c>
      <c r="T176" s="133" t="n">
        <v>31.1</v>
      </c>
      <c r="U176" s="133"/>
      <c r="V176" s="133" t="n">
        <v>1.55</v>
      </c>
      <c r="W176" s="133" t="n">
        <v>1.55</v>
      </c>
      <c r="X176" s="133" t="n">
        <v>1.55</v>
      </c>
      <c r="Y176" s="133"/>
      <c r="Z176" s="131" t="n">
        <v>0.24</v>
      </c>
      <c r="AA176" s="131" t="n">
        <v>0.24</v>
      </c>
      <c r="AB176" s="131" t="n">
        <v>0.24</v>
      </c>
      <c r="AC176" s="131"/>
      <c r="AD176" s="131" t="n">
        <v>0.16</v>
      </c>
      <c r="AE176" s="131" t="n">
        <v>0.16</v>
      </c>
      <c r="AF176" s="131" t="n">
        <v>0.16</v>
      </c>
      <c r="AG176" s="131"/>
      <c r="AH176" s="131" t="n">
        <v>0.1</v>
      </c>
      <c r="AI176" s="131" t="n">
        <v>0.1</v>
      </c>
      <c r="AJ176" s="131" t="n">
        <v>0.1</v>
      </c>
      <c r="AK176" s="131"/>
      <c r="AL176" s="131" t="n">
        <v>0.21</v>
      </c>
      <c r="AM176" s="131" t="n">
        <v>0.21</v>
      </c>
      <c r="AN176" s="131" t="n">
        <v>0.21</v>
      </c>
      <c r="AO176" s="133"/>
      <c r="AP176" s="133" t="n">
        <v>56</v>
      </c>
      <c r="AQ176" s="133" t="n">
        <v>0.4</v>
      </c>
      <c r="AR176" s="134"/>
      <c r="AS176" s="134"/>
      <c r="AT176" s="134"/>
      <c r="AU176" s="134"/>
      <c r="AV176" s="134"/>
      <c r="AW176" s="134"/>
      <c r="AX176" s="134"/>
      <c r="AY176" s="134"/>
      <c r="AZ176" s="134"/>
      <c r="BA176" s="134"/>
      <c r="BB176" s="134"/>
      <c r="BC176" s="134"/>
      <c r="BD176" s="134"/>
      <c r="BE176" s="134"/>
      <c r="BF176" s="134"/>
      <c r="BI176" s="153" t="n">
        <f aca="false">M176</f>
        <v>42248</v>
      </c>
      <c r="BJ176" s="157" t="n">
        <f aca="false">AH176</f>
        <v>0.1</v>
      </c>
      <c r="BK176" s="157" t="n">
        <f aca="false">AI176</f>
        <v>0.1</v>
      </c>
      <c r="BL176" s="157" t="n">
        <f aca="false">AJ176</f>
        <v>0.1</v>
      </c>
      <c r="BM176" s="144"/>
      <c r="BN176" s="157" t="n">
        <f aca="false">AL176</f>
        <v>0.21</v>
      </c>
      <c r="BO176" s="157" t="n">
        <f aca="false">AM176</f>
        <v>0.21</v>
      </c>
      <c r="BP176" s="158" t="n">
        <f aca="false">AN176</f>
        <v>0.21</v>
      </c>
    </row>
    <row r="177" customFormat="false" ht="12.75" hidden="false" customHeight="false" outlineLevel="0" collapsed="false">
      <c r="A177" s="137" t="n">
        <f aca="false">EOMONTH(A176,0)+1</f>
        <v>42491</v>
      </c>
      <c r="B177" s="138" t="n">
        <v>0.0604254582793686</v>
      </c>
      <c r="C177" s="129"/>
      <c r="D177" s="155" t="n">
        <v>41395</v>
      </c>
      <c r="E177" s="133" t="n">
        <v>38.7</v>
      </c>
      <c r="F177" s="133" t="n">
        <v>38.7</v>
      </c>
      <c r="G177" s="133" t="n">
        <v>38.7</v>
      </c>
      <c r="H177" s="131"/>
      <c r="I177" s="133" t="n">
        <v>29.95</v>
      </c>
      <c r="J177" s="133" t="n">
        <v>29.95</v>
      </c>
      <c r="K177" s="133" t="n">
        <v>29.95</v>
      </c>
      <c r="L177" s="134"/>
      <c r="M177" s="146" t="n">
        <v>42278</v>
      </c>
      <c r="N177" s="133" t="n">
        <v>27.875</v>
      </c>
      <c r="O177" s="133" t="n">
        <v>27.875</v>
      </c>
      <c r="P177" s="133" t="n">
        <v>27.875</v>
      </c>
      <c r="Q177" s="133"/>
      <c r="R177" s="133" t="n">
        <v>29.15</v>
      </c>
      <c r="S177" s="133" t="n">
        <v>29.15</v>
      </c>
      <c r="T177" s="133" t="n">
        <v>29.15</v>
      </c>
      <c r="U177" s="133"/>
      <c r="V177" s="133" t="n">
        <v>1.55</v>
      </c>
      <c r="W177" s="133" t="n">
        <v>1.55</v>
      </c>
      <c r="X177" s="133" t="n">
        <v>1.55</v>
      </c>
      <c r="Y177" s="133"/>
      <c r="Z177" s="131" t="n">
        <v>0.24</v>
      </c>
      <c r="AA177" s="131" t="n">
        <v>0.24</v>
      </c>
      <c r="AB177" s="131" t="n">
        <v>0.24</v>
      </c>
      <c r="AC177" s="131"/>
      <c r="AD177" s="131" t="n">
        <v>0.14</v>
      </c>
      <c r="AE177" s="131" t="n">
        <v>0.14</v>
      </c>
      <c r="AF177" s="131" t="n">
        <v>0.14</v>
      </c>
      <c r="AG177" s="131"/>
      <c r="AH177" s="131" t="n">
        <v>0.1</v>
      </c>
      <c r="AI177" s="131" t="n">
        <v>0.1</v>
      </c>
      <c r="AJ177" s="131" t="n">
        <v>0.1</v>
      </c>
      <c r="AK177" s="131"/>
      <c r="AL177" s="131" t="n">
        <v>0.1875</v>
      </c>
      <c r="AM177" s="131" t="n">
        <v>0.1875</v>
      </c>
      <c r="AN177" s="131" t="n">
        <v>0.1875</v>
      </c>
      <c r="AO177" s="133"/>
      <c r="AP177" s="133" t="n">
        <v>57</v>
      </c>
      <c r="AQ177" s="133" t="n">
        <v>0.4</v>
      </c>
      <c r="AR177" s="134"/>
      <c r="AS177" s="134"/>
      <c r="AT177" s="134"/>
      <c r="AU177" s="134"/>
      <c r="AV177" s="134"/>
      <c r="AW177" s="134"/>
      <c r="AX177" s="134"/>
      <c r="AY177" s="134"/>
      <c r="AZ177" s="134"/>
      <c r="BA177" s="134"/>
      <c r="BB177" s="134"/>
      <c r="BC177" s="134"/>
      <c r="BD177" s="134"/>
      <c r="BE177" s="134"/>
      <c r="BF177" s="134"/>
      <c r="BI177" s="153" t="n">
        <f aca="false">M177</f>
        <v>42278</v>
      </c>
      <c r="BJ177" s="157" t="n">
        <f aca="false">AH177</f>
        <v>0.1</v>
      </c>
      <c r="BK177" s="157" t="n">
        <f aca="false">AI177</f>
        <v>0.1</v>
      </c>
      <c r="BL177" s="157" t="n">
        <f aca="false">AJ177</f>
        <v>0.1</v>
      </c>
      <c r="BM177" s="144"/>
      <c r="BN177" s="157" t="n">
        <f aca="false">AL177</f>
        <v>0.1875</v>
      </c>
      <c r="BO177" s="157" t="n">
        <f aca="false">AM177</f>
        <v>0.1875</v>
      </c>
      <c r="BP177" s="158" t="n">
        <f aca="false">AN177</f>
        <v>0.1875</v>
      </c>
    </row>
    <row r="178" customFormat="false" ht="12.75" hidden="false" customHeight="false" outlineLevel="0" collapsed="false">
      <c r="A178" s="137" t="n">
        <f aca="false">EOMONTH(A177,0)+1</f>
        <v>42522</v>
      </c>
      <c r="B178" s="138" t="n">
        <v>0.0604676936357533</v>
      </c>
      <c r="C178" s="129"/>
      <c r="D178" s="155" t="n">
        <v>41426</v>
      </c>
      <c r="E178" s="133" t="n">
        <v>45.25</v>
      </c>
      <c r="F178" s="133" t="n">
        <v>45.25</v>
      </c>
      <c r="G178" s="133" t="n">
        <v>45.25</v>
      </c>
      <c r="H178" s="131"/>
      <c r="I178" s="133" t="n">
        <v>31.095</v>
      </c>
      <c r="J178" s="133" t="n">
        <v>31.095</v>
      </c>
      <c r="K178" s="133" t="n">
        <v>31.095</v>
      </c>
      <c r="L178" s="134"/>
      <c r="M178" s="146" t="n">
        <v>42309</v>
      </c>
      <c r="N178" s="133" t="n">
        <v>31.375</v>
      </c>
      <c r="O178" s="133" t="n">
        <v>31.375</v>
      </c>
      <c r="P178" s="133" t="n">
        <v>31.375</v>
      </c>
      <c r="Q178" s="133"/>
      <c r="R178" s="133" t="n">
        <v>32.5</v>
      </c>
      <c r="S178" s="133" t="n">
        <v>32.5</v>
      </c>
      <c r="T178" s="133" t="n">
        <v>32.5</v>
      </c>
      <c r="U178" s="133"/>
      <c r="V178" s="133" t="n">
        <v>1.55</v>
      </c>
      <c r="W178" s="133" t="n">
        <v>1.55</v>
      </c>
      <c r="X178" s="133" t="n">
        <v>1.55</v>
      </c>
      <c r="Y178" s="133"/>
      <c r="Z178" s="131" t="n">
        <v>0.24</v>
      </c>
      <c r="AA178" s="131" t="n">
        <v>0.24</v>
      </c>
      <c r="AB178" s="131" t="n">
        <v>0.24</v>
      </c>
      <c r="AC178" s="131"/>
      <c r="AD178" s="131" t="n">
        <v>0.1</v>
      </c>
      <c r="AE178" s="131" t="n">
        <v>0.1</v>
      </c>
      <c r="AF178" s="131" t="n">
        <v>0.1</v>
      </c>
      <c r="AG178" s="131"/>
      <c r="AH178" s="131" t="n">
        <v>0.1</v>
      </c>
      <c r="AI178" s="131" t="n">
        <v>0.1</v>
      </c>
      <c r="AJ178" s="131" t="n">
        <v>0.1</v>
      </c>
      <c r="AK178" s="131"/>
      <c r="AL178" s="131" t="n">
        <v>0.1875</v>
      </c>
      <c r="AM178" s="131" t="n">
        <v>0.1875</v>
      </c>
      <c r="AN178" s="131" t="n">
        <v>0.1875</v>
      </c>
      <c r="AO178" s="133"/>
      <c r="AP178" s="133" t="n">
        <v>57</v>
      </c>
      <c r="AQ178" s="133" t="n">
        <v>0.4</v>
      </c>
      <c r="AR178" s="134"/>
      <c r="AS178" s="134"/>
      <c r="AT178" s="134"/>
      <c r="AU178" s="134"/>
      <c r="AV178" s="134"/>
      <c r="AW178" s="134"/>
      <c r="AX178" s="134"/>
      <c r="AY178" s="134"/>
      <c r="AZ178" s="134"/>
      <c r="BA178" s="134"/>
      <c r="BB178" s="134"/>
      <c r="BC178" s="134"/>
      <c r="BD178" s="134"/>
      <c r="BE178" s="134"/>
      <c r="BF178" s="134"/>
      <c r="BI178" s="153" t="n">
        <f aca="false">M178</f>
        <v>42309</v>
      </c>
      <c r="BJ178" s="157" t="n">
        <f aca="false">AH178</f>
        <v>0.1</v>
      </c>
      <c r="BK178" s="157" t="n">
        <f aca="false">AI178</f>
        <v>0.1</v>
      </c>
      <c r="BL178" s="157" t="n">
        <f aca="false">AJ178</f>
        <v>0.1</v>
      </c>
      <c r="BM178" s="144"/>
      <c r="BN178" s="157" t="n">
        <f aca="false">AL178</f>
        <v>0.1875</v>
      </c>
      <c r="BO178" s="157" t="n">
        <f aca="false">AM178</f>
        <v>0.1875</v>
      </c>
      <c r="BP178" s="158" t="n">
        <f aca="false">AN178</f>
        <v>0.1875</v>
      </c>
    </row>
    <row r="179" customFormat="false" ht="12.75" hidden="false" customHeight="false" outlineLevel="0" collapsed="false">
      <c r="A179" s="137" t="n">
        <f aca="false">EOMONTH(A178,0)+1</f>
        <v>42552</v>
      </c>
      <c r="B179" s="138" t="n">
        <v>0.0605085665618517</v>
      </c>
      <c r="C179" s="129"/>
      <c r="D179" s="155" t="n">
        <v>41456</v>
      </c>
      <c r="E179" s="133" t="n">
        <v>55</v>
      </c>
      <c r="F179" s="133" t="n">
        <v>55</v>
      </c>
      <c r="G179" s="133" t="n">
        <v>55</v>
      </c>
      <c r="H179" s="131"/>
      <c r="I179" s="133" t="n">
        <v>32.1</v>
      </c>
      <c r="J179" s="133" t="n">
        <v>32.1</v>
      </c>
      <c r="K179" s="133" t="n">
        <v>32.1</v>
      </c>
      <c r="L179" s="134"/>
      <c r="M179" s="146" t="n">
        <v>42339</v>
      </c>
      <c r="N179" s="133" t="n">
        <v>28.725</v>
      </c>
      <c r="O179" s="133" t="n">
        <v>28.725</v>
      </c>
      <c r="P179" s="133" t="n">
        <v>28.725</v>
      </c>
      <c r="Q179" s="133"/>
      <c r="R179" s="133" t="n">
        <v>29.75</v>
      </c>
      <c r="S179" s="133" t="n">
        <v>29.75</v>
      </c>
      <c r="T179" s="133" t="n">
        <v>29.75</v>
      </c>
      <c r="U179" s="133"/>
      <c r="V179" s="133" t="n">
        <v>1.05</v>
      </c>
      <c r="W179" s="133" t="n">
        <v>1.05</v>
      </c>
      <c r="X179" s="133" t="n">
        <v>1.05</v>
      </c>
      <c r="Y179" s="133"/>
      <c r="Z179" s="131" t="n">
        <v>0.24</v>
      </c>
      <c r="AA179" s="131" t="n">
        <v>0.24</v>
      </c>
      <c r="AB179" s="131" t="n">
        <v>0.24</v>
      </c>
      <c r="AC179" s="131"/>
      <c r="AD179" s="131" t="n">
        <v>0.1</v>
      </c>
      <c r="AE179" s="131" t="n">
        <v>0.1</v>
      </c>
      <c r="AF179" s="131" t="n">
        <v>0.1</v>
      </c>
      <c r="AG179" s="131"/>
      <c r="AH179" s="131" t="n">
        <v>0.1</v>
      </c>
      <c r="AI179" s="131" t="n">
        <v>0.1</v>
      </c>
      <c r="AJ179" s="131" t="n">
        <v>0.1</v>
      </c>
      <c r="AK179" s="131"/>
      <c r="AL179" s="131" t="n">
        <v>0.1875</v>
      </c>
      <c r="AM179" s="131" t="n">
        <v>0.1875</v>
      </c>
      <c r="AN179" s="131" t="n">
        <v>0.1875</v>
      </c>
      <c r="AO179" s="133"/>
      <c r="AP179" s="133" t="n">
        <v>57</v>
      </c>
      <c r="AQ179" s="133" t="n">
        <v>0.4</v>
      </c>
      <c r="AR179" s="134"/>
      <c r="AS179" s="134"/>
      <c r="AT179" s="134"/>
      <c r="AU179" s="134"/>
      <c r="AV179" s="134"/>
      <c r="AW179" s="134"/>
      <c r="AX179" s="134"/>
      <c r="AY179" s="134"/>
      <c r="AZ179" s="134"/>
      <c r="BA179" s="134"/>
      <c r="BB179" s="134"/>
      <c r="BC179" s="134"/>
      <c r="BD179" s="134"/>
      <c r="BE179" s="134"/>
      <c r="BF179" s="134"/>
      <c r="BI179" s="153" t="n">
        <f aca="false">M179</f>
        <v>42339</v>
      </c>
      <c r="BJ179" s="157" t="n">
        <f aca="false">AH179</f>
        <v>0.1</v>
      </c>
      <c r="BK179" s="157" t="n">
        <f aca="false">AI179</f>
        <v>0.1</v>
      </c>
      <c r="BL179" s="157" t="n">
        <f aca="false">AJ179</f>
        <v>0.1</v>
      </c>
      <c r="BM179" s="144"/>
      <c r="BN179" s="157" t="n">
        <f aca="false">AL179</f>
        <v>0.1875</v>
      </c>
      <c r="BO179" s="157" t="n">
        <f aca="false">AM179</f>
        <v>0.1875</v>
      </c>
      <c r="BP179" s="158" t="n">
        <f aca="false">AN179</f>
        <v>0.1875</v>
      </c>
    </row>
    <row r="180" customFormat="false" ht="12.75" hidden="false" customHeight="false" outlineLevel="0" collapsed="false">
      <c r="A180" s="137" t="n">
        <f aca="false">EOMONTH(A179,0)+1</f>
        <v>42583</v>
      </c>
      <c r="B180" s="138" t="n">
        <v>0.0605508019194025</v>
      </c>
      <c r="C180" s="129"/>
      <c r="D180" s="155" t="n">
        <v>41487</v>
      </c>
      <c r="E180" s="133" t="n">
        <v>55</v>
      </c>
      <c r="F180" s="133" t="n">
        <v>55</v>
      </c>
      <c r="G180" s="133" t="n">
        <v>55</v>
      </c>
      <c r="H180" s="131"/>
      <c r="I180" s="133" t="n">
        <v>31.35</v>
      </c>
      <c r="J180" s="133" t="n">
        <v>31.35</v>
      </c>
      <c r="K180" s="133" t="n">
        <v>31.35</v>
      </c>
      <c r="L180" s="134"/>
      <c r="M180" s="146" t="n">
        <v>42370</v>
      </c>
      <c r="N180" s="133" t="n">
        <v>36.855</v>
      </c>
      <c r="O180" s="133" t="n">
        <v>36.855</v>
      </c>
      <c r="P180" s="133" t="n">
        <v>36.855</v>
      </c>
      <c r="Q180" s="133"/>
      <c r="R180" s="133" t="n">
        <v>34.454</v>
      </c>
      <c r="S180" s="133" t="n">
        <v>34.454</v>
      </c>
      <c r="T180" s="133" t="n">
        <v>34.454</v>
      </c>
      <c r="U180" s="133"/>
      <c r="V180" s="133" t="n">
        <v>1.05</v>
      </c>
      <c r="W180" s="133" t="n">
        <v>1.05</v>
      </c>
      <c r="X180" s="133" t="n">
        <v>1.05</v>
      </c>
      <c r="Y180" s="133"/>
      <c r="Z180" s="131" t="n">
        <v>0.24</v>
      </c>
      <c r="AA180" s="131" t="n">
        <v>0.24</v>
      </c>
      <c r="AB180" s="131" t="n">
        <v>0.24</v>
      </c>
      <c r="AC180" s="131"/>
      <c r="AD180" s="131" t="n">
        <v>0.11</v>
      </c>
      <c r="AE180" s="131" t="n">
        <v>0.11</v>
      </c>
      <c r="AF180" s="131" t="n">
        <v>0.11</v>
      </c>
      <c r="AG180" s="131"/>
      <c r="AH180" s="131" t="n">
        <v>0.1</v>
      </c>
      <c r="AI180" s="131" t="n">
        <v>0.1</v>
      </c>
      <c r="AJ180" s="131" t="n">
        <v>0.1</v>
      </c>
      <c r="AK180" s="131"/>
      <c r="AL180" s="131" t="n">
        <v>0.1875</v>
      </c>
      <c r="AM180" s="131" t="n">
        <v>0.1875</v>
      </c>
      <c r="AN180" s="131" t="n">
        <v>0.1875</v>
      </c>
      <c r="AO180" s="133"/>
      <c r="AP180" s="133" t="n">
        <v>58</v>
      </c>
      <c r="AQ180" s="133" t="n">
        <v>0.4</v>
      </c>
      <c r="AR180" s="134"/>
      <c r="AS180" s="134"/>
      <c r="AT180" s="134"/>
      <c r="AU180" s="134"/>
      <c r="AV180" s="134"/>
      <c r="AW180" s="134"/>
      <c r="AX180" s="134"/>
      <c r="AY180" s="134"/>
      <c r="AZ180" s="134"/>
      <c r="BA180" s="134"/>
      <c r="BB180" s="134"/>
      <c r="BC180" s="134"/>
      <c r="BD180" s="134"/>
      <c r="BE180" s="134"/>
      <c r="BF180" s="134"/>
      <c r="BI180" s="153" t="n">
        <f aca="false">M180</f>
        <v>42370</v>
      </c>
      <c r="BJ180" s="157" t="n">
        <f aca="false">AH180</f>
        <v>0.1</v>
      </c>
      <c r="BK180" s="157" t="n">
        <f aca="false">AI180</f>
        <v>0.1</v>
      </c>
      <c r="BL180" s="157" t="n">
        <f aca="false">AJ180</f>
        <v>0.1</v>
      </c>
      <c r="BM180" s="144"/>
      <c r="BN180" s="157" t="n">
        <f aca="false">AL180</f>
        <v>0.1875</v>
      </c>
      <c r="BO180" s="157" t="n">
        <f aca="false">AM180</f>
        <v>0.1875</v>
      </c>
      <c r="BP180" s="158" t="n">
        <f aca="false">AN180</f>
        <v>0.1875</v>
      </c>
    </row>
    <row r="181" customFormat="false" ht="12.75" hidden="false" customHeight="false" outlineLevel="0" collapsed="false">
      <c r="A181" s="137" t="n">
        <f aca="false">EOMONTH(A180,0)+1</f>
        <v>42614</v>
      </c>
      <c r="B181" s="138" t="n">
        <v>0.0605930372775458</v>
      </c>
      <c r="C181" s="129"/>
      <c r="D181" s="155" t="n">
        <v>41518</v>
      </c>
      <c r="E181" s="133" t="n">
        <v>37.25</v>
      </c>
      <c r="F181" s="133" t="n">
        <v>37.25</v>
      </c>
      <c r="G181" s="133" t="n">
        <v>37.25</v>
      </c>
      <c r="H181" s="131"/>
      <c r="I181" s="133" t="n">
        <v>29.25</v>
      </c>
      <c r="J181" s="133" t="n">
        <v>29.25</v>
      </c>
      <c r="K181" s="133" t="n">
        <v>29.25</v>
      </c>
      <c r="L181" s="134"/>
      <c r="M181" s="146" t="n">
        <v>42401</v>
      </c>
      <c r="N181" s="133" t="n">
        <v>37.08</v>
      </c>
      <c r="O181" s="133" t="n">
        <v>37.08</v>
      </c>
      <c r="P181" s="133" t="n">
        <v>37.08</v>
      </c>
      <c r="Q181" s="133"/>
      <c r="R181" s="133" t="n">
        <v>32.754</v>
      </c>
      <c r="S181" s="133" t="n">
        <v>32.754</v>
      </c>
      <c r="T181" s="133" t="n">
        <v>32.754</v>
      </c>
      <c r="U181" s="133"/>
      <c r="V181" s="133" t="n">
        <v>1.05</v>
      </c>
      <c r="W181" s="133" t="n">
        <v>1.05</v>
      </c>
      <c r="X181" s="133" t="n">
        <v>1.05</v>
      </c>
      <c r="Y181" s="133"/>
      <c r="Z181" s="131" t="n">
        <v>0.24</v>
      </c>
      <c r="AA181" s="131" t="n">
        <v>0.24</v>
      </c>
      <c r="AB181" s="131" t="n">
        <v>0.24</v>
      </c>
      <c r="AC181" s="131"/>
      <c r="AD181" s="131" t="n">
        <v>0.13</v>
      </c>
      <c r="AE181" s="131" t="n">
        <v>0.13</v>
      </c>
      <c r="AF181" s="131" t="n">
        <v>0.13</v>
      </c>
      <c r="AG181" s="131"/>
      <c r="AH181" s="131" t="n">
        <v>0.1</v>
      </c>
      <c r="AI181" s="131" t="n">
        <v>0.1</v>
      </c>
      <c r="AJ181" s="131" t="n">
        <v>0.1</v>
      </c>
      <c r="AK181" s="131"/>
      <c r="AL181" s="131" t="n">
        <v>0.1875</v>
      </c>
      <c r="AM181" s="131" t="n">
        <v>0.1875</v>
      </c>
      <c r="AN181" s="131" t="n">
        <v>0.1875</v>
      </c>
      <c r="AO181" s="133"/>
      <c r="AP181" s="133" t="n">
        <v>58</v>
      </c>
      <c r="AQ181" s="133" t="n">
        <v>0.4</v>
      </c>
      <c r="AR181" s="134"/>
      <c r="AS181" s="134"/>
      <c r="AT181" s="134"/>
      <c r="AU181" s="134"/>
      <c r="AV181" s="134"/>
      <c r="AW181" s="134"/>
      <c r="AX181" s="134"/>
      <c r="AY181" s="134"/>
      <c r="AZ181" s="134"/>
      <c r="BA181" s="134"/>
      <c r="BB181" s="134"/>
      <c r="BC181" s="134"/>
      <c r="BD181" s="134"/>
      <c r="BE181" s="134"/>
      <c r="BF181" s="134"/>
      <c r="BI181" s="153" t="n">
        <f aca="false">M181</f>
        <v>42401</v>
      </c>
      <c r="BJ181" s="157" t="n">
        <f aca="false">AH181</f>
        <v>0.1</v>
      </c>
      <c r="BK181" s="157" t="n">
        <f aca="false">AI181</f>
        <v>0.1</v>
      </c>
      <c r="BL181" s="157" t="n">
        <f aca="false">AJ181</f>
        <v>0.1</v>
      </c>
      <c r="BM181" s="144"/>
      <c r="BN181" s="157" t="n">
        <f aca="false">AL181</f>
        <v>0.1875</v>
      </c>
      <c r="BO181" s="157" t="n">
        <f aca="false">AM181</f>
        <v>0.1875</v>
      </c>
      <c r="BP181" s="158" t="n">
        <f aca="false">AN181</f>
        <v>0.1875</v>
      </c>
    </row>
    <row r="182" customFormat="false" ht="12.75" hidden="false" customHeight="false" outlineLevel="0" collapsed="false">
      <c r="A182" s="137" t="n">
        <f aca="false">EOMONTH(A181,0)+1</f>
        <v>42644</v>
      </c>
      <c r="B182" s="138" t="n">
        <v>0.0606339102053455</v>
      </c>
      <c r="C182" s="129"/>
      <c r="D182" s="155" t="n">
        <v>41548</v>
      </c>
      <c r="E182" s="133" t="n">
        <v>37</v>
      </c>
      <c r="F182" s="133" t="n">
        <v>37</v>
      </c>
      <c r="G182" s="133" t="n">
        <v>37</v>
      </c>
      <c r="H182" s="131"/>
      <c r="I182" s="133" t="n">
        <v>28.55</v>
      </c>
      <c r="J182" s="133" t="n">
        <v>28.55</v>
      </c>
      <c r="K182" s="133" t="n">
        <v>28.55</v>
      </c>
      <c r="L182" s="134"/>
      <c r="M182" s="146" t="n">
        <v>42430</v>
      </c>
      <c r="N182" s="133" t="n">
        <v>31.125</v>
      </c>
      <c r="O182" s="133" t="n">
        <v>31.125</v>
      </c>
      <c r="P182" s="133" t="n">
        <v>31.125</v>
      </c>
      <c r="Q182" s="133"/>
      <c r="R182" s="133" t="n">
        <v>32.45</v>
      </c>
      <c r="S182" s="133" t="n">
        <v>32.45</v>
      </c>
      <c r="T182" s="133" t="n">
        <v>32.45</v>
      </c>
      <c r="U182" s="133"/>
      <c r="V182" s="133" t="n">
        <v>1.05</v>
      </c>
      <c r="W182" s="133" t="n">
        <v>1.05</v>
      </c>
      <c r="X182" s="133" t="n">
        <v>1.05</v>
      </c>
      <c r="Y182" s="133"/>
      <c r="Z182" s="131" t="n">
        <v>0.24</v>
      </c>
      <c r="AA182" s="131" t="n">
        <v>0.24</v>
      </c>
      <c r="AB182" s="131" t="n">
        <v>0.24</v>
      </c>
      <c r="AC182" s="131"/>
      <c r="AD182" s="131" t="n">
        <v>0.13</v>
      </c>
      <c r="AE182" s="131" t="n">
        <v>0.13</v>
      </c>
      <c r="AF182" s="131" t="n">
        <v>0.13</v>
      </c>
      <c r="AG182" s="131"/>
      <c r="AH182" s="131" t="n">
        <v>0.1</v>
      </c>
      <c r="AI182" s="131" t="n">
        <v>0.1</v>
      </c>
      <c r="AJ182" s="131" t="n">
        <v>0.1</v>
      </c>
      <c r="AK182" s="131"/>
      <c r="AL182" s="131" t="n">
        <v>0.1875</v>
      </c>
      <c r="AM182" s="131" t="n">
        <v>0.1875</v>
      </c>
      <c r="AN182" s="131" t="n">
        <v>0.1875</v>
      </c>
      <c r="AO182" s="133"/>
      <c r="AP182" s="133" t="n">
        <v>58</v>
      </c>
      <c r="AQ182" s="133" t="n">
        <v>0.4</v>
      </c>
      <c r="AR182" s="134"/>
      <c r="AS182" s="134"/>
      <c r="AT182" s="134"/>
      <c r="AU182" s="134"/>
      <c r="AV182" s="134"/>
      <c r="AW182" s="134"/>
      <c r="AX182" s="134"/>
      <c r="AY182" s="134"/>
      <c r="AZ182" s="134"/>
      <c r="BA182" s="134"/>
      <c r="BB182" s="134"/>
      <c r="BC182" s="134"/>
      <c r="BD182" s="134"/>
      <c r="BE182" s="134"/>
      <c r="BF182" s="134"/>
      <c r="BI182" s="153" t="n">
        <f aca="false">M182</f>
        <v>42430</v>
      </c>
      <c r="BJ182" s="157" t="n">
        <f aca="false">AH182</f>
        <v>0.1</v>
      </c>
      <c r="BK182" s="157" t="n">
        <f aca="false">AI182</f>
        <v>0.1</v>
      </c>
      <c r="BL182" s="157" t="n">
        <f aca="false">AJ182</f>
        <v>0.1</v>
      </c>
      <c r="BM182" s="144"/>
      <c r="BN182" s="157" t="n">
        <f aca="false">AL182</f>
        <v>0.1875</v>
      </c>
      <c r="BO182" s="157" t="n">
        <f aca="false">AM182</f>
        <v>0.1875</v>
      </c>
      <c r="BP182" s="158" t="n">
        <f aca="false">AN182</f>
        <v>0.1875</v>
      </c>
    </row>
    <row r="183" customFormat="false" ht="12.75" hidden="false" customHeight="false" outlineLevel="0" collapsed="false">
      <c r="A183" s="137" t="n">
        <f aca="false">EOMONTH(A182,0)+1</f>
        <v>42675</v>
      </c>
      <c r="B183" s="138" t="n">
        <v>0.060676145564655</v>
      </c>
      <c r="C183" s="129"/>
      <c r="D183" s="155" t="n">
        <v>41579</v>
      </c>
      <c r="E183" s="133" t="n">
        <v>37</v>
      </c>
      <c r="F183" s="133" t="n">
        <v>37</v>
      </c>
      <c r="G183" s="133" t="n">
        <v>37</v>
      </c>
      <c r="H183" s="131"/>
      <c r="I183" s="133" t="n">
        <v>27.95</v>
      </c>
      <c r="J183" s="133" t="n">
        <v>27.95</v>
      </c>
      <c r="K183" s="133" t="n">
        <v>27.95</v>
      </c>
      <c r="L183" s="134"/>
      <c r="M183" s="146" t="n">
        <v>42461</v>
      </c>
      <c r="N183" s="133" t="n">
        <v>31.15</v>
      </c>
      <c r="O183" s="133" t="n">
        <v>31.15</v>
      </c>
      <c r="P183" s="133" t="n">
        <v>31.15</v>
      </c>
      <c r="Q183" s="133"/>
      <c r="R183" s="133" t="n">
        <v>30.55</v>
      </c>
      <c r="S183" s="133" t="n">
        <v>30.55</v>
      </c>
      <c r="T183" s="133" t="n">
        <v>30.55</v>
      </c>
      <c r="U183" s="133"/>
      <c r="V183" s="133" t="n">
        <v>1.05</v>
      </c>
      <c r="W183" s="133" t="n">
        <v>1.05</v>
      </c>
      <c r="X183" s="133" t="n">
        <v>1.05</v>
      </c>
      <c r="Y183" s="133"/>
      <c r="Z183" s="131" t="n">
        <v>0.24</v>
      </c>
      <c r="AA183" s="131" t="n">
        <v>0.24</v>
      </c>
      <c r="AB183" s="131" t="n">
        <v>0.24</v>
      </c>
      <c r="AC183" s="131"/>
      <c r="AD183" s="131" t="n">
        <v>0.1</v>
      </c>
      <c r="AE183" s="131" t="n">
        <v>0.1</v>
      </c>
      <c r="AF183" s="131" t="n">
        <v>0.1</v>
      </c>
      <c r="AG183" s="131"/>
      <c r="AH183" s="131" t="n">
        <v>0.1</v>
      </c>
      <c r="AI183" s="131" t="n">
        <v>0.1</v>
      </c>
      <c r="AJ183" s="131" t="n">
        <v>0.1</v>
      </c>
      <c r="AK183" s="131"/>
      <c r="AL183" s="131" t="n">
        <v>0.1875</v>
      </c>
      <c r="AM183" s="131" t="n">
        <v>0.1875</v>
      </c>
      <c r="AN183" s="131" t="n">
        <v>0.1875</v>
      </c>
      <c r="AO183" s="133"/>
      <c r="AP183" s="133" t="n">
        <v>59</v>
      </c>
      <c r="AQ183" s="133" t="n">
        <v>0.4</v>
      </c>
      <c r="AR183" s="134"/>
      <c r="AS183" s="134"/>
      <c r="AT183" s="134"/>
      <c r="AU183" s="134"/>
      <c r="AV183" s="134"/>
      <c r="AW183" s="134"/>
      <c r="AX183" s="134"/>
      <c r="AY183" s="134"/>
      <c r="AZ183" s="134"/>
      <c r="BA183" s="134"/>
      <c r="BB183" s="134"/>
      <c r="BC183" s="134"/>
      <c r="BD183" s="134"/>
      <c r="BE183" s="134"/>
      <c r="BF183" s="134"/>
      <c r="BI183" s="153" t="n">
        <f aca="false">M183</f>
        <v>42461</v>
      </c>
      <c r="BJ183" s="157" t="n">
        <f aca="false">AH183</f>
        <v>0.1</v>
      </c>
      <c r="BK183" s="157" t="n">
        <f aca="false">AI183</f>
        <v>0.1</v>
      </c>
      <c r="BL183" s="157" t="n">
        <f aca="false">AJ183</f>
        <v>0.1</v>
      </c>
      <c r="BM183" s="144"/>
      <c r="BN183" s="157" t="n">
        <f aca="false">AL183</f>
        <v>0.1875</v>
      </c>
      <c r="BO183" s="157" t="n">
        <f aca="false">AM183</f>
        <v>0.1875</v>
      </c>
      <c r="BP183" s="158" t="n">
        <f aca="false">AN183</f>
        <v>0.1875</v>
      </c>
    </row>
    <row r="184" customFormat="false" ht="12.75" hidden="false" customHeight="false" outlineLevel="0" collapsed="false">
      <c r="A184" s="137" t="n">
        <f aca="false">EOMONTH(A183,0)+1</f>
        <v>42705</v>
      </c>
      <c r="B184" s="138" t="n">
        <v>0.060717018493583</v>
      </c>
      <c r="C184" s="129"/>
      <c r="D184" s="155" t="n">
        <v>41609</v>
      </c>
      <c r="E184" s="133" t="n">
        <v>37</v>
      </c>
      <c r="F184" s="133" t="n">
        <v>37</v>
      </c>
      <c r="G184" s="133" t="n">
        <v>37</v>
      </c>
      <c r="H184" s="131"/>
      <c r="I184" s="133" t="n">
        <v>32.4</v>
      </c>
      <c r="J184" s="133" t="n">
        <v>32.4</v>
      </c>
      <c r="K184" s="133" t="n">
        <v>32.4</v>
      </c>
      <c r="L184" s="134"/>
      <c r="M184" s="146" t="n">
        <v>42491</v>
      </c>
      <c r="N184" s="133" t="n">
        <v>32.7</v>
      </c>
      <c r="O184" s="133" t="n">
        <v>32.7</v>
      </c>
      <c r="P184" s="133" t="n">
        <v>32.7</v>
      </c>
      <c r="Q184" s="133"/>
      <c r="R184" s="133" t="n">
        <v>31.7</v>
      </c>
      <c r="S184" s="133" t="n">
        <v>31.7</v>
      </c>
      <c r="T184" s="133" t="n">
        <v>31.7</v>
      </c>
      <c r="U184" s="133"/>
      <c r="V184" s="133" t="n">
        <v>1.05</v>
      </c>
      <c r="W184" s="133" t="n">
        <v>1.05</v>
      </c>
      <c r="X184" s="133" t="n">
        <v>1.05</v>
      </c>
      <c r="Y184" s="133"/>
      <c r="Z184" s="131" t="n">
        <v>0.24</v>
      </c>
      <c r="AA184" s="131" t="n">
        <v>0.24</v>
      </c>
      <c r="AB184" s="131" t="n">
        <v>0.24</v>
      </c>
      <c r="AC184" s="131"/>
      <c r="AD184" s="131" t="n">
        <v>0.105</v>
      </c>
      <c r="AE184" s="131" t="n">
        <v>0.105</v>
      </c>
      <c r="AF184" s="131" t="n">
        <v>0.105</v>
      </c>
      <c r="AG184" s="131"/>
      <c r="AH184" s="131" t="n">
        <v>0.1</v>
      </c>
      <c r="AI184" s="131" t="n">
        <v>0.1</v>
      </c>
      <c r="AJ184" s="131" t="n">
        <v>0.1</v>
      </c>
      <c r="AK184" s="131"/>
      <c r="AL184" s="131" t="n">
        <v>0.1875</v>
      </c>
      <c r="AM184" s="131" t="n">
        <v>0.1875</v>
      </c>
      <c r="AN184" s="131" t="n">
        <v>0.1875</v>
      </c>
      <c r="AO184" s="133"/>
      <c r="AP184" s="133" t="n">
        <v>59</v>
      </c>
      <c r="AQ184" s="133" t="n">
        <v>0.4</v>
      </c>
      <c r="AR184" s="134"/>
      <c r="AS184" s="134"/>
      <c r="AT184" s="134"/>
      <c r="AU184" s="134"/>
      <c r="AV184" s="134"/>
      <c r="AW184" s="134"/>
      <c r="AX184" s="134"/>
      <c r="AY184" s="134"/>
      <c r="AZ184" s="134"/>
      <c r="BA184" s="134"/>
      <c r="BB184" s="134"/>
      <c r="BC184" s="134"/>
      <c r="BD184" s="134"/>
      <c r="BE184" s="134"/>
      <c r="BF184" s="134"/>
      <c r="BI184" s="153" t="n">
        <f aca="false">M184</f>
        <v>42491</v>
      </c>
      <c r="BJ184" s="157" t="n">
        <f aca="false">AH184</f>
        <v>0.1</v>
      </c>
      <c r="BK184" s="157" t="n">
        <f aca="false">AI184</f>
        <v>0.1</v>
      </c>
      <c r="BL184" s="157" t="n">
        <f aca="false">AJ184</f>
        <v>0.1</v>
      </c>
      <c r="BM184" s="144"/>
      <c r="BN184" s="157" t="n">
        <f aca="false">AL184</f>
        <v>0.1875</v>
      </c>
      <c r="BO184" s="157" t="n">
        <f aca="false">AM184</f>
        <v>0.1875</v>
      </c>
      <c r="BP184" s="158" t="n">
        <f aca="false">AN184</f>
        <v>0.1875</v>
      </c>
    </row>
    <row r="185" customFormat="false" ht="12.75" hidden="false" customHeight="false" outlineLevel="0" collapsed="false">
      <c r="A185" s="137" t="n">
        <f aca="false">EOMONTH(A184,0)+1</f>
        <v>42736</v>
      </c>
      <c r="B185" s="138" t="n">
        <v>0.0607592538540582</v>
      </c>
      <c r="C185" s="129"/>
      <c r="D185" s="155" t="n">
        <v>41640</v>
      </c>
      <c r="E185" s="133" t="n">
        <v>46.05</v>
      </c>
      <c r="F185" s="133" t="n">
        <v>46.05</v>
      </c>
      <c r="G185" s="133" t="n">
        <v>46.05</v>
      </c>
      <c r="H185" s="131"/>
      <c r="I185" s="133" t="n">
        <v>36.85</v>
      </c>
      <c r="J185" s="133" t="n">
        <v>36.85</v>
      </c>
      <c r="K185" s="133" t="n">
        <v>36.85</v>
      </c>
      <c r="L185" s="134"/>
      <c r="M185" s="146" t="n">
        <v>42522</v>
      </c>
      <c r="N185" s="133" t="n">
        <v>34.3</v>
      </c>
      <c r="O185" s="133" t="n">
        <v>34.3</v>
      </c>
      <c r="P185" s="133" t="n">
        <v>34.3</v>
      </c>
      <c r="Q185" s="133"/>
      <c r="R185" s="133" t="n">
        <v>32</v>
      </c>
      <c r="S185" s="133" t="n">
        <v>32</v>
      </c>
      <c r="T185" s="133" t="n">
        <v>32</v>
      </c>
      <c r="U185" s="133"/>
      <c r="V185" s="133" t="n">
        <v>1.55</v>
      </c>
      <c r="W185" s="133" t="n">
        <v>1.55</v>
      </c>
      <c r="X185" s="133" t="n">
        <v>1.55</v>
      </c>
      <c r="Y185" s="133"/>
      <c r="Z185" s="131" t="n">
        <v>0.24</v>
      </c>
      <c r="AA185" s="131" t="n">
        <v>0.24</v>
      </c>
      <c r="AB185" s="131" t="n">
        <v>0.24</v>
      </c>
      <c r="AC185" s="131"/>
      <c r="AD185" s="131" t="n">
        <v>0.14</v>
      </c>
      <c r="AE185" s="131" t="n">
        <v>0.14</v>
      </c>
      <c r="AF185" s="131" t="n">
        <v>0.14</v>
      </c>
      <c r="AG185" s="131"/>
      <c r="AH185" s="131" t="n">
        <v>0.1</v>
      </c>
      <c r="AI185" s="131" t="n">
        <v>0.1</v>
      </c>
      <c r="AJ185" s="131" t="n">
        <v>0.1</v>
      </c>
      <c r="AK185" s="131"/>
      <c r="AL185" s="131" t="n">
        <v>0.1875</v>
      </c>
      <c r="AM185" s="131" t="n">
        <v>0.1875</v>
      </c>
      <c r="AN185" s="131" t="n">
        <v>0.1875</v>
      </c>
      <c r="AO185" s="133"/>
      <c r="AP185" s="133" t="n">
        <v>59</v>
      </c>
      <c r="AQ185" s="133" t="n">
        <v>0.4</v>
      </c>
      <c r="AR185" s="134"/>
      <c r="AS185" s="134"/>
      <c r="AT185" s="134"/>
      <c r="AU185" s="134"/>
      <c r="AV185" s="134"/>
      <c r="AW185" s="134"/>
      <c r="AX185" s="134"/>
      <c r="AY185" s="134"/>
      <c r="AZ185" s="134"/>
      <c r="BA185" s="134"/>
      <c r="BB185" s="134"/>
      <c r="BC185" s="134"/>
      <c r="BD185" s="134"/>
      <c r="BE185" s="134"/>
      <c r="BF185" s="134"/>
      <c r="BI185" s="153" t="n">
        <f aca="false">M185</f>
        <v>42522</v>
      </c>
      <c r="BJ185" s="157" t="n">
        <f aca="false">AH185</f>
        <v>0.1</v>
      </c>
      <c r="BK185" s="157" t="n">
        <f aca="false">AI185</f>
        <v>0.1</v>
      </c>
      <c r="BL185" s="157" t="n">
        <f aca="false">AJ185</f>
        <v>0.1</v>
      </c>
      <c r="BM185" s="144"/>
      <c r="BN185" s="157" t="n">
        <f aca="false">AL185</f>
        <v>0.1875</v>
      </c>
      <c r="BO185" s="157" t="n">
        <f aca="false">AM185</f>
        <v>0.1875</v>
      </c>
      <c r="BP185" s="158" t="n">
        <f aca="false">AN185</f>
        <v>0.1875</v>
      </c>
    </row>
    <row r="186" customFormat="false" ht="12.75" hidden="false" customHeight="false" outlineLevel="0" collapsed="false">
      <c r="A186" s="137" t="n">
        <f aca="false">EOMONTH(A185,0)+1</f>
        <v>42767</v>
      </c>
      <c r="B186" s="138" t="n">
        <v>0.0608014892151258</v>
      </c>
      <c r="C186" s="129"/>
      <c r="D186" s="155" t="n">
        <v>41671</v>
      </c>
      <c r="E186" s="133" t="n">
        <v>47.05</v>
      </c>
      <c r="F186" s="133" t="n">
        <v>47.05</v>
      </c>
      <c r="G186" s="133" t="n">
        <v>47.05</v>
      </c>
      <c r="H186" s="131"/>
      <c r="I186" s="133" t="n">
        <v>35.9</v>
      </c>
      <c r="J186" s="133" t="n">
        <v>35.9</v>
      </c>
      <c r="K186" s="133" t="n">
        <v>35.9</v>
      </c>
      <c r="L186" s="134"/>
      <c r="M186" s="146" t="n">
        <v>42552</v>
      </c>
      <c r="N186" s="133" t="n">
        <v>41.35</v>
      </c>
      <c r="O186" s="133" t="n">
        <v>41.35</v>
      </c>
      <c r="P186" s="133" t="n">
        <v>41.35</v>
      </c>
      <c r="Q186" s="133"/>
      <c r="R186" s="133" t="n">
        <v>40.15</v>
      </c>
      <c r="S186" s="133" t="n">
        <v>40.15</v>
      </c>
      <c r="T186" s="133" t="n">
        <v>40.15</v>
      </c>
      <c r="U186" s="133"/>
      <c r="V186" s="133" t="n">
        <v>1.55</v>
      </c>
      <c r="W186" s="133" t="n">
        <v>1.55</v>
      </c>
      <c r="X186" s="133" t="n">
        <v>1.55</v>
      </c>
      <c r="Y186" s="133"/>
      <c r="Z186" s="131" t="n">
        <v>0.29</v>
      </c>
      <c r="AA186" s="131" t="n">
        <v>0.29</v>
      </c>
      <c r="AB186" s="131" t="n">
        <v>0.29</v>
      </c>
      <c r="AC186" s="131"/>
      <c r="AD186" s="131" t="n">
        <v>0.15</v>
      </c>
      <c r="AE186" s="131" t="n">
        <v>0.15</v>
      </c>
      <c r="AF186" s="131" t="n">
        <v>0.15</v>
      </c>
      <c r="AG186" s="131"/>
      <c r="AH186" s="131" t="n">
        <v>0.1</v>
      </c>
      <c r="AI186" s="131" t="n">
        <v>0.1</v>
      </c>
      <c r="AJ186" s="131" t="n">
        <v>0.1</v>
      </c>
      <c r="AK186" s="131"/>
      <c r="AL186" s="131" t="n">
        <v>0.2625</v>
      </c>
      <c r="AM186" s="131" t="n">
        <v>0.2625</v>
      </c>
      <c r="AN186" s="131" t="n">
        <v>0.2625</v>
      </c>
      <c r="AO186" s="133"/>
      <c r="AP186" s="133" t="n">
        <v>60</v>
      </c>
      <c r="AQ186" s="133" t="n">
        <v>0.4</v>
      </c>
      <c r="AR186" s="134"/>
      <c r="AS186" s="134"/>
      <c r="AT186" s="134"/>
      <c r="AU186" s="134"/>
      <c r="AV186" s="134"/>
      <c r="AW186" s="134"/>
      <c r="AX186" s="134"/>
      <c r="AY186" s="134"/>
      <c r="AZ186" s="134"/>
      <c r="BA186" s="134"/>
      <c r="BB186" s="134"/>
      <c r="BC186" s="134"/>
      <c r="BD186" s="134"/>
      <c r="BE186" s="134"/>
      <c r="BF186" s="134"/>
      <c r="BI186" s="153" t="n">
        <f aca="false">M186</f>
        <v>42552</v>
      </c>
      <c r="BJ186" s="157" t="n">
        <f aca="false">AH186</f>
        <v>0.1</v>
      </c>
      <c r="BK186" s="157" t="n">
        <f aca="false">AI186</f>
        <v>0.1</v>
      </c>
      <c r="BL186" s="157" t="n">
        <f aca="false">AJ186</f>
        <v>0.1</v>
      </c>
      <c r="BM186" s="144"/>
      <c r="BN186" s="157" t="n">
        <f aca="false">AL186</f>
        <v>0.2625</v>
      </c>
      <c r="BO186" s="157" t="n">
        <f aca="false">AM186</f>
        <v>0.2625</v>
      </c>
      <c r="BP186" s="158" t="n">
        <f aca="false">AN186</f>
        <v>0.2625</v>
      </c>
    </row>
    <row r="187" customFormat="false" ht="12.75" hidden="false" customHeight="false" outlineLevel="0" collapsed="false">
      <c r="A187" s="137" t="n">
        <f aca="false">EOMONTH(A186,0)+1</f>
        <v>42795</v>
      </c>
      <c r="B187" s="138" t="n">
        <v>0.0608396372836961</v>
      </c>
      <c r="C187" s="129"/>
      <c r="D187" s="155" t="n">
        <v>41699</v>
      </c>
      <c r="E187" s="133" t="n">
        <v>38.55</v>
      </c>
      <c r="F187" s="133" t="n">
        <v>38.55</v>
      </c>
      <c r="G187" s="133" t="n">
        <v>38.55</v>
      </c>
      <c r="H187" s="131"/>
      <c r="I187" s="133" t="n">
        <v>33.45</v>
      </c>
      <c r="J187" s="133" t="n">
        <v>33.45</v>
      </c>
      <c r="K187" s="133" t="n">
        <v>33.45</v>
      </c>
      <c r="L187" s="134"/>
      <c r="M187" s="146" t="n">
        <v>42583</v>
      </c>
      <c r="N187" s="133" t="n">
        <v>42.1</v>
      </c>
      <c r="O187" s="133" t="n">
        <v>42.1</v>
      </c>
      <c r="P187" s="133" t="n">
        <v>42.1</v>
      </c>
      <c r="Q187" s="133"/>
      <c r="R187" s="133" t="n">
        <v>42.95</v>
      </c>
      <c r="S187" s="133" t="n">
        <v>42.95</v>
      </c>
      <c r="T187" s="133" t="n">
        <v>42.95</v>
      </c>
      <c r="U187" s="133"/>
      <c r="V187" s="133" t="n">
        <v>1.55</v>
      </c>
      <c r="W187" s="133" t="n">
        <v>1.55</v>
      </c>
      <c r="X187" s="133" t="n">
        <v>1.55</v>
      </c>
      <c r="Y187" s="133"/>
      <c r="Z187" s="131" t="n">
        <v>0.29</v>
      </c>
      <c r="AA187" s="131" t="n">
        <v>0.29</v>
      </c>
      <c r="AB187" s="131" t="n">
        <v>0.29</v>
      </c>
      <c r="AC187" s="131"/>
      <c r="AD187" s="131" t="n">
        <v>0.16</v>
      </c>
      <c r="AE187" s="131" t="n">
        <v>0.16</v>
      </c>
      <c r="AF187" s="131" t="n">
        <v>0.16</v>
      </c>
      <c r="AG187" s="131"/>
      <c r="AH187" s="131" t="n">
        <v>0.1</v>
      </c>
      <c r="AI187" s="131" t="n">
        <v>0.1</v>
      </c>
      <c r="AJ187" s="131" t="n">
        <v>0.1</v>
      </c>
      <c r="AK187" s="131"/>
      <c r="AL187" s="131" t="n">
        <v>0.2625</v>
      </c>
      <c r="AM187" s="131" t="n">
        <v>0.2625</v>
      </c>
      <c r="AN187" s="131" t="n">
        <v>0.2625</v>
      </c>
      <c r="AO187" s="133"/>
      <c r="AP187" s="133" t="n">
        <v>60</v>
      </c>
      <c r="AQ187" s="133" t="n">
        <v>0.4</v>
      </c>
      <c r="AR187" s="134"/>
      <c r="AS187" s="134"/>
      <c r="AT187" s="134"/>
      <c r="AU187" s="134"/>
      <c r="AV187" s="134"/>
      <c r="AW187" s="134"/>
      <c r="AX187" s="134"/>
      <c r="AY187" s="134"/>
      <c r="AZ187" s="134"/>
      <c r="BA187" s="134"/>
      <c r="BB187" s="134"/>
      <c r="BC187" s="134"/>
      <c r="BD187" s="134"/>
      <c r="BE187" s="134"/>
      <c r="BF187" s="134"/>
      <c r="BI187" s="153" t="n">
        <f aca="false">M187</f>
        <v>42583</v>
      </c>
      <c r="BJ187" s="157" t="n">
        <f aca="false">AH187</f>
        <v>0.1</v>
      </c>
      <c r="BK187" s="157" t="n">
        <f aca="false">AI187</f>
        <v>0.1</v>
      </c>
      <c r="BL187" s="157" t="n">
        <f aca="false">AJ187</f>
        <v>0.1</v>
      </c>
      <c r="BM187" s="144"/>
      <c r="BN187" s="157" t="n">
        <f aca="false">AL187</f>
        <v>0.2625</v>
      </c>
      <c r="BO187" s="157" t="n">
        <f aca="false">AM187</f>
        <v>0.2625</v>
      </c>
      <c r="BP187" s="158" t="n">
        <f aca="false">AN187</f>
        <v>0.2625</v>
      </c>
    </row>
    <row r="188" customFormat="false" ht="12.75" hidden="false" customHeight="false" outlineLevel="0" collapsed="false">
      <c r="A188" s="137" t="n">
        <f aca="false">EOMONTH(A187,0)+1</f>
        <v>42826</v>
      </c>
      <c r="B188" s="138" t="n">
        <v>0.0608818726458913</v>
      </c>
      <c r="C188" s="129"/>
      <c r="D188" s="155" t="n">
        <v>41730</v>
      </c>
      <c r="E188" s="133" t="n">
        <v>38.8</v>
      </c>
      <c r="F188" s="133" t="n">
        <v>38.8</v>
      </c>
      <c r="G188" s="133" t="n">
        <v>38.8</v>
      </c>
      <c r="H188" s="131"/>
      <c r="I188" s="133" t="n">
        <v>30.7</v>
      </c>
      <c r="J188" s="133" t="n">
        <v>30.7</v>
      </c>
      <c r="K188" s="133" t="n">
        <v>30.7</v>
      </c>
      <c r="L188" s="134"/>
      <c r="M188" s="146" t="n">
        <v>42614</v>
      </c>
      <c r="N188" s="133" t="n">
        <v>30.075</v>
      </c>
      <c r="O188" s="133" t="n">
        <v>30.075</v>
      </c>
      <c r="P188" s="133" t="n">
        <v>30.075</v>
      </c>
      <c r="Q188" s="133"/>
      <c r="R188" s="133" t="n">
        <v>31.35</v>
      </c>
      <c r="S188" s="133" t="n">
        <v>31.35</v>
      </c>
      <c r="T188" s="133" t="n">
        <v>31.35</v>
      </c>
      <c r="U188" s="133"/>
      <c r="V188" s="133" t="n">
        <v>1.55</v>
      </c>
      <c r="W188" s="133" t="n">
        <v>1.55</v>
      </c>
      <c r="X188" s="133" t="n">
        <v>1.55</v>
      </c>
      <c r="Y188" s="133"/>
      <c r="Z188" s="131" t="n">
        <v>0.24</v>
      </c>
      <c r="AA188" s="131" t="n">
        <v>0.24</v>
      </c>
      <c r="AB188" s="131" t="n">
        <v>0.24</v>
      </c>
      <c r="AC188" s="131"/>
      <c r="AD188" s="131" t="n">
        <v>0.16</v>
      </c>
      <c r="AE188" s="131" t="n">
        <v>0.16</v>
      </c>
      <c r="AF188" s="131" t="n">
        <v>0.16</v>
      </c>
      <c r="AG188" s="131"/>
      <c r="AH188" s="131" t="n">
        <v>0.1</v>
      </c>
      <c r="AI188" s="131" t="n">
        <v>0.1</v>
      </c>
      <c r="AJ188" s="131" t="n">
        <v>0.1</v>
      </c>
      <c r="AK188" s="131"/>
      <c r="AL188" s="131" t="n">
        <v>0.21</v>
      </c>
      <c r="AM188" s="131" t="n">
        <v>0.21</v>
      </c>
      <c r="AN188" s="131" t="n">
        <v>0.21</v>
      </c>
      <c r="AO188" s="133"/>
      <c r="AP188" s="133" t="n">
        <v>60</v>
      </c>
      <c r="AQ188" s="133" t="n">
        <v>0.4</v>
      </c>
      <c r="AR188" s="134"/>
      <c r="AS188" s="134"/>
      <c r="AT188" s="134"/>
      <c r="AU188" s="134"/>
      <c r="AV188" s="134"/>
      <c r="AW188" s="134"/>
      <c r="AX188" s="134"/>
      <c r="AY188" s="134"/>
      <c r="AZ188" s="134"/>
      <c r="BA188" s="134"/>
      <c r="BB188" s="134"/>
      <c r="BC188" s="134"/>
      <c r="BD188" s="134"/>
      <c r="BE188" s="134"/>
      <c r="BF188" s="134"/>
      <c r="BI188" s="153" t="n">
        <f aca="false">M188</f>
        <v>42614</v>
      </c>
      <c r="BJ188" s="157" t="n">
        <f aca="false">AH188</f>
        <v>0.1</v>
      </c>
      <c r="BK188" s="157" t="n">
        <f aca="false">AI188</f>
        <v>0.1</v>
      </c>
      <c r="BL188" s="157" t="n">
        <f aca="false">AJ188</f>
        <v>0.1</v>
      </c>
      <c r="BM188" s="144"/>
      <c r="BN188" s="157" t="n">
        <f aca="false">AL188</f>
        <v>0.21</v>
      </c>
      <c r="BO188" s="157" t="n">
        <f aca="false">AM188</f>
        <v>0.21</v>
      </c>
      <c r="BP188" s="158" t="n">
        <f aca="false">AN188</f>
        <v>0.21</v>
      </c>
    </row>
    <row r="189" customFormat="false" ht="12.75" hidden="false" customHeight="false" outlineLevel="0" collapsed="false">
      <c r="A189" s="137" t="n">
        <f aca="false">EOMONTH(A188,0)+1</f>
        <v>42856</v>
      </c>
      <c r="B189" s="138" t="n">
        <v>0.0609227455776122</v>
      </c>
      <c r="C189" s="129"/>
      <c r="D189" s="155" t="n">
        <v>41760</v>
      </c>
      <c r="E189" s="133" t="n">
        <v>39.2</v>
      </c>
      <c r="F189" s="133" t="n">
        <v>39.2</v>
      </c>
      <c r="G189" s="133" t="n">
        <v>39.2</v>
      </c>
      <c r="H189" s="131"/>
      <c r="I189" s="133" t="n">
        <v>30.2</v>
      </c>
      <c r="J189" s="133" t="n">
        <v>30.2</v>
      </c>
      <c r="K189" s="133" t="n">
        <v>30.2</v>
      </c>
      <c r="L189" s="134"/>
      <c r="M189" s="146" t="n">
        <v>42644</v>
      </c>
      <c r="N189" s="133" t="n">
        <v>28.125</v>
      </c>
      <c r="O189" s="133" t="n">
        <v>28.125</v>
      </c>
      <c r="P189" s="133" t="n">
        <v>28.125</v>
      </c>
      <c r="Q189" s="133"/>
      <c r="R189" s="133" t="n">
        <v>29.4</v>
      </c>
      <c r="S189" s="133" t="n">
        <v>29.4</v>
      </c>
      <c r="T189" s="133" t="n">
        <v>29.4</v>
      </c>
      <c r="U189" s="133"/>
      <c r="V189" s="133" t="n">
        <v>1.55</v>
      </c>
      <c r="W189" s="133" t="n">
        <v>1.55</v>
      </c>
      <c r="X189" s="133" t="n">
        <v>1.55</v>
      </c>
      <c r="Y189" s="133"/>
      <c r="Z189" s="131" t="n">
        <v>0.24</v>
      </c>
      <c r="AA189" s="131" t="n">
        <v>0.24</v>
      </c>
      <c r="AB189" s="131" t="n">
        <v>0.24</v>
      </c>
      <c r="AC189" s="131"/>
      <c r="AD189" s="131" t="n">
        <v>0.14</v>
      </c>
      <c r="AE189" s="131" t="n">
        <v>0.14</v>
      </c>
      <c r="AF189" s="131" t="n">
        <v>0.14</v>
      </c>
      <c r="AG189" s="131"/>
      <c r="AH189" s="131" t="n">
        <v>0.1</v>
      </c>
      <c r="AI189" s="131" t="n">
        <v>0.1</v>
      </c>
      <c r="AJ189" s="131" t="n">
        <v>0.1</v>
      </c>
      <c r="AK189" s="131"/>
      <c r="AL189" s="131" t="n">
        <v>0.1875</v>
      </c>
      <c r="AM189" s="131" t="n">
        <v>0.1875</v>
      </c>
      <c r="AN189" s="131" t="n">
        <v>0.1875</v>
      </c>
      <c r="AO189" s="133"/>
      <c r="AP189" s="133" t="n">
        <v>61</v>
      </c>
      <c r="AQ189" s="133" t="n">
        <v>0.4</v>
      </c>
      <c r="AR189" s="134"/>
      <c r="AS189" s="134"/>
      <c r="AT189" s="134"/>
      <c r="AU189" s="134"/>
      <c r="AV189" s="134"/>
      <c r="AW189" s="134"/>
      <c r="AX189" s="134"/>
      <c r="AY189" s="134"/>
      <c r="AZ189" s="134"/>
      <c r="BA189" s="134"/>
      <c r="BB189" s="134"/>
      <c r="BC189" s="134"/>
      <c r="BD189" s="134"/>
      <c r="BE189" s="134"/>
      <c r="BF189" s="134"/>
      <c r="BI189" s="153" t="n">
        <f aca="false">M189</f>
        <v>42644</v>
      </c>
      <c r="BJ189" s="157" t="n">
        <f aca="false">AH189</f>
        <v>0.1</v>
      </c>
      <c r="BK189" s="157" t="n">
        <f aca="false">AI189</f>
        <v>0.1</v>
      </c>
      <c r="BL189" s="157" t="n">
        <f aca="false">AJ189</f>
        <v>0.1</v>
      </c>
      <c r="BM189" s="144"/>
      <c r="BN189" s="157" t="n">
        <f aca="false">AL189</f>
        <v>0.1875</v>
      </c>
      <c r="BO189" s="157" t="n">
        <f aca="false">AM189</f>
        <v>0.1875</v>
      </c>
      <c r="BP189" s="158" t="n">
        <f aca="false">AN189</f>
        <v>0.1875</v>
      </c>
    </row>
    <row r="190" customFormat="false" ht="12.75" hidden="false" customHeight="false" outlineLevel="0" collapsed="false">
      <c r="A190" s="137" t="n">
        <f aca="false">EOMONTH(A189,0)+1</f>
        <v>42887</v>
      </c>
      <c r="B190" s="138" t="n">
        <v>0.0609649809409736</v>
      </c>
      <c r="C190" s="129"/>
      <c r="D190" s="155" t="n">
        <v>41791</v>
      </c>
      <c r="E190" s="133" t="n">
        <v>46.25</v>
      </c>
      <c r="F190" s="133" t="n">
        <v>46.25</v>
      </c>
      <c r="G190" s="133" t="n">
        <v>46.25</v>
      </c>
      <c r="H190" s="131"/>
      <c r="I190" s="133" t="n">
        <v>31.345</v>
      </c>
      <c r="J190" s="133" t="n">
        <v>31.345</v>
      </c>
      <c r="K190" s="133" t="n">
        <v>31.345</v>
      </c>
      <c r="L190" s="134"/>
      <c r="M190" s="146" t="n">
        <v>42675</v>
      </c>
      <c r="N190" s="133" t="n">
        <v>31.625</v>
      </c>
      <c r="O190" s="133" t="n">
        <v>31.625</v>
      </c>
      <c r="P190" s="133" t="n">
        <v>31.625</v>
      </c>
      <c r="Q190" s="133"/>
      <c r="R190" s="133" t="n">
        <v>32.75</v>
      </c>
      <c r="S190" s="133" t="n">
        <v>32.75</v>
      </c>
      <c r="T190" s="133" t="n">
        <v>32.75</v>
      </c>
      <c r="U190" s="133"/>
      <c r="V190" s="133" t="n">
        <v>1.55</v>
      </c>
      <c r="W190" s="133" t="n">
        <v>1.55</v>
      </c>
      <c r="X190" s="133" t="n">
        <v>1.55</v>
      </c>
      <c r="Y190" s="133"/>
      <c r="Z190" s="131" t="n">
        <v>0.24</v>
      </c>
      <c r="AA190" s="131" t="n">
        <v>0.24</v>
      </c>
      <c r="AB190" s="131" t="n">
        <v>0.24</v>
      </c>
      <c r="AC190" s="131"/>
      <c r="AD190" s="131" t="n">
        <v>0.1</v>
      </c>
      <c r="AE190" s="131" t="n">
        <v>0.1</v>
      </c>
      <c r="AF190" s="131" t="n">
        <v>0.1</v>
      </c>
      <c r="AG190" s="131"/>
      <c r="AH190" s="131" t="n">
        <v>0.1</v>
      </c>
      <c r="AI190" s="131" t="n">
        <v>0.1</v>
      </c>
      <c r="AJ190" s="131" t="n">
        <v>0.1</v>
      </c>
      <c r="AK190" s="131"/>
      <c r="AL190" s="131" t="n">
        <v>0.1875</v>
      </c>
      <c r="AM190" s="131" t="n">
        <v>0.1875</v>
      </c>
      <c r="AN190" s="131" t="n">
        <v>0.1875</v>
      </c>
      <c r="AO190" s="133"/>
      <c r="AP190" s="133" t="n">
        <v>61</v>
      </c>
      <c r="AQ190" s="133" t="n">
        <v>0.4</v>
      </c>
      <c r="AR190" s="134"/>
      <c r="AS190" s="134"/>
      <c r="AT190" s="134"/>
      <c r="AU190" s="134"/>
      <c r="AV190" s="134"/>
      <c r="AW190" s="134"/>
      <c r="AX190" s="134"/>
      <c r="AY190" s="134"/>
      <c r="AZ190" s="134"/>
      <c r="BA190" s="134"/>
      <c r="BB190" s="134"/>
      <c r="BC190" s="134"/>
      <c r="BD190" s="134"/>
      <c r="BE190" s="134"/>
      <c r="BF190" s="134"/>
      <c r="BI190" s="153" t="n">
        <f aca="false">M190</f>
        <v>42675</v>
      </c>
      <c r="BJ190" s="157" t="n">
        <f aca="false">AH190</f>
        <v>0.1</v>
      </c>
      <c r="BK190" s="157" t="n">
        <f aca="false">AI190</f>
        <v>0.1</v>
      </c>
      <c r="BL190" s="157" t="n">
        <f aca="false">AJ190</f>
        <v>0.1</v>
      </c>
      <c r="BM190" s="144"/>
      <c r="BN190" s="157" t="n">
        <f aca="false">AL190</f>
        <v>0.1875</v>
      </c>
      <c r="BO190" s="157" t="n">
        <f aca="false">AM190</f>
        <v>0.1875</v>
      </c>
      <c r="BP190" s="158" t="n">
        <f aca="false">AN190</f>
        <v>0.1875</v>
      </c>
    </row>
    <row r="191" customFormat="false" ht="12.75" hidden="false" customHeight="false" outlineLevel="0" collapsed="false">
      <c r="A191" s="137" t="n">
        <f aca="false">EOMONTH(A190,0)+1</f>
        <v>42917</v>
      </c>
      <c r="B191" s="138" t="n">
        <v>0.0610058538738221</v>
      </c>
      <c r="C191" s="129"/>
      <c r="D191" s="155" t="n">
        <v>41821</v>
      </c>
      <c r="E191" s="133" t="n">
        <v>57</v>
      </c>
      <c r="F191" s="133" t="n">
        <v>57</v>
      </c>
      <c r="G191" s="133" t="n">
        <v>57</v>
      </c>
      <c r="H191" s="131"/>
      <c r="I191" s="133" t="n">
        <v>32.35</v>
      </c>
      <c r="J191" s="133" t="n">
        <v>32.35</v>
      </c>
      <c r="K191" s="133" t="n">
        <v>32.35</v>
      </c>
      <c r="L191" s="134"/>
      <c r="M191" s="146" t="n">
        <v>42705</v>
      </c>
      <c r="N191" s="133" t="n">
        <v>28.975</v>
      </c>
      <c r="O191" s="133" t="n">
        <v>28.975</v>
      </c>
      <c r="P191" s="133" t="n">
        <v>28.975</v>
      </c>
      <c r="Q191" s="133"/>
      <c r="R191" s="133" t="n">
        <v>30</v>
      </c>
      <c r="S191" s="133" t="n">
        <v>30</v>
      </c>
      <c r="T191" s="133" t="n">
        <v>30</v>
      </c>
      <c r="U191" s="133"/>
      <c r="V191" s="133" t="n">
        <v>1.05</v>
      </c>
      <c r="W191" s="133" t="n">
        <v>1.05</v>
      </c>
      <c r="X191" s="133" t="n">
        <v>1.05</v>
      </c>
      <c r="Y191" s="133"/>
      <c r="Z191" s="131" t="n">
        <v>0.24</v>
      </c>
      <c r="AA191" s="131" t="n">
        <v>0.24</v>
      </c>
      <c r="AB191" s="131" t="n">
        <v>0.24</v>
      </c>
      <c r="AC191" s="131"/>
      <c r="AD191" s="131" t="n">
        <v>0.1</v>
      </c>
      <c r="AE191" s="131" t="n">
        <v>0.1</v>
      </c>
      <c r="AF191" s="131" t="n">
        <v>0.1</v>
      </c>
      <c r="AG191" s="131"/>
      <c r="AH191" s="131" t="n">
        <v>0.1</v>
      </c>
      <c r="AI191" s="131" t="n">
        <v>0.1</v>
      </c>
      <c r="AJ191" s="131" t="n">
        <v>0.1</v>
      </c>
      <c r="AK191" s="131"/>
      <c r="AL191" s="131" t="n">
        <v>0.1875</v>
      </c>
      <c r="AM191" s="131" t="n">
        <v>0.1875</v>
      </c>
      <c r="AN191" s="131" t="n">
        <v>0.1875</v>
      </c>
      <c r="AO191" s="133"/>
      <c r="AP191" s="133" t="n">
        <v>61</v>
      </c>
      <c r="AQ191" s="133" t="n">
        <v>0.4</v>
      </c>
      <c r="AR191" s="134"/>
      <c r="AS191" s="134"/>
      <c r="AT191" s="134"/>
      <c r="AU191" s="134"/>
      <c r="AV191" s="134"/>
      <c r="AW191" s="134"/>
      <c r="AX191" s="134"/>
      <c r="AY191" s="134"/>
      <c r="AZ191" s="134"/>
      <c r="BA191" s="134"/>
      <c r="BB191" s="134"/>
      <c r="BC191" s="134"/>
      <c r="BD191" s="134"/>
      <c r="BE191" s="134"/>
      <c r="BF191" s="134"/>
      <c r="BI191" s="153" t="n">
        <f aca="false">M191</f>
        <v>42705</v>
      </c>
      <c r="BJ191" s="157" t="n">
        <f aca="false">AH191</f>
        <v>0.1</v>
      </c>
      <c r="BK191" s="157" t="n">
        <f aca="false">AI191</f>
        <v>0.1</v>
      </c>
      <c r="BL191" s="157" t="n">
        <f aca="false">AJ191</f>
        <v>0.1</v>
      </c>
      <c r="BM191" s="144"/>
      <c r="BN191" s="157" t="n">
        <f aca="false">AL191</f>
        <v>0.1875</v>
      </c>
      <c r="BO191" s="157" t="n">
        <f aca="false">AM191</f>
        <v>0.1875</v>
      </c>
      <c r="BP191" s="158" t="n">
        <f aca="false">AN191</f>
        <v>0.1875</v>
      </c>
    </row>
    <row r="192" customFormat="false" ht="12.75" hidden="false" customHeight="false" outlineLevel="0" collapsed="false">
      <c r="A192" s="137" t="n">
        <f aca="false">EOMONTH(A191,0)+1</f>
        <v>42948</v>
      </c>
      <c r="B192" s="138" t="n">
        <v>0.0610480892383487</v>
      </c>
      <c r="C192" s="129"/>
      <c r="D192" s="155" t="n">
        <v>41852</v>
      </c>
      <c r="E192" s="133" t="n">
        <v>57</v>
      </c>
      <c r="F192" s="133" t="n">
        <v>57</v>
      </c>
      <c r="G192" s="133" t="n">
        <v>57</v>
      </c>
      <c r="H192" s="131"/>
      <c r="I192" s="133" t="n">
        <v>31.6</v>
      </c>
      <c r="J192" s="133" t="n">
        <v>31.6</v>
      </c>
      <c r="K192" s="133" t="n">
        <v>31.6</v>
      </c>
      <c r="L192" s="134"/>
      <c r="M192" s="146" t="n">
        <v>42736</v>
      </c>
      <c r="N192" s="133" t="n">
        <v>37.054</v>
      </c>
      <c r="O192" s="133" t="n">
        <v>37.054</v>
      </c>
      <c r="P192" s="133" t="n">
        <v>37.054</v>
      </c>
      <c r="Q192" s="133"/>
      <c r="R192" s="133" t="n">
        <v>34.654</v>
      </c>
      <c r="S192" s="133" t="n">
        <v>34.654</v>
      </c>
      <c r="T192" s="133" t="n">
        <v>34.654</v>
      </c>
      <c r="U192" s="133"/>
      <c r="V192" s="133" t="n">
        <v>1.05</v>
      </c>
      <c r="W192" s="133" t="n">
        <v>1.05</v>
      </c>
      <c r="X192" s="133" t="n">
        <v>1.05</v>
      </c>
      <c r="Y192" s="133"/>
      <c r="Z192" s="131" t="n">
        <v>0.24</v>
      </c>
      <c r="AA192" s="131" t="n">
        <v>0.24</v>
      </c>
      <c r="AB192" s="131" t="n">
        <v>0.24</v>
      </c>
      <c r="AC192" s="131"/>
      <c r="AD192" s="131" t="n">
        <v>0.11</v>
      </c>
      <c r="AE192" s="131" t="n">
        <v>0.11</v>
      </c>
      <c r="AF192" s="131" t="n">
        <v>0.11</v>
      </c>
      <c r="AG192" s="131"/>
      <c r="AH192" s="131" t="n">
        <v>0.1</v>
      </c>
      <c r="AI192" s="131" t="n">
        <v>0.1</v>
      </c>
      <c r="AJ192" s="131" t="n">
        <v>0.1</v>
      </c>
      <c r="AK192" s="131"/>
      <c r="AL192" s="131" t="n">
        <v>0.1875</v>
      </c>
      <c r="AM192" s="131" t="n">
        <v>0.1875</v>
      </c>
      <c r="AN192" s="131" t="n">
        <v>0.1875</v>
      </c>
      <c r="AO192" s="133"/>
      <c r="AP192" s="133" t="n">
        <v>62</v>
      </c>
      <c r="AQ192" s="133" t="n">
        <v>0.4</v>
      </c>
      <c r="AR192" s="134"/>
      <c r="AS192" s="134"/>
      <c r="AT192" s="134"/>
      <c r="AU192" s="134"/>
      <c r="AV192" s="134"/>
      <c r="AW192" s="134"/>
      <c r="AX192" s="134"/>
      <c r="AY192" s="134"/>
      <c r="AZ192" s="134"/>
      <c r="BA192" s="134"/>
      <c r="BB192" s="134"/>
      <c r="BC192" s="134"/>
      <c r="BD192" s="134"/>
      <c r="BE192" s="134"/>
      <c r="BF192" s="134"/>
      <c r="BI192" s="153" t="n">
        <f aca="false">M192</f>
        <v>42736</v>
      </c>
      <c r="BJ192" s="157" t="n">
        <f aca="false">AH192</f>
        <v>0.1</v>
      </c>
      <c r="BK192" s="157" t="n">
        <f aca="false">AI192</f>
        <v>0.1</v>
      </c>
      <c r="BL192" s="157" t="n">
        <f aca="false">AJ192</f>
        <v>0.1</v>
      </c>
      <c r="BM192" s="144"/>
      <c r="BN192" s="157" t="n">
        <f aca="false">AL192</f>
        <v>0.1875</v>
      </c>
      <c r="BO192" s="157" t="n">
        <f aca="false">AM192</f>
        <v>0.1875</v>
      </c>
      <c r="BP192" s="158" t="n">
        <f aca="false">AN192</f>
        <v>0.1875</v>
      </c>
    </row>
    <row r="193" customFormat="false" ht="12.75" hidden="false" customHeight="false" outlineLevel="0" collapsed="false">
      <c r="A193" s="137" t="n">
        <f aca="false">EOMONTH(A192,0)+1</f>
        <v>42979</v>
      </c>
      <c r="B193" s="138" t="n">
        <v>0.0610903246034682</v>
      </c>
      <c r="C193" s="129"/>
      <c r="D193" s="155" t="n">
        <v>41883</v>
      </c>
      <c r="E193" s="133" t="n">
        <v>37.55</v>
      </c>
      <c r="F193" s="133" t="n">
        <v>37.55</v>
      </c>
      <c r="G193" s="133" t="n">
        <v>37.55</v>
      </c>
      <c r="H193" s="131"/>
      <c r="I193" s="133" t="n">
        <v>29.5</v>
      </c>
      <c r="J193" s="133" t="n">
        <v>29.5</v>
      </c>
      <c r="K193" s="133" t="n">
        <v>29.5</v>
      </c>
      <c r="L193" s="134"/>
      <c r="M193" s="146" t="n">
        <v>42767</v>
      </c>
      <c r="N193" s="133" t="n">
        <v>37.279</v>
      </c>
      <c r="O193" s="133" t="n">
        <v>37.279</v>
      </c>
      <c r="P193" s="133" t="n">
        <v>37.279</v>
      </c>
      <c r="Q193" s="133"/>
      <c r="R193" s="133" t="n">
        <v>32.954</v>
      </c>
      <c r="S193" s="133" t="n">
        <v>32.954</v>
      </c>
      <c r="T193" s="133" t="n">
        <v>32.954</v>
      </c>
      <c r="U193" s="133"/>
      <c r="V193" s="133" t="n">
        <v>1.05</v>
      </c>
      <c r="W193" s="133" t="n">
        <v>1.05</v>
      </c>
      <c r="X193" s="133" t="n">
        <v>1.05</v>
      </c>
      <c r="Y193" s="133"/>
      <c r="Z193" s="131" t="n">
        <v>0.24</v>
      </c>
      <c r="AA193" s="131" t="n">
        <v>0.24</v>
      </c>
      <c r="AB193" s="131" t="n">
        <v>0.24</v>
      </c>
      <c r="AC193" s="131"/>
      <c r="AD193" s="131" t="n">
        <v>0.13</v>
      </c>
      <c r="AE193" s="131" t="n">
        <v>0.13</v>
      </c>
      <c r="AF193" s="131" t="n">
        <v>0.13</v>
      </c>
      <c r="AG193" s="131"/>
      <c r="AH193" s="131" t="n">
        <v>0.1</v>
      </c>
      <c r="AI193" s="131" t="n">
        <v>0.1</v>
      </c>
      <c r="AJ193" s="131" t="n">
        <v>0.1</v>
      </c>
      <c r="AK193" s="131"/>
      <c r="AL193" s="131" t="n">
        <v>0.1875</v>
      </c>
      <c r="AM193" s="131" t="n">
        <v>0.1875</v>
      </c>
      <c r="AN193" s="131" t="n">
        <v>0.1875</v>
      </c>
      <c r="AO193" s="133"/>
      <c r="AP193" s="133" t="n">
        <v>62</v>
      </c>
      <c r="AQ193" s="133" t="n">
        <v>0.4</v>
      </c>
      <c r="AR193" s="134"/>
      <c r="AS193" s="134"/>
      <c r="AT193" s="134"/>
      <c r="AU193" s="134"/>
      <c r="AV193" s="134"/>
      <c r="AW193" s="134"/>
      <c r="AX193" s="134"/>
      <c r="AY193" s="134"/>
      <c r="AZ193" s="134"/>
      <c r="BA193" s="134"/>
      <c r="BB193" s="134"/>
      <c r="BC193" s="134"/>
      <c r="BD193" s="134"/>
      <c r="BE193" s="134"/>
      <c r="BF193" s="134"/>
      <c r="BI193" s="153" t="n">
        <f aca="false">M193</f>
        <v>42767</v>
      </c>
      <c r="BJ193" s="157" t="n">
        <f aca="false">AH193</f>
        <v>0.1</v>
      </c>
      <c r="BK193" s="157" t="n">
        <f aca="false">AI193</f>
        <v>0.1</v>
      </c>
      <c r="BL193" s="157" t="n">
        <f aca="false">AJ193</f>
        <v>0.1</v>
      </c>
      <c r="BM193" s="144"/>
      <c r="BN193" s="157" t="n">
        <f aca="false">AL193</f>
        <v>0.1875</v>
      </c>
      <c r="BO193" s="157" t="n">
        <f aca="false">AM193</f>
        <v>0.1875</v>
      </c>
      <c r="BP193" s="158" t="n">
        <f aca="false">AN193</f>
        <v>0.1875</v>
      </c>
    </row>
    <row r="194" customFormat="false" ht="12.75" hidden="false" customHeight="false" outlineLevel="0" collapsed="false">
      <c r="A194" s="137" t="n">
        <f aca="false">EOMONTH(A193,0)+1</f>
        <v>43009</v>
      </c>
      <c r="B194" s="138" t="n">
        <v>0.0611311975380184</v>
      </c>
      <c r="C194" s="129"/>
      <c r="D194" s="155" t="n">
        <v>41913</v>
      </c>
      <c r="E194" s="133" t="n">
        <v>37.3</v>
      </c>
      <c r="F194" s="133" t="n">
        <v>37.3</v>
      </c>
      <c r="G194" s="133" t="n">
        <v>37.3</v>
      </c>
      <c r="H194" s="131"/>
      <c r="I194" s="133" t="n">
        <v>28.8</v>
      </c>
      <c r="J194" s="133" t="n">
        <v>28.8</v>
      </c>
      <c r="K194" s="133" t="n">
        <v>28.8</v>
      </c>
      <c r="L194" s="134"/>
      <c r="M194" s="146" t="n">
        <v>42795</v>
      </c>
      <c r="N194" s="133" t="n">
        <v>31.325</v>
      </c>
      <c r="O194" s="133" t="n">
        <v>31.325</v>
      </c>
      <c r="P194" s="133" t="n">
        <v>31.325</v>
      </c>
      <c r="Q194" s="133"/>
      <c r="R194" s="133" t="n">
        <v>32.65</v>
      </c>
      <c r="S194" s="133" t="n">
        <v>32.65</v>
      </c>
      <c r="T194" s="133" t="n">
        <v>32.65</v>
      </c>
      <c r="U194" s="133"/>
      <c r="V194" s="133" t="n">
        <v>1.05</v>
      </c>
      <c r="W194" s="133" t="n">
        <v>1.05</v>
      </c>
      <c r="X194" s="133" t="n">
        <v>1.05</v>
      </c>
      <c r="Y194" s="133"/>
      <c r="Z194" s="131" t="n">
        <v>0.24</v>
      </c>
      <c r="AA194" s="131" t="n">
        <v>0.24</v>
      </c>
      <c r="AB194" s="131" t="n">
        <v>0.24</v>
      </c>
      <c r="AC194" s="131"/>
      <c r="AD194" s="131" t="n">
        <v>0.13</v>
      </c>
      <c r="AE194" s="131" t="n">
        <v>0.13</v>
      </c>
      <c r="AF194" s="131" t="n">
        <v>0.13</v>
      </c>
      <c r="AG194" s="131"/>
      <c r="AH194" s="131" t="n">
        <v>0.1</v>
      </c>
      <c r="AI194" s="131" t="n">
        <v>0.1</v>
      </c>
      <c r="AJ194" s="131" t="n">
        <v>0.1</v>
      </c>
      <c r="AK194" s="131"/>
      <c r="AL194" s="131" t="n">
        <v>0.1875</v>
      </c>
      <c r="AM194" s="131" t="n">
        <v>0.1875</v>
      </c>
      <c r="AN194" s="131" t="n">
        <v>0.1875</v>
      </c>
      <c r="AO194" s="133"/>
      <c r="AP194" s="133" t="n">
        <v>62</v>
      </c>
      <c r="AQ194" s="133" t="n">
        <v>0.4</v>
      </c>
      <c r="AR194" s="134"/>
      <c r="AS194" s="134"/>
      <c r="AT194" s="134"/>
      <c r="AU194" s="134"/>
      <c r="AV194" s="134"/>
      <c r="AW194" s="134"/>
      <c r="AX194" s="134"/>
      <c r="AY194" s="134"/>
      <c r="AZ194" s="134"/>
      <c r="BA194" s="134"/>
      <c r="BB194" s="134"/>
      <c r="BC194" s="134"/>
      <c r="BD194" s="134"/>
      <c r="BE194" s="134"/>
      <c r="BF194" s="134"/>
      <c r="BI194" s="153" t="n">
        <f aca="false">M194</f>
        <v>42795</v>
      </c>
      <c r="BJ194" s="157" t="n">
        <f aca="false">AH194</f>
        <v>0.1</v>
      </c>
      <c r="BK194" s="157" t="n">
        <f aca="false">AI194</f>
        <v>0.1</v>
      </c>
      <c r="BL194" s="157" t="n">
        <f aca="false">AJ194</f>
        <v>0.1</v>
      </c>
      <c r="BM194" s="144"/>
      <c r="BN194" s="157" t="n">
        <f aca="false">AL194</f>
        <v>0.1875</v>
      </c>
      <c r="BO194" s="157" t="n">
        <f aca="false">AM194</f>
        <v>0.1875</v>
      </c>
      <c r="BP194" s="158" t="n">
        <f aca="false">AN194</f>
        <v>0.1875</v>
      </c>
    </row>
    <row r="195" customFormat="false" ht="12.75" hidden="false" customHeight="false" outlineLevel="0" collapsed="false">
      <c r="A195" s="137" t="n">
        <f aca="false">EOMONTH(A194,0)+1</f>
        <v>43040</v>
      </c>
      <c r="B195" s="138" t="n">
        <v>0.0611734329043032</v>
      </c>
      <c r="C195" s="129"/>
      <c r="D195" s="155" t="n">
        <v>41944</v>
      </c>
      <c r="E195" s="133" t="n">
        <v>37.3</v>
      </c>
      <c r="F195" s="133" t="n">
        <v>37.3</v>
      </c>
      <c r="G195" s="133" t="n">
        <v>37.3</v>
      </c>
      <c r="H195" s="131"/>
      <c r="I195" s="133" t="n">
        <v>28.2</v>
      </c>
      <c r="J195" s="133" t="n">
        <v>28.2</v>
      </c>
      <c r="K195" s="133" t="n">
        <v>28.2</v>
      </c>
      <c r="L195" s="134"/>
      <c r="M195" s="146" t="n">
        <v>42826</v>
      </c>
      <c r="N195" s="133" t="n">
        <v>31.35</v>
      </c>
      <c r="O195" s="133" t="n">
        <v>31.35</v>
      </c>
      <c r="P195" s="133" t="n">
        <v>31.35</v>
      </c>
      <c r="Q195" s="133"/>
      <c r="R195" s="133" t="n">
        <v>30.75</v>
      </c>
      <c r="S195" s="133" t="n">
        <v>30.75</v>
      </c>
      <c r="T195" s="133" t="n">
        <v>30.75</v>
      </c>
      <c r="U195" s="133"/>
      <c r="V195" s="133" t="n">
        <v>1.05</v>
      </c>
      <c r="W195" s="133" t="n">
        <v>1.05</v>
      </c>
      <c r="X195" s="133" t="n">
        <v>1.05</v>
      </c>
      <c r="Y195" s="133"/>
      <c r="Z195" s="131" t="n">
        <v>0.24</v>
      </c>
      <c r="AA195" s="131" t="n">
        <v>0.24</v>
      </c>
      <c r="AB195" s="131" t="n">
        <v>0.24</v>
      </c>
      <c r="AC195" s="131"/>
      <c r="AD195" s="131" t="n">
        <v>0.1</v>
      </c>
      <c r="AE195" s="131" t="n">
        <v>0.1</v>
      </c>
      <c r="AF195" s="131" t="n">
        <v>0.1</v>
      </c>
      <c r="AG195" s="131"/>
      <c r="AH195" s="131" t="n">
        <v>0.1</v>
      </c>
      <c r="AI195" s="131" t="n">
        <v>0.1</v>
      </c>
      <c r="AJ195" s="131" t="n">
        <v>0.1</v>
      </c>
      <c r="AK195" s="131"/>
      <c r="AL195" s="131" t="n">
        <v>0.1875</v>
      </c>
      <c r="AM195" s="131" t="n">
        <v>0.1875</v>
      </c>
      <c r="AN195" s="131" t="n">
        <v>0.1875</v>
      </c>
      <c r="AO195" s="133"/>
      <c r="AP195" s="133" t="n">
        <v>63</v>
      </c>
      <c r="AQ195" s="133" t="n">
        <v>0.4</v>
      </c>
      <c r="AR195" s="134"/>
      <c r="AS195" s="134"/>
      <c r="AT195" s="134"/>
      <c r="AU195" s="134"/>
      <c r="AV195" s="134"/>
      <c r="AW195" s="134"/>
      <c r="AX195" s="134"/>
      <c r="AY195" s="134"/>
      <c r="AZ195" s="134"/>
      <c r="BA195" s="134"/>
      <c r="BB195" s="134"/>
      <c r="BC195" s="134"/>
      <c r="BD195" s="134"/>
      <c r="BE195" s="134"/>
      <c r="BF195" s="134"/>
      <c r="BI195" s="153" t="n">
        <f aca="false">M195</f>
        <v>42826</v>
      </c>
      <c r="BJ195" s="157" t="n">
        <f aca="false">AH195</f>
        <v>0.1</v>
      </c>
      <c r="BK195" s="157" t="n">
        <f aca="false">AI195</f>
        <v>0.1</v>
      </c>
      <c r="BL195" s="157" t="n">
        <f aca="false">AJ195</f>
        <v>0.1</v>
      </c>
      <c r="BM195" s="144"/>
      <c r="BN195" s="157" t="n">
        <f aca="false">AL195</f>
        <v>0.1875</v>
      </c>
      <c r="BO195" s="157" t="n">
        <f aca="false">AM195</f>
        <v>0.1875</v>
      </c>
      <c r="BP195" s="158" t="n">
        <f aca="false">AN195</f>
        <v>0.1875</v>
      </c>
    </row>
    <row r="196" customFormat="false" ht="12.75" hidden="false" customHeight="false" outlineLevel="0" collapsed="false">
      <c r="A196" s="137" t="n">
        <f aca="false">EOMONTH(A195,0)+1</f>
        <v>43070</v>
      </c>
      <c r="B196" s="138" t="n">
        <v>0.0612143058399819</v>
      </c>
      <c r="C196" s="129"/>
      <c r="D196" s="155" t="n">
        <v>41974</v>
      </c>
      <c r="E196" s="133" t="n">
        <v>37.3</v>
      </c>
      <c r="F196" s="133" t="n">
        <v>37.3</v>
      </c>
      <c r="G196" s="133" t="n">
        <v>37.3</v>
      </c>
      <c r="H196" s="131"/>
      <c r="I196" s="133" t="n">
        <v>32.65</v>
      </c>
      <c r="J196" s="133" t="n">
        <v>32.65</v>
      </c>
      <c r="K196" s="133" t="n">
        <v>32.65</v>
      </c>
      <c r="L196" s="134"/>
      <c r="M196" s="146" t="n">
        <v>42856</v>
      </c>
      <c r="N196" s="133" t="n">
        <v>32.9</v>
      </c>
      <c r="O196" s="133" t="n">
        <v>32.9</v>
      </c>
      <c r="P196" s="133" t="n">
        <v>32.9</v>
      </c>
      <c r="Q196" s="133"/>
      <c r="R196" s="133" t="n">
        <v>31.9</v>
      </c>
      <c r="S196" s="133" t="n">
        <v>31.9</v>
      </c>
      <c r="T196" s="133" t="n">
        <v>31.9</v>
      </c>
      <c r="U196" s="133"/>
      <c r="V196" s="133" t="n">
        <v>1.05</v>
      </c>
      <c r="W196" s="133" t="n">
        <v>1.05</v>
      </c>
      <c r="X196" s="133" t="n">
        <v>1.05</v>
      </c>
      <c r="Y196" s="133"/>
      <c r="Z196" s="131" t="n">
        <v>0.24</v>
      </c>
      <c r="AA196" s="131" t="n">
        <v>0.24</v>
      </c>
      <c r="AB196" s="131" t="n">
        <v>0.24</v>
      </c>
      <c r="AC196" s="131"/>
      <c r="AD196" s="131" t="n">
        <v>0.105</v>
      </c>
      <c r="AE196" s="131" t="n">
        <v>0.105</v>
      </c>
      <c r="AF196" s="131" t="n">
        <v>0.105</v>
      </c>
      <c r="AG196" s="131"/>
      <c r="AH196" s="131" t="n">
        <v>0.1</v>
      </c>
      <c r="AI196" s="131" t="n">
        <v>0.1</v>
      </c>
      <c r="AJ196" s="131" t="n">
        <v>0.1</v>
      </c>
      <c r="AK196" s="131"/>
      <c r="AL196" s="131" t="n">
        <v>0.1875</v>
      </c>
      <c r="AM196" s="131" t="n">
        <v>0.1875</v>
      </c>
      <c r="AN196" s="131" t="n">
        <v>0.1875</v>
      </c>
      <c r="AO196" s="133"/>
      <c r="AP196" s="133" t="n">
        <v>63</v>
      </c>
      <c r="AQ196" s="133" t="n">
        <v>0.4</v>
      </c>
      <c r="AR196" s="134"/>
      <c r="AS196" s="134"/>
      <c r="AT196" s="134"/>
      <c r="AU196" s="134"/>
      <c r="AV196" s="134"/>
      <c r="AW196" s="134"/>
      <c r="AX196" s="134"/>
      <c r="AY196" s="134"/>
      <c r="AZ196" s="134"/>
      <c r="BA196" s="134"/>
      <c r="BB196" s="134"/>
      <c r="BC196" s="134"/>
      <c r="BD196" s="134"/>
      <c r="BE196" s="134"/>
      <c r="BF196" s="134"/>
      <c r="BI196" s="153" t="n">
        <f aca="false">M196</f>
        <v>42856</v>
      </c>
      <c r="BJ196" s="157" t="n">
        <f aca="false">AH196</f>
        <v>0.1</v>
      </c>
      <c r="BK196" s="157" t="n">
        <f aca="false">AI196</f>
        <v>0.1</v>
      </c>
      <c r="BL196" s="157" t="n">
        <f aca="false">AJ196</f>
        <v>0.1</v>
      </c>
      <c r="BM196" s="144"/>
      <c r="BN196" s="157" t="n">
        <f aca="false">AL196</f>
        <v>0.1875</v>
      </c>
      <c r="BO196" s="157" t="n">
        <f aca="false">AM196</f>
        <v>0.1875</v>
      </c>
      <c r="BP196" s="158" t="n">
        <f aca="false">AN196</f>
        <v>0.1875</v>
      </c>
    </row>
    <row r="197" customFormat="false" ht="12.75" hidden="false" customHeight="false" outlineLevel="0" collapsed="false">
      <c r="A197" s="137" t="n">
        <f aca="false">EOMONTH(A196,0)+1</f>
        <v>43101</v>
      </c>
      <c r="B197" s="138" t="n">
        <v>0.061256541207432</v>
      </c>
      <c r="C197" s="129"/>
      <c r="D197" s="155" t="n">
        <v>42005</v>
      </c>
      <c r="E197" s="133" t="n">
        <v>46.35</v>
      </c>
      <c r="F197" s="133" t="n">
        <v>46.35</v>
      </c>
      <c r="G197" s="133" t="n">
        <v>46.35</v>
      </c>
      <c r="H197" s="131"/>
      <c r="I197" s="133" t="n">
        <v>37.1</v>
      </c>
      <c r="J197" s="133" t="n">
        <v>37.1</v>
      </c>
      <c r="K197" s="133" t="n">
        <v>37.1</v>
      </c>
      <c r="L197" s="134"/>
      <c r="M197" s="146" t="n">
        <v>42887</v>
      </c>
      <c r="N197" s="133" t="n">
        <v>34.5</v>
      </c>
      <c r="O197" s="133" t="n">
        <v>34.5</v>
      </c>
      <c r="P197" s="133" t="n">
        <v>34.5</v>
      </c>
      <c r="Q197" s="133"/>
      <c r="R197" s="133" t="n">
        <v>32.2</v>
      </c>
      <c r="S197" s="133" t="n">
        <v>32.2</v>
      </c>
      <c r="T197" s="133" t="n">
        <v>32.2</v>
      </c>
      <c r="U197" s="133"/>
      <c r="V197" s="133" t="n">
        <v>1.55</v>
      </c>
      <c r="W197" s="133" t="n">
        <v>1.55</v>
      </c>
      <c r="X197" s="133" t="n">
        <v>1.55</v>
      </c>
      <c r="Y197" s="133"/>
      <c r="Z197" s="131" t="n">
        <v>0.24</v>
      </c>
      <c r="AA197" s="131" t="n">
        <v>0.24</v>
      </c>
      <c r="AB197" s="131" t="n">
        <v>0.24</v>
      </c>
      <c r="AC197" s="131"/>
      <c r="AD197" s="131" t="n">
        <v>0.14</v>
      </c>
      <c r="AE197" s="131" t="n">
        <v>0.14</v>
      </c>
      <c r="AF197" s="131" t="n">
        <v>0.14</v>
      </c>
      <c r="AG197" s="131"/>
      <c r="AH197" s="131" t="n">
        <v>0.1</v>
      </c>
      <c r="AI197" s="131" t="n">
        <v>0.1</v>
      </c>
      <c r="AJ197" s="131" t="n">
        <v>0.1</v>
      </c>
      <c r="AK197" s="131"/>
      <c r="AL197" s="131" t="n">
        <v>0.1875</v>
      </c>
      <c r="AM197" s="131" t="n">
        <v>0.1875</v>
      </c>
      <c r="AN197" s="131" t="n">
        <v>0.1875</v>
      </c>
      <c r="AO197" s="133"/>
      <c r="AP197" s="133" t="n">
        <v>63</v>
      </c>
      <c r="AQ197" s="133" t="n">
        <v>0.4</v>
      </c>
      <c r="AR197" s="134"/>
      <c r="AS197" s="134"/>
      <c r="AT197" s="134"/>
      <c r="AU197" s="134"/>
      <c r="AV197" s="134"/>
      <c r="AW197" s="134"/>
      <c r="AX197" s="134"/>
      <c r="AY197" s="134"/>
      <c r="AZ197" s="134"/>
      <c r="BA197" s="134"/>
      <c r="BB197" s="134"/>
      <c r="BC197" s="134"/>
      <c r="BD197" s="134"/>
      <c r="BE197" s="134"/>
      <c r="BF197" s="134"/>
      <c r="BI197" s="153" t="n">
        <f aca="false">M197</f>
        <v>42887</v>
      </c>
      <c r="BJ197" s="157" t="n">
        <f aca="false">AH197</f>
        <v>0.1</v>
      </c>
      <c r="BK197" s="157" t="n">
        <f aca="false">AI197</f>
        <v>0.1</v>
      </c>
      <c r="BL197" s="157" t="n">
        <f aca="false">AJ197</f>
        <v>0.1</v>
      </c>
      <c r="BM197" s="144"/>
      <c r="BN197" s="157" t="n">
        <f aca="false">AL197</f>
        <v>0.1875</v>
      </c>
      <c r="BO197" s="157" t="n">
        <f aca="false">AM197</f>
        <v>0.1875</v>
      </c>
      <c r="BP197" s="158" t="n">
        <f aca="false">AN197</f>
        <v>0.1875</v>
      </c>
    </row>
    <row r="198" customFormat="false" ht="12.75" hidden="false" customHeight="false" outlineLevel="0" collapsed="false">
      <c r="A198" s="137" t="n">
        <f aca="false">EOMONTH(A197,0)+1</f>
        <v>43132</v>
      </c>
      <c r="B198" s="138" t="n">
        <v>0.0612987765754749</v>
      </c>
      <c r="C198" s="129"/>
      <c r="D198" s="155" t="n">
        <v>42036</v>
      </c>
      <c r="E198" s="133" t="n">
        <v>47.35</v>
      </c>
      <c r="F198" s="133" t="n">
        <v>47.35</v>
      </c>
      <c r="G198" s="133" t="n">
        <v>47.35</v>
      </c>
      <c r="H198" s="131"/>
      <c r="I198" s="133" t="n">
        <v>36.15</v>
      </c>
      <c r="J198" s="133" t="n">
        <v>36.15</v>
      </c>
      <c r="K198" s="133" t="n">
        <v>36.15</v>
      </c>
      <c r="L198" s="134"/>
      <c r="M198" s="146" t="n">
        <v>42917</v>
      </c>
      <c r="N198" s="133" t="n">
        <v>41.55</v>
      </c>
      <c r="O198" s="133" t="n">
        <v>41.55</v>
      </c>
      <c r="P198" s="133" t="n">
        <v>41.55</v>
      </c>
      <c r="Q198" s="133"/>
      <c r="R198" s="133" t="n">
        <v>40.35</v>
      </c>
      <c r="S198" s="133" t="n">
        <v>40.35</v>
      </c>
      <c r="T198" s="133" t="n">
        <v>40.35</v>
      </c>
      <c r="U198" s="133"/>
      <c r="V198" s="133" t="n">
        <v>1.55</v>
      </c>
      <c r="W198" s="133" t="n">
        <v>1.55</v>
      </c>
      <c r="X198" s="133" t="n">
        <v>1.55</v>
      </c>
      <c r="Y198" s="133"/>
      <c r="Z198" s="131" t="n">
        <v>0.29</v>
      </c>
      <c r="AA198" s="131" t="n">
        <v>0.29</v>
      </c>
      <c r="AB198" s="131" t="n">
        <v>0.29</v>
      </c>
      <c r="AC198" s="131"/>
      <c r="AD198" s="131" t="n">
        <v>0.15</v>
      </c>
      <c r="AE198" s="131" t="n">
        <v>0.15</v>
      </c>
      <c r="AF198" s="131" t="n">
        <v>0.15</v>
      </c>
      <c r="AG198" s="131"/>
      <c r="AH198" s="131" t="n">
        <v>0.1</v>
      </c>
      <c r="AI198" s="131" t="n">
        <v>0.1</v>
      </c>
      <c r="AJ198" s="131" t="n">
        <v>0.1</v>
      </c>
      <c r="AK198" s="131"/>
      <c r="AL198" s="131" t="n">
        <v>0.2625</v>
      </c>
      <c r="AM198" s="131" t="n">
        <v>0.2625</v>
      </c>
      <c r="AN198" s="131" t="n">
        <v>0.2625</v>
      </c>
      <c r="AO198" s="133"/>
      <c r="AP198" s="133" t="n">
        <v>64</v>
      </c>
      <c r="AQ198" s="133" t="n">
        <v>0.4</v>
      </c>
      <c r="AR198" s="134"/>
      <c r="AS198" s="134"/>
      <c r="AT198" s="134"/>
      <c r="AU198" s="134"/>
      <c r="AV198" s="134"/>
      <c r="AW198" s="134"/>
      <c r="AX198" s="134"/>
      <c r="AY198" s="134"/>
      <c r="AZ198" s="134"/>
      <c r="BA198" s="134"/>
      <c r="BB198" s="134"/>
      <c r="BC198" s="134"/>
      <c r="BD198" s="134"/>
      <c r="BE198" s="134"/>
      <c r="BF198" s="134"/>
      <c r="BI198" s="153" t="n">
        <f aca="false">M198</f>
        <v>42917</v>
      </c>
      <c r="BJ198" s="157" t="n">
        <f aca="false">AH198</f>
        <v>0.1</v>
      </c>
      <c r="BK198" s="157" t="n">
        <f aca="false">AI198</f>
        <v>0.1</v>
      </c>
      <c r="BL198" s="157" t="n">
        <f aca="false">AJ198</f>
        <v>0.1</v>
      </c>
      <c r="BM198" s="144"/>
      <c r="BN198" s="157" t="n">
        <f aca="false">AL198</f>
        <v>0.2625</v>
      </c>
      <c r="BO198" s="157" t="n">
        <f aca="false">AM198</f>
        <v>0.2625</v>
      </c>
      <c r="BP198" s="158" t="n">
        <f aca="false">AN198</f>
        <v>0.2625</v>
      </c>
    </row>
    <row r="199" customFormat="false" ht="12.75" hidden="false" customHeight="false" outlineLevel="0" collapsed="false">
      <c r="A199" s="137" t="n">
        <f aca="false">EOMONTH(A198,0)+1</f>
        <v>43160</v>
      </c>
      <c r="B199" s="138" t="n">
        <v>0.061336924650345</v>
      </c>
      <c r="C199" s="129"/>
      <c r="D199" s="155" t="n">
        <v>42064</v>
      </c>
      <c r="E199" s="133" t="n">
        <v>38.85</v>
      </c>
      <c r="F199" s="133" t="n">
        <v>38.85</v>
      </c>
      <c r="G199" s="133" t="n">
        <v>38.85</v>
      </c>
      <c r="H199" s="131"/>
      <c r="I199" s="133" t="n">
        <v>33.7</v>
      </c>
      <c r="J199" s="133" t="n">
        <v>33.7</v>
      </c>
      <c r="K199" s="133" t="n">
        <v>33.7</v>
      </c>
      <c r="L199" s="134"/>
      <c r="M199" s="146" t="n">
        <v>42948</v>
      </c>
      <c r="N199" s="133" t="n">
        <v>42.3</v>
      </c>
      <c r="O199" s="133" t="n">
        <v>42.3</v>
      </c>
      <c r="P199" s="133" t="n">
        <v>42.3</v>
      </c>
      <c r="Q199" s="133"/>
      <c r="R199" s="133" t="n">
        <v>43.15</v>
      </c>
      <c r="S199" s="133" t="n">
        <v>43.15</v>
      </c>
      <c r="T199" s="133" t="n">
        <v>43.15</v>
      </c>
      <c r="U199" s="133"/>
      <c r="V199" s="133" t="n">
        <v>1.55</v>
      </c>
      <c r="W199" s="133" t="n">
        <v>1.55</v>
      </c>
      <c r="X199" s="133" t="n">
        <v>1.55</v>
      </c>
      <c r="Y199" s="133"/>
      <c r="Z199" s="131" t="n">
        <v>0.29</v>
      </c>
      <c r="AA199" s="131" t="n">
        <v>0.29</v>
      </c>
      <c r="AB199" s="131" t="n">
        <v>0.29</v>
      </c>
      <c r="AC199" s="131"/>
      <c r="AD199" s="131" t="n">
        <v>0.16</v>
      </c>
      <c r="AE199" s="131" t="n">
        <v>0.16</v>
      </c>
      <c r="AF199" s="131" t="n">
        <v>0.16</v>
      </c>
      <c r="AG199" s="131"/>
      <c r="AH199" s="131" t="n">
        <v>0.1</v>
      </c>
      <c r="AI199" s="131" t="n">
        <v>0.1</v>
      </c>
      <c r="AJ199" s="131" t="n">
        <v>0.1</v>
      </c>
      <c r="AK199" s="131"/>
      <c r="AL199" s="131" t="n">
        <v>0.2625</v>
      </c>
      <c r="AM199" s="131" t="n">
        <v>0.2625</v>
      </c>
      <c r="AN199" s="131" t="n">
        <v>0.2625</v>
      </c>
      <c r="AO199" s="133"/>
      <c r="AP199" s="133" t="n">
        <v>64</v>
      </c>
      <c r="AQ199" s="133" t="n">
        <v>0.4</v>
      </c>
      <c r="AR199" s="134"/>
      <c r="AS199" s="134"/>
      <c r="AT199" s="134"/>
      <c r="AU199" s="134"/>
      <c r="AV199" s="134"/>
      <c r="AW199" s="134"/>
      <c r="AX199" s="134"/>
      <c r="AY199" s="134"/>
      <c r="AZ199" s="134"/>
      <c r="BA199" s="134"/>
      <c r="BB199" s="134"/>
      <c r="BC199" s="134"/>
      <c r="BD199" s="134"/>
      <c r="BE199" s="134"/>
      <c r="BF199" s="134"/>
      <c r="BI199" s="153" t="n">
        <f aca="false">M199</f>
        <v>42948</v>
      </c>
      <c r="BJ199" s="157" t="n">
        <f aca="false">AH199</f>
        <v>0.1</v>
      </c>
      <c r="BK199" s="157" t="n">
        <f aca="false">AI199</f>
        <v>0.1</v>
      </c>
      <c r="BL199" s="157" t="n">
        <f aca="false">AJ199</f>
        <v>0.1</v>
      </c>
      <c r="BM199" s="144"/>
      <c r="BN199" s="157" t="n">
        <f aca="false">AL199</f>
        <v>0.2625</v>
      </c>
      <c r="BO199" s="157" t="n">
        <f aca="false">AM199</f>
        <v>0.2625</v>
      </c>
      <c r="BP199" s="158" t="n">
        <f aca="false">AN199</f>
        <v>0.2625</v>
      </c>
    </row>
    <row r="200" customFormat="false" ht="12.75" hidden="false" customHeight="false" outlineLevel="0" collapsed="false">
      <c r="A200" s="137" t="n">
        <f aca="false">EOMONTH(A199,0)+1</f>
        <v>43191</v>
      </c>
      <c r="B200" s="138" t="n">
        <v>0.061379160019515</v>
      </c>
      <c r="C200" s="129"/>
      <c r="D200" s="155" t="n">
        <v>42095</v>
      </c>
      <c r="E200" s="133" t="n">
        <v>39.1</v>
      </c>
      <c r="F200" s="133" t="n">
        <v>39.1</v>
      </c>
      <c r="G200" s="133" t="n">
        <v>39.1</v>
      </c>
      <c r="H200" s="131"/>
      <c r="I200" s="133" t="n">
        <v>30.95</v>
      </c>
      <c r="J200" s="133" t="n">
        <v>30.95</v>
      </c>
      <c r="K200" s="133" t="n">
        <v>30.95</v>
      </c>
      <c r="L200" s="134"/>
      <c r="M200" s="146" t="n">
        <v>42979</v>
      </c>
      <c r="N200" s="133" t="n">
        <v>30.275</v>
      </c>
      <c r="O200" s="133" t="n">
        <v>30.275</v>
      </c>
      <c r="P200" s="133" t="n">
        <v>30.275</v>
      </c>
      <c r="Q200" s="133"/>
      <c r="R200" s="133" t="n">
        <v>31.55</v>
      </c>
      <c r="S200" s="133" t="n">
        <v>31.55</v>
      </c>
      <c r="T200" s="133" t="n">
        <v>31.55</v>
      </c>
      <c r="U200" s="133"/>
      <c r="V200" s="133" t="n">
        <v>1.55</v>
      </c>
      <c r="W200" s="133" t="n">
        <v>1.55</v>
      </c>
      <c r="X200" s="133" t="n">
        <v>1.55</v>
      </c>
      <c r="Y200" s="133"/>
      <c r="Z200" s="131" t="n">
        <v>0.24</v>
      </c>
      <c r="AA200" s="131" t="n">
        <v>0.24</v>
      </c>
      <c r="AB200" s="131" t="n">
        <v>0.24</v>
      </c>
      <c r="AC200" s="131"/>
      <c r="AD200" s="131" t="n">
        <v>0.16</v>
      </c>
      <c r="AE200" s="131" t="n">
        <v>0.16</v>
      </c>
      <c r="AF200" s="131" t="n">
        <v>0.16</v>
      </c>
      <c r="AG200" s="131"/>
      <c r="AH200" s="131" t="n">
        <v>0.1</v>
      </c>
      <c r="AI200" s="131" t="n">
        <v>0.1</v>
      </c>
      <c r="AJ200" s="131" t="n">
        <v>0.1</v>
      </c>
      <c r="AK200" s="131"/>
      <c r="AL200" s="131" t="n">
        <v>0.21</v>
      </c>
      <c r="AM200" s="131" t="n">
        <v>0.21</v>
      </c>
      <c r="AN200" s="131" t="n">
        <v>0.21</v>
      </c>
      <c r="AO200" s="133"/>
      <c r="AP200" s="133" t="n">
        <v>64</v>
      </c>
      <c r="AQ200" s="133" t="n">
        <v>0.4</v>
      </c>
      <c r="AR200" s="134"/>
      <c r="AS200" s="134"/>
      <c r="AT200" s="134"/>
      <c r="AU200" s="134"/>
      <c r="AV200" s="134"/>
      <c r="AW200" s="134"/>
      <c r="AX200" s="134"/>
      <c r="AY200" s="134"/>
      <c r="AZ200" s="134"/>
      <c r="BA200" s="134"/>
      <c r="BB200" s="134"/>
      <c r="BC200" s="134"/>
      <c r="BD200" s="134"/>
      <c r="BE200" s="134"/>
      <c r="BF200" s="134"/>
      <c r="BI200" s="153" t="n">
        <f aca="false">M200</f>
        <v>42979</v>
      </c>
      <c r="BJ200" s="157" t="n">
        <f aca="false">AH200</f>
        <v>0.1</v>
      </c>
      <c r="BK200" s="157" t="n">
        <f aca="false">AI200</f>
        <v>0.1</v>
      </c>
      <c r="BL200" s="157" t="n">
        <f aca="false">AJ200</f>
        <v>0.1</v>
      </c>
      <c r="BM200" s="144"/>
      <c r="BN200" s="157" t="n">
        <f aca="false">AL200</f>
        <v>0.21</v>
      </c>
      <c r="BO200" s="157" t="n">
        <f aca="false">AM200</f>
        <v>0.21</v>
      </c>
      <c r="BP200" s="158" t="n">
        <f aca="false">AN200</f>
        <v>0.21</v>
      </c>
    </row>
    <row r="201" customFormat="false" ht="12.75" hidden="false" customHeight="false" outlineLevel="0" collapsed="false">
      <c r="A201" s="137" t="n">
        <f aca="false">EOMONTH(A200,0)+1</f>
        <v>43221</v>
      </c>
      <c r="B201" s="138" t="n">
        <v>0.0614200329579857</v>
      </c>
      <c r="C201" s="129"/>
      <c r="D201" s="155" t="n">
        <v>42125</v>
      </c>
      <c r="E201" s="133" t="n">
        <v>39.7</v>
      </c>
      <c r="F201" s="133" t="n">
        <v>39.7</v>
      </c>
      <c r="G201" s="133" t="n">
        <v>39.7</v>
      </c>
      <c r="H201" s="131"/>
      <c r="I201" s="133" t="n">
        <v>30.45</v>
      </c>
      <c r="J201" s="133" t="n">
        <v>30.45</v>
      </c>
      <c r="K201" s="133" t="n">
        <v>30.45</v>
      </c>
      <c r="L201" s="134"/>
      <c r="M201" s="146" t="n">
        <v>43009</v>
      </c>
      <c r="N201" s="133" t="n">
        <v>28.325</v>
      </c>
      <c r="O201" s="133" t="n">
        <v>28.325</v>
      </c>
      <c r="P201" s="133" t="n">
        <v>28.325</v>
      </c>
      <c r="Q201" s="133"/>
      <c r="R201" s="133" t="n">
        <v>29.6</v>
      </c>
      <c r="S201" s="133" t="n">
        <v>29.6</v>
      </c>
      <c r="T201" s="133" t="n">
        <v>29.6</v>
      </c>
      <c r="U201" s="133"/>
      <c r="V201" s="133" t="n">
        <v>1.55</v>
      </c>
      <c r="W201" s="133" t="n">
        <v>1.55</v>
      </c>
      <c r="X201" s="133" t="n">
        <v>1.55</v>
      </c>
      <c r="Y201" s="133"/>
      <c r="Z201" s="131" t="n">
        <v>0.24</v>
      </c>
      <c r="AA201" s="131" t="n">
        <v>0.24</v>
      </c>
      <c r="AB201" s="131" t="n">
        <v>0.24</v>
      </c>
      <c r="AC201" s="131"/>
      <c r="AD201" s="131" t="n">
        <v>0.14</v>
      </c>
      <c r="AE201" s="131" t="n">
        <v>0.14</v>
      </c>
      <c r="AF201" s="131" t="n">
        <v>0.14</v>
      </c>
      <c r="AG201" s="131"/>
      <c r="AH201" s="131" t="n">
        <v>0.1</v>
      </c>
      <c r="AI201" s="131" t="n">
        <v>0.1</v>
      </c>
      <c r="AJ201" s="131" t="n">
        <v>0.1</v>
      </c>
      <c r="AK201" s="131"/>
      <c r="AL201" s="131" t="n">
        <v>0.1875</v>
      </c>
      <c r="AM201" s="131" t="n">
        <v>0.1875</v>
      </c>
      <c r="AN201" s="131" t="n">
        <v>0.1875</v>
      </c>
      <c r="AO201" s="133"/>
      <c r="AP201" s="133" t="n">
        <v>65</v>
      </c>
      <c r="AQ201" s="133" t="n">
        <v>0.4</v>
      </c>
      <c r="AR201" s="134"/>
      <c r="AS201" s="134"/>
      <c r="AT201" s="134"/>
      <c r="AU201" s="134"/>
      <c r="AV201" s="134"/>
      <c r="AW201" s="134"/>
      <c r="AX201" s="134"/>
      <c r="AY201" s="134"/>
      <c r="AZ201" s="134"/>
      <c r="BA201" s="134"/>
      <c r="BB201" s="134"/>
      <c r="BC201" s="134"/>
      <c r="BD201" s="134"/>
      <c r="BE201" s="134"/>
      <c r="BF201" s="134"/>
      <c r="BI201" s="153" t="n">
        <f aca="false">M201</f>
        <v>43009</v>
      </c>
      <c r="BJ201" s="157" t="n">
        <f aca="false">AH201</f>
        <v>0.1</v>
      </c>
      <c r="BK201" s="157" t="n">
        <f aca="false">AI201</f>
        <v>0.1</v>
      </c>
      <c r="BL201" s="157" t="n">
        <f aca="false">AJ201</f>
        <v>0.1</v>
      </c>
      <c r="BM201" s="144"/>
      <c r="BN201" s="157" t="n">
        <f aca="false">AL201</f>
        <v>0.1875</v>
      </c>
      <c r="BO201" s="157" t="n">
        <f aca="false">AM201</f>
        <v>0.1875</v>
      </c>
      <c r="BP201" s="158" t="n">
        <f aca="false">AN201</f>
        <v>0.1875</v>
      </c>
    </row>
    <row r="202" customFormat="false" ht="12.75" hidden="false" customHeight="false" outlineLevel="0" collapsed="false">
      <c r="A202" s="137" t="n">
        <f aca="false">EOMONTH(A201,0)+1</f>
        <v>43252</v>
      </c>
      <c r="B202" s="138" t="n">
        <v>0.0614622683283215</v>
      </c>
      <c r="C202" s="129"/>
      <c r="D202" s="155" t="n">
        <v>42156</v>
      </c>
      <c r="E202" s="133" t="n">
        <v>47.25</v>
      </c>
      <c r="F202" s="133" t="n">
        <v>47.25</v>
      </c>
      <c r="G202" s="133" t="n">
        <v>47.25</v>
      </c>
      <c r="H202" s="131"/>
      <c r="I202" s="133" t="n">
        <v>31.595</v>
      </c>
      <c r="J202" s="133" t="n">
        <v>31.595</v>
      </c>
      <c r="K202" s="133" t="n">
        <v>31.595</v>
      </c>
      <c r="L202" s="134"/>
      <c r="M202" s="146" t="n">
        <v>43040</v>
      </c>
      <c r="N202" s="133" t="n">
        <v>31.825</v>
      </c>
      <c r="O202" s="133" t="n">
        <v>31.825</v>
      </c>
      <c r="P202" s="133" t="n">
        <v>31.825</v>
      </c>
      <c r="Q202" s="133"/>
      <c r="R202" s="133" t="n">
        <v>32.95</v>
      </c>
      <c r="S202" s="133" t="n">
        <v>32.95</v>
      </c>
      <c r="T202" s="133" t="n">
        <v>32.95</v>
      </c>
      <c r="U202" s="133"/>
      <c r="V202" s="133" t="n">
        <v>1.55</v>
      </c>
      <c r="W202" s="133" t="n">
        <v>1.55</v>
      </c>
      <c r="X202" s="133" t="n">
        <v>1.55</v>
      </c>
      <c r="Y202" s="133"/>
      <c r="Z202" s="131" t="n">
        <v>0.24</v>
      </c>
      <c r="AA202" s="131" t="n">
        <v>0.24</v>
      </c>
      <c r="AB202" s="131" t="n">
        <v>0.24</v>
      </c>
      <c r="AC202" s="131"/>
      <c r="AD202" s="131" t="n">
        <v>0.1</v>
      </c>
      <c r="AE202" s="131" t="n">
        <v>0.1</v>
      </c>
      <c r="AF202" s="131" t="n">
        <v>0.1</v>
      </c>
      <c r="AG202" s="131"/>
      <c r="AH202" s="131" t="n">
        <v>0.1</v>
      </c>
      <c r="AI202" s="131" t="n">
        <v>0.1</v>
      </c>
      <c r="AJ202" s="131" t="n">
        <v>0.1</v>
      </c>
      <c r="AK202" s="131"/>
      <c r="AL202" s="131" t="n">
        <v>0.1875</v>
      </c>
      <c r="AM202" s="131" t="n">
        <v>0.1875</v>
      </c>
      <c r="AN202" s="131" t="n">
        <v>0.1875</v>
      </c>
      <c r="AO202" s="133"/>
      <c r="AP202" s="133" t="n">
        <v>65</v>
      </c>
      <c r="AQ202" s="133" t="n">
        <v>0.4</v>
      </c>
      <c r="AR202" s="134"/>
      <c r="AS202" s="134"/>
      <c r="AT202" s="134"/>
      <c r="AU202" s="134"/>
      <c r="AV202" s="134"/>
      <c r="AW202" s="134"/>
      <c r="AX202" s="134"/>
      <c r="AY202" s="134"/>
      <c r="AZ202" s="134"/>
      <c r="BA202" s="134"/>
      <c r="BB202" s="134"/>
      <c r="BC202" s="134"/>
      <c r="BD202" s="134"/>
      <c r="BE202" s="134"/>
      <c r="BF202" s="134"/>
      <c r="BI202" s="153" t="n">
        <f aca="false">M202</f>
        <v>43040</v>
      </c>
      <c r="BJ202" s="157" t="n">
        <f aca="false">AH202</f>
        <v>0.1</v>
      </c>
      <c r="BK202" s="157" t="n">
        <f aca="false">AI202</f>
        <v>0.1</v>
      </c>
      <c r="BL202" s="157" t="n">
        <f aca="false">AJ202</f>
        <v>0.1</v>
      </c>
      <c r="BM202" s="144"/>
      <c r="BN202" s="157" t="n">
        <f aca="false">AL202</f>
        <v>0.1875</v>
      </c>
      <c r="BO202" s="157" t="n">
        <f aca="false">AM202</f>
        <v>0.1875</v>
      </c>
      <c r="BP202" s="158" t="n">
        <f aca="false">AN202</f>
        <v>0.1875</v>
      </c>
    </row>
    <row r="203" customFormat="false" ht="12.75" hidden="false" customHeight="false" outlineLevel="0" collapsed="false">
      <c r="A203" s="137" t="n">
        <f aca="false">EOMONTH(A202,0)+1</f>
        <v>43282</v>
      </c>
      <c r="B203" s="138" t="n">
        <v>0.0615031412679192</v>
      </c>
      <c r="C203" s="129"/>
      <c r="D203" s="155" t="n">
        <v>42186</v>
      </c>
      <c r="E203" s="133" t="n">
        <v>59</v>
      </c>
      <c r="F203" s="133" t="n">
        <v>59</v>
      </c>
      <c r="G203" s="133" t="n">
        <v>59</v>
      </c>
      <c r="H203" s="131"/>
      <c r="I203" s="133" t="n">
        <v>32.6</v>
      </c>
      <c r="J203" s="133" t="n">
        <v>32.6</v>
      </c>
      <c r="K203" s="133" t="n">
        <v>32.6</v>
      </c>
      <c r="L203" s="134"/>
      <c r="M203" s="146" t="n">
        <v>43070</v>
      </c>
      <c r="N203" s="133" t="n">
        <v>29.175</v>
      </c>
      <c r="O203" s="133" t="n">
        <v>29.175</v>
      </c>
      <c r="P203" s="133" t="n">
        <v>29.175</v>
      </c>
      <c r="Q203" s="133"/>
      <c r="R203" s="133" t="n">
        <v>30.2</v>
      </c>
      <c r="S203" s="133" t="n">
        <v>30.2</v>
      </c>
      <c r="T203" s="133" t="n">
        <v>30.2</v>
      </c>
      <c r="U203" s="133"/>
      <c r="V203" s="133" t="n">
        <v>1.05</v>
      </c>
      <c r="W203" s="133" t="n">
        <v>1.05</v>
      </c>
      <c r="X203" s="133" t="n">
        <v>1.05</v>
      </c>
      <c r="Y203" s="133"/>
      <c r="Z203" s="131" t="n">
        <v>0.24</v>
      </c>
      <c r="AA203" s="131" t="n">
        <v>0.24</v>
      </c>
      <c r="AB203" s="131" t="n">
        <v>0.24</v>
      </c>
      <c r="AC203" s="131"/>
      <c r="AD203" s="131" t="n">
        <v>0.1</v>
      </c>
      <c r="AE203" s="131" t="n">
        <v>0.1</v>
      </c>
      <c r="AF203" s="131" t="n">
        <v>0.1</v>
      </c>
      <c r="AG203" s="131"/>
      <c r="AH203" s="131" t="n">
        <v>0.1</v>
      </c>
      <c r="AI203" s="131" t="n">
        <v>0.1</v>
      </c>
      <c r="AJ203" s="131" t="n">
        <v>0.1</v>
      </c>
      <c r="AK203" s="131"/>
      <c r="AL203" s="131" t="n">
        <v>0.1875</v>
      </c>
      <c r="AM203" s="131" t="n">
        <v>0.1875</v>
      </c>
      <c r="AN203" s="131" t="n">
        <v>0.1875</v>
      </c>
      <c r="AO203" s="133"/>
      <c r="AP203" s="133" t="n">
        <v>65</v>
      </c>
      <c r="AQ203" s="133" t="n">
        <v>0.4</v>
      </c>
      <c r="AR203" s="134"/>
      <c r="AS203" s="134"/>
      <c r="AT203" s="134"/>
      <c r="AU203" s="134"/>
      <c r="AV203" s="134"/>
      <c r="AW203" s="134"/>
      <c r="AX203" s="134"/>
      <c r="AY203" s="134"/>
      <c r="AZ203" s="134"/>
      <c r="BA203" s="134"/>
      <c r="BB203" s="134"/>
      <c r="BC203" s="134"/>
      <c r="BD203" s="134"/>
      <c r="BE203" s="134"/>
      <c r="BF203" s="134"/>
      <c r="BI203" s="153" t="n">
        <f aca="false">M203</f>
        <v>43070</v>
      </c>
      <c r="BJ203" s="157" t="n">
        <f aca="false">AH203</f>
        <v>0.1</v>
      </c>
      <c r="BK203" s="157" t="n">
        <f aca="false">AI203</f>
        <v>0.1</v>
      </c>
      <c r="BL203" s="157" t="n">
        <f aca="false">AJ203</f>
        <v>0.1</v>
      </c>
      <c r="BM203" s="144"/>
      <c r="BN203" s="157" t="n">
        <f aca="false">AL203</f>
        <v>0.1875</v>
      </c>
      <c r="BO203" s="157" t="n">
        <f aca="false">AM203</f>
        <v>0.1875</v>
      </c>
      <c r="BP203" s="158" t="n">
        <f aca="false">AN203</f>
        <v>0.1875</v>
      </c>
    </row>
    <row r="204" customFormat="false" ht="12.75" hidden="false" customHeight="false" outlineLevel="0" collapsed="false">
      <c r="A204" s="137" t="n">
        <f aca="false">EOMONTH(A203,0)+1</f>
        <v>43313</v>
      </c>
      <c r="B204" s="138" t="n">
        <v>0.0615453766394203</v>
      </c>
      <c r="C204" s="129"/>
      <c r="D204" s="155" t="n">
        <v>42217</v>
      </c>
      <c r="E204" s="133" t="n">
        <v>59</v>
      </c>
      <c r="F204" s="133" t="n">
        <v>59</v>
      </c>
      <c r="G204" s="133" t="n">
        <v>59</v>
      </c>
      <c r="H204" s="131"/>
      <c r="I204" s="133" t="n">
        <v>31.85</v>
      </c>
      <c r="J204" s="133" t="n">
        <v>31.85</v>
      </c>
      <c r="K204" s="133" t="n">
        <v>31.85</v>
      </c>
      <c r="L204" s="134"/>
      <c r="M204" s="146" t="n">
        <v>43101</v>
      </c>
      <c r="N204" s="133" t="n">
        <v>37.255</v>
      </c>
      <c r="O204" s="133" t="n">
        <v>37.255</v>
      </c>
      <c r="P204" s="133" t="n">
        <v>37.255</v>
      </c>
      <c r="Q204" s="133"/>
      <c r="R204" s="133" t="n">
        <v>34.854</v>
      </c>
      <c r="S204" s="133" t="n">
        <v>34.854</v>
      </c>
      <c r="T204" s="133" t="n">
        <v>34.854</v>
      </c>
      <c r="U204" s="133"/>
      <c r="V204" s="133" t="n">
        <v>1.05</v>
      </c>
      <c r="W204" s="133" t="n">
        <v>1.05</v>
      </c>
      <c r="X204" s="133" t="n">
        <v>1.05</v>
      </c>
      <c r="Y204" s="133"/>
      <c r="Z204" s="131" t="n">
        <v>0.24</v>
      </c>
      <c r="AA204" s="131" t="n">
        <v>0.24</v>
      </c>
      <c r="AB204" s="131" t="n">
        <v>0.24</v>
      </c>
      <c r="AC204" s="131"/>
      <c r="AD204" s="131" t="n">
        <v>0.11</v>
      </c>
      <c r="AE204" s="131" t="n">
        <v>0.11</v>
      </c>
      <c r="AF204" s="131" t="n">
        <v>0.11</v>
      </c>
      <c r="AG204" s="131"/>
      <c r="AH204" s="131" t="n">
        <v>0.1</v>
      </c>
      <c r="AI204" s="131" t="n">
        <v>0.1</v>
      </c>
      <c r="AJ204" s="131" t="n">
        <v>0.1</v>
      </c>
      <c r="AK204" s="131"/>
      <c r="AL204" s="131" t="n">
        <v>0.1875</v>
      </c>
      <c r="AM204" s="131" t="n">
        <v>0.1875</v>
      </c>
      <c r="AN204" s="131" t="n">
        <v>0.1875</v>
      </c>
      <c r="AO204" s="133"/>
      <c r="AP204" s="133" t="n">
        <v>66</v>
      </c>
      <c r="AQ204" s="133" t="n">
        <v>0.4</v>
      </c>
      <c r="AR204" s="134"/>
      <c r="AS204" s="134"/>
      <c r="AT204" s="134"/>
      <c r="AU204" s="134"/>
      <c r="AV204" s="134"/>
      <c r="AW204" s="134"/>
      <c r="AX204" s="134"/>
      <c r="AY204" s="134"/>
      <c r="AZ204" s="134"/>
      <c r="BA204" s="134"/>
      <c r="BB204" s="134"/>
      <c r="BC204" s="134"/>
      <c r="BD204" s="134"/>
      <c r="BE204" s="134"/>
      <c r="BF204" s="134"/>
      <c r="BI204" s="153" t="n">
        <f aca="false">M204</f>
        <v>43101</v>
      </c>
      <c r="BJ204" s="157" t="n">
        <f aca="false">AH204</f>
        <v>0.1</v>
      </c>
      <c r="BK204" s="157" t="n">
        <f aca="false">AI204</f>
        <v>0.1</v>
      </c>
      <c r="BL204" s="157" t="n">
        <f aca="false">AJ204</f>
        <v>0.1</v>
      </c>
      <c r="BM204" s="144"/>
      <c r="BN204" s="157" t="n">
        <f aca="false">AL204</f>
        <v>0.1875</v>
      </c>
      <c r="BO204" s="157" t="n">
        <f aca="false">AM204</f>
        <v>0.1875</v>
      </c>
      <c r="BP204" s="158" t="n">
        <f aca="false">AN204</f>
        <v>0.1875</v>
      </c>
    </row>
    <row r="205" customFormat="false" ht="12.75" hidden="false" customHeight="false" outlineLevel="0" collapsed="false">
      <c r="A205" s="137" t="n">
        <f aca="false">EOMONTH(A204,0)+1</f>
        <v>43344</v>
      </c>
      <c r="B205" s="138" t="n">
        <v>0.0615876120115138</v>
      </c>
      <c r="C205" s="129"/>
      <c r="D205" s="155" t="n">
        <v>42248</v>
      </c>
      <c r="E205" s="133" t="n">
        <v>37.85</v>
      </c>
      <c r="F205" s="133" t="n">
        <v>37.85</v>
      </c>
      <c r="G205" s="133" t="n">
        <v>37.85</v>
      </c>
      <c r="H205" s="131"/>
      <c r="I205" s="133" t="n">
        <v>29.75</v>
      </c>
      <c r="J205" s="133" t="n">
        <v>29.75</v>
      </c>
      <c r="K205" s="133" t="n">
        <v>29.75</v>
      </c>
      <c r="L205" s="134"/>
      <c r="M205" s="146" t="n">
        <v>43132</v>
      </c>
      <c r="N205" s="133" t="n">
        <v>37.48</v>
      </c>
      <c r="O205" s="133" t="n">
        <v>37.48</v>
      </c>
      <c r="P205" s="133" t="n">
        <v>37.48</v>
      </c>
      <c r="Q205" s="133"/>
      <c r="R205" s="133" t="n">
        <v>33.154</v>
      </c>
      <c r="S205" s="133" t="n">
        <v>33.154</v>
      </c>
      <c r="T205" s="133" t="n">
        <v>33.154</v>
      </c>
      <c r="U205" s="133"/>
      <c r="V205" s="133" t="n">
        <v>1.05</v>
      </c>
      <c r="W205" s="133" t="n">
        <v>1.05</v>
      </c>
      <c r="X205" s="133" t="n">
        <v>1.05</v>
      </c>
      <c r="Y205" s="133"/>
      <c r="Z205" s="131" t="n">
        <v>0.24</v>
      </c>
      <c r="AA205" s="131" t="n">
        <v>0.24</v>
      </c>
      <c r="AB205" s="131" t="n">
        <v>0.24</v>
      </c>
      <c r="AC205" s="131"/>
      <c r="AD205" s="131" t="n">
        <v>0.13</v>
      </c>
      <c r="AE205" s="131" t="n">
        <v>0.13</v>
      </c>
      <c r="AF205" s="131" t="n">
        <v>0.13</v>
      </c>
      <c r="AG205" s="131"/>
      <c r="AH205" s="131" t="n">
        <v>0.1</v>
      </c>
      <c r="AI205" s="131" t="n">
        <v>0.1</v>
      </c>
      <c r="AJ205" s="131" t="n">
        <v>0.1</v>
      </c>
      <c r="AK205" s="131"/>
      <c r="AL205" s="131" t="n">
        <v>0.1875</v>
      </c>
      <c r="AM205" s="131" t="n">
        <v>0.1875</v>
      </c>
      <c r="AN205" s="131" t="n">
        <v>0.1875</v>
      </c>
      <c r="AO205" s="133"/>
      <c r="AP205" s="133" t="n">
        <v>66</v>
      </c>
      <c r="AQ205" s="133" t="n">
        <v>0.4</v>
      </c>
      <c r="AR205" s="134"/>
      <c r="AS205" s="134"/>
      <c r="AT205" s="134"/>
      <c r="AU205" s="134"/>
      <c r="AV205" s="134"/>
      <c r="AW205" s="134"/>
      <c r="AX205" s="134"/>
      <c r="AY205" s="134"/>
      <c r="AZ205" s="134"/>
      <c r="BA205" s="134"/>
      <c r="BB205" s="134"/>
      <c r="BC205" s="134"/>
      <c r="BD205" s="134"/>
      <c r="BE205" s="134"/>
      <c r="BF205" s="134"/>
      <c r="BI205" s="153" t="n">
        <f aca="false">M205</f>
        <v>43132</v>
      </c>
      <c r="BJ205" s="157" t="n">
        <f aca="false">AH205</f>
        <v>0.1</v>
      </c>
      <c r="BK205" s="157" t="n">
        <f aca="false">AI205</f>
        <v>0.1</v>
      </c>
      <c r="BL205" s="157" t="n">
        <f aca="false">AJ205</f>
        <v>0.1</v>
      </c>
      <c r="BM205" s="144"/>
      <c r="BN205" s="157" t="n">
        <f aca="false">AL205</f>
        <v>0.1875</v>
      </c>
      <c r="BO205" s="157" t="n">
        <f aca="false">AM205</f>
        <v>0.1875</v>
      </c>
      <c r="BP205" s="158" t="n">
        <f aca="false">AN205</f>
        <v>0.1875</v>
      </c>
    </row>
    <row r="206" customFormat="false" ht="12.75" hidden="false" customHeight="false" outlineLevel="0" collapsed="false">
      <c r="A206" s="137" t="n">
        <f aca="false">EOMONTH(A205,0)+1</f>
        <v>43374</v>
      </c>
      <c r="B206" s="138" t="n">
        <v>0.0616284849528133</v>
      </c>
      <c r="C206" s="129"/>
      <c r="D206" s="155" t="n">
        <v>42278</v>
      </c>
      <c r="E206" s="133" t="n">
        <v>37.6</v>
      </c>
      <c r="F206" s="133" t="n">
        <v>37.6</v>
      </c>
      <c r="G206" s="133" t="n">
        <v>37.6</v>
      </c>
      <c r="H206" s="131"/>
      <c r="I206" s="133" t="n">
        <v>29.05</v>
      </c>
      <c r="J206" s="133" t="n">
        <v>29.05</v>
      </c>
      <c r="K206" s="133" t="n">
        <v>29.05</v>
      </c>
      <c r="L206" s="134"/>
      <c r="M206" s="146" t="n">
        <v>43160</v>
      </c>
      <c r="N206" s="133" t="n">
        <v>31.525</v>
      </c>
      <c r="O206" s="133" t="n">
        <v>31.525</v>
      </c>
      <c r="P206" s="133" t="n">
        <v>31.525</v>
      </c>
      <c r="Q206" s="133"/>
      <c r="R206" s="133" t="n">
        <v>32.85</v>
      </c>
      <c r="S206" s="133" t="n">
        <v>32.85</v>
      </c>
      <c r="T206" s="133" t="n">
        <v>32.85</v>
      </c>
      <c r="U206" s="133"/>
      <c r="V206" s="133" t="n">
        <v>1.05</v>
      </c>
      <c r="W206" s="133" t="n">
        <v>1.05</v>
      </c>
      <c r="X206" s="133" t="n">
        <v>1.05</v>
      </c>
      <c r="Y206" s="133"/>
      <c r="Z206" s="131" t="n">
        <v>0.24</v>
      </c>
      <c r="AA206" s="131" t="n">
        <v>0.24</v>
      </c>
      <c r="AB206" s="131" t="n">
        <v>0.24</v>
      </c>
      <c r="AC206" s="131"/>
      <c r="AD206" s="131" t="n">
        <v>0.13</v>
      </c>
      <c r="AE206" s="131" t="n">
        <v>0.13</v>
      </c>
      <c r="AF206" s="131" t="n">
        <v>0.13</v>
      </c>
      <c r="AG206" s="131"/>
      <c r="AH206" s="131" t="n">
        <v>0.1</v>
      </c>
      <c r="AI206" s="131" t="n">
        <v>0.1</v>
      </c>
      <c r="AJ206" s="131" t="n">
        <v>0.1</v>
      </c>
      <c r="AK206" s="131"/>
      <c r="AL206" s="131" t="n">
        <v>0.1875</v>
      </c>
      <c r="AM206" s="131" t="n">
        <v>0.1875</v>
      </c>
      <c r="AN206" s="131" t="n">
        <v>0.1875</v>
      </c>
      <c r="AO206" s="133"/>
      <c r="AP206" s="133" t="n">
        <v>66</v>
      </c>
      <c r="AQ206" s="133" t="n">
        <v>0.4</v>
      </c>
      <c r="AR206" s="134"/>
      <c r="AS206" s="134"/>
      <c r="AT206" s="134"/>
      <c r="AU206" s="134"/>
      <c r="AV206" s="134"/>
      <c r="AW206" s="134"/>
      <c r="AX206" s="134"/>
      <c r="AY206" s="134"/>
      <c r="AZ206" s="134"/>
      <c r="BA206" s="134"/>
      <c r="BB206" s="134"/>
      <c r="BC206" s="134"/>
      <c r="BD206" s="134"/>
      <c r="BE206" s="134"/>
      <c r="BF206" s="134"/>
      <c r="BI206" s="153" t="n">
        <f aca="false">M206</f>
        <v>43160</v>
      </c>
      <c r="BJ206" s="157" t="n">
        <f aca="false">AH206</f>
        <v>0.1</v>
      </c>
      <c r="BK206" s="157" t="n">
        <f aca="false">AI206</f>
        <v>0.1</v>
      </c>
      <c r="BL206" s="157" t="n">
        <f aca="false">AJ206</f>
        <v>0.1</v>
      </c>
      <c r="BM206" s="144"/>
      <c r="BN206" s="157" t="n">
        <f aca="false">AL206</f>
        <v>0.1875</v>
      </c>
      <c r="BO206" s="157" t="n">
        <f aca="false">AM206</f>
        <v>0.1875</v>
      </c>
      <c r="BP206" s="158" t="n">
        <f aca="false">AN206</f>
        <v>0.1875</v>
      </c>
    </row>
    <row r="207" customFormat="false" ht="12.75" hidden="false" customHeight="false" outlineLevel="0" collapsed="false">
      <c r="A207" s="137" t="n">
        <f aca="false">EOMONTH(A206,0)+1</f>
        <v>43405</v>
      </c>
      <c r="B207" s="138" t="n">
        <v>0.0616707203260716</v>
      </c>
      <c r="C207" s="129"/>
      <c r="D207" s="155" t="n">
        <v>42309</v>
      </c>
      <c r="E207" s="133" t="n">
        <v>37.6</v>
      </c>
      <c r="F207" s="133" t="n">
        <v>37.6</v>
      </c>
      <c r="G207" s="133" t="n">
        <v>37.6</v>
      </c>
      <c r="H207" s="131"/>
      <c r="I207" s="133" t="n">
        <v>28.45</v>
      </c>
      <c r="J207" s="133" t="n">
        <v>28.45</v>
      </c>
      <c r="K207" s="133" t="n">
        <v>28.45</v>
      </c>
      <c r="L207" s="134"/>
      <c r="M207" s="146" t="n">
        <v>43191</v>
      </c>
      <c r="N207" s="133" t="n">
        <v>31.55</v>
      </c>
      <c r="O207" s="133" t="n">
        <v>31.55</v>
      </c>
      <c r="P207" s="133" t="n">
        <v>31.55</v>
      </c>
      <c r="Q207" s="133"/>
      <c r="R207" s="133" t="n">
        <v>30.95</v>
      </c>
      <c r="S207" s="133" t="n">
        <v>30.95</v>
      </c>
      <c r="T207" s="133" t="n">
        <v>30.95</v>
      </c>
      <c r="U207" s="133"/>
      <c r="V207" s="133" t="n">
        <v>1.05</v>
      </c>
      <c r="W207" s="133" t="n">
        <v>1.05</v>
      </c>
      <c r="X207" s="133" t="n">
        <v>1.05</v>
      </c>
      <c r="Y207" s="133"/>
      <c r="Z207" s="131" t="n">
        <v>0.24</v>
      </c>
      <c r="AA207" s="131" t="n">
        <v>0.24</v>
      </c>
      <c r="AB207" s="131" t="n">
        <v>0.24</v>
      </c>
      <c r="AC207" s="131"/>
      <c r="AD207" s="131" t="n">
        <v>0.1</v>
      </c>
      <c r="AE207" s="131" t="n">
        <v>0.1</v>
      </c>
      <c r="AF207" s="131" t="n">
        <v>0.1</v>
      </c>
      <c r="AG207" s="131"/>
      <c r="AH207" s="131" t="n">
        <v>0.1</v>
      </c>
      <c r="AI207" s="131" t="n">
        <v>0.1</v>
      </c>
      <c r="AJ207" s="131" t="n">
        <v>0.1</v>
      </c>
      <c r="AK207" s="131"/>
      <c r="AL207" s="131" t="n">
        <v>0.1875</v>
      </c>
      <c r="AM207" s="131" t="n">
        <v>0.1875</v>
      </c>
      <c r="AN207" s="131" t="n">
        <v>0.1875</v>
      </c>
      <c r="AO207" s="133"/>
      <c r="AP207" s="133" t="n">
        <v>67</v>
      </c>
      <c r="AQ207" s="133" t="n">
        <v>0.4</v>
      </c>
      <c r="AR207" s="134"/>
      <c r="AS207" s="134"/>
      <c r="AT207" s="134"/>
      <c r="AU207" s="134"/>
      <c r="AV207" s="134"/>
      <c r="AW207" s="134"/>
      <c r="AX207" s="134"/>
      <c r="AY207" s="134"/>
      <c r="AZ207" s="134"/>
      <c r="BA207" s="134"/>
      <c r="BB207" s="134"/>
      <c r="BC207" s="134"/>
      <c r="BD207" s="134"/>
      <c r="BE207" s="134"/>
      <c r="BF207" s="134"/>
      <c r="BI207" s="153" t="n">
        <f aca="false">M207</f>
        <v>43191</v>
      </c>
      <c r="BJ207" s="157" t="n">
        <f aca="false">AH207</f>
        <v>0.1</v>
      </c>
      <c r="BK207" s="157" t="n">
        <f aca="false">AI207</f>
        <v>0.1</v>
      </c>
      <c r="BL207" s="157" t="n">
        <f aca="false">AJ207</f>
        <v>0.1</v>
      </c>
      <c r="BM207" s="144"/>
      <c r="BN207" s="157" t="n">
        <f aca="false">AL207</f>
        <v>0.1875</v>
      </c>
      <c r="BO207" s="157" t="n">
        <f aca="false">AM207</f>
        <v>0.1875</v>
      </c>
      <c r="BP207" s="158" t="n">
        <f aca="false">AN207</f>
        <v>0.1875</v>
      </c>
    </row>
    <row r="208" customFormat="false" ht="12.75" hidden="false" customHeight="false" outlineLevel="0" collapsed="false">
      <c r="A208" s="137" t="n">
        <f aca="false">EOMONTH(A207,0)+1</f>
        <v>43435</v>
      </c>
      <c r="B208" s="138" t="n">
        <v>0.0617115932684991</v>
      </c>
      <c r="C208" s="129"/>
      <c r="D208" s="155" t="n">
        <v>42339</v>
      </c>
      <c r="E208" s="133" t="n">
        <v>37.6</v>
      </c>
      <c r="F208" s="133" t="n">
        <v>37.6</v>
      </c>
      <c r="G208" s="133" t="n">
        <v>37.6</v>
      </c>
      <c r="H208" s="131"/>
      <c r="I208" s="133" t="n">
        <v>32.9</v>
      </c>
      <c r="J208" s="133" t="n">
        <v>32.9</v>
      </c>
      <c r="K208" s="133" t="n">
        <v>32.9</v>
      </c>
      <c r="L208" s="134"/>
      <c r="M208" s="146" t="n">
        <v>43221</v>
      </c>
      <c r="N208" s="133" t="n">
        <v>33.1</v>
      </c>
      <c r="O208" s="133" t="n">
        <v>33.1</v>
      </c>
      <c r="P208" s="133" t="n">
        <v>33.1</v>
      </c>
      <c r="Q208" s="133"/>
      <c r="R208" s="133" t="n">
        <v>32.1</v>
      </c>
      <c r="S208" s="133" t="n">
        <v>32.1</v>
      </c>
      <c r="T208" s="133" t="n">
        <v>32.1</v>
      </c>
      <c r="U208" s="133"/>
      <c r="V208" s="133" t="n">
        <v>1.05</v>
      </c>
      <c r="W208" s="133" t="n">
        <v>1.05</v>
      </c>
      <c r="X208" s="133" t="n">
        <v>1.05</v>
      </c>
      <c r="Y208" s="133"/>
      <c r="Z208" s="131" t="n">
        <v>0.24</v>
      </c>
      <c r="AA208" s="131" t="n">
        <v>0.24</v>
      </c>
      <c r="AB208" s="131" t="n">
        <v>0.24</v>
      </c>
      <c r="AC208" s="131"/>
      <c r="AD208" s="131" t="n">
        <v>0.105</v>
      </c>
      <c r="AE208" s="131" t="n">
        <v>0.105</v>
      </c>
      <c r="AF208" s="131" t="n">
        <v>0.105</v>
      </c>
      <c r="AG208" s="131"/>
      <c r="AH208" s="131" t="n">
        <v>0.1</v>
      </c>
      <c r="AI208" s="131" t="n">
        <v>0.1</v>
      </c>
      <c r="AJ208" s="131" t="n">
        <v>0.1</v>
      </c>
      <c r="AK208" s="131"/>
      <c r="AL208" s="131" t="n">
        <v>0.1875</v>
      </c>
      <c r="AM208" s="131" t="n">
        <v>0.1875</v>
      </c>
      <c r="AN208" s="131" t="n">
        <v>0.1875</v>
      </c>
      <c r="AO208" s="133"/>
      <c r="AP208" s="133" t="n">
        <v>67</v>
      </c>
      <c r="AQ208" s="133" t="n">
        <v>0.4</v>
      </c>
      <c r="AR208" s="134"/>
      <c r="AS208" s="134"/>
      <c r="AT208" s="134"/>
      <c r="AU208" s="134"/>
      <c r="AV208" s="134"/>
      <c r="AW208" s="134"/>
      <c r="AX208" s="134"/>
      <c r="AY208" s="134"/>
      <c r="AZ208" s="134"/>
      <c r="BA208" s="134"/>
      <c r="BB208" s="134"/>
      <c r="BC208" s="134"/>
      <c r="BD208" s="134"/>
      <c r="BE208" s="134"/>
      <c r="BF208" s="134"/>
      <c r="BI208" s="153" t="n">
        <f aca="false">M208</f>
        <v>43221</v>
      </c>
      <c r="BJ208" s="157" t="n">
        <f aca="false">AH208</f>
        <v>0.1</v>
      </c>
      <c r="BK208" s="157" t="n">
        <f aca="false">AI208</f>
        <v>0.1</v>
      </c>
      <c r="BL208" s="157" t="n">
        <f aca="false">AJ208</f>
        <v>0.1</v>
      </c>
      <c r="BM208" s="144"/>
      <c r="BN208" s="157" t="n">
        <f aca="false">AL208</f>
        <v>0.1875</v>
      </c>
      <c r="BO208" s="157" t="n">
        <f aca="false">AM208</f>
        <v>0.1875</v>
      </c>
      <c r="BP208" s="158" t="n">
        <f aca="false">AN208</f>
        <v>0.1875</v>
      </c>
    </row>
    <row r="209" customFormat="false" ht="12.75" hidden="false" customHeight="false" outlineLevel="0" collapsed="false">
      <c r="A209" s="137" t="n">
        <f aca="false">EOMONTH(A208,0)+1</f>
        <v>43466</v>
      </c>
      <c r="B209" s="138" t="n">
        <v>0.0617538286429231</v>
      </c>
      <c r="C209" s="129"/>
      <c r="D209" s="155" t="n">
        <v>42370</v>
      </c>
      <c r="E209" s="133" t="n">
        <v>46.65</v>
      </c>
      <c r="F209" s="133" t="n">
        <v>46.65</v>
      </c>
      <c r="G209" s="133" t="n">
        <v>46.65</v>
      </c>
      <c r="H209" s="131"/>
      <c r="I209" s="133" t="n">
        <v>37.35</v>
      </c>
      <c r="J209" s="133" t="n">
        <v>37.35</v>
      </c>
      <c r="K209" s="133" t="n">
        <v>37.35</v>
      </c>
      <c r="L209" s="134"/>
      <c r="M209" s="146" t="n">
        <v>43252</v>
      </c>
      <c r="N209" s="133" t="n">
        <v>34.7</v>
      </c>
      <c r="O209" s="133" t="n">
        <v>34.7</v>
      </c>
      <c r="P209" s="133" t="n">
        <v>34.7</v>
      </c>
      <c r="Q209" s="133"/>
      <c r="R209" s="133" t="n">
        <v>32.4</v>
      </c>
      <c r="S209" s="133" t="n">
        <v>32.4</v>
      </c>
      <c r="T209" s="133" t="n">
        <v>32.4</v>
      </c>
      <c r="U209" s="133"/>
      <c r="V209" s="133" t="n">
        <v>1.55</v>
      </c>
      <c r="W209" s="133" t="n">
        <v>1.55</v>
      </c>
      <c r="X209" s="133" t="n">
        <v>1.55</v>
      </c>
      <c r="Y209" s="133"/>
      <c r="Z209" s="131" t="n">
        <v>0.24</v>
      </c>
      <c r="AA209" s="131" t="n">
        <v>0.24</v>
      </c>
      <c r="AB209" s="131" t="n">
        <v>0.24</v>
      </c>
      <c r="AC209" s="131"/>
      <c r="AD209" s="131" t="n">
        <v>0.14</v>
      </c>
      <c r="AE209" s="131" t="n">
        <v>0.14</v>
      </c>
      <c r="AF209" s="131" t="n">
        <v>0.14</v>
      </c>
      <c r="AG209" s="131"/>
      <c r="AH209" s="131" t="n">
        <v>0.1</v>
      </c>
      <c r="AI209" s="131" t="n">
        <v>0.1</v>
      </c>
      <c r="AJ209" s="131" t="n">
        <v>0.1</v>
      </c>
      <c r="AK209" s="131"/>
      <c r="AL209" s="131" t="n">
        <v>0.1875</v>
      </c>
      <c r="AM209" s="131" t="n">
        <v>0.1875</v>
      </c>
      <c r="AN209" s="131" t="n">
        <v>0.1875</v>
      </c>
      <c r="AO209" s="133"/>
      <c r="AP209" s="133" t="n">
        <v>67</v>
      </c>
      <c r="AQ209" s="133" t="n">
        <v>0.4</v>
      </c>
      <c r="AR209" s="134"/>
      <c r="AS209" s="134"/>
      <c r="AT209" s="134"/>
      <c r="AU209" s="134"/>
      <c r="AV209" s="134"/>
      <c r="AW209" s="134"/>
      <c r="AX209" s="134"/>
      <c r="AY209" s="134"/>
      <c r="AZ209" s="134"/>
      <c r="BA209" s="134"/>
      <c r="BB209" s="134"/>
      <c r="BC209" s="134"/>
      <c r="BD209" s="134"/>
      <c r="BE209" s="134"/>
      <c r="BF209" s="134"/>
      <c r="BI209" s="153" t="n">
        <f aca="false">M209</f>
        <v>43252</v>
      </c>
      <c r="BJ209" s="157" t="n">
        <f aca="false">AH209</f>
        <v>0.1</v>
      </c>
      <c r="BK209" s="157" t="n">
        <f aca="false">AI209</f>
        <v>0.1</v>
      </c>
      <c r="BL209" s="157" t="n">
        <f aca="false">AJ209</f>
        <v>0.1</v>
      </c>
      <c r="BM209" s="144"/>
      <c r="BN209" s="157" t="n">
        <f aca="false">AL209</f>
        <v>0.1875</v>
      </c>
      <c r="BO209" s="157" t="n">
        <f aca="false">AM209</f>
        <v>0.1875</v>
      </c>
      <c r="BP209" s="158" t="n">
        <f aca="false">AN209</f>
        <v>0.1875</v>
      </c>
    </row>
    <row r="210" customFormat="false" ht="12.75" hidden="false" customHeight="false" outlineLevel="0" collapsed="false">
      <c r="A210" s="137" t="n">
        <f aca="false">EOMONTH(A209,0)+1</f>
        <v>43497</v>
      </c>
      <c r="B210" s="138" t="n">
        <v>0.0617960640179391</v>
      </c>
      <c r="C210" s="129"/>
      <c r="D210" s="155" t="n">
        <v>42401</v>
      </c>
      <c r="E210" s="133" t="n">
        <v>47.65</v>
      </c>
      <c r="F210" s="133" t="n">
        <v>47.65</v>
      </c>
      <c r="G210" s="133" t="n">
        <v>47.65</v>
      </c>
      <c r="H210" s="131"/>
      <c r="I210" s="133" t="n">
        <v>36.4</v>
      </c>
      <c r="J210" s="133" t="n">
        <v>36.4</v>
      </c>
      <c r="K210" s="133" t="n">
        <v>36.4</v>
      </c>
      <c r="L210" s="134"/>
      <c r="M210" s="146" t="n">
        <v>43282</v>
      </c>
      <c r="N210" s="133" t="n">
        <v>41.75</v>
      </c>
      <c r="O210" s="133" t="n">
        <v>41.75</v>
      </c>
      <c r="P210" s="133" t="n">
        <v>41.75</v>
      </c>
      <c r="Q210" s="133"/>
      <c r="R210" s="133" t="n">
        <v>40.55</v>
      </c>
      <c r="S210" s="133" t="n">
        <v>40.55</v>
      </c>
      <c r="T210" s="133" t="n">
        <v>40.55</v>
      </c>
      <c r="U210" s="133"/>
      <c r="V210" s="133" t="n">
        <v>1.55</v>
      </c>
      <c r="W210" s="133" t="n">
        <v>1.55</v>
      </c>
      <c r="X210" s="133" t="n">
        <v>1.55</v>
      </c>
      <c r="Y210" s="133"/>
      <c r="Z210" s="131" t="n">
        <v>0.29</v>
      </c>
      <c r="AA210" s="131" t="n">
        <v>0.29</v>
      </c>
      <c r="AB210" s="131" t="n">
        <v>0.29</v>
      </c>
      <c r="AC210" s="131"/>
      <c r="AD210" s="131" t="n">
        <v>0.15</v>
      </c>
      <c r="AE210" s="131" t="n">
        <v>0.15</v>
      </c>
      <c r="AF210" s="131" t="n">
        <v>0.15</v>
      </c>
      <c r="AG210" s="131"/>
      <c r="AH210" s="131" t="n">
        <v>0.28</v>
      </c>
      <c r="AI210" s="131" t="n">
        <v>0.28</v>
      </c>
      <c r="AJ210" s="131" t="n">
        <v>0.28</v>
      </c>
      <c r="AK210" s="131"/>
      <c r="AL210" s="131" t="n">
        <v>0.2625</v>
      </c>
      <c r="AM210" s="131" t="n">
        <v>0.2625</v>
      </c>
      <c r="AN210" s="131" t="n">
        <v>0.2625</v>
      </c>
      <c r="AO210" s="133"/>
      <c r="AP210" s="133" t="n">
        <v>68</v>
      </c>
      <c r="AQ210" s="133" t="n">
        <v>0.4</v>
      </c>
      <c r="AR210" s="134"/>
      <c r="AS210" s="134"/>
      <c r="AT210" s="134"/>
      <c r="AU210" s="134"/>
      <c r="AV210" s="134"/>
      <c r="AW210" s="134"/>
      <c r="AX210" s="134"/>
      <c r="AY210" s="134"/>
      <c r="AZ210" s="134"/>
      <c r="BA210" s="134"/>
      <c r="BB210" s="134"/>
      <c r="BC210" s="134"/>
      <c r="BD210" s="134"/>
      <c r="BE210" s="134"/>
      <c r="BF210" s="134"/>
      <c r="BI210" s="153" t="n">
        <f aca="false">M210</f>
        <v>43282</v>
      </c>
      <c r="BJ210" s="157" t="n">
        <f aca="false">AH210</f>
        <v>0.28</v>
      </c>
      <c r="BK210" s="157" t="n">
        <f aca="false">AI210</f>
        <v>0.28</v>
      </c>
      <c r="BL210" s="157" t="n">
        <f aca="false">AJ210</f>
        <v>0.28</v>
      </c>
      <c r="BM210" s="144"/>
      <c r="BN210" s="157" t="n">
        <f aca="false">AL210</f>
        <v>0.2625</v>
      </c>
      <c r="BO210" s="157" t="n">
        <f aca="false">AM210</f>
        <v>0.2625</v>
      </c>
      <c r="BP210" s="158" t="n">
        <f aca="false">AN210</f>
        <v>0.2625</v>
      </c>
    </row>
    <row r="211" customFormat="false" ht="12.75" hidden="false" customHeight="false" outlineLevel="0" collapsed="false">
      <c r="A211" s="137" t="n">
        <f aca="false">EOMONTH(A210,0)+1</f>
        <v>43525</v>
      </c>
      <c r="B211" s="138" t="n">
        <v>0.0618342120991078</v>
      </c>
      <c r="C211" s="129"/>
      <c r="D211" s="155" t="n">
        <v>42430</v>
      </c>
      <c r="E211" s="133" t="n">
        <v>39.15</v>
      </c>
      <c r="F211" s="133" t="n">
        <v>39.15</v>
      </c>
      <c r="G211" s="133" t="n">
        <v>39.15</v>
      </c>
      <c r="H211" s="131"/>
      <c r="I211" s="133" t="n">
        <v>33.95</v>
      </c>
      <c r="J211" s="133" t="n">
        <v>33.95</v>
      </c>
      <c r="K211" s="133" t="n">
        <v>33.95</v>
      </c>
      <c r="L211" s="134"/>
      <c r="M211" s="146" t="n">
        <v>43313</v>
      </c>
      <c r="N211" s="133" t="n">
        <v>42.5</v>
      </c>
      <c r="O211" s="133" t="n">
        <v>42.5</v>
      </c>
      <c r="P211" s="133" t="n">
        <v>42.5</v>
      </c>
      <c r="Q211" s="133"/>
      <c r="R211" s="133" t="n">
        <v>43.35</v>
      </c>
      <c r="S211" s="133" t="n">
        <v>43.35</v>
      </c>
      <c r="T211" s="133" t="n">
        <v>43.35</v>
      </c>
      <c r="U211" s="133"/>
      <c r="V211" s="133" t="n">
        <v>1.55</v>
      </c>
      <c r="W211" s="133" t="n">
        <v>1.55</v>
      </c>
      <c r="X211" s="133" t="n">
        <v>1.55</v>
      </c>
      <c r="Y211" s="133"/>
      <c r="Z211" s="131" t="n">
        <v>0.29</v>
      </c>
      <c r="AA211" s="131" t="n">
        <v>0.29</v>
      </c>
      <c r="AB211" s="131" t="n">
        <v>0.29</v>
      </c>
      <c r="AC211" s="131"/>
      <c r="AD211" s="131" t="n">
        <v>0.16</v>
      </c>
      <c r="AE211" s="131" t="n">
        <v>0.16</v>
      </c>
      <c r="AF211" s="131" t="n">
        <v>0.16</v>
      </c>
      <c r="AG211" s="131"/>
      <c r="AH211" s="131" t="n">
        <v>0.28</v>
      </c>
      <c r="AI211" s="131" t="n">
        <v>0.28</v>
      </c>
      <c r="AJ211" s="131" t="n">
        <v>0.28</v>
      </c>
      <c r="AK211" s="131"/>
      <c r="AL211" s="131" t="n">
        <v>0.2625</v>
      </c>
      <c r="AM211" s="131" t="n">
        <v>0.2625</v>
      </c>
      <c r="AN211" s="131" t="n">
        <v>0.2625</v>
      </c>
      <c r="AO211" s="133"/>
      <c r="AP211" s="133" t="n">
        <v>68</v>
      </c>
      <c r="AQ211" s="133" t="n">
        <v>0.4</v>
      </c>
      <c r="AR211" s="134"/>
      <c r="AS211" s="134"/>
      <c r="AT211" s="134"/>
      <c r="AU211" s="134"/>
      <c r="AV211" s="134"/>
      <c r="AW211" s="134"/>
      <c r="AX211" s="134"/>
      <c r="AY211" s="134"/>
      <c r="AZ211" s="134"/>
      <c r="BA211" s="134"/>
      <c r="BB211" s="134"/>
      <c r="BC211" s="134"/>
      <c r="BD211" s="134"/>
      <c r="BE211" s="134"/>
      <c r="BF211" s="134"/>
      <c r="BI211" s="153" t="n">
        <f aca="false">M211</f>
        <v>43313</v>
      </c>
      <c r="BJ211" s="157" t="n">
        <f aca="false">AH211</f>
        <v>0.28</v>
      </c>
      <c r="BK211" s="157" t="n">
        <f aca="false">AI211</f>
        <v>0.28</v>
      </c>
      <c r="BL211" s="157" t="n">
        <f aca="false">AJ211</f>
        <v>0.28</v>
      </c>
      <c r="BM211" s="144"/>
      <c r="BN211" s="157" t="n">
        <f aca="false">AL211</f>
        <v>0.2625</v>
      </c>
      <c r="BO211" s="157" t="n">
        <f aca="false">AM211</f>
        <v>0.2625</v>
      </c>
      <c r="BP211" s="158" t="n">
        <f aca="false">AN211</f>
        <v>0.2625</v>
      </c>
    </row>
    <row r="212" customFormat="false" ht="12.75" hidden="false" customHeight="false" outlineLevel="0" collapsed="false">
      <c r="A212" s="137" t="n">
        <f aca="false">EOMONTH(A211,0)+1</f>
        <v>43556</v>
      </c>
      <c r="B212" s="138" t="n">
        <v>0.0618764474752509</v>
      </c>
      <c r="C212" s="129"/>
      <c r="D212" s="155" t="n">
        <v>42461</v>
      </c>
      <c r="E212" s="133" t="n">
        <v>39.4</v>
      </c>
      <c r="F212" s="133" t="n">
        <v>39.4</v>
      </c>
      <c r="G212" s="133" t="n">
        <v>39.4</v>
      </c>
      <c r="H212" s="131"/>
      <c r="I212" s="133" t="n">
        <v>31.2</v>
      </c>
      <c r="J212" s="133" t="n">
        <v>31.2</v>
      </c>
      <c r="K212" s="133" t="n">
        <v>31.2</v>
      </c>
      <c r="L212" s="134"/>
      <c r="M212" s="146" t="n">
        <v>43344</v>
      </c>
      <c r="N212" s="133" t="n">
        <v>30.475</v>
      </c>
      <c r="O212" s="133" t="n">
        <v>30.475</v>
      </c>
      <c r="P212" s="133" t="n">
        <v>30.475</v>
      </c>
      <c r="Q212" s="133"/>
      <c r="R212" s="133" t="n">
        <v>31.75</v>
      </c>
      <c r="S212" s="133" t="n">
        <v>31.75</v>
      </c>
      <c r="T212" s="133" t="n">
        <v>31.75</v>
      </c>
      <c r="U212" s="133"/>
      <c r="V212" s="133" t="n">
        <v>1.55</v>
      </c>
      <c r="W212" s="133" t="n">
        <v>1.55</v>
      </c>
      <c r="X212" s="133" t="n">
        <v>1.55</v>
      </c>
      <c r="Y212" s="133"/>
      <c r="Z212" s="131" t="n">
        <v>0.24</v>
      </c>
      <c r="AA212" s="131" t="n">
        <v>0.24</v>
      </c>
      <c r="AB212" s="131" t="n">
        <v>0.24</v>
      </c>
      <c r="AC212" s="131"/>
      <c r="AD212" s="131" t="n">
        <v>0.16</v>
      </c>
      <c r="AE212" s="131" t="n">
        <v>0.16</v>
      </c>
      <c r="AF212" s="131" t="n">
        <v>0.16</v>
      </c>
      <c r="AG212" s="131"/>
      <c r="AH212" s="131" t="n">
        <v>0.21</v>
      </c>
      <c r="AI212" s="131" t="n">
        <v>0.21</v>
      </c>
      <c r="AJ212" s="131" t="n">
        <v>0.21</v>
      </c>
      <c r="AK212" s="131"/>
      <c r="AL212" s="131" t="n">
        <v>0.21</v>
      </c>
      <c r="AM212" s="131" t="n">
        <v>0.21</v>
      </c>
      <c r="AN212" s="131" t="n">
        <v>0.21</v>
      </c>
      <c r="AO212" s="133"/>
      <c r="AP212" s="133" t="n">
        <v>68</v>
      </c>
      <c r="AQ212" s="133" t="n">
        <v>0.4</v>
      </c>
      <c r="AR212" s="134"/>
      <c r="AS212" s="134"/>
      <c r="AT212" s="134"/>
      <c r="AU212" s="134"/>
      <c r="AV212" s="134"/>
      <c r="AW212" s="134"/>
      <c r="AX212" s="134"/>
      <c r="AY212" s="134"/>
      <c r="AZ212" s="134"/>
      <c r="BA212" s="134"/>
      <c r="BB212" s="134"/>
      <c r="BC212" s="134"/>
      <c r="BD212" s="134"/>
      <c r="BE212" s="134"/>
      <c r="BF212" s="134"/>
      <c r="BI212" s="153" t="n">
        <f aca="false">M212</f>
        <v>43344</v>
      </c>
      <c r="BJ212" s="157" t="n">
        <f aca="false">AH212</f>
        <v>0.21</v>
      </c>
      <c r="BK212" s="157" t="n">
        <f aca="false">AI212</f>
        <v>0.21</v>
      </c>
      <c r="BL212" s="157" t="n">
        <f aca="false">AJ212</f>
        <v>0.21</v>
      </c>
      <c r="BM212" s="144"/>
      <c r="BN212" s="157" t="n">
        <f aca="false">AL212</f>
        <v>0.21</v>
      </c>
      <c r="BO212" s="157" t="n">
        <f aca="false">AM212</f>
        <v>0.21</v>
      </c>
      <c r="BP212" s="158" t="n">
        <f aca="false">AN212</f>
        <v>0.21</v>
      </c>
    </row>
    <row r="213" customFormat="false" ht="12.75" hidden="false" customHeight="false" outlineLevel="0" collapsed="false">
      <c r="A213" s="137" t="n">
        <f aca="false">EOMONTH(A212,0)+1</f>
        <v>43586</v>
      </c>
      <c r="B213" s="138" t="n">
        <v>0.0619173204204695</v>
      </c>
      <c r="C213" s="129"/>
      <c r="D213" s="155" t="n">
        <v>42491</v>
      </c>
      <c r="E213" s="133" t="n">
        <v>40.2</v>
      </c>
      <c r="F213" s="133" t="n">
        <v>40.2</v>
      </c>
      <c r="G213" s="133" t="n">
        <v>40.2</v>
      </c>
      <c r="H213" s="131"/>
      <c r="I213" s="133" t="n">
        <v>30.7</v>
      </c>
      <c r="J213" s="133" t="n">
        <v>30.7</v>
      </c>
      <c r="K213" s="133" t="n">
        <v>30.7</v>
      </c>
      <c r="L213" s="134"/>
      <c r="M213" s="146" t="n">
        <v>43374</v>
      </c>
      <c r="N213" s="133" t="n">
        <v>28.525</v>
      </c>
      <c r="O213" s="133" t="n">
        <v>28.525</v>
      </c>
      <c r="P213" s="133" t="n">
        <v>28.525</v>
      </c>
      <c r="Q213" s="133"/>
      <c r="R213" s="133" t="n">
        <v>29.8</v>
      </c>
      <c r="S213" s="133" t="n">
        <v>29.8</v>
      </c>
      <c r="T213" s="133" t="n">
        <v>29.8</v>
      </c>
      <c r="U213" s="133"/>
      <c r="V213" s="133" t="n">
        <v>1.55</v>
      </c>
      <c r="W213" s="133" t="n">
        <v>1.55</v>
      </c>
      <c r="X213" s="133" t="n">
        <v>1.55</v>
      </c>
      <c r="Y213" s="133"/>
      <c r="Z213" s="131" t="n">
        <v>0.24</v>
      </c>
      <c r="AA213" s="131" t="n">
        <v>0.24</v>
      </c>
      <c r="AB213" s="131" t="n">
        <v>0.24</v>
      </c>
      <c r="AC213" s="131"/>
      <c r="AD213" s="131" t="n">
        <v>0.14</v>
      </c>
      <c r="AE213" s="131" t="n">
        <v>0.14</v>
      </c>
      <c r="AF213" s="131" t="n">
        <v>0.14</v>
      </c>
      <c r="AG213" s="131"/>
      <c r="AH213" s="131" t="n">
        <v>0.18</v>
      </c>
      <c r="AI213" s="131" t="n">
        <v>0.18</v>
      </c>
      <c r="AJ213" s="131" t="n">
        <v>0.18</v>
      </c>
      <c r="AK213" s="131"/>
      <c r="AL213" s="131" t="n">
        <v>0.1875</v>
      </c>
      <c r="AM213" s="131" t="n">
        <v>0.1875</v>
      </c>
      <c r="AN213" s="131" t="n">
        <v>0.1875</v>
      </c>
      <c r="AO213" s="133"/>
      <c r="AP213" s="133" t="n">
        <v>69</v>
      </c>
      <c r="AQ213" s="133" t="n">
        <v>0.4</v>
      </c>
      <c r="AR213" s="134"/>
      <c r="AS213" s="134"/>
      <c r="AT213" s="134"/>
      <c r="AU213" s="134"/>
      <c r="AV213" s="134"/>
      <c r="AW213" s="134"/>
      <c r="AX213" s="134"/>
      <c r="AY213" s="134"/>
      <c r="AZ213" s="134"/>
      <c r="BA213" s="134"/>
      <c r="BB213" s="134"/>
      <c r="BC213" s="134"/>
      <c r="BD213" s="134"/>
      <c r="BE213" s="134"/>
      <c r="BF213" s="134"/>
      <c r="BI213" s="153" t="n">
        <f aca="false">M213</f>
        <v>43374</v>
      </c>
      <c r="BJ213" s="157" t="n">
        <f aca="false">AH213</f>
        <v>0.18</v>
      </c>
      <c r="BK213" s="157" t="n">
        <f aca="false">AI213</f>
        <v>0.18</v>
      </c>
      <c r="BL213" s="157" t="n">
        <f aca="false">AJ213</f>
        <v>0.18</v>
      </c>
      <c r="BM213" s="144"/>
      <c r="BN213" s="157" t="n">
        <f aca="false">AL213</f>
        <v>0.1875</v>
      </c>
      <c r="BO213" s="157" t="n">
        <f aca="false">AM213</f>
        <v>0.1875</v>
      </c>
      <c r="BP213" s="158" t="n">
        <f aca="false">AN213</f>
        <v>0.1875</v>
      </c>
    </row>
    <row r="214" customFormat="false" ht="12.75" hidden="false" customHeight="false" outlineLevel="0" collapsed="false">
      <c r="A214" s="137" t="n">
        <f aca="false">EOMONTH(A213,0)+1</f>
        <v>43617</v>
      </c>
      <c r="B214" s="138" t="n">
        <v>0.0619595557977779</v>
      </c>
      <c r="C214" s="129"/>
      <c r="D214" s="155" t="n">
        <v>42522</v>
      </c>
      <c r="E214" s="133" t="n">
        <v>48.25</v>
      </c>
      <c r="F214" s="133" t="n">
        <v>48.25</v>
      </c>
      <c r="G214" s="133" t="n">
        <v>48.25</v>
      </c>
      <c r="H214" s="131"/>
      <c r="I214" s="133" t="n">
        <v>31.845</v>
      </c>
      <c r="J214" s="133" t="n">
        <v>31.845</v>
      </c>
      <c r="K214" s="133" t="n">
        <v>31.845</v>
      </c>
      <c r="L214" s="134"/>
      <c r="M214" s="146" t="n">
        <v>43405</v>
      </c>
      <c r="N214" s="133" t="n">
        <v>32.025</v>
      </c>
      <c r="O214" s="133" t="n">
        <v>32.025</v>
      </c>
      <c r="P214" s="133" t="n">
        <v>32.025</v>
      </c>
      <c r="Q214" s="133"/>
      <c r="R214" s="133" t="n">
        <v>33.15</v>
      </c>
      <c r="S214" s="133" t="n">
        <v>33.15</v>
      </c>
      <c r="T214" s="133" t="n">
        <v>33.15</v>
      </c>
      <c r="U214" s="133"/>
      <c r="V214" s="133" t="n">
        <v>1.55</v>
      </c>
      <c r="W214" s="133" t="n">
        <v>1.55</v>
      </c>
      <c r="X214" s="133" t="n">
        <v>1.55</v>
      </c>
      <c r="Y214" s="133"/>
      <c r="Z214" s="131" t="n">
        <v>0.24</v>
      </c>
      <c r="AA214" s="131" t="n">
        <v>0.24</v>
      </c>
      <c r="AB214" s="131" t="n">
        <v>0.24</v>
      </c>
      <c r="AC214" s="131"/>
      <c r="AD214" s="131" t="n">
        <v>0.1</v>
      </c>
      <c r="AE214" s="131" t="n">
        <v>0.1</v>
      </c>
      <c r="AF214" s="131" t="n">
        <v>0.1</v>
      </c>
      <c r="AG214" s="131"/>
      <c r="AH214" s="131" t="n">
        <v>0.18</v>
      </c>
      <c r="AI214" s="131" t="n">
        <v>0.18</v>
      </c>
      <c r="AJ214" s="131" t="n">
        <v>0.18</v>
      </c>
      <c r="AK214" s="131"/>
      <c r="AL214" s="131" t="n">
        <v>0.1875</v>
      </c>
      <c r="AM214" s="131" t="n">
        <v>0.1875</v>
      </c>
      <c r="AN214" s="131" t="n">
        <v>0.1875</v>
      </c>
      <c r="AO214" s="133"/>
      <c r="AP214" s="133" t="n">
        <v>69</v>
      </c>
      <c r="AQ214" s="133" t="n">
        <v>0.4</v>
      </c>
      <c r="AR214" s="134"/>
      <c r="AS214" s="134"/>
      <c r="AT214" s="134"/>
      <c r="AU214" s="134"/>
      <c r="AV214" s="134"/>
      <c r="AW214" s="134"/>
      <c r="AX214" s="134"/>
      <c r="AY214" s="134"/>
      <c r="AZ214" s="134"/>
      <c r="BA214" s="134"/>
      <c r="BB214" s="134"/>
      <c r="BC214" s="134"/>
      <c r="BD214" s="134"/>
      <c r="BE214" s="134"/>
      <c r="BF214" s="134"/>
      <c r="BI214" s="153" t="n">
        <f aca="false">M214</f>
        <v>43405</v>
      </c>
      <c r="BJ214" s="157" t="n">
        <f aca="false">AH214</f>
        <v>0.18</v>
      </c>
      <c r="BK214" s="157" t="n">
        <f aca="false">AI214</f>
        <v>0.18</v>
      </c>
      <c r="BL214" s="157" t="n">
        <f aca="false">AJ214</f>
        <v>0.18</v>
      </c>
      <c r="BM214" s="144"/>
      <c r="BN214" s="157" t="n">
        <f aca="false">AL214</f>
        <v>0.1875</v>
      </c>
      <c r="BO214" s="157" t="n">
        <f aca="false">AM214</f>
        <v>0.1875</v>
      </c>
      <c r="BP214" s="158" t="n">
        <f aca="false">AN214</f>
        <v>0.1875</v>
      </c>
    </row>
    <row r="215" customFormat="false" ht="12.75" hidden="false" customHeight="false" outlineLevel="0" collapsed="false">
      <c r="A215" s="137" t="n">
        <f aca="false">EOMONTH(A214,0)+1</f>
        <v>43647</v>
      </c>
      <c r="B215" s="138" t="n">
        <v>0.0620004287441245</v>
      </c>
      <c r="C215" s="129"/>
      <c r="D215" s="155" t="n">
        <v>42552</v>
      </c>
      <c r="E215" s="133" t="n">
        <v>61</v>
      </c>
      <c r="F215" s="133" t="n">
        <v>61</v>
      </c>
      <c r="G215" s="133" t="n">
        <v>61</v>
      </c>
      <c r="H215" s="131"/>
      <c r="I215" s="133" t="n">
        <v>32.85</v>
      </c>
      <c r="J215" s="133" t="n">
        <v>32.85</v>
      </c>
      <c r="K215" s="133" t="n">
        <v>32.85</v>
      </c>
      <c r="L215" s="134"/>
      <c r="M215" s="146" t="n">
        <v>43435</v>
      </c>
      <c r="N215" s="133" t="n">
        <v>29.375</v>
      </c>
      <c r="O215" s="133" t="n">
        <v>29.375</v>
      </c>
      <c r="P215" s="133" t="n">
        <v>29.375</v>
      </c>
      <c r="Q215" s="133"/>
      <c r="R215" s="133" t="n">
        <v>30.4</v>
      </c>
      <c r="S215" s="133" t="n">
        <v>30.4</v>
      </c>
      <c r="T215" s="133" t="n">
        <v>30.4</v>
      </c>
      <c r="U215" s="133"/>
      <c r="V215" s="133" t="n">
        <v>1.05</v>
      </c>
      <c r="W215" s="133" t="n">
        <v>1.05</v>
      </c>
      <c r="X215" s="133" t="n">
        <v>1.05</v>
      </c>
      <c r="Y215" s="133"/>
      <c r="Z215" s="131" t="n">
        <v>0.24</v>
      </c>
      <c r="AA215" s="131" t="n">
        <v>0.24</v>
      </c>
      <c r="AB215" s="131" t="n">
        <v>0.24</v>
      </c>
      <c r="AC215" s="131"/>
      <c r="AD215" s="131" t="n">
        <v>0.1</v>
      </c>
      <c r="AE215" s="131" t="n">
        <v>0.1</v>
      </c>
      <c r="AF215" s="131" t="n">
        <v>0.1</v>
      </c>
      <c r="AG215" s="131"/>
      <c r="AH215" s="131" t="n">
        <v>0.18</v>
      </c>
      <c r="AI215" s="131" t="n">
        <v>0.18</v>
      </c>
      <c r="AJ215" s="131" t="n">
        <v>0.18</v>
      </c>
      <c r="AK215" s="131"/>
      <c r="AL215" s="131" t="n">
        <v>0.1875</v>
      </c>
      <c r="AM215" s="131" t="n">
        <v>0.1875</v>
      </c>
      <c r="AN215" s="131" t="n">
        <v>0.1875</v>
      </c>
      <c r="AO215" s="133"/>
      <c r="AP215" s="133" t="n">
        <v>69</v>
      </c>
      <c r="AQ215" s="133" t="n">
        <v>0.4</v>
      </c>
      <c r="AR215" s="134"/>
      <c r="AS215" s="134"/>
      <c r="AT215" s="134"/>
      <c r="AU215" s="134"/>
      <c r="AV215" s="134"/>
      <c r="AW215" s="134"/>
      <c r="AX215" s="134"/>
      <c r="AY215" s="134"/>
      <c r="AZ215" s="134"/>
      <c r="BA215" s="134"/>
      <c r="BB215" s="134"/>
      <c r="BC215" s="134"/>
      <c r="BD215" s="134"/>
      <c r="BE215" s="134"/>
      <c r="BF215" s="134"/>
      <c r="BI215" s="153" t="n">
        <f aca="false">M215</f>
        <v>43435</v>
      </c>
      <c r="BJ215" s="157" t="n">
        <f aca="false">AH215</f>
        <v>0.18</v>
      </c>
      <c r="BK215" s="157" t="n">
        <f aca="false">AI215</f>
        <v>0.18</v>
      </c>
      <c r="BL215" s="157" t="n">
        <f aca="false">AJ215</f>
        <v>0.18</v>
      </c>
      <c r="BM215" s="144"/>
      <c r="BN215" s="157" t="n">
        <f aca="false">AL215</f>
        <v>0.1875</v>
      </c>
      <c r="BO215" s="157" t="n">
        <f aca="false">AM215</f>
        <v>0.1875</v>
      </c>
      <c r="BP215" s="158" t="n">
        <f aca="false">AN215</f>
        <v>0.1875</v>
      </c>
    </row>
    <row r="216" customFormat="false" ht="12.75" hidden="false" customHeight="false" outlineLevel="0" collapsed="false">
      <c r="A216" s="137" t="n">
        <f aca="false">EOMONTH(A215,0)+1</f>
        <v>43678</v>
      </c>
      <c r="B216" s="138" t="n">
        <v>0.0620426641225977</v>
      </c>
      <c r="C216" s="129"/>
      <c r="D216" s="155" t="n">
        <v>42583</v>
      </c>
      <c r="E216" s="133" t="n">
        <v>61</v>
      </c>
      <c r="F216" s="133" t="n">
        <v>61</v>
      </c>
      <c r="G216" s="133" t="n">
        <v>61</v>
      </c>
      <c r="H216" s="131"/>
      <c r="I216" s="133" t="n">
        <v>32.1</v>
      </c>
      <c r="J216" s="133" t="n">
        <v>32.1</v>
      </c>
      <c r="K216" s="133" t="n">
        <v>32.1</v>
      </c>
      <c r="L216" s="134"/>
      <c r="M216" s="146" t="n">
        <v>43466</v>
      </c>
      <c r="N216" s="133" t="n">
        <v>37.455</v>
      </c>
      <c r="O216" s="133" t="n">
        <v>37.455</v>
      </c>
      <c r="P216" s="133" t="n">
        <v>37.455</v>
      </c>
      <c r="Q216" s="133"/>
      <c r="R216" s="133" t="n">
        <v>35.054</v>
      </c>
      <c r="S216" s="133" t="n">
        <v>35.054</v>
      </c>
      <c r="T216" s="133" t="n">
        <v>35.054</v>
      </c>
      <c r="U216" s="133"/>
      <c r="V216" s="133" t="n">
        <v>1.05</v>
      </c>
      <c r="W216" s="133" t="n">
        <v>1.05</v>
      </c>
      <c r="X216" s="133" t="n">
        <v>1.05</v>
      </c>
      <c r="Y216" s="133"/>
      <c r="Z216" s="131" t="n">
        <v>0.24</v>
      </c>
      <c r="AA216" s="131" t="n">
        <v>0.24</v>
      </c>
      <c r="AB216" s="131" t="n">
        <v>0.24</v>
      </c>
      <c r="AC216" s="131"/>
      <c r="AD216" s="131" t="n">
        <v>0.11</v>
      </c>
      <c r="AE216" s="131" t="n">
        <v>0.11</v>
      </c>
      <c r="AF216" s="131" t="n">
        <v>0.11</v>
      </c>
      <c r="AG216" s="131"/>
      <c r="AH216" s="131" t="n">
        <v>0.18</v>
      </c>
      <c r="AI216" s="131" t="n">
        <v>0.18</v>
      </c>
      <c r="AJ216" s="131" t="n">
        <v>0.18</v>
      </c>
      <c r="AK216" s="131"/>
      <c r="AL216" s="131" t="n">
        <v>0.1875</v>
      </c>
      <c r="AM216" s="131" t="n">
        <v>0.1875</v>
      </c>
      <c r="AN216" s="131" t="n">
        <v>0.1875</v>
      </c>
      <c r="AO216" s="133"/>
      <c r="AP216" s="133" t="n">
        <v>70</v>
      </c>
      <c r="AQ216" s="133" t="n">
        <v>0.4</v>
      </c>
      <c r="AR216" s="134"/>
      <c r="AS216" s="134"/>
      <c r="AT216" s="134"/>
      <c r="AU216" s="134"/>
      <c r="AV216" s="134"/>
      <c r="AW216" s="134"/>
      <c r="AX216" s="134"/>
      <c r="AY216" s="134"/>
      <c r="AZ216" s="134"/>
      <c r="BA216" s="134"/>
      <c r="BB216" s="134"/>
      <c r="BC216" s="134"/>
      <c r="BD216" s="134"/>
      <c r="BE216" s="134"/>
      <c r="BF216" s="134"/>
      <c r="BI216" s="153" t="n">
        <f aca="false">M216</f>
        <v>43466</v>
      </c>
      <c r="BJ216" s="157" t="n">
        <f aca="false">AH216</f>
        <v>0.18</v>
      </c>
      <c r="BK216" s="157" t="n">
        <f aca="false">AI216</f>
        <v>0.18</v>
      </c>
      <c r="BL216" s="157" t="n">
        <f aca="false">AJ216</f>
        <v>0.18</v>
      </c>
      <c r="BM216" s="144"/>
      <c r="BN216" s="157" t="n">
        <f aca="false">AL216</f>
        <v>0.1875</v>
      </c>
      <c r="BO216" s="157" t="n">
        <f aca="false">AM216</f>
        <v>0.1875</v>
      </c>
      <c r="BP216" s="158" t="n">
        <f aca="false">AN216</f>
        <v>0.1875</v>
      </c>
    </row>
    <row r="217" customFormat="false" ht="12.75" hidden="false" customHeight="false" outlineLevel="0" collapsed="false">
      <c r="A217" s="137" t="n">
        <f aca="false">EOMONTH(A216,0)+1</f>
        <v>43709</v>
      </c>
      <c r="B217" s="138" t="n">
        <v>0.0620848995016634</v>
      </c>
      <c r="C217" s="129"/>
      <c r="D217" s="155" t="n">
        <v>42614</v>
      </c>
      <c r="E217" s="133" t="n">
        <v>38.15</v>
      </c>
      <c r="F217" s="133" t="n">
        <v>38.15</v>
      </c>
      <c r="G217" s="133" t="n">
        <v>38.15</v>
      </c>
      <c r="H217" s="131"/>
      <c r="I217" s="133" t="n">
        <v>30</v>
      </c>
      <c r="J217" s="133" t="n">
        <v>30</v>
      </c>
      <c r="K217" s="133" t="n">
        <v>30</v>
      </c>
      <c r="L217" s="134"/>
      <c r="M217" s="146" t="n">
        <v>43497</v>
      </c>
      <c r="N217" s="133" t="n">
        <v>37.679</v>
      </c>
      <c r="O217" s="133" t="n">
        <v>37.679</v>
      </c>
      <c r="P217" s="133" t="n">
        <v>37.679</v>
      </c>
      <c r="Q217" s="133"/>
      <c r="R217" s="133" t="n">
        <v>33.354</v>
      </c>
      <c r="S217" s="133" t="n">
        <v>33.354</v>
      </c>
      <c r="T217" s="133" t="n">
        <v>33.354</v>
      </c>
      <c r="U217" s="133"/>
      <c r="V217" s="133" t="n">
        <v>1.05</v>
      </c>
      <c r="W217" s="133" t="n">
        <v>1.05</v>
      </c>
      <c r="X217" s="133" t="n">
        <v>1.05</v>
      </c>
      <c r="Y217" s="133"/>
      <c r="Z217" s="131" t="n">
        <v>0.24</v>
      </c>
      <c r="AA217" s="131" t="n">
        <v>0.24</v>
      </c>
      <c r="AB217" s="131" t="n">
        <v>0.24</v>
      </c>
      <c r="AC217" s="131"/>
      <c r="AD217" s="131" t="n">
        <v>0.13</v>
      </c>
      <c r="AE217" s="131" t="n">
        <v>0.13</v>
      </c>
      <c r="AF217" s="131" t="n">
        <v>0.13</v>
      </c>
      <c r="AG217" s="131"/>
      <c r="AH217" s="131" t="n">
        <v>0.18</v>
      </c>
      <c r="AI217" s="131" t="n">
        <v>0.18</v>
      </c>
      <c r="AJ217" s="131" t="n">
        <v>0.18</v>
      </c>
      <c r="AK217" s="131"/>
      <c r="AL217" s="131" t="n">
        <v>0.1875</v>
      </c>
      <c r="AM217" s="131" t="n">
        <v>0.1875</v>
      </c>
      <c r="AN217" s="131" t="n">
        <v>0.1875</v>
      </c>
      <c r="AO217" s="133"/>
      <c r="AP217" s="133" t="n">
        <v>70</v>
      </c>
      <c r="AQ217" s="133" t="n">
        <v>0.4</v>
      </c>
      <c r="AR217" s="134"/>
      <c r="AS217" s="134"/>
      <c r="AT217" s="134"/>
      <c r="AU217" s="134"/>
      <c r="AV217" s="134"/>
      <c r="AW217" s="134"/>
      <c r="AX217" s="134"/>
      <c r="AY217" s="134"/>
      <c r="AZ217" s="134"/>
      <c r="BA217" s="134"/>
      <c r="BB217" s="134"/>
      <c r="BC217" s="134"/>
      <c r="BD217" s="134"/>
      <c r="BE217" s="134"/>
      <c r="BF217" s="134"/>
      <c r="BI217" s="153" t="n">
        <f aca="false">M217</f>
        <v>43497</v>
      </c>
      <c r="BJ217" s="157" t="n">
        <f aca="false">AH217</f>
        <v>0.18</v>
      </c>
      <c r="BK217" s="157" t="n">
        <f aca="false">AI217</f>
        <v>0.18</v>
      </c>
      <c r="BL217" s="157" t="n">
        <f aca="false">AJ217</f>
        <v>0.18</v>
      </c>
      <c r="BM217" s="144"/>
      <c r="BN217" s="157" t="n">
        <f aca="false">AL217</f>
        <v>0.1875</v>
      </c>
      <c r="BO217" s="157" t="n">
        <f aca="false">AM217</f>
        <v>0.1875</v>
      </c>
      <c r="BP217" s="158" t="n">
        <f aca="false">AN217</f>
        <v>0.1875</v>
      </c>
    </row>
    <row r="218" customFormat="false" ht="12.75" hidden="false" customHeight="false" outlineLevel="0" collapsed="false">
      <c r="A218" s="137" t="n">
        <f aca="false">EOMONTH(A217,0)+1</f>
        <v>43739</v>
      </c>
      <c r="B218" s="138" t="n">
        <v>0.06212577244971</v>
      </c>
      <c r="C218" s="129"/>
      <c r="D218" s="155" t="n">
        <v>42644</v>
      </c>
      <c r="E218" s="133" t="n">
        <v>37.9</v>
      </c>
      <c r="F218" s="133" t="n">
        <v>37.9</v>
      </c>
      <c r="G218" s="133" t="n">
        <v>37.9</v>
      </c>
      <c r="H218" s="131"/>
      <c r="I218" s="133" t="n">
        <v>29.3</v>
      </c>
      <c r="J218" s="133" t="n">
        <v>29.3</v>
      </c>
      <c r="K218" s="133" t="n">
        <v>29.3</v>
      </c>
      <c r="L218" s="134"/>
      <c r="M218" s="146" t="n">
        <v>43525</v>
      </c>
      <c r="N218" s="133" t="n">
        <v>31.725</v>
      </c>
      <c r="O218" s="133" t="n">
        <v>31.725</v>
      </c>
      <c r="P218" s="133" t="n">
        <v>31.725</v>
      </c>
      <c r="Q218" s="133"/>
      <c r="R218" s="133" t="n">
        <v>33.05</v>
      </c>
      <c r="S218" s="133" t="n">
        <v>33.05</v>
      </c>
      <c r="T218" s="133" t="n">
        <v>33.05</v>
      </c>
      <c r="U218" s="133"/>
      <c r="V218" s="133" t="n">
        <v>1.05</v>
      </c>
      <c r="W218" s="133" t="n">
        <v>1.05</v>
      </c>
      <c r="X218" s="133" t="n">
        <v>1.05</v>
      </c>
      <c r="Y218" s="133"/>
      <c r="Z218" s="131" t="n">
        <v>0.24</v>
      </c>
      <c r="AA218" s="131" t="n">
        <v>0.24</v>
      </c>
      <c r="AB218" s="131" t="n">
        <v>0.24</v>
      </c>
      <c r="AC218" s="131"/>
      <c r="AD218" s="131" t="n">
        <v>0.13</v>
      </c>
      <c r="AE218" s="131" t="n">
        <v>0.13</v>
      </c>
      <c r="AF218" s="131" t="n">
        <v>0.13</v>
      </c>
      <c r="AG218" s="131"/>
      <c r="AH218" s="131" t="n">
        <v>0.18</v>
      </c>
      <c r="AI218" s="131" t="n">
        <v>0.18</v>
      </c>
      <c r="AJ218" s="131" t="n">
        <v>0.18</v>
      </c>
      <c r="AK218" s="131"/>
      <c r="AL218" s="131" t="n">
        <v>0.1875</v>
      </c>
      <c r="AM218" s="131" t="n">
        <v>0.1875</v>
      </c>
      <c r="AN218" s="131" t="n">
        <v>0.1875</v>
      </c>
      <c r="AO218" s="133"/>
      <c r="AP218" s="133" t="n">
        <v>70</v>
      </c>
      <c r="AQ218" s="133" t="n">
        <v>0.4</v>
      </c>
      <c r="AR218" s="134"/>
      <c r="AS218" s="134"/>
      <c r="AT218" s="134"/>
      <c r="AU218" s="134"/>
      <c r="AV218" s="134"/>
      <c r="AW218" s="134"/>
      <c r="AX218" s="134"/>
      <c r="AY218" s="134"/>
      <c r="AZ218" s="134"/>
      <c r="BA218" s="134"/>
      <c r="BB218" s="134"/>
      <c r="BC218" s="134"/>
      <c r="BD218" s="134"/>
      <c r="BE218" s="134"/>
      <c r="BF218" s="134"/>
      <c r="BI218" s="153" t="n">
        <f aca="false">M218</f>
        <v>43525</v>
      </c>
      <c r="BJ218" s="157" t="n">
        <f aca="false">AH218</f>
        <v>0.18</v>
      </c>
      <c r="BK218" s="157" t="n">
        <f aca="false">AI218</f>
        <v>0.18</v>
      </c>
      <c r="BL218" s="157" t="n">
        <f aca="false">AJ218</f>
        <v>0.18</v>
      </c>
      <c r="BM218" s="144"/>
      <c r="BN218" s="157" t="n">
        <f aca="false">AL218</f>
        <v>0.1875</v>
      </c>
      <c r="BO218" s="157" t="n">
        <f aca="false">AM218</f>
        <v>0.1875</v>
      </c>
      <c r="BP218" s="158" t="n">
        <f aca="false">AN218</f>
        <v>0.1875</v>
      </c>
    </row>
    <row r="219" customFormat="false" ht="12.75" hidden="false" customHeight="false" outlineLevel="0" collapsed="false">
      <c r="A219" s="137" t="n">
        <f aca="false">EOMONTH(A218,0)+1</f>
        <v>43770</v>
      </c>
      <c r="B219" s="138" t="n">
        <v>0.0621680078299409</v>
      </c>
      <c r="C219" s="129"/>
      <c r="D219" s="155" t="n">
        <v>42675</v>
      </c>
      <c r="E219" s="133" t="n">
        <v>37.9</v>
      </c>
      <c r="F219" s="133" t="n">
        <v>37.9</v>
      </c>
      <c r="G219" s="133" t="n">
        <v>37.9</v>
      </c>
      <c r="H219" s="131"/>
      <c r="I219" s="133" t="n">
        <v>28.7</v>
      </c>
      <c r="J219" s="133" t="n">
        <v>28.7</v>
      </c>
      <c r="K219" s="133" t="n">
        <v>28.7</v>
      </c>
      <c r="L219" s="134"/>
      <c r="M219" s="146" t="n">
        <v>43556</v>
      </c>
      <c r="N219" s="133" t="n">
        <v>31.75</v>
      </c>
      <c r="O219" s="133" t="n">
        <v>31.75</v>
      </c>
      <c r="P219" s="133" t="n">
        <v>31.75</v>
      </c>
      <c r="Q219" s="133"/>
      <c r="R219" s="133" t="n">
        <v>31.15</v>
      </c>
      <c r="S219" s="133" t="n">
        <v>31.15</v>
      </c>
      <c r="T219" s="133" t="n">
        <v>31.15</v>
      </c>
      <c r="U219" s="133"/>
      <c r="V219" s="133" t="n">
        <v>1.05</v>
      </c>
      <c r="W219" s="133" t="n">
        <v>1.05</v>
      </c>
      <c r="X219" s="133" t="n">
        <v>1.05</v>
      </c>
      <c r="Y219" s="133"/>
      <c r="Z219" s="131" t="n">
        <v>0.24</v>
      </c>
      <c r="AA219" s="131" t="n">
        <v>0.24</v>
      </c>
      <c r="AB219" s="131" t="n">
        <v>0.24</v>
      </c>
      <c r="AC219" s="131"/>
      <c r="AD219" s="131" t="n">
        <v>0.13</v>
      </c>
      <c r="AE219" s="131" t="n">
        <v>0.13</v>
      </c>
      <c r="AF219" s="131" t="n">
        <v>0.13</v>
      </c>
      <c r="AG219" s="131"/>
      <c r="AH219" s="131" t="n">
        <v>0.18</v>
      </c>
      <c r="AI219" s="131" t="n">
        <v>0.18</v>
      </c>
      <c r="AJ219" s="131" t="n">
        <v>0.18</v>
      </c>
      <c r="AK219" s="131"/>
      <c r="AL219" s="131" t="n">
        <v>0.1875</v>
      </c>
      <c r="AM219" s="131" t="n">
        <v>0.1875</v>
      </c>
      <c r="AN219" s="131" t="n">
        <v>0.1875</v>
      </c>
      <c r="AO219" s="133"/>
      <c r="AP219" s="133" t="n">
        <v>71</v>
      </c>
      <c r="AQ219" s="133" t="n">
        <v>0.4</v>
      </c>
      <c r="AR219" s="134"/>
      <c r="AS219" s="134"/>
      <c r="AT219" s="134"/>
      <c r="AU219" s="134"/>
      <c r="AV219" s="134"/>
      <c r="AW219" s="134"/>
      <c r="AX219" s="134"/>
      <c r="AY219" s="134"/>
      <c r="AZ219" s="134"/>
      <c r="BA219" s="134"/>
      <c r="BB219" s="134"/>
      <c r="BC219" s="134"/>
      <c r="BD219" s="134"/>
      <c r="BE219" s="134"/>
      <c r="BF219" s="134"/>
      <c r="BI219" s="153" t="n">
        <f aca="false">M219</f>
        <v>43556</v>
      </c>
      <c r="BJ219" s="157" t="n">
        <f aca="false">AH219</f>
        <v>0.18</v>
      </c>
      <c r="BK219" s="157" t="n">
        <f aca="false">AI219</f>
        <v>0.18</v>
      </c>
      <c r="BL219" s="157" t="n">
        <f aca="false">AJ219</f>
        <v>0.18</v>
      </c>
      <c r="BM219" s="144"/>
      <c r="BN219" s="157" t="n">
        <f aca="false">AL219</f>
        <v>0.1875</v>
      </c>
      <c r="BO219" s="157" t="n">
        <f aca="false">AM219</f>
        <v>0.1875</v>
      </c>
      <c r="BP219" s="158" t="n">
        <f aca="false">AN219</f>
        <v>0.1875</v>
      </c>
    </row>
    <row r="220" customFormat="false" ht="12.75" hidden="false" customHeight="false" outlineLevel="0" collapsed="false">
      <c r="A220" s="137" t="n">
        <f aca="false">EOMONTH(A219,0)+1</f>
        <v>43800</v>
      </c>
      <c r="B220" s="138" t="n">
        <v>0.062208880779115</v>
      </c>
      <c r="C220" s="129"/>
      <c r="D220" s="155" t="n">
        <v>42705</v>
      </c>
      <c r="E220" s="133" t="n">
        <v>37.9</v>
      </c>
      <c r="F220" s="133" t="n">
        <v>37.9</v>
      </c>
      <c r="G220" s="133" t="n">
        <v>37.9</v>
      </c>
      <c r="H220" s="131"/>
      <c r="I220" s="133" t="n">
        <v>33.15</v>
      </c>
      <c r="J220" s="133" t="n">
        <v>33.15</v>
      </c>
      <c r="K220" s="133" t="n">
        <v>33.15</v>
      </c>
      <c r="L220" s="134"/>
      <c r="M220" s="146" t="n">
        <v>43586</v>
      </c>
      <c r="N220" s="133" t="n">
        <v>33.3</v>
      </c>
      <c r="O220" s="133" t="n">
        <v>33.3</v>
      </c>
      <c r="P220" s="133" t="n">
        <v>33.3</v>
      </c>
      <c r="Q220" s="133"/>
      <c r="R220" s="133" t="n">
        <v>32.3</v>
      </c>
      <c r="S220" s="133" t="n">
        <v>32.3</v>
      </c>
      <c r="T220" s="133" t="n">
        <v>32.3</v>
      </c>
      <c r="U220" s="133"/>
      <c r="V220" s="133" t="n">
        <v>1.05</v>
      </c>
      <c r="W220" s="133" t="n">
        <v>1.05</v>
      </c>
      <c r="X220" s="133" t="n">
        <v>1.05</v>
      </c>
      <c r="Y220" s="133"/>
      <c r="Z220" s="131" t="n">
        <v>0.24</v>
      </c>
      <c r="AA220" s="131" t="n">
        <v>0.24</v>
      </c>
      <c r="AB220" s="131" t="n">
        <v>0.24</v>
      </c>
      <c r="AC220" s="131"/>
      <c r="AD220" s="131" t="n">
        <v>0.13</v>
      </c>
      <c r="AE220" s="131" t="n">
        <v>0.13</v>
      </c>
      <c r="AF220" s="131" t="n">
        <v>0.13</v>
      </c>
      <c r="AG220" s="131"/>
      <c r="AH220" s="131" t="n">
        <v>0.18</v>
      </c>
      <c r="AI220" s="131" t="n">
        <v>0.18</v>
      </c>
      <c r="AJ220" s="131" t="n">
        <v>0.18</v>
      </c>
      <c r="AK220" s="131"/>
      <c r="AL220" s="131" t="n">
        <v>0.1875</v>
      </c>
      <c r="AM220" s="131" t="n">
        <v>0.1875</v>
      </c>
      <c r="AN220" s="131" t="n">
        <v>0.1875</v>
      </c>
      <c r="AO220" s="133"/>
      <c r="AP220" s="133" t="n">
        <v>71</v>
      </c>
      <c r="AQ220" s="133" t="n">
        <v>0.4</v>
      </c>
      <c r="AR220" s="134"/>
      <c r="AS220" s="134"/>
      <c r="AT220" s="134"/>
      <c r="AU220" s="134"/>
      <c r="AV220" s="134"/>
      <c r="AW220" s="134"/>
      <c r="AX220" s="134"/>
      <c r="AY220" s="134"/>
      <c r="AZ220" s="134"/>
      <c r="BA220" s="134"/>
      <c r="BB220" s="134"/>
      <c r="BC220" s="134"/>
      <c r="BD220" s="134"/>
      <c r="BE220" s="134"/>
      <c r="BF220" s="134"/>
      <c r="BI220" s="153" t="n">
        <f aca="false">M220</f>
        <v>43586</v>
      </c>
      <c r="BJ220" s="157" t="n">
        <f aca="false">AH220</f>
        <v>0.18</v>
      </c>
      <c r="BK220" s="157" t="n">
        <f aca="false">AI220</f>
        <v>0.18</v>
      </c>
      <c r="BL220" s="157" t="n">
        <f aca="false">AJ220</f>
        <v>0.18</v>
      </c>
      <c r="BM220" s="144"/>
      <c r="BN220" s="157" t="n">
        <f aca="false">AL220</f>
        <v>0.1875</v>
      </c>
      <c r="BO220" s="157" t="n">
        <f aca="false">AM220</f>
        <v>0.1875</v>
      </c>
      <c r="BP220" s="158" t="n">
        <f aca="false">AN220</f>
        <v>0.1875</v>
      </c>
    </row>
    <row r="221" customFormat="false" ht="12.75" hidden="false" customHeight="false" outlineLevel="0" collapsed="false">
      <c r="A221" s="137" t="n">
        <f aca="false">EOMONTH(A220,0)+1</f>
        <v>43831</v>
      </c>
      <c r="B221" s="138" t="n">
        <v>0.0622511161605108</v>
      </c>
      <c r="C221" s="129"/>
      <c r="D221" s="155" t="n">
        <v>42736</v>
      </c>
      <c r="E221" s="133" t="n">
        <v>46.95</v>
      </c>
      <c r="F221" s="133" t="n">
        <v>46.95</v>
      </c>
      <c r="G221" s="133" t="n">
        <v>46.95</v>
      </c>
      <c r="H221" s="131"/>
      <c r="I221" s="133" t="n">
        <v>37.55</v>
      </c>
      <c r="J221" s="133" t="n">
        <v>37.55</v>
      </c>
      <c r="K221" s="133" t="n">
        <v>37.55</v>
      </c>
      <c r="L221" s="134"/>
      <c r="M221" s="146" t="n">
        <v>43617</v>
      </c>
      <c r="N221" s="133" t="n">
        <v>34.9</v>
      </c>
      <c r="O221" s="133" t="n">
        <v>34.9</v>
      </c>
      <c r="P221" s="133" t="n">
        <v>34.9</v>
      </c>
      <c r="Q221" s="133"/>
      <c r="R221" s="133" t="n">
        <v>32.6</v>
      </c>
      <c r="S221" s="133" t="n">
        <v>32.6</v>
      </c>
      <c r="T221" s="133" t="n">
        <v>32.6</v>
      </c>
      <c r="U221" s="133"/>
      <c r="V221" s="133" t="n">
        <v>1.55</v>
      </c>
      <c r="W221" s="133" t="n">
        <v>1.55</v>
      </c>
      <c r="X221" s="133" t="n">
        <v>1.55</v>
      </c>
      <c r="Y221" s="133"/>
      <c r="Z221" s="131" t="n">
        <v>0.24</v>
      </c>
      <c r="AA221" s="131" t="n">
        <v>0.24</v>
      </c>
      <c r="AB221" s="131" t="n">
        <v>0.24</v>
      </c>
      <c r="AC221" s="131"/>
      <c r="AD221" s="131" t="n">
        <v>0.13</v>
      </c>
      <c r="AE221" s="131" t="n">
        <v>0.13</v>
      </c>
      <c r="AF221" s="131" t="n">
        <v>0.13</v>
      </c>
      <c r="AG221" s="131"/>
      <c r="AH221" s="131" t="n">
        <v>0.18</v>
      </c>
      <c r="AI221" s="131" t="n">
        <v>0.18</v>
      </c>
      <c r="AJ221" s="131" t="n">
        <v>0.18</v>
      </c>
      <c r="AK221" s="131"/>
      <c r="AL221" s="131" t="n">
        <v>0.1875</v>
      </c>
      <c r="AM221" s="131" t="n">
        <v>0.1875</v>
      </c>
      <c r="AN221" s="131" t="n">
        <v>0.1875</v>
      </c>
      <c r="AO221" s="133"/>
      <c r="AP221" s="133" t="n">
        <v>71</v>
      </c>
      <c r="AQ221" s="133" t="n">
        <v>0.4</v>
      </c>
      <c r="AR221" s="134"/>
      <c r="AS221" s="134"/>
      <c r="AT221" s="134"/>
      <c r="AU221" s="134"/>
      <c r="AV221" s="134"/>
      <c r="AW221" s="134"/>
      <c r="AX221" s="134"/>
      <c r="AY221" s="134"/>
      <c r="AZ221" s="134"/>
      <c r="BA221" s="134"/>
      <c r="BB221" s="134"/>
      <c r="BC221" s="134"/>
      <c r="BD221" s="134"/>
      <c r="BE221" s="134"/>
      <c r="BF221" s="134"/>
      <c r="BI221" s="153" t="n">
        <f aca="false">M221</f>
        <v>43617</v>
      </c>
      <c r="BJ221" s="157" t="n">
        <f aca="false">AH221</f>
        <v>0.18</v>
      </c>
      <c r="BK221" s="157" t="n">
        <f aca="false">AI221</f>
        <v>0.18</v>
      </c>
      <c r="BL221" s="157" t="n">
        <f aca="false">AJ221</f>
        <v>0.18</v>
      </c>
      <c r="BM221" s="144"/>
      <c r="BN221" s="157" t="n">
        <f aca="false">AL221</f>
        <v>0.1875</v>
      </c>
      <c r="BO221" s="157" t="n">
        <f aca="false">AM221</f>
        <v>0.1875</v>
      </c>
      <c r="BP221" s="158" t="n">
        <f aca="false">AN221</f>
        <v>0.1875</v>
      </c>
    </row>
    <row r="222" customFormat="false" ht="12.75" hidden="false" customHeight="false" outlineLevel="0" collapsed="false">
      <c r="A222" s="137" t="n">
        <f aca="false">EOMONTH(A221,0)+1</f>
        <v>43862</v>
      </c>
      <c r="B222" s="138" t="n">
        <v>0.0622933515424986</v>
      </c>
      <c r="C222" s="129"/>
      <c r="D222" s="155" t="n">
        <v>42767</v>
      </c>
      <c r="E222" s="133" t="n">
        <v>47.95</v>
      </c>
      <c r="F222" s="133" t="n">
        <v>47.95</v>
      </c>
      <c r="G222" s="133" t="n">
        <v>47.95</v>
      </c>
      <c r="H222" s="131"/>
      <c r="I222" s="133" t="n">
        <v>36.6</v>
      </c>
      <c r="J222" s="133" t="n">
        <v>36.6</v>
      </c>
      <c r="K222" s="133" t="n">
        <v>36.6</v>
      </c>
      <c r="L222" s="134"/>
      <c r="M222" s="146" t="n">
        <v>43647</v>
      </c>
      <c r="N222" s="133" t="n">
        <v>41.95</v>
      </c>
      <c r="O222" s="133" t="n">
        <v>41.95</v>
      </c>
      <c r="P222" s="133" t="n">
        <v>41.95</v>
      </c>
      <c r="Q222" s="133"/>
      <c r="R222" s="133" t="n">
        <v>40.75</v>
      </c>
      <c r="S222" s="133" t="n">
        <v>40.75</v>
      </c>
      <c r="T222" s="133" t="n">
        <v>40.75</v>
      </c>
      <c r="U222" s="133"/>
      <c r="V222" s="133" t="n">
        <v>1.55</v>
      </c>
      <c r="W222" s="133" t="n">
        <v>1.55</v>
      </c>
      <c r="X222" s="133" t="n">
        <v>1.55</v>
      </c>
      <c r="Y222" s="133"/>
      <c r="Z222" s="131" t="n">
        <v>0.29</v>
      </c>
      <c r="AA222" s="131" t="n">
        <v>0.29</v>
      </c>
      <c r="AB222" s="131" t="n">
        <v>0.29</v>
      </c>
      <c r="AC222" s="131"/>
      <c r="AD222" s="131" t="n">
        <v>0.13</v>
      </c>
      <c r="AE222" s="131" t="n">
        <v>0.13</v>
      </c>
      <c r="AF222" s="131" t="n">
        <v>0.13</v>
      </c>
      <c r="AG222" s="131"/>
      <c r="AH222" s="131" t="n">
        <v>0.28</v>
      </c>
      <c r="AI222" s="131" t="n">
        <v>0.28</v>
      </c>
      <c r="AJ222" s="131" t="n">
        <v>0.28</v>
      </c>
      <c r="AK222" s="131"/>
      <c r="AL222" s="131" t="n">
        <v>0.2625</v>
      </c>
      <c r="AM222" s="131" t="n">
        <v>0.2625</v>
      </c>
      <c r="AN222" s="131" t="n">
        <v>0.2625</v>
      </c>
      <c r="AO222" s="133"/>
      <c r="AP222" s="133" t="n">
        <v>72</v>
      </c>
      <c r="AQ222" s="133" t="n">
        <v>0.4</v>
      </c>
      <c r="AR222" s="134"/>
      <c r="AS222" s="134"/>
      <c r="AT222" s="134"/>
      <c r="AU222" s="134"/>
      <c r="AV222" s="134"/>
      <c r="AW222" s="134"/>
      <c r="AX222" s="134"/>
      <c r="AY222" s="134"/>
      <c r="AZ222" s="134"/>
      <c r="BA222" s="134"/>
      <c r="BB222" s="134"/>
      <c r="BC222" s="134"/>
      <c r="BD222" s="134"/>
      <c r="BE222" s="134"/>
      <c r="BF222" s="134"/>
      <c r="BI222" s="153" t="n">
        <f aca="false">M222</f>
        <v>43647</v>
      </c>
      <c r="BJ222" s="157" t="n">
        <f aca="false">AH222</f>
        <v>0.28</v>
      </c>
      <c r="BK222" s="157" t="n">
        <f aca="false">AI222</f>
        <v>0.28</v>
      </c>
      <c r="BL222" s="157" t="n">
        <f aca="false">AJ222</f>
        <v>0.28</v>
      </c>
      <c r="BM222" s="144"/>
      <c r="BN222" s="157" t="n">
        <f aca="false">AL222</f>
        <v>0.2625</v>
      </c>
      <c r="BO222" s="157" t="n">
        <f aca="false">AM222</f>
        <v>0.2625</v>
      </c>
      <c r="BP222" s="158" t="n">
        <f aca="false">AN222</f>
        <v>0.2625</v>
      </c>
    </row>
    <row r="223" customFormat="false" ht="12.75" hidden="false" customHeight="false" outlineLevel="0" collapsed="false">
      <c r="A223" s="137" t="n">
        <f aca="false">EOMONTH(A222,0)+1</f>
        <v>43891</v>
      </c>
      <c r="B223" s="138" t="n">
        <v>0.0623328620616683</v>
      </c>
      <c r="C223" s="129"/>
      <c r="D223" s="155" t="n">
        <v>42795</v>
      </c>
      <c r="E223" s="133" t="n">
        <v>39.45</v>
      </c>
      <c r="F223" s="133" t="n">
        <v>39.45</v>
      </c>
      <c r="G223" s="133" t="n">
        <v>39.45</v>
      </c>
      <c r="H223" s="131"/>
      <c r="I223" s="133" t="n">
        <v>34.15</v>
      </c>
      <c r="J223" s="133" t="n">
        <v>34.15</v>
      </c>
      <c r="K223" s="133" t="n">
        <v>34.15</v>
      </c>
      <c r="L223" s="134"/>
      <c r="M223" s="146" t="n">
        <v>43678</v>
      </c>
      <c r="N223" s="133" t="n">
        <v>42.7</v>
      </c>
      <c r="O223" s="133" t="n">
        <v>42.7</v>
      </c>
      <c r="P223" s="133" t="n">
        <v>42.7</v>
      </c>
      <c r="Q223" s="133"/>
      <c r="R223" s="133" t="n">
        <v>43.55</v>
      </c>
      <c r="S223" s="133" t="n">
        <v>43.55</v>
      </c>
      <c r="T223" s="133" t="n">
        <v>43.55</v>
      </c>
      <c r="U223" s="133"/>
      <c r="V223" s="133" t="n">
        <v>1.55</v>
      </c>
      <c r="W223" s="133" t="n">
        <v>1.55</v>
      </c>
      <c r="X223" s="133" t="n">
        <v>1.55</v>
      </c>
      <c r="Y223" s="133"/>
      <c r="Z223" s="131" t="n">
        <v>0.29</v>
      </c>
      <c r="AA223" s="131" t="n">
        <v>0.29</v>
      </c>
      <c r="AB223" s="131" t="n">
        <v>0.29</v>
      </c>
      <c r="AC223" s="131"/>
      <c r="AD223" s="131" t="n">
        <v>0.13</v>
      </c>
      <c r="AE223" s="131" t="n">
        <v>0.13</v>
      </c>
      <c r="AF223" s="131" t="n">
        <v>0.13</v>
      </c>
      <c r="AG223" s="131"/>
      <c r="AH223" s="131" t="n">
        <v>0.28</v>
      </c>
      <c r="AI223" s="131" t="n">
        <v>0.28</v>
      </c>
      <c r="AJ223" s="131" t="n">
        <v>0.28</v>
      </c>
      <c r="AK223" s="131"/>
      <c r="AL223" s="131" t="n">
        <v>0.2625</v>
      </c>
      <c r="AM223" s="131" t="n">
        <v>0.2625</v>
      </c>
      <c r="AN223" s="131" t="n">
        <v>0.2625</v>
      </c>
      <c r="AO223" s="133"/>
      <c r="AP223" s="133" t="n">
        <v>72</v>
      </c>
      <c r="AQ223" s="133" t="n">
        <v>0.4</v>
      </c>
      <c r="AR223" s="134"/>
      <c r="AS223" s="134"/>
      <c r="AT223" s="134"/>
      <c r="AU223" s="134"/>
      <c r="AV223" s="134"/>
      <c r="AW223" s="134"/>
      <c r="AX223" s="134"/>
      <c r="AY223" s="134"/>
      <c r="AZ223" s="134"/>
      <c r="BA223" s="134"/>
      <c r="BB223" s="134"/>
      <c r="BC223" s="134"/>
      <c r="BD223" s="134"/>
      <c r="BE223" s="134"/>
      <c r="BF223" s="134"/>
      <c r="BI223" s="153" t="n">
        <f aca="false">M223</f>
        <v>43678</v>
      </c>
      <c r="BJ223" s="157" t="n">
        <f aca="false">AH223</f>
        <v>0.28</v>
      </c>
      <c r="BK223" s="157" t="n">
        <f aca="false">AI223</f>
        <v>0.28</v>
      </c>
      <c r="BL223" s="157" t="n">
        <f aca="false">AJ223</f>
        <v>0.28</v>
      </c>
      <c r="BM223" s="144"/>
      <c r="BN223" s="157" t="n">
        <f aca="false">AL223</f>
        <v>0.2625</v>
      </c>
      <c r="BO223" s="157" t="n">
        <f aca="false">AM223</f>
        <v>0.2625</v>
      </c>
      <c r="BP223" s="158" t="n">
        <f aca="false">AN223</f>
        <v>0.2625</v>
      </c>
    </row>
    <row r="224" customFormat="false" ht="12.75" hidden="false" customHeight="false" outlineLevel="0" collapsed="false">
      <c r="A224" s="137" t="n">
        <f aca="false">EOMONTH(A223,0)+1</f>
        <v>43922</v>
      </c>
      <c r="B224" s="138" t="n">
        <v>0.0623750974448023</v>
      </c>
      <c r="C224" s="129"/>
      <c r="D224" s="155" t="n">
        <v>42826</v>
      </c>
      <c r="E224" s="133" t="n">
        <v>39.7</v>
      </c>
      <c r="F224" s="133" t="n">
        <v>39.7</v>
      </c>
      <c r="G224" s="133" t="n">
        <v>39.7</v>
      </c>
      <c r="H224" s="131"/>
      <c r="I224" s="133" t="n">
        <v>31.4</v>
      </c>
      <c r="J224" s="133" t="n">
        <v>31.4</v>
      </c>
      <c r="K224" s="133" t="n">
        <v>31.4</v>
      </c>
      <c r="L224" s="134"/>
      <c r="M224" s="146" t="n">
        <v>43709</v>
      </c>
      <c r="N224" s="133" t="n">
        <v>30.675</v>
      </c>
      <c r="O224" s="133" t="n">
        <v>30.675</v>
      </c>
      <c r="P224" s="133" t="n">
        <v>30.675</v>
      </c>
      <c r="Q224" s="133"/>
      <c r="R224" s="133" t="n">
        <v>31.95</v>
      </c>
      <c r="S224" s="133" t="n">
        <v>31.95</v>
      </c>
      <c r="T224" s="133" t="n">
        <v>31.95</v>
      </c>
      <c r="U224" s="133"/>
      <c r="V224" s="133" t="n">
        <v>1.55</v>
      </c>
      <c r="W224" s="133" t="n">
        <v>1.55</v>
      </c>
      <c r="X224" s="133" t="n">
        <v>1.55</v>
      </c>
      <c r="Y224" s="133"/>
      <c r="Z224" s="131" t="n">
        <v>0.24</v>
      </c>
      <c r="AA224" s="131" t="n">
        <v>0.24</v>
      </c>
      <c r="AB224" s="131" t="n">
        <v>0.24</v>
      </c>
      <c r="AC224" s="131"/>
      <c r="AD224" s="131" t="n">
        <v>0.13</v>
      </c>
      <c r="AE224" s="131" t="n">
        <v>0.13</v>
      </c>
      <c r="AF224" s="131" t="n">
        <v>0.13</v>
      </c>
      <c r="AG224" s="131"/>
      <c r="AH224" s="131" t="n">
        <v>0.21</v>
      </c>
      <c r="AI224" s="131" t="n">
        <v>0.21</v>
      </c>
      <c r="AJ224" s="131" t="n">
        <v>0.21</v>
      </c>
      <c r="AK224" s="131"/>
      <c r="AL224" s="131" t="n">
        <v>0.21</v>
      </c>
      <c r="AM224" s="131" t="n">
        <v>0.21</v>
      </c>
      <c r="AN224" s="131" t="n">
        <v>0.21</v>
      </c>
      <c r="AO224" s="133"/>
      <c r="AP224" s="133" t="n">
        <v>72</v>
      </c>
      <c r="AQ224" s="133" t="n">
        <v>0.4</v>
      </c>
      <c r="AR224" s="134"/>
      <c r="AS224" s="134"/>
      <c r="AT224" s="134"/>
      <c r="AU224" s="134"/>
      <c r="AV224" s="134"/>
      <c r="AW224" s="134"/>
      <c r="AX224" s="134"/>
      <c r="AY224" s="134"/>
      <c r="AZ224" s="134"/>
      <c r="BA224" s="134"/>
      <c r="BB224" s="134"/>
      <c r="BC224" s="134"/>
      <c r="BD224" s="134"/>
      <c r="BE224" s="134"/>
      <c r="BF224" s="134"/>
      <c r="BI224" s="153" t="n">
        <f aca="false">M224</f>
        <v>43709</v>
      </c>
      <c r="BJ224" s="157" t="n">
        <f aca="false">AH224</f>
        <v>0.21</v>
      </c>
      <c r="BK224" s="157" t="n">
        <f aca="false">AI224</f>
        <v>0.21</v>
      </c>
      <c r="BL224" s="157" t="n">
        <f aca="false">AJ224</f>
        <v>0.21</v>
      </c>
      <c r="BM224" s="144"/>
      <c r="BN224" s="157" t="n">
        <f aca="false">AL224</f>
        <v>0.21</v>
      </c>
      <c r="BO224" s="157" t="n">
        <f aca="false">AM224</f>
        <v>0.21</v>
      </c>
      <c r="BP224" s="158" t="n">
        <f aca="false">AN224</f>
        <v>0.21</v>
      </c>
    </row>
    <row r="225" customFormat="false" ht="12.75" hidden="false" customHeight="false" outlineLevel="0" collapsed="false">
      <c r="A225" s="137" t="n">
        <f aca="false">EOMONTH(A224,0)+1</f>
        <v>43952</v>
      </c>
      <c r="B225" s="138" t="n">
        <v>0.0624159703967857</v>
      </c>
      <c r="C225" s="129"/>
      <c r="D225" s="155" t="n">
        <v>42856</v>
      </c>
      <c r="E225" s="133" t="n">
        <v>40.7</v>
      </c>
      <c r="F225" s="133" t="n">
        <v>40.7</v>
      </c>
      <c r="G225" s="133" t="n">
        <v>40.7</v>
      </c>
      <c r="H225" s="131"/>
      <c r="I225" s="133" t="n">
        <v>30.9</v>
      </c>
      <c r="J225" s="133" t="n">
        <v>30.9</v>
      </c>
      <c r="K225" s="133" t="n">
        <v>30.9</v>
      </c>
      <c r="L225" s="134"/>
      <c r="M225" s="146" t="n">
        <v>43739</v>
      </c>
      <c r="N225" s="133" t="n">
        <v>28.725</v>
      </c>
      <c r="O225" s="133" t="n">
        <v>28.725</v>
      </c>
      <c r="P225" s="133" t="n">
        <v>28.725</v>
      </c>
      <c r="Q225" s="133"/>
      <c r="R225" s="133" t="n">
        <v>30</v>
      </c>
      <c r="S225" s="133" t="n">
        <v>30</v>
      </c>
      <c r="T225" s="133" t="n">
        <v>30</v>
      </c>
      <c r="U225" s="133"/>
      <c r="V225" s="133" t="n">
        <v>1.55</v>
      </c>
      <c r="W225" s="133" t="n">
        <v>1.55</v>
      </c>
      <c r="X225" s="133" t="n">
        <v>1.55</v>
      </c>
      <c r="Y225" s="133"/>
      <c r="Z225" s="131" t="n">
        <v>0.24</v>
      </c>
      <c r="AA225" s="131" t="n">
        <v>0.24</v>
      </c>
      <c r="AB225" s="131" t="n">
        <v>0.24</v>
      </c>
      <c r="AC225" s="131"/>
      <c r="AD225" s="131" t="n">
        <v>0.13</v>
      </c>
      <c r="AE225" s="131" t="n">
        <v>0.13</v>
      </c>
      <c r="AF225" s="131" t="n">
        <v>0.13</v>
      </c>
      <c r="AG225" s="131"/>
      <c r="AH225" s="131" t="n">
        <v>0.18</v>
      </c>
      <c r="AI225" s="131" t="n">
        <v>0.18</v>
      </c>
      <c r="AJ225" s="131" t="n">
        <v>0.18</v>
      </c>
      <c r="AK225" s="131"/>
      <c r="AL225" s="131" t="n">
        <v>0.1875</v>
      </c>
      <c r="AM225" s="131" t="n">
        <v>0.1875</v>
      </c>
      <c r="AN225" s="131" t="n">
        <v>0.1875</v>
      </c>
      <c r="AO225" s="133"/>
      <c r="AP225" s="133" t="n">
        <v>73</v>
      </c>
      <c r="AQ225" s="133" t="n">
        <v>0.4</v>
      </c>
      <c r="AR225" s="134"/>
      <c r="AS225" s="134"/>
      <c r="AT225" s="134"/>
      <c r="AU225" s="134"/>
      <c r="AV225" s="134"/>
      <c r="AW225" s="134"/>
      <c r="AX225" s="134"/>
      <c r="AY225" s="134"/>
      <c r="AZ225" s="134"/>
      <c r="BA225" s="134"/>
      <c r="BB225" s="134"/>
      <c r="BC225" s="134"/>
      <c r="BD225" s="134"/>
      <c r="BE225" s="134"/>
      <c r="BF225" s="134"/>
      <c r="BI225" s="153" t="n">
        <f aca="false">M225</f>
        <v>43739</v>
      </c>
      <c r="BJ225" s="157" t="n">
        <f aca="false">AH225</f>
        <v>0.18</v>
      </c>
      <c r="BK225" s="157" t="n">
        <f aca="false">AI225</f>
        <v>0.18</v>
      </c>
      <c r="BL225" s="157" t="n">
        <f aca="false">AJ225</f>
        <v>0.18</v>
      </c>
      <c r="BM225" s="144"/>
      <c r="BN225" s="157" t="n">
        <f aca="false">AL225</f>
        <v>0.1875</v>
      </c>
      <c r="BO225" s="157" t="n">
        <f aca="false">AM225</f>
        <v>0.1875</v>
      </c>
      <c r="BP225" s="158" t="n">
        <f aca="false">AN225</f>
        <v>0.1875</v>
      </c>
    </row>
    <row r="226" customFormat="false" ht="12.75" hidden="false" customHeight="false" outlineLevel="0" collapsed="false">
      <c r="A226" s="137" t="n">
        <f aca="false">EOMONTH(A225,0)+1</f>
        <v>43983</v>
      </c>
      <c r="B226" s="138" t="n">
        <v>0.0624582057810845</v>
      </c>
      <c r="C226" s="129"/>
      <c r="D226" s="155" t="n">
        <v>42887</v>
      </c>
      <c r="E226" s="133" t="n">
        <v>49.25</v>
      </c>
      <c r="F226" s="133" t="n">
        <v>49.25</v>
      </c>
      <c r="G226" s="133" t="n">
        <v>49.25</v>
      </c>
      <c r="H226" s="131"/>
      <c r="I226" s="133" t="n">
        <v>32.045</v>
      </c>
      <c r="J226" s="133" t="n">
        <v>32.045</v>
      </c>
      <c r="K226" s="133" t="n">
        <v>32.045</v>
      </c>
      <c r="L226" s="134"/>
      <c r="M226" s="146" t="n">
        <v>43770</v>
      </c>
      <c r="N226" s="133" t="n">
        <v>32.225</v>
      </c>
      <c r="O226" s="133" t="n">
        <v>32.225</v>
      </c>
      <c r="P226" s="133" t="n">
        <v>32.225</v>
      </c>
      <c r="Q226" s="133"/>
      <c r="R226" s="133" t="n">
        <v>33.35</v>
      </c>
      <c r="S226" s="133" t="n">
        <v>33.35</v>
      </c>
      <c r="T226" s="133" t="n">
        <v>33.35</v>
      </c>
      <c r="U226" s="133"/>
      <c r="V226" s="133" t="n">
        <v>1.55</v>
      </c>
      <c r="W226" s="133" t="n">
        <v>1.55</v>
      </c>
      <c r="X226" s="133" t="n">
        <v>1.55</v>
      </c>
      <c r="Y226" s="133"/>
      <c r="Z226" s="131" t="n">
        <v>0.24</v>
      </c>
      <c r="AA226" s="131" t="n">
        <v>0.24</v>
      </c>
      <c r="AB226" s="131" t="n">
        <v>0.24</v>
      </c>
      <c r="AC226" s="131"/>
      <c r="AD226" s="131" t="n">
        <v>0.13</v>
      </c>
      <c r="AE226" s="131" t="n">
        <v>0.13</v>
      </c>
      <c r="AF226" s="131" t="n">
        <v>0.13</v>
      </c>
      <c r="AG226" s="131"/>
      <c r="AH226" s="131" t="n">
        <v>0.18</v>
      </c>
      <c r="AI226" s="131" t="n">
        <v>0.18</v>
      </c>
      <c r="AJ226" s="131" t="n">
        <v>0.18</v>
      </c>
      <c r="AK226" s="131"/>
      <c r="AL226" s="131" t="n">
        <v>0.1875</v>
      </c>
      <c r="AM226" s="131" t="n">
        <v>0.1875</v>
      </c>
      <c r="AN226" s="131" t="n">
        <v>0.1875</v>
      </c>
      <c r="AO226" s="133"/>
      <c r="AP226" s="133" t="n">
        <v>73</v>
      </c>
      <c r="AQ226" s="133" t="n">
        <v>0.4</v>
      </c>
      <c r="AR226" s="134"/>
      <c r="AS226" s="134"/>
      <c r="AT226" s="134"/>
      <c r="AU226" s="134"/>
      <c r="AV226" s="134"/>
      <c r="AW226" s="134"/>
      <c r="AX226" s="134"/>
      <c r="AY226" s="134"/>
      <c r="AZ226" s="134"/>
      <c r="BA226" s="134"/>
      <c r="BB226" s="134"/>
      <c r="BC226" s="134"/>
      <c r="BD226" s="134"/>
      <c r="BE226" s="134"/>
      <c r="BF226" s="134"/>
      <c r="BI226" s="153" t="n">
        <f aca="false">M226</f>
        <v>43770</v>
      </c>
      <c r="BJ226" s="157" t="n">
        <f aca="false">AH226</f>
        <v>0.18</v>
      </c>
      <c r="BK226" s="157" t="n">
        <f aca="false">AI226</f>
        <v>0.18</v>
      </c>
      <c r="BL226" s="157" t="n">
        <f aca="false">AJ226</f>
        <v>0.18</v>
      </c>
      <c r="BM226" s="144"/>
      <c r="BN226" s="157" t="n">
        <f aca="false">AL226</f>
        <v>0.1875</v>
      </c>
      <c r="BO226" s="157" t="n">
        <f aca="false">AM226</f>
        <v>0.1875</v>
      </c>
      <c r="BP226" s="158" t="n">
        <f aca="false">AN226</f>
        <v>0.1875</v>
      </c>
    </row>
    <row r="227" customFormat="false" ht="12.75" hidden="false" customHeight="false" outlineLevel="0" collapsed="false">
      <c r="A227" s="137" t="n">
        <f aca="false">EOMONTH(A226,0)+1</f>
        <v>44013</v>
      </c>
      <c r="B227" s="138" t="n">
        <v>0.0624990787341955</v>
      </c>
      <c r="C227" s="129"/>
      <c r="D227" s="155" t="n">
        <v>42917</v>
      </c>
      <c r="E227" s="133" t="n">
        <v>63</v>
      </c>
      <c r="F227" s="133" t="n">
        <v>63</v>
      </c>
      <c r="G227" s="133" t="n">
        <v>63</v>
      </c>
      <c r="H227" s="131"/>
      <c r="I227" s="133" t="n">
        <v>33.05</v>
      </c>
      <c r="J227" s="133" t="n">
        <v>33.05</v>
      </c>
      <c r="K227" s="133" t="n">
        <v>33.05</v>
      </c>
      <c r="L227" s="134"/>
      <c r="M227" s="146" t="n">
        <v>43800</v>
      </c>
      <c r="N227" s="133" t="n">
        <v>29.575</v>
      </c>
      <c r="O227" s="133" t="n">
        <v>29.575</v>
      </c>
      <c r="P227" s="133" t="n">
        <v>29.575</v>
      </c>
      <c r="Q227" s="133"/>
      <c r="R227" s="133" t="n">
        <v>30.6</v>
      </c>
      <c r="S227" s="133" t="n">
        <v>30.6</v>
      </c>
      <c r="T227" s="133" t="n">
        <v>30.6</v>
      </c>
      <c r="U227" s="133"/>
      <c r="V227" s="133" t="n">
        <v>1.55</v>
      </c>
      <c r="W227" s="133" t="n">
        <v>1.55</v>
      </c>
      <c r="X227" s="133" t="n">
        <v>1.55</v>
      </c>
      <c r="Y227" s="133"/>
      <c r="Z227" s="131"/>
      <c r="AA227" s="131"/>
      <c r="AB227" s="131"/>
      <c r="AC227" s="131"/>
      <c r="AD227" s="131"/>
      <c r="AE227" s="131"/>
      <c r="AF227" s="131"/>
      <c r="AG227" s="131"/>
      <c r="AH227" s="131"/>
      <c r="AI227" s="131"/>
      <c r="AJ227" s="131"/>
      <c r="AK227" s="131"/>
      <c r="AL227" s="131"/>
      <c r="AM227" s="131"/>
      <c r="AN227" s="131"/>
      <c r="AO227" s="133"/>
      <c r="AP227" s="133" t="n">
        <v>73</v>
      </c>
      <c r="AQ227" s="133" t="n">
        <v>0.4</v>
      </c>
      <c r="AR227" s="134"/>
      <c r="AS227" s="134"/>
      <c r="AT227" s="134"/>
      <c r="AU227" s="134"/>
      <c r="AV227" s="134"/>
      <c r="AW227" s="134"/>
      <c r="AX227" s="134"/>
      <c r="AY227" s="134"/>
      <c r="AZ227" s="134"/>
      <c r="BA227" s="134"/>
      <c r="BB227" s="134"/>
      <c r="BC227" s="134"/>
      <c r="BD227" s="134"/>
      <c r="BE227" s="134"/>
      <c r="BF227" s="134"/>
      <c r="BI227" s="153" t="n">
        <f aca="false">M227</f>
        <v>43800</v>
      </c>
      <c r="BJ227" s="157" t="n">
        <f aca="false">AH227</f>
        <v>0</v>
      </c>
      <c r="BK227" s="157" t="n">
        <f aca="false">AI227</f>
        <v>0</v>
      </c>
      <c r="BL227" s="157" t="n">
        <f aca="false">AJ227</f>
        <v>0</v>
      </c>
      <c r="BM227" s="144"/>
      <c r="BN227" s="157" t="n">
        <f aca="false">AL227</f>
        <v>0</v>
      </c>
      <c r="BO227" s="157" t="n">
        <f aca="false">AM227</f>
        <v>0</v>
      </c>
      <c r="BP227" s="158" t="n">
        <f aca="false">AN227</f>
        <v>0</v>
      </c>
    </row>
    <row r="228" customFormat="false" ht="12.75" hidden="false" customHeight="false" outlineLevel="0" collapsed="false">
      <c r="A228" s="137" t="n">
        <f aca="false">EOMONTH(A227,0)+1</f>
        <v>44044</v>
      </c>
      <c r="B228" s="138" t="n">
        <v>0.0625413141196587</v>
      </c>
      <c r="C228" s="129"/>
      <c r="D228" s="155" t="n">
        <v>42948</v>
      </c>
      <c r="E228" s="133" t="n">
        <v>63</v>
      </c>
      <c r="F228" s="133" t="n">
        <v>63</v>
      </c>
      <c r="G228" s="133" t="n">
        <v>63</v>
      </c>
      <c r="H228" s="131"/>
      <c r="I228" s="133" t="n">
        <v>32.3</v>
      </c>
      <c r="J228" s="133" t="n">
        <v>32.3</v>
      </c>
      <c r="K228" s="133" t="n">
        <v>32.3</v>
      </c>
      <c r="L228" s="134"/>
      <c r="M228" s="146" t="n">
        <v>43831</v>
      </c>
      <c r="N228" s="133" t="n">
        <v>37.654</v>
      </c>
      <c r="O228" s="133" t="n">
        <v>37.654</v>
      </c>
      <c r="P228" s="133" t="n">
        <v>37.654</v>
      </c>
      <c r="Q228" s="133"/>
      <c r="R228" s="133" t="n">
        <v>35.254</v>
      </c>
      <c r="S228" s="133" t="n">
        <v>35.254</v>
      </c>
      <c r="T228" s="133" t="n">
        <v>35.254</v>
      </c>
      <c r="U228" s="133"/>
      <c r="V228" s="133" t="n">
        <v>1.55</v>
      </c>
      <c r="W228" s="133" t="n">
        <v>1.55</v>
      </c>
      <c r="X228" s="133" t="n">
        <v>1.55</v>
      </c>
      <c r="Y228" s="133"/>
      <c r="Z228" s="131"/>
      <c r="AA228" s="131"/>
      <c r="AB228" s="131"/>
      <c r="AC228" s="131"/>
      <c r="AD228" s="131"/>
      <c r="AE228" s="131"/>
      <c r="AF228" s="131"/>
      <c r="AG228" s="131"/>
      <c r="AH228" s="131"/>
      <c r="AI228" s="131"/>
      <c r="AJ228" s="131"/>
      <c r="AK228" s="131"/>
      <c r="AL228" s="131"/>
      <c r="AM228" s="131"/>
      <c r="AN228" s="131"/>
      <c r="AO228" s="133"/>
      <c r="AP228" s="133" t="n">
        <v>74</v>
      </c>
      <c r="AQ228" s="133" t="n">
        <v>0.4</v>
      </c>
      <c r="AR228" s="134"/>
      <c r="AS228" s="134"/>
      <c r="AT228" s="134"/>
      <c r="AU228" s="134"/>
      <c r="AV228" s="134"/>
      <c r="AW228" s="134"/>
      <c r="AX228" s="134"/>
      <c r="AY228" s="134"/>
      <c r="AZ228" s="134"/>
      <c r="BA228" s="134"/>
      <c r="BB228" s="134"/>
      <c r="BC228" s="134"/>
      <c r="BD228" s="134"/>
      <c r="BE228" s="134"/>
      <c r="BF228" s="134"/>
      <c r="BI228" s="153" t="n">
        <f aca="false">M228</f>
        <v>43831</v>
      </c>
      <c r="BJ228" s="157" t="n">
        <f aca="false">AH228</f>
        <v>0</v>
      </c>
      <c r="BK228" s="157" t="n">
        <f aca="false">AI228</f>
        <v>0</v>
      </c>
      <c r="BL228" s="157" t="n">
        <f aca="false">AJ228</f>
        <v>0</v>
      </c>
      <c r="BM228" s="144"/>
      <c r="BN228" s="157" t="n">
        <f aca="false">AL228</f>
        <v>0</v>
      </c>
      <c r="BO228" s="157" t="n">
        <f aca="false">AM228</f>
        <v>0</v>
      </c>
      <c r="BP228" s="158" t="n">
        <f aca="false">AN228</f>
        <v>0</v>
      </c>
    </row>
    <row r="229" customFormat="false" ht="12.75" hidden="false" customHeight="false" outlineLevel="0" collapsed="false">
      <c r="A229" s="137" t="n">
        <f aca="false">EOMONTH(A228,0)+1</f>
        <v>44075</v>
      </c>
      <c r="B229" s="138" t="n">
        <v>0.0625835495057143</v>
      </c>
      <c r="C229" s="129"/>
      <c r="D229" s="155" t="n">
        <v>42979</v>
      </c>
      <c r="E229" s="133" t="n">
        <v>38.45</v>
      </c>
      <c r="F229" s="133" t="n">
        <v>38.45</v>
      </c>
      <c r="G229" s="133" t="n">
        <v>38.45</v>
      </c>
      <c r="H229" s="131"/>
      <c r="I229" s="133" t="n">
        <v>30.2</v>
      </c>
      <c r="J229" s="133" t="n">
        <v>30.2</v>
      </c>
      <c r="K229" s="133" t="n">
        <v>30.2</v>
      </c>
      <c r="L229" s="134"/>
      <c r="M229" s="146" t="n">
        <v>43862</v>
      </c>
      <c r="N229" s="133" t="n">
        <v>37.88</v>
      </c>
      <c r="O229" s="133" t="n">
        <v>37.88</v>
      </c>
      <c r="P229" s="133" t="n">
        <v>37.88</v>
      </c>
      <c r="Q229" s="133"/>
      <c r="R229" s="133" t="n">
        <v>33.554</v>
      </c>
      <c r="S229" s="133" t="n">
        <v>33.554</v>
      </c>
      <c r="T229" s="133" t="n">
        <v>33.554</v>
      </c>
      <c r="U229" s="133"/>
      <c r="V229" s="133" t="n">
        <v>1.55</v>
      </c>
      <c r="W229" s="133" t="n">
        <v>1.55</v>
      </c>
      <c r="X229" s="133" t="n">
        <v>1.55</v>
      </c>
      <c r="Y229" s="133"/>
      <c r="Z229" s="131"/>
      <c r="AA229" s="131"/>
      <c r="AB229" s="131"/>
      <c r="AC229" s="131"/>
      <c r="AD229" s="131"/>
      <c r="AE229" s="131"/>
      <c r="AF229" s="131"/>
      <c r="AG229" s="131"/>
      <c r="AH229" s="131"/>
      <c r="AI229" s="131"/>
      <c r="AJ229" s="131"/>
      <c r="AK229" s="131"/>
      <c r="AL229" s="131"/>
      <c r="AM229" s="131"/>
      <c r="AN229" s="131"/>
      <c r="AO229" s="133"/>
      <c r="AP229" s="133" t="n">
        <v>74</v>
      </c>
      <c r="AQ229" s="133" t="n">
        <v>0.4</v>
      </c>
      <c r="AR229" s="134"/>
      <c r="AS229" s="134"/>
      <c r="AT229" s="134"/>
      <c r="AU229" s="134"/>
      <c r="AV229" s="134"/>
      <c r="AW229" s="134"/>
      <c r="AX229" s="134"/>
      <c r="AY229" s="134"/>
      <c r="AZ229" s="134"/>
      <c r="BA229" s="134"/>
      <c r="BB229" s="134"/>
      <c r="BC229" s="134"/>
      <c r="BD229" s="134"/>
      <c r="BE229" s="134"/>
      <c r="BF229" s="134"/>
      <c r="BI229" s="153" t="n">
        <f aca="false">M229</f>
        <v>43862</v>
      </c>
      <c r="BJ229" s="157" t="n">
        <f aca="false">AH229</f>
        <v>0</v>
      </c>
      <c r="BK229" s="157" t="n">
        <f aca="false">AI229</f>
        <v>0</v>
      </c>
      <c r="BL229" s="157" t="n">
        <f aca="false">AJ229</f>
        <v>0</v>
      </c>
      <c r="BM229" s="144"/>
      <c r="BN229" s="157" t="n">
        <f aca="false">AL229</f>
        <v>0</v>
      </c>
      <c r="BO229" s="157" t="n">
        <f aca="false">AM229</f>
        <v>0</v>
      </c>
      <c r="BP229" s="158" t="n">
        <f aca="false">AN229</f>
        <v>0</v>
      </c>
    </row>
    <row r="230" customFormat="false" ht="12.75" hidden="false" customHeight="false" outlineLevel="0" collapsed="false">
      <c r="A230" s="137" t="n">
        <f aca="false">EOMONTH(A229,0)+1</f>
        <v>44105</v>
      </c>
      <c r="B230" s="138" t="n">
        <v>0.0626244224605252</v>
      </c>
      <c r="C230" s="129"/>
      <c r="D230" s="155" t="n">
        <v>43009</v>
      </c>
      <c r="E230" s="133" t="n">
        <v>38.2</v>
      </c>
      <c r="F230" s="133" t="n">
        <v>38.2</v>
      </c>
      <c r="G230" s="133" t="n">
        <v>38.2</v>
      </c>
      <c r="H230" s="131"/>
      <c r="I230" s="133" t="n">
        <v>29.5</v>
      </c>
      <c r="J230" s="133" t="n">
        <v>29.5</v>
      </c>
      <c r="K230" s="133" t="n">
        <v>29.5</v>
      </c>
      <c r="L230" s="134"/>
      <c r="M230" s="146" t="n">
        <v>43891</v>
      </c>
      <c r="N230" s="133" t="n">
        <v>31.925</v>
      </c>
      <c r="O230" s="133" t="n">
        <v>31.925</v>
      </c>
      <c r="P230" s="133" t="n">
        <v>31.925</v>
      </c>
      <c r="Q230" s="133"/>
      <c r="R230" s="133" t="n">
        <v>33.25</v>
      </c>
      <c r="S230" s="133" t="n">
        <v>33.25</v>
      </c>
      <c r="T230" s="133" t="n">
        <v>33.25</v>
      </c>
      <c r="U230" s="133"/>
      <c r="V230" s="133" t="n">
        <v>1.55</v>
      </c>
      <c r="W230" s="133" t="n">
        <v>1.55</v>
      </c>
      <c r="X230" s="133" t="n">
        <v>1.55</v>
      </c>
      <c r="Y230" s="133"/>
      <c r="Z230" s="131"/>
      <c r="AA230" s="131"/>
      <c r="AB230" s="131"/>
      <c r="AC230" s="131"/>
      <c r="AD230" s="131"/>
      <c r="AE230" s="131"/>
      <c r="AF230" s="131"/>
      <c r="AG230" s="131"/>
      <c r="AH230" s="131"/>
      <c r="AI230" s="131"/>
      <c r="AJ230" s="131"/>
      <c r="AK230" s="131"/>
      <c r="AL230" s="131"/>
      <c r="AM230" s="131"/>
      <c r="AN230" s="131"/>
      <c r="AO230" s="133"/>
      <c r="AP230" s="133" t="n">
        <v>74</v>
      </c>
      <c r="AQ230" s="133" t="n">
        <v>0.4</v>
      </c>
      <c r="AR230" s="134"/>
      <c r="AS230" s="134"/>
      <c r="AT230" s="134"/>
      <c r="AU230" s="134"/>
      <c r="AV230" s="134"/>
      <c r="AW230" s="134"/>
      <c r="AX230" s="134"/>
      <c r="AY230" s="134"/>
      <c r="AZ230" s="134"/>
      <c r="BA230" s="134"/>
      <c r="BB230" s="134"/>
      <c r="BC230" s="134"/>
      <c r="BD230" s="134"/>
      <c r="BE230" s="134"/>
      <c r="BF230" s="134"/>
      <c r="BI230" s="153" t="n">
        <f aca="false">M230</f>
        <v>43891</v>
      </c>
      <c r="BJ230" s="157" t="n">
        <f aca="false">AH230</f>
        <v>0</v>
      </c>
      <c r="BK230" s="157" t="n">
        <f aca="false">AI230</f>
        <v>0</v>
      </c>
      <c r="BL230" s="157" t="n">
        <f aca="false">AJ230</f>
        <v>0</v>
      </c>
      <c r="BM230" s="144"/>
      <c r="BN230" s="157" t="n">
        <f aca="false">AL230</f>
        <v>0</v>
      </c>
      <c r="BO230" s="157" t="n">
        <f aca="false">AM230</f>
        <v>0</v>
      </c>
      <c r="BP230" s="158" t="n">
        <f aca="false">AN230</f>
        <v>0</v>
      </c>
    </row>
    <row r="231" customFormat="false" ht="12.75" hidden="false" customHeight="false" outlineLevel="0" collapsed="false">
      <c r="A231" s="137" t="n">
        <f aca="false">EOMONTH(A230,0)+1</f>
        <v>44136</v>
      </c>
      <c r="B231" s="138" t="n">
        <v>0.0626666578477457</v>
      </c>
      <c r="C231" s="129"/>
      <c r="D231" s="155" t="n">
        <v>43040</v>
      </c>
      <c r="E231" s="133" t="n">
        <v>38.2</v>
      </c>
      <c r="F231" s="133" t="n">
        <v>38.2</v>
      </c>
      <c r="G231" s="133" t="n">
        <v>38.2</v>
      </c>
      <c r="H231" s="131"/>
      <c r="I231" s="133" t="n">
        <v>28.9</v>
      </c>
      <c r="J231" s="133" t="n">
        <v>28.9</v>
      </c>
      <c r="K231" s="133" t="n">
        <v>28.9</v>
      </c>
      <c r="L231" s="134"/>
      <c r="M231" s="135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  <c r="Z231" s="131"/>
      <c r="AA231" s="131"/>
      <c r="AB231" s="131"/>
      <c r="AC231" s="131"/>
      <c r="AD231" s="131"/>
      <c r="AE231" s="131"/>
      <c r="AF231" s="131"/>
      <c r="AG231" s="131"/>
      <c r="AH231" s="131"/>
      <c r="AI231" s="131"/>
      <c r="AJ231" s="131"/>
      <c r="AK231" s="131"/>
      <c r="AL231" s="131"/>
      <c r="AM231" s="131"/>
      <c r="AN231" s="131"/>
      <c r="AO231" s="133"/>
      <c r="AP231" s="133"/>
      <c r="AQ231" s="133"/>
      <c r="AR231" s="134"/>
      <c r="AS231" s="134"/>
      <c r="AT231" s="134"/>
      <c r="AU231" s="134"/>
      <c r="AV231" s="134"/>
      <c r="AW231" s="134"/>
      <c r="AX231" s="134"/>
      <c r="AY231" s="134"/>
      <c r="AZ231" s="134"/>
      <c r="BA231" s="134"/>
      <c r="BB231" s="134"/>
      <c r="BC231" s="134"/>
      <c r="BD231" s="134"/>
      <c r="BE231" s="134"/>
      <c r="BF231" s="134"/>
      <c r="BI231" s="162" t="n">
        <f aca="false">M231</f>
        <v>0</v>
      </c>
      <c r="BJ231" s="157" t="n">
        <f aca="false">AH231</f>
        <v>0</v>
      </c>
      <c r="BK231" s="157" t="n">
        <f aca="false">AI231</f>
        <v>0</v>
      </c>
      <c r="BL231" s="157" t="n">
        <f aca="false">AJ231</f>
        <v>0</v>
      </c>
      <c r="BM231" s="163"/>
      <c r="BN231" s="157" t="n">
        <f aca="false">AL231</f>
        <v>0</v>
      </c>
      <c r="BO231" s="164" t="n">
        <f aca="false">AM231</f>
        <v>0</v>
      </c>
      <c r="BP231" s="158" t="n">
        <f aca="false">AN231</f>
        <v>0</v>
      </c>
    </row>
    <row r="232" customFormat="false" ht="12.75" hidden="false" customHeight="false" outlineLevel="0" collapsed="false">
      <c r="A232" s="137" t="n">
        <f aca="false">EOMONTH(A231,0)+1</f>
        <v>44166</v>
      </c>
      <c r="B232" s="138" t="n">
        <v>0.0627075308036837</v>
      </c>
      <c r="C232" s="129"/>
      <c r="D232" s="155" t="n">
        <v>43070</v>
      </c>
      <c r="E232" s="133" t="n">
        <v>38.2</v>
      </c>
      <c r="F232" s="133" t="n">
        <v>38.2</v>
      </c>
      <c r="G232" s="133" t="n">
        <v>38.2</v>
      </c>
      <c r="H232" s="131"/>
      <c r="I232" s="133" t="n">
        <v>33.35</v>
      </c>
      <c r="J232" s="133" t="n">
        <v>33.35</v>
      </c>
      <c r="K232" s="133" t="n">
        <v>33.35</v>
      </c>
      <c r="L232" s="134"/>
      <c r="M232" s="135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  <c r="Z232" s="131"/>
      <c r="AA232" s="131"/>
      <c r="AB232" s="131"/>
      <c r="AC232" s="131"/>
      <c r="AD232" s="131"/>
      <c r="AE232" s="131"/>
      <c r="AF232" s="131"/>
      <c r="AG232" s="131"/>
      <c r="AH232" s="131"/>
      <c r="AI232" s="131"/>
      <c r="AJ232" s="131"/>
      <c r="AK232" s="131"/>
      <c r="AL232" s="131"/>
      <c r="AM232" s="131"/>
      <c r="AN232" s="131"/>
      <c r="AO232" s="133"/>
      <c r="AP232" s="133"/>
      <c r="AQ232" s="133"/>
      <c r="AR232" s="134"/>
      <c r="AS232" s="134"/>
      <c r="AT232" s="134"/>
      <c r="AU232" s="134"/>
      <c r="AV232" s="134"/>
      <c r="AW232" s="134"/>
      <c r="AX232" s="134"/>
      <c r="AY232" s="134"/>
      <c r="AZ232" s="134"/>
      <c r="BA232" s="134"/>
      <c r="BB232" s="134"/>
      <c r="BC232" s="134"/>
      <c r="BD232" s="134"/>
      <c r="BE232" s="134"/>
      <c r="BF232" s="134"/>
      <c r="BI232" s="165"/>
      <c r="BJ232" s="166"/>
      <c r="BK232" s="166"/>
      <c r="BL232" s="166"/>
      <c r="BN232" s="166"/>
      <c r="BO232" s="166"/>
      <c r="BP232" s="166"/>
    </row>
    <row r="233" customFormat="false" ht="12.75" hidden="false" customHeight="false" outlineLevel="0" collapsed="false">
      <c r="A233" s="137" t="n">
        <f aca="false">EOMONTH(A232,0)+1</f>
        <v>44197</v>
      </c>
      <c r="B233" s="138" t="n">
        <v>0.0627497661920686</v>
      </c>
      <c r="C233" s="129"/>
      <c r="D233" s="155" t="n">
        <v>43101</v>
      </c>
      <c r="E233" s="133" t="n">
        <v>47.25</v>
      </c>
      <c r="F233" s="133" t="n">
        <v>47.25</v>
      </c>
      <c r="G233" s="133" t="n">
        <v>47.25</v>
      </c>
      <c r="H233" s="131"/>
      <c r="I233" s="133" t="n">
        <v>37.75</v>
      </c>
      <c r="J233" s="133" t="n">
        <v>37.75</v>
      </c>
      <c r="K233" s="133" t="n">
        <v>37.75</v>
      </c>
      <c r="L233" s="134"/>
      <c r="M233" s="135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  <c r="Z233" s="131"/>
      <c r="AA233" s="131"/>
      <c r="AB233" s="131"/>
      <c r="AC233" s="131"/>
      <c r="AD233" s="131"/>
      <c r="AE233" s="131"/>
      <c r="AF233" s="131"/>
      <c r="AG233" s="131"/>
      <c r="AH233" s="131"/>
      <c r="AI233" s="131"/>
      <c r="AJ233" s="131"/>
      <c r="AK233" s="131"/>
      <c r="AL233" s="131"/>
      <c r="AM233" s="131"/>
      <c r="AN233" s="131"/>
      <c r="AO233" s="133"/>
      <c r="AP233" s="133"/>
      <c r="AQ233" s="133"/>
      <c r="AR233" s="134"/>
      <c r="AS233" s="134"/>
      <c r="AT233" s="134"/>
      <c r="AU233" s="134"/>
      <c r="AV233" s="134"/>
      <c r="AW233" s="134"/>
      <c r="AX233" s="134"/>
      <c r="AY233" s="134"/>
      <c r="AZ233" s="134"/>
      <c r="BA233" s="134"/>
      <c r="BB233" s="134"/>
      <c r="BC233" s="134"/>
      <c r="BD233" s="134"/>
      <c r="BE233" s="134"/>
      <c r="BF233" s="134"/>
      <c r="BI233" s="165"/>
    </row>
    <row r="234" customFormat="false" ht="12.75" hidden="false" customHeight="false" outlineLevel="0" collapsed="false">
      <c r="A234" s="137" t="n">
        <f aca="false">EOMONTH(A233,0)+1</f>
        <v>44228</v>
      </c>
      <c r="B234" s="138" t="n">
        <v>0.0627920015810459</v>
      </c>
      <c r="C234" s="129"/>
      <c r="D234" s="155" t="n">
        <v>43132</v>
      </c>
      <c r="E234" s="133" t="n">
        <v>48.25</v>
      </c>
      <c r="F234" s="133" t="n">
        <v>48.25</v>
      </c>
      <c r="G234" s="133" t="n">
        <v>48.25</v>
      </c>
      <c r="H234" s="131"/>
      <c r="I234" s="133" t="n">
        <v>36.8</v>
      </c>
      <c r="J234" s="133" t="n">
        <v>36.8</v>
      </c>
      <c r="K234" s="133" t="n">
        <v>36.8</v>
      </c>
      <c r="L234" s="134"/>
      <c r="M234" s="135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  <c r="Z234" s="131"/>
      <c r="AA234" s="131"/>
      <c r="AB234" s="131"/>
      <c r="AC234" s="131"/>
      <c r="AD234" s="131"/>
      <c r="AE234" s="131"/>
      <c r="AF234" s="131"/>
      <c r="AG234" s="131"/>
      <c r="AH234" s="131"/>
      <c r="AI234" s="131"/>
      <c r="AJ234" s="131"/>
      <c r="AK234" s="131"/>
      <c r="AL234" s="131"/>
      <c r="AM234" s="131"/>
      <c r="AN234" s="131"/>
      <c r="AO234" s="133"/>
      <c r="AP234" s="133"/>
      <c r="AQ234" s="133"/>
      <c r="AR234" s="134"/>
      <c r="AS234" s="134"/>
      <c r="AT234" s="134"/>
      <c r="AU234" s="134"/>
      <c r="AV234" s="134"/>
      <c r="AW234" s="134"/>
      <c r="AX234" s="134"/>
      <c r="AY234" s="134"/>
      <c r="AZ234" s="134"/>
      <c r="BA234" s="134"/>
      <c r="BB234" s="134"/>
      <c r="BC234" s="134"/>
      <c r="BD234" s="134"/>
      <c r="BE234" s="134"/>
      <c r="BF234" s="134"/>
      <c r="BI234" s="165"/>
    </row>
    <row r="235" customFormat="false" ht="12.75" hidden="false" customHeight="false" outlineLevel="0" collapsed="false">
      <c r="A235" s="137" t="n">
        <f aca="false">EOMONTH(A234,0)+1</f>
        <v>44256</v>
      </c>
      <c r="B235" s="138" t="n">
        <v>0.0628301496748245</v>
      </c>
      <c r="C235" s="129"/>
      <c r="D235" s="155" t="n">
        <v>43160</v>
      </c>
      <c r="E235" s="133" t="n">
        <v>39.75</v>
      </c>
      <c r="F235" s="133" t="n">
        <v>39.75</v>
      </c>
      <c r="G235" s="133" t="n">
        <v>39.75</v>
      </c>
      <c r="H235" s="131"/>
      <c r="I235" s="133" t="n">
        <v>34.35</v>
      </c>
      <c r="J235" s="133" t="n">
        <v>34.35</v>
      </c>
      <c r="K235" s="133" t="n">
        <v>34.35</v>
      </c>
      <c r="L235" s="134"/>
      <c r="M235" s="135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  <c r="Z235" s="131"/>
      <c r="AA235" s="131"/>
      <c r="AB235" s="131"/>
      <c r="AC235" s="131"/>
      <c r="AD235" s="131"/>
      <c r="AE235" s="131"/>
      <c r="AF235" s="131"/>
      <c r="AG235" s="131"/>
      <c r="AH235" s="131"/>
      <c r="AI235" s="131"/>
      <c r="AJ235" s="131"/>
      <c r="AK235" s="131"/>
      <c r="AL235" s="131"/>
      <c r="AM235" s="131"/>
      <c r="AN235" s="131"/>
      <c r="AO235" s="133"/>
      <c r="AP235" s="133"/>
      <c r="AQ235" s="133"/>
      <c r="AR235" s="134"/>
      <c r="AS235" s="134"/>
      <c r="AT235" s="134"/>
      <c r="AU235" s="134"/>
      <c r="AV235" s="134"/>
      <c r="AW235" s="134"/>
      <c r="AX235" s="134"/>
      <c r="AY235" s="134"/>
      <c r="AZ235" s="134"/>
      <c r="BA235" s="134"/>
      <c r="BB235" s="134"/>
      <c r="BC235" s="134"/>
      <c r="BD235" s="134"/>
      <c r="BE235" s="134"/>
      <c r="BF235" s="134"/>
      <c r="BI235" s="165"/>
    </row>
    <row r="236" customFormat="false" ht="12.75" hidden="false" customHeight="false" outlineLevel="0" collapsed="false">
      <c r="A236" s="137" t="n">
        <f aca="false">EOMONTH(A235,0)+1</f>
        <v>44287</v>
      </c>
      <c r="B236" s="138" t="n">
        <v>0.062872385064928</v>
      </c>
      <c r="C236" s="129"/>
      <c r="D236" s="155" t="n">
        <v>43191</v>
      </c>
      <c r="E236" s="133" t="n">
        <v>40</v>
      </c>
      <c r="F236" s="133" t="n">
        <v>40</v>
      </c>
      <c r="G236" s="133" t="n">
        <v>40</v>
      </c>
      <c r="H236" s="131"/>
      <c r="I236" s="133" t="n">
        <v>31.6</v>
      </c>
      <c r="J236" s="133" t="n">
        <v>31.6</v>
      </c>
      <c r="K236" s="133" t="n">
        <v>31.6</v>
      </c>
      <c r="L236" s="134"/>
      <c r="M236" s="135"/>
      <c r="N236" s="133"/>
      <c r="O236" s="133"/>
      <c r="P236" s="133"/>
      <c r="Q236" s="133"/>
      <c r="R236" s="133"/>
      <c r="S236" s="133"/>
      <c r="T236" s="133"/>
      <c r="U236" s="133"/>
      <c r="V236" s="133"/>
      <c r="W236" s="133"/>
      <c r="X236" s="133"/>
      <c r="Y236" s="133"/>
      <c r="Z236" s="131"/>
      <c r="AA236" s="131"/>
      <c r="AB236" s="131"/>
      <c r="AC236" s="131"/>
      <c r="AD236" s="131"/>
      <c r="AE236" s="131"/>
      <c r="AF236" s="131"/>
      <c r="AG236" s="131"/>
      <c r="AH236" s="131"/>
      <c r="AI236" s="131"/>
      <c r="AJ236" s="131"/>
      <c r="AK236" s="131"/>
      <c r="AL236" s="131"/>
      <c r="AM236" s="131"/>
      <c r="AN236" s="131"/>
      <c r="AO236" s="133"/>
      <c r="AP236" s="133"/>
      <c r="AQ236" s="133"/>
      <c r="AR236" s="134"/>
      <c r="AS236" s="134"/>
      <c r="AT236" s="134"/>
      <c r="AU236" s="134"/>
      <c r="AV236" s="134"/>
      <c r="AW236" s="134"/>
      <c r="AX236" s="134"/>
      <c r="AY236" s="134"/>
      <c r="AZ236" s="134"/>
      <c r="BA236" s="134"/>
      <c r="BB236" s="134"/>
      <c r="BC236" s="134"/>
      <c r="BD236" s="134"/>
      <c r="BE236" s="134"/>
      <c r="BF236" s="134"/>
      <c r="BI236" s="165"/>
    </row>
    <row r="237" customFormat="false" ht="12.75" hidden="false" customHeight="false" outlineLevel="0" collapsed="false">
      <c r="A237" s="137" t="n">
        <f aca="false">EOMONTH(A236,0)+1</f>
        <v>44317</v>
      </c>
      <c r="B237" s="138" t="n">
        <v>0.0629132580236558</v>
      </c>
      <c r="C237" s="129"/>
      <c r="D237" s="155" t="n">
        <v>43221</v>
      </c>
      <c r="E237" s="133" t="n">
        <v>41.2</v>
      </c>
      <c r="F237" s="133" t="n">
        <v>41.2</v>
      </c>
      <c r="G237" s="133" t="n">
        <v>41.2</v>
      </c>
      <c r="H237" s="131"/>
      <c r="I237" s="133" t="n">
        <v>31.1</v>
      </c>
      <c r="J237" s="133" t="n">
        <v>31.1</v>
      </c>
      <c r="K237" s="133" t="n">
        <v>31.1</v>
      </c>
      <c r="L237" s="134"/>
      <c r="M237" s="135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  <c r="Z237" s="131"/>
      <c r="AA237" s="131"/>
      <c r="AB237" s="131"/>
      <c r="AC237" s="131"/>
      <c r="AD237" s="131"/>
      <c r="AE237" s="131"/>
      <c r="AF237" s="131"/>
      <c r="AG237" s="131"/>
      <c r="AH237" s="131"/>
      <c r="AI237" s="131"/>
      <c r="AJ237" s="131"/>
      <c r="AK237" s="131"/>
      <c r="AL237" s="131"/>
      <c r="AM237" s="131"/>
      <c r="AN237" s="131"/>
      <c r="AO237" s="133"/>
      <c r="AP237" s="133"/>
      <c r="AQ237" s="133"/>
      <c r="AR237" s="134"/>
      <c r="AS237" s="134"/>
      <c r="AT237" s="134"/>
      <c r="AU237" s="134"/>
      <c r="AV237" s="134"/>
      <c r="AW237" s="134"/>
      <c r="AX237" s="134"/>
      <c r="AY237" s="134"/>
      <c r="AZ237" s="134"/>
      <c r="BA237" s="134"/>
      <c r="BB237" s="134"/>
      <c r="BC237" s="134"/>
      <c r="BD237" s="134"/>
      <c r="BE237" s="134"/>
      <c r="BF237" s="134"/>
      <c r="BI237" s="165"/>
    </row>
    <row r="238" customFormat="false" ht="12.75" hidden="false" customHeight="false" outlineLevel="0" collapsed="false">
      <c r="A238" s="137" t="n">
        <f aca="false">EOMONTH(A237,0)+1</f>
        <v>44348</v>
      </c>
      <c r="B238" s="138" t="n">
        <v>0.0629554934149241</v>
      </c>
      <c r="C238" s="129"/>
      <c r="D238" s="155" t="n">
        <v>43252</v>
      </c>
      <c r="E238" s="133" t="n">
        <v>50.25</v>
      </c>
      <c r="F238" s="133" t="n">
        <v>50.25</v>
      </c>
      <c r="G238" s="133" t="n">
        <v>50.25</v>
      </c>
      <c r="H238" s="131"/>
      <c r="I238" s="133" t="n">
        <v>32.245</v>
      </c>
      <c r="J238" s="133" t="n">
        <v>32.245</v>
      </c>
      <c r="K238" s="133" t="n">
        <v>32.245</v>
      </c>
      <c r="L238" s="134"/>
      <c r="M238" s="135"/>
      <c r="N238" s="133"/>
      <c r="O238" s="133"/>
      <c r="P238" s="133"/>
      <c r="Q238" s="133"/>
      <c r="R238" s="133"/>
      <c r="S238" s="133"/>
      <c r="T238" s="133"/>
      <c r="U238" s="133"/>
      <c r="V238" s="133"/>
      <c r="W238" s="133"/>
      <c r="X238" s="133"/>
      <c r="Y238" s="133"/>
      <c r="Z238" s="131"/>
      <c r="AA238" s="131"/>
      <c r="AB238" s="131"/>
      <c r="AC238" s="131"/>
      <c r="AD238" s="131"/>
      <c r="AE238" s="131"/>
      <c r="AF238" s="131"/>
      <c r="AG238" s="131"/>
      <c r="AH238" s="131"/>
      <c r="AI238" s="131"/>
      <c r="AJ238" s="131"/>
      <c r="AK238" s="131"/>
      <c r="AL238" s="131"/>
      <c r="AM238" s="131"/>
      <c r="AN238" s="131"/>
      <c r="AO238" s="133"/>
      <c r="AP238" s="133"/>
      <c r="AQ238" s="133"/>
      <c r="AR238" s="134"/>
      <c r="AS238" s="134"/>
      <c r="AT238" s="134"/>
      <c r="AU238" s="134"/>
      <c r="AV238" s="134"/>
      <c r="AW238" s="134"/>
      <c r="AX238" s="134"/>
      <c r="AY238" s="134"/>
      <c r="AZ238" s="134"/>
      <c r="BA238" s="134"/>
      <c r="BB238" s="134"/>
      <c r="BC238" s="134"/>
      <c r="BD238" s="134"/>
      <c r="BE238" s="134"/>
      <c r="BF238" s="134"/>
      <c r="BI238" s="165"/>
    </row>
    <row r="239" customFormat="false" ht="12.75" hidden="false" customHeight="false" outlineLevel="0" collapsed="false">
      <c r="A239" s="137" t="n">
        <f aca="false">EOMONTH(A238,0)+1</f>
        <v>44378</v>
      </c>
      <c r="B239" s="138" t="n">
        <v>0.0629963663747795</v>
      </c>
      <c r="C239" s="129"/>
      <c r="D239" s="155" t="n">
        <v>43282</v>
      </c>
      <c r="E239" s="133" t="n">
        <v>65</v>
      </c>
      <c r="F239" s="133" t="n">
        <v>65</v>
      </c>
      <c r="G239" s="133" t="n">
        <v>65</v>
      </c>
      <c r="H239" s="131"/>
      <c r="I239" s="133" t="n">
        <v>33.25</v>
      </c>
      <c r="J239" s="133" t="n">
        <v>33.25</v>
      </c>
      <c r="K239" s="133" t="n">
        <v>33.25</v>
      </c>
      <c r="L239" s="134"/>
      <c r="M239" s="135"/>
      <c r="N239" s="133"/>
      <c r="O239" s="133"/>
      <c r="P239" s="133"/>
      <c r="Q239" s="133"/>
      <c r="R239" s="133"/>
      <c r="S239" s="133"/>
      <c r="T239" s="133"/>
      <c r="U239" s="133"/>
      <c r="V239" s="133"/>
      <c r="W239" s="133"/>
      <c r="X239" s="133"/>
      <c r="Y239" s="133"/>
      <c r="Z239" s="131"/>
      <c r="AA239" s="131"/>
      <c r="AB239" s="131"/>
      <c r="AC239" s="131"/>
      <c r="AD239" s="131"/>
      <c r="AE239" s="131"/>
      <c r="AF239" s="131"/>
      <c r="AG239" s="131"/>
      <c r="AH239" s="131"/>
      <c r="AI239" s="131"/>
      <c r="AJ239" s="131"/>
      <c r="AK239" s="131"/>
      <c r="AL239" s="131"/>
      <c r="AM239" s="131"/>
      <c r="AN239" s="131"/>
      <c r="AO239" s="133"/>
      <c r="AP239" s="133"/>
      <c r="AQ239" s="133"/>
      <c r="AR239" s="134"/>
      <c r="AS239" s="134"/>
      <c r="AT239" s="134"/>
      <c r="AU239" s="134"/>
      <c r="AV239" s="134"/>
      <c r="AW239" s="134"/>
      <c r="AX239" s="134"/>
      <c r="AY239" s="134"/>
      <c r="AZ239" s="134"/>
      <c r="BA239" s="134"/>
      <c r="BB239" s="134"/>
      <c r="BC239" s="134"/>
      <c r="BD239" s="134"/>
      <c r="BE239" s="134"/>
      <c r="BF239" s="134"/>
      <c r="BI239" s="165"/>
    </row>
    <row r="240" customFormat="false" ht="12.75" hidden="false" customHeight="false" outlineLevel="0" collapsed="false">
      <c r="A240" s="137" t="n">
        <f aca="false">EOMONTH(A239,0)+1</f>
        <v>44409</v>
      </c>
      <c r="B240" s="138" t="n">
        <v>0.0630386017672122</v>
      </c>
      <c r="C240" s="129"/>
      <c r="D240" s="155" t="n">
        <v>43313</v>
      </c>
      <c r="E240" s="133" t="n">
        <v>65</v>
      </c>
      <c r="F240" s="133" t="n">
        <v>65</v>
      </c>
      <c r="G240" s="133" t="n">
        <v>65</v>
      </c>
      <c r="H240" s="131"/>
      <c r="I240" s="133" t="n">
        <v>32.5</v>
      </c>
      <c r="J240" s="133" t="n">
        <v>32.5</v>
      </c>
      <c r="K240" s="133" t="n">
        <v>32.5</v>
      </c>
      <c r="L240" s="134"/>
      <c r="M240" s="135"/>
      <c r="N240" s="133"/>
      <c r="O240" s="133"/>
      <c r="P240" s="133"/>
      <c r="Q240" s="133"/>
      <c r="R240" s="133"/>
      <c r="S240" s="133"/>
      <c r="T240" s="133"/>
      <c r="U240" s="133"/>
      <c r="V240" s="133"/>
      <c r="W240" s="133"/>
      <c r="X240" s="133"/>
      <c r="Y240" s="133"/>
      <c r="Z240" s="131"/>
      <c r="AA240" s="131"/>
      <c r="AB240" s="131"/>
      <c r="AC240" s="131"/>
      <c r="AD240" s="131"/>
      <c r="AE240" s="131"/>
      <c r="AF240" s="131"/>
      <c r="AG240" s="131"/>
      <c r="AH240" s="131"/>
      <c r="AI240" s="131"/>
      <c r="AJ240" s="131"/>
      <c r="AK240" s="131"/>
      <c r="AL240" s="131"/>
      <c r="AM240" s="131"/>
      <c r="AN240" s="131"/>
      <c r="AO240" s="133"/>
      <c r="AP240" s="133"/>
      <c r="AQ240" s="133"/>
      <c r="AR240" s="134"/>
      <c r="AS240" s="134"/>
      <c r="AT240" s="134"/>
      <c r="AU240" s="134"/>
      <c r="AV240" s="134"/>
      <c r="AW240" s="134"/>
      <c r="AX240" s="134"/>
      <c r="AY240" s="134"/>
      <c r="AZ240" s="134"/>
      <c r="BA240" s="134"/>
      <c r="BB240" s="134"/>
      <c r="BC240" s="134"/>
      <c r="BD240" s="134"/>
      <c r="BE240" s="134"/>
      <c r="BF240" s="134"/>
      <c r="BI240" s="165"/>
    </row>
    <row r="241" customFormat="false" ht="12.75" hidden="false" customHeight="false" outlineLevel="0" collapsed="false">
      <c r="A241" s="137" t="n">
        <f aca="false">EOMONTH(A240,0)+1</f>
        <v>44440</v>
      </c>
      <c r="B241" s="138" t="n">
        <v>0.0630808371602369</v>
      </c>
      <c r="C241" s="129"/>
      <c r="D241" s="155" t="n">
        <v>43344</v>
      </c>
      <c r="E241" s="133" t="n">
        <v>38.75</v>
      </c>
      <c r="F241" s="133" t="n">
        <v>38.75</v>
      </c>
      <c r="G241" s="133" t="n">
        <v>38.75</v>
      </c>
      <c r="H241" s="131"/>
      <c r="I241" s="133" t="n">
        <v>30.4</v>
      </c>
      <c r="J241" s="133" t="n">
        <v>30.4</v>
      </c>
      <c r="K241" s="133" t="n">
        <v>30.4</v>
      </c>
      <c r="L241" s="134"/>
      <c r="M241" s="135"/>
      <c r="N241" s="133"/>
      <c r="O241" s="133"/>
      <c r="P241" s="133"/>
      <c r="Q241" s="133"/>
      <c r="R241" s="133"/>
      <c r="S241" s="133"/>
      <c r="T241" s="133"/>
      <c r="U241" s="133"/>
      <c r="V241" s="133"/>
      <c r="W241" s="133"/>
      <c r="X241" s="133"/>
      <c r="Y241" s="133"/>
      <c r="Z241" s="131"/>
      <c r="AA241" s="131"/>
      <c r="AB241" s="131"/>
      <c r="AC241" s="131"/>
      <c r="AD241" s="131"/>
      <c r="AE241" s="131"/>
      <c r="AF241" s="131"/>
      <c r="AG241" s="131"/>
      <c r="AH241" s="131"/>
      <c r="AI241" s="131"/>
      <c r="AJ241" s="131"/>
      <c r="AK241" s="131"/>
      <c r="AL241" s="131"/>
      <c r="AM241" s="131"/>
      <c r="AN241" s="131"/>
      <c r="AO241" s="133"/>
      <c r="AP241" s="133"/>
      <c r="AQ241" s="133"/>
      <c r="AR241" s="134"/>
      <c r="AS241" s="134"/>
      <c r="AT241" s="134"/>
      <c r="AU241" s="134"/>
      <c r="AV241" s="134"/>
      <c r="AW241" s="134"/>
      <c r="AX241" s="134"/>
      <c r="AY241" s="134"/>
      <c r="AZ241" s="134"/>
      <c r="BA241" s="134"/>
      <c r="BB241" s="134"/>
      <c r="BC241" s="134"/>
      <c r="BD241" s="134"/>
      <c r="BE241" s="134"/>
      <c r="BF241" s="134"/>
      <c r="BI241" s="165"/>
    </row>
    <row r="242" customFormat="false" ht="12.75" hidden="false" customHeight="false" outlineLevel="0" collapsed="false">
      <c r="A242" s="137" t="n">
        <f aca="false">EOMONTH(A241,0)+1</f>
        <v>44470</v>
      </c>
      <c r="B242" s="138" t="n">
        <v>0.0631217101217922</v>
      </c>
      <c r="C242" s="129"/>
      <c r="D242" s="155" t="n">
        <v>43374</v>
      </c>
      <c r="E242" s="133" t="n">
        <v>38.5</v>
      </c>
      <c r="F242" s="133" t="n">
        <v>38.5</v>
      </c>
      <c r="G242" s="133" t="n">
        <v>38.5</v>
      </c>
      <c r="H242" s="131"/>
      <c r="I242" s="133" t="n">
        <v>29.7</v>
      </c>
      <c r="J242" s="133" t="n">
        <v>29.7</v>
      </c>
      <c r="K242" s="133" t="n">
        <v>29.7</v>
      </c>
      <c r="L242" s="134"/>
      <c r="M242" s="135"/>
      <c r="N242" s="133"/>
      <c r="O242" s="133"/>
      <c r="P242" s="133"/>
      <c r="Q242" s="133"/>
      <c r="R242" s="133"/>
      <c r="S242" s="133"/>
      <c r="T242" s="133"/>
      <c r="U242" s="133"/>
      <c r="V242" s="133"/>
      <c r="W242" s="133"/>
      <c r="X242" s="133"/>
      <c r="Y242" s="133"/>
      <c r="Z242" s="131"/>
      <c r="AA242" s="131"/>
      <c r="AB242" s="131"/>
      <c r="AC242" s="131"/>
      <c r="AD242" s="131"/>
      <c r="AE242" s="131"/>
      <c r="AF242" s="131"/>
      <c r="AG242" s="131"/>
      <c r="AH242" s="131"/>
      <c r="AI242" s="131"/>
      <c r="AJ242" s="131"/>
      <c r="AK242" s="131"/>
      <c r="AL242" s="131"/>
      <c r="AM242" s="131"/>
      <c r="AN242" s="131"/>
      <c r="AO242" s="133"/>
      <c r="AP242" s="133"/>
      <c r="AQ242" s="133"/>
      <c r="AR242" s="134"/>
      <c r="AS242" s="134"/>
      <c r="AT242" s="134"/>
      <c r="AU242" s="134"/>
      <c r="AV242" s="134"/>
      <c r="AW242" s="134"/>
      <c r="AX242" s="134"/>
      <c r="AY242" s="134"/>
      <c r="AZ242" s="134"/>
      <c r="BA242" s="134"/>
      <c r="BB242" s="134"/>
      <c r="BC242" s="134"/>
      <c r="BD242" s="134"/>
      <c r="BE242" s="134"/>
      <c r="BF242" s="134"/>
      <c r="BI242" s="165"/>
    </row>
    <row r="243" customFormat="false" ht="12.75" hidden="false" customHeight="false" outlineLevel="0" collapsed="false">
      <c r="A243" s="137" t="n">
        <f aca="false">EOMONTH(A242,0)+1</f>
        <v>44501</v>
      </c>
      <c r="B243" s="138" t="n">
        <v>0.0631639455159814</v>
      </c>
      <c r="C243" s="129"/>
      <c r="D243" s="155" t="n">
        <v>43405</v>
      </c>
      <c r="E243" s="133" t="n">
        <v>38.5</v>
      </c>
      <c r="F243" s="133" t="n">
        <v>38.5</v>
      </c>
      <c r="G243" s="133" t="n">
        <v>38.5</v>
      </c>
      <c r="H243" s="131"/>
      <c r="I243" s="133" t="n">
        <v>29.1</v>
      </c>
      <c r="J243" s="133" t="n">
        <v>29.1</v>
      </c>
      <c r="K243" s="133" t="n">
        <v>29.1</v>
      </c>
      <c r="L243" s="134"/>
      <c r="M243" s="135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  <c r="Z243" s="131"/>
      <c r="AA243" s="131"/>
      <c r="AB243" s="131"/>
      <c r="AC243" s="131"/>
      <c r="AD243" s="131"/>
      <c r="AE243" s="131"/>
      <c r="AF243" s="131"/>
      <c r="AG243" s="131"/>
      <c r="AH243" s="131"/>
      <c r="AI243" s="131"/>
      <c r="AJ243" s="131"/>
      <c r="AK243" s="131"/>
      <c r="AL243" s="131"/>
      <c r="AM243" s="131"/>
      <c r="AN243" s="131"/>
      <c r="AO243" s="133"/>
      <c r="AP243" s="133"/>
      <c r="AQ243" s="133"/>
      <c r="AR243" s="134"/>
      <c r="AS243" s="134"/>
      <c r="AT243" s="134"/>
      <c r="AU243" s="134"/>
      <c r="AV243" s="134"/>
      <c r="AW243" s="134"/>
      <c r="AX243" s="134"/>
      <c r="AY243" s="134"/>
      <c r="AZ243" s="134"/>
      <c r="BA243" s="134"/>
      <c r="BB243" s="134"/>
      <c r="BC243" s="134"/>
      <c r="BD243" s="134"/>
      <c r="BE243" s="134"/>
      <c r="BF243" s="134"/>
      <c r="BI243" s="165"/>
    </row>
    <row r="244" customFormat="false" ht="12.75" hidden="false" customHeight="false" outlineLevel="0" collapsed="false">
      <c r="A244" s="137" t="n">
        <f aca="false">EOMONTH(A243,0)+1</f>
        <v>44531</v>
      </c>
      <c r="B244" s="138" t="n">
        <v>0.0632020640517492</v>
      </c>
      <c r="C244" s="129"/>
      <c r="D244" s="155" t="n">
        <v>43435</v>
      </c>
      <c r="E244" s="133" t="n">
        <v>38.5</v>
      </c>
      <c r="F244" s="133" t="n">
        <v>38.5</v>
      </c>
      <c r="G244" s="133" t="n">
        <v>38.5</v>
      </c>
      <c r="H244" s="131"/>
      <c r="I244" s="133" t="n">
        <v>33.55</v>
      </c>
      <c r="J244" s="133" t="n">
        <v>33.55</v>
      </c>
      <c r="K244" s="133" t="n">
        <v>33.55</v>
      </c>
      <c r="L244" s="134"/>
      <c r="M244" s="135"/>
      <c r="N244" s="133"/>
      <c r="O244" s="133"/>
      <c r="P244" s="133"/>
      <c r="Q244" s="133"/>
      <c r="R244" s="133"/>
      <c r="S244" s="133"/>
      <c r="T244" s="133"/>
      <c r="U244" s="133"/>
      <c r="V244" s="133"/>
      <c r="W244" s="133"/>
      <c r="X244" s="133"/>
      <c r="Y244" s="133"/>
      <c r="Z244" s="131"/>
      <c r="AA244" s="131"/>
      <c r="AB244" s="131"/>
      <c r="AC244" s="131"/>
      <c r="AD244" s="131"/>
      <c r="AE244" s="131"/>
      <c r="AF244" s="131"/>
      <c r="AG244" s="131"/>
      <c r="AH244" s="131"/>
      <c r="AI244" s="131"/>
      <c r="AJ244" s="131"/>
      <c r="AK244" s="131"/>
      <c r="AL244" s="131"/>
      <c r="AM244" s="131"/>
      <c r="AN244" s="131"/>
      <c r="AO244" s="133"/>
      <c r="AP244" s="133"/>
      <c r="AQ244" s="133"/>
      <c r="AR244" s="134"/>
      <c r="AS244" s="134"/>
      <c r="AT244" s="134"/>
      <c r="AU244" s="134"/>
      <c r="AV244" s="134"/>
      <c r="AW244" s="134"/>
      <c r="AX244" s="134"/>
      <c r="AY244" s="134"/>
      <c r="AZ244" s="134"/>
      <c r="BA244" s="134"/>
      <c r="BB244" s="134"/>
      <c r="BC244" s="134"/>
      <c r="BD244" s="134"/>
      <c r="BE244" s="134"/>
      <c r="BF244" s="134"/>
      <c r="BI244" s="165"/>
    </row>
    <row r="245" customFormat="false" ht="12.75" hidden="false" customHeight="false" outlineLevel="0" collapsed="false">
      <c r="A245" s="137" t="n">
        <f aca="false">EOMONTH(A244,0)+1</f>
        <v>44562</v>
      </c>
      <c r="B245" s="138" t="n">
        <v>0.0632016058296179</v>
      </c>
      <c r="C245" s="129"/>
      <c r="D245" s="155" t="n">
        <v>43466</v>
      </c>
      <c r="E245" s="133" t="n">
        <v>47.55</v>
      </c>
      <c r="F245" s="133" t="n">
        <v>47.55</v>
      </c>
      <c r="G245" s="133" t="n">
        <v>47.55</v>
      </c>
      <c r="H245" s="131"/>
      <c r="I245" s="133" t="n">
        <v>37.95</v>
      </c>
      <c r="J245" s="133" t="n">
        <v>37.95</v>
      </c>
      <c r="K245" s="133" t="n">
        <v>37.95</v>
      </c>
      <c r="L245" s="134"/>
      <c r="M245" s="135"/>
      <c r="N245" s="133"/>
      <c r="O245" s="133"/>
      <c r="P245" s="133"/>
      <c r="Q245" s="133"/>
      <c r="R245" s="133"/>
      <c r="S245" s="133"/>
      <c r="T245" s="133"/>
      <c r="U245" s="133"/>
      <c r="V245" s="133"/>
      <c r="W245" s="133"/>
      <c r="X245" s="133"/>
      <c r="Y245" s="133"/>
      <c r="Z245" s="131"/>
      <c r="AA245" s="131"/>
      <c r="AB245" s="131"/>
      <c r="AC245" s="131"/>
      <c r="AD245" s="131"/>
      <c r="AE245" s="131"/>
      <c r="AF245" s="131"/>
      <c r="AG245" s="131"/>
      <c r="AH245" s="131"/>
      <c r="AI245" s="131"/>
      <c r="AJ245" s="131"/>
      <c r="AK245" s="131"/>
      <c r="AL245" s="131"/>
      <c r="AM245" s="131"/>
      <c r="AN245" s="131"/>
      <c r="AO245" s="133"/>
      <c r="AP245" s="133"/>
      <c r="AQ245" s="133"/>
      <c r="AR245" s="134"/>
      <c r="AS245" s="134"/>
      <c r="AT245" s="134"/>
      <c r="AU245" s="134"/>
      <c r="AV245" s="134"/>
      <c r="AW245" s="134"/>
      <c r="AX245" s="134"/>
      <c r="AY245" s="134"/>
      <c r="AZ245" s="134"/>
      <c r="BA245" s="134"/>
      <c r="BB245" s="134"/>
      <c r="BC245" s="134"/>
      <c r="BD245" s="134"/>
      <c r="BE245" s="134"/>
      <c r="BF245" s="134"/>
      <c r="BI245" s="165"/>
    </row>
    <row r="246" customFormat="false" ht="12.75" hidden="false" customHeight="false" outlineLevel="0" collapsed="false">
      <c r="A246" s="137" t="n">
        <f aca="false">EOMONTH(A245,0)+1</f>
        <v>44593</v>
      </c>
      <c r="B246" s="138" t="n">
        <v>0.063201147607487</v>
      </c>
      <c r="C246" s="129"/>
      <c r="D246" s="155" t="n">
        <v>43497</v>
      </c>
      <c r="E246" s="133" t="n">
        <v>48.55</v>
      </c>
      <c r="F246" s="133" t="n">
        <v>48.55</v>
      </c>
      <c r="G246" s="133" t="n">
        <v>48.55</v>
      </c>
      <c r="H246" s="131"/>
      <c r="I246" s="133" t="n">
        <v>37</v>
      </c>
      <c r="J246" s="133" t="n">
        <v>37</v>
      </c>
      <c r="K246" s="133" t="n">
        <v>37</v>
      </c>
      <c r="L246" s="134"/>
      <c r="M246" s="135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  <c r="X246" s="133"/>
      <c r="Y246" s="133"/>
      <c r="Z246" s="131"/>
      <c r="AA246" s="131"/>
      <c r="AB246" s="131"/>
      <c r="AC246" s="131"/>
      <c r="AD246" s="131"/>
      <c r="AE246" s="131"/>
      <c r="AF246" s="131"/>
      <c r="AG246" s="131"/>
      <c r="AH246" s="131"/>
      <c r="AI246" s="131"/>
      <c r="AJ246" s="131"/>
      <c r="AK246" s="131"/>
      <c r="AL246" s="131"/>
      <c r="AM246" s="131"/>
      <c r="AN246" s="131"/>
      <c r="AO246" s="133"/>
      <c r="AP246" s="133"/>
      <c r="AQ246" s="133"/>
      <c r="AR246" s="134"/>
      <c r="AS246" s="134"/>
      <c r="AT246" s="134"/>
      <c r="AU246" s="134"/>
      <c r="AV246" s="134"/>
      <c r="AW246" s="134"/>
      <c r="AX246" s="134"/>
      <c r="AY246" s="134"/>
      <c r="AZ246" s="134"/>
      <c r="BA246" s="134"/>
      <c r="BB246" s="134"/>
      <c r="BC246" s="134"/>
      <c r="BD246" s="134"/>
      <c r="BE246" s="134"/>
      <c r="BF246" s="134"/>
      <c r="BI246" s="165"/>
    </row>
    <row r="247" customFormat="false" ht="12.75" hidden="false" customHeight="false" outlineLevel="0" collapsed="false">
      <c r="A247" s="137" t="n">
        <f aca="false">EOMONTH(A246,0)+1</f>
        <v>44621</v>
      </c>
      <c r="B247" s="138" t="n">
        <v>0.0632007337294334</v>
      </c>
      <c r="C247" s="129"/>
      <c r="D247" s="155" t="n">
        <v>43525</v>
      </c>
      <c r="E247" s="133" t="n">
        <v>40.05</v>
      </c>
      <c r="F247" s="133" t="n">
        <v>40.05</v>
      </c>
      <c r="G247" s="133" t="n">
        <v>40.05</v>
      </c>
      <c r="H247" s="131"/>
      <c r="I247" s="133" t="n">
        <v>34.55</v>
      </c>
      <c r="J247" s="133" t="n">
        <v>34.55</v>
      </c>
      <c r="K247" s="133" t="n">
        <v>34.55</v>
      </c>
      <c r="L247" s="134"/>
      <c r="M247" s="135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  <c r="Z247" s="131"/>
      <c r="AA247" s="131"/>
      <c r="AB247" s="131"/>
      <c r="AC247" s="131"/>
      <c r="AD247" s="131"/>
      <c r="AE247" s="131"/>
      <c r="AF247" s="131"/>
      <c r="AG247" s="131"/>
      <c r="AH247" s="131"/>
      <c r="AI247" s="131"/>
      <c r="AJ247" s="131"/>
      <c r="AK247" s="131"/>
      <c r="AL247" s="131"/>
      <c r="AM247" s="131"/>
      <c r="AN247" s="131"/>
      <c r="AO247" s="133"/>
      <c r="AP247" s="133"/>
      <c r="AQ247" s="133"/>
      <c r="AR247" s="134"/>
      <c r="AS247" s="134"/>
      <c r="AT247" s="134"/>
      <c r="AU247" s="134"/>
      <c r="AV247" s="134"/>
      <c r="AW247" s="134"/>
      <c r="AX247" s="134"/>
      <c r="AY247" s="134"/>
      <c r="AZ247" s="134"/>
      <c r="BA247" s="134"/>
      <c r="BB247" s="134"/>
      <c r="BC247" s="134"/>
      <c r="BD247" s="134"/>
      <c r="BE247" s="134"/>
      <c r="BF247" s="134"/>
      <c r="BI247" s="165"/>
    </row>
    <row r="248" customFormat="false" ht="12.75" hidden="false" customHeight="false" outlineLevel="0" collapsed="false">
      <c r="A248" s="137" t="n">
        <f aca="false">EOMONTH(A247,0)+1</f>
        <v>44652</v>
      </c>
      <c r="B248" s="138" t="n">
        <v>0.0632002755073029</v>
      </c>
      <c r="C248" s="129"/>
      <c r="D248" s="155" t="n">
        <v>43556</v>
      </c>
      <c r="E248" s="133" t="n">
        <v>40.3</v>
      </c>
      <c r="F248" s="133" t="n">
        <v>40.3</v>
      </c>
      <c r="G248" s="133" t="n">
        <v>40.3</v>
      </c>
      <c r="H248" s="131"/>
      <c r="I248" s="133" t="n">
        <v>31.8</v>
      </c>
      <c r="J248" s="133" t="n">
        <v>31.8</v>
      </c>
      <c r="K248" s="133" t="n">
        <v>31.8</v>
      </c>
      <c r="L248" s="134"/>
      <c r="M248" s="135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  <c r="X248" s="133"/>
      <c r="Y248" s="133"/>
      <c r="Z248" s="131"/>
      <c r="AA248" s="131"/>
      <c r="AB248" s="131"/>
      <c r="AC248" s="131"/>
      <c r="AD248" s="131"/>
      <c r="AE248" s="131"/>
      <c r="AF248" s="131"/>
      <c r="AG248" s="131"/>
      <c r="AH248" s="131"/>
      <c r="AI248" s="131"/>
      <c r="AJ248" s="131"/>
      <c r="AK248" s="131"/>
      <c r="AL248" s="131"/>
      <c r="AM248" s="131"/>
      <c r="AN248" s="131"/>
      <c r="AO248" s="133"/>
      <c r="AP248" s="133"/>
      <c r="AQ248" s="133"/>
      <c r="AR248" s="134"/>
      <c r="AS248" s="134"/>
      <c r="AT248" s="134"/>
      <c r="AU248" s="134"/>
      <c r="AV248" s="134"/>
      <c r="AW248" s="134"/>
      <c r="AX248" s="134"/>
      <c r="AY248" s="134"/>
      <c r="AZ248" s="134"/>
      <c r="BA248" s="134"/>
      <c r="BB248" s="134"/>
      <c r="BC248" s="134"/>
      <c r="BD248" s="134"/>
      <c r="BE248" s="134"/>
      <c r="BF248" s="134"/>
      <c r="BI248" s="165"/>
    </row>
    <row r="249" customFormat="false" ht="12.75" hidden="false" customHeight="false" outlineLevel="0" collapsed="false">
      <c r="A249" s="137" t="n">
        <f aca="false">EOMONTH(A248,0)+1</f>
        <v>44682</v>
      </c>
      <c r="B249" s="138" t="n">
        <v>0.0631998320665308</v>
      </c>
      <c r="C249" s="129"/>
      <c r="D249" s="155" t="n">
        <v>43586</v>
      </c>
      <c r="E249" s="133" t="n">
        <v>41.7</v>
      </c>
      <c r="F249" s="133" t="n">
        <v>41.7</v>
      </c>
      <c r="G249" s="133" t="n">
        <v>41.7</v>
      </c>
      <c r="H249" s="131"/>
      <c r="I249" s="133" t="n">
        <v>31.3</v>
      </c>
      <c r="J249" s="133" t="n">
        <v>31.3</v>
      </c>
      <c r="K249" s="133" t="n">
        <v>31.3</v>
      </c>
      <c r="L249" s="134"/>
      <c r="M249" s="135"/>
      <c r="N249" s="133"/>
      <c r="O249" s="133"/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  <c r="Z249" s="131"/>
      <c r="AA249" s="131"/>
      <c r="AB249" s="131"/>
      <c r="AC249" s="131"/>
      <c r="AD249" s="131"/>
      <c r="AE249" s="131"/>
      <c r="AF249" s="131"/>
      <c r="AG249" s="131"/>
      <c r="AH249" s="131"/>
      <c r="AI249" s="131"/>
      <c r="AJ249" s="131"/>
      <c r="AK249" s="131"/>
      <c r="AL249" s="131"/>
      <c r="AM249" s="131"/>
      <c r="AN249" s="131"/>
      <c r="AO249" s="133"/>
      <c r="AP249" s="133"/>
      <c r="AQ249" s="133"/>
      <c r="AR249" s="134"/>
      <c r="AS249" s="134"/>
      <c r="AT249" s="134"/>
      <c r="AU249" s="134"/>
      <c r="AV249" s="134"/>
      <c r="AW249" s="134"/>
      <c r="AX249" s="134"/>
      <c r="AY249" s="134"/>
      <c r="AZ249" s="134"/>
      <c r="BA249" s="134"/>
      <c r="BB249" s="134"/>
      <c r="BC249" s="134"/>
      <c r="BD249" s="134"/>
      <c r="BE249" s="134"/>
      <c r="BF249" s="134"/>
      <c r="BI249" s="165"/>
    </row>
    <row r="250" customFormat="false" ht="12.75" hidden="false" customHeight="false" outlineLevel="0" collapsed="false">
      <c r="A250" s="137" t="n">
        <f aca="false">EOMONTH(A249,0)+1</f>
        <v>44713</v>
      </c>
      <c r="B250" s="138" t="n">
        <v>0.0631993738444003</v>
      </c>
      <c r="C250" s="129"/>
      <c r="D250" s="155" t="n">
        <v>43617</v>
      </c>
      <c r="E250" s="133" t="n">
        <v>51.25</v>
      </c>
      <c r="F250" s="133" t="n">
        <v>51.25</v>
      </c>
      <c r="G250" s="133" t="n">
        <v>51.25</v>
      </c>
      <c r="H250" s="131"/>
      <c r="I250" s="133" t="n">
        <v>32.445</v>
      </c>
      <c r="J250" s="133" t="n">
        <v>32.445</v>
      </c>
      <c r="K250" s="133" t="n">
        <v>32.445</v>
      </c>
      <c r="L250" s="134"/>
      <c r="M250" s="135"/>
      <c r="N250" s="133"/>
      <c r="O250" s="133"/>
      <c r="P250" s="133"/>
      <c r="Q250" s="133"/>
      <c r="R250" s="133"/>
      <c r="S250" s="133"/>
      <c r="T250" s="133"/>
      <c r="U250" s="133"/>
      <c r="V250" s="133"/>
      <c r="W250" s="133"/>
      <c r="X250" s="133"/>
      <c r="Y250" s="133"/>
      <c r="Z250" s="131"/>
      <c r="AA250" s="131"/>
      <c r="AB250" s="131"/>
      <c r="AC250" s="131"/>
      <c r="AD250" s="131"/>
      <c r="AE250" s="131"/>
      <c r="AF250" s="131"/>
      <c r="AG250" s="131"/>
      <c r="AH250" s="131"/>
      <c r="AI250" s="131"/>
      <c r="AJ250" s="131"/>
      <c r="AK250" s="131"/>
      <c r="AL250" s="131"/>
      <c r="AM250" s="131"/>
      <c r="AN250" s="131"/>
      <c r="AO250" s="133"/>
      <c r="AP250" s="133"/>
      <c r="AQ250" s="133"/>
      <c r="AR250" s="134"/>
      <c r="AS250" s="134"/>
      <c r="AT250" s="134"/>
      <c r="AU250" s="134"/>
      <c r="AV250" s="134"/>
      <c r="AW250" s="134"/>
      <c r="AX250" s="134"/>
      <c r="AY250" s="134"/>
      <c r="AZ250" s="134"/>
      <c r="BA250" s="134"/>
      <c r="BB250" s="134"/>
      <c r="BC250" s="134"/>
      <c r="BD250" s="134"/>
      <c r="BE250" s="134"/>
      <c r="BF250" s="134"/>
      <c r="BI250" s="165"/>
    </row>
    <row r="251" customFormat="false" ht="12.75" hidden="false" customHeight="false" outlineLevel="0" collapsed="false">
      <c r="A251" s="137" t="n">
        <f aca="false">EOMONTH(A250,0)+1</f>
        <v>44743</v>
      </c>
      <c r="B251" s="138" t="n">
        <v>0.0631989304036291</v>
      </c>
      <c r="C251" s="129"/>
      <c r="D251" s="155" t="n">
        <v>43647</v>
      </c>
      <c r="E251" s="133" t="n">
        <v>67</v>
      </c>
      <c r="F251" s="133" t="n">
        <v>67</v>
      </c>
      <c r="G251" s="133" t="n">
        <v>67</v>
      </c>
      <c r="H251" s="131"/>
      <c r="I251" s="133" t="n">
        <v>33.45</v>
      </c>
      <c r="J251" s="133" t="n">
        <v>33.45</v>
      </c>
      <c r="K251" s="133" t="n">
        <v>33.45</v>
      </c>
      <c r="L251" s="134"/>
      <c r="M251" s="135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  <c r="Z251" s="131"/>
      <c r="AA251" s="131"/>
      <c r="AB251" s="131"/>
      <c r="AC251" s="131"/>
      <c r="AD251" s="131"/>
      <c r="AE251" s="131"/>
      <c r="AF251" s="131"/>
      <c r="AG251" s="131"/>
      <c r="AH251" s="131"/>
      <c r="AI251" s="131"/>
      <c r="AJ251" s="131"/>
      <c r="AK251" s="131"/>
      <c r="AL251" s="131"/>
      <c r="AM251" s="131"/>
      <c r="AN251" s="131"/>
      <c r="AO251" s="133"/>
      <c r="AP251" s="133"/>
      <c r="AQ251" s="133"/>
      <c r="AR251" s="134"/>
      <c r="AS251" s="134"/>
      <c r="AT251" s="134"/>
      <c r="AU251" s="134"/>
      <c r="AV251" s="134"/>
      <c r="AW251" s="134"/>
      <c r="AX251" s="134"/>
      <c r="AY251" s="134"/>
      <c r="AZ251" s="134"/>
      <c r="BA251" s="134"/>
      <c r="BB251" s="134"/>
      <c r="BC251" s="134"/>
      <c r="BD251" s="134"/>
      <c r="BE251" s="134"/>
      <c r="BF251" s="134"/>
      <c r="BI251" s="165"/>
    </row>
    <row r="252" customFormat="false" ht="12.75" hidden="false" customHeight="false" outlineLevel="0" collapsed="false">
      <c r="A252" s="137" t="n">
        <f aca="false">EOMONTH(A251,0)+1</f>
        <v>44774</v>
      </c>
      <c r="B252" s="138" t="n">
        <v>0.0631984721814982</v>
      </c>
      <c r="C252" s="129"/>
      <c r="D252" s="155" t="n">
        <v>43678</v>
      </c>
      <c r="E252" s="133" t="n">
        <v>67</v>
      </c>
      <c r="F252" s="133" t="n">
        <v>67</v>
      </c>
      <c r="G252" s="133" t="n">
        <v>67</v>
      </c>
      <c r="H252" s="131"/>
      <c r="I252" s="133" t="n">
        <v>32.7</v>
      </c>
      <c r="J252" s="133" t="n">
        <v>32.7</v>
      </c>
      <c r="K252" s="133" t="n">
        <v>32.7</v>
      </c>
      <c r="L252" s="134"/>
      <c r="M252" s="135"/>
      <c r="N252" s="133"/>
      <c r="O252" s="133"/>
      <c r="P252" s="133"/>
      <c r="Q252" s="133"/>
      <c r="R252" s="133"/>
      <c r="S252" s="133"/>
      <c r="T252" s="133"/>
      <c r="U252" s="133"/>
      <c r="V252" s="133"/>
      <c r="W252" s="133"/>
      <c r="X252" s="133"/>
      <c r="Y252" s="133"/>
      <c r="Z252" s="131"/>
      <c r="AA252" s="131"/>
      <c r="AB252" s="131"/>
      <c r="AC252" s="131"/>
      <c r="AD252" s="131"/>
      <c r="AE252" s="131"/>
      <c r="AF252" s="131"/>
      <c r="AG252" s="131"/>
      <c r="AH252" s="131"/>
      <c r="AI252" s="131"/>
      <c r="AJ252" s="131"/>
      <c r="AK252" s="131"/>
      <c r="AL252" s="131"/>
      <c r="AM252" s="131"/>
      <c r="AN252" s="131"/>
      <c r="AO252" s="133"/>
      <c r="AP252" s="133"/>
      <c r="AQ252" s="133"/>
      <c r="AR252" s="134"/>
      <c r="AS252" s="134"/>
      <c r="AT252" s="134"/>
      <c r="AU252" s="134"/>
      <c r="AV252" s="134"/>
      <c r="AW252" s="134"/>
      <c r="AX252" s="134"/>
      <c r="AY252" s="134"/>
      <c r="AZ252" s="134"/>
      <c r="BA252" s="134"/>
      <c r="BB252" s="134"/>
      <c r="BC252" s="134"/>
      <c r="BD252" s="134"/>
      <c r="BE252" s="134"/>
      <c r="BF252" s="134"/>
      <c r="BI252" s="165"/>
    </row>
    <row r="253" customFormat="false" ht="12.75" hidden="false" customHeight="false" outlineLevel="0" collapsed="false">
      <c r="A253" s="137" t="n">
        <f aca="false">EOMONTH(A252,0)+1</f>
        <v>44805</v>
      </c>
      <c r="B253" s="138" t="n">
        <v>0.0631980139593678</v>
      </c>
      <c r="C253" s="129"/>
      <c r="D253" s="155" t="n">
        <v>43709</v>
      </c>
      <c r="E253" s="133" t="n">
        <v>39.05</v>
      </c>
      <c r="F253" s="133" t="n">
        <v>39.05</v>
      </c>
      <c r="G253" s="133" t="n">
        <v>39.05</v>
      </c>
      <c r="H253" s="131"/>
      <c r="I253" s="133" t="n">
        <v>30.6</v>
      </c>
      <c r="J253" s="133" t="n">
        <v>30.6</v>
      </c>
      <c r="K253" s="133" t="n">
        <v>30.6</v>
      </c>
      <c r="L253" s="134"/>
      <c r="M253" s="135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  <c r="Z253" s="131"/>
      <c r="AA253" s="131"/>
      <c r="AB253" s="131"/>
      <c r="AC253" s="131"/>
      <c r="AD253" s="131"/>
      <c r="AE253" s="131"/>
      <c r="AF253" s="131"/>
      <c r="AG253" s="131"/>
      <c r="AH253" s="131"/>
      <c r="AI253" s="131"/>
      <c r="AJ253" s="131"/>
      <c r="AK253" s="131"/>
      <c r="AL253" s="131"/>
      <c r="AM253" s="131"/>
      <c r="AN253" s="131"/>
      <c r="AO253" s="133"/>
      <c r="AP253" s="133"/>
      <c r="AQ253" s="133"/>
      <c r="AR253" s="134"/>
      <c r="AS253" s="134"/>
      <c r="AT253" s="134"/>
      <c r="AU253" s="134"/>
      <c r="AV253" s="134"/>
      <c r="AW253" s="134"/>
      <c r="AX253" s="134"/>
      <c r="AY253" s="134"/>
      <c r="AZ253" s="134"/>
      <c r="BA253" s="134"/>
      <c r="BB253" s="134"/>
      <c r="BC253" s="134"/>
      <c r="BD253" s="134"/>
      <c r="BE253" s="134"/>
      <c r="BF253" s="134"/>
      <c r="BI253" s="165"/>
    </row>
    <row r="254" customFormat="false" ht="12.75" hidden="false" customHeight="false" outlineLevel="0" collapsed="false">
      <c r="A254" s="137" t="n">
        <f aca="false">EOMONTH(A253,0)+1</f>
        <v>44835</v>
      </c>
      <c r="B254" s="138" t="n">
        <v>0.0631975705185965</v>
      </c>
      <c r="C254" s="129"/>
      <c r="D254" s="155" t="n">
        <v>43739</v>
      </c>
      <c r="E254" s="133" t="n">
        <v>38.8</v>
      </c>
      <c r="F254" s="133" t="n">
        <v>38.8</v>
      </c>
      <c r="G254" s="133" t="n">
        <v>38.8</v>
      </c>
      <c r="H254" s="131"/>
      <c r="I254" s="133" t="n">
        <v>29.9</v>
      </c>
      <c r="J254" s="133" t="n">
        <v>29.9</v>
      </c>
      <c r="K254" s="133" t="n">
        <v>29.9</v>
      </c>
      <c r="L254" s="134"/>
      <c r="M254" s="135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  <c r="Z254" s="131"/>
      <c r="AA254" s="131"/>
      <c r="AB254" s="131"/>
      <c r="AC254" s="131"/>
      <c r="AD254" s="131"/>
      <c r="AE254" s="131"/>
      <c r="AF254" s="131"/>
      <c r="AG254" s="131"/>
      <c r="AH254" s="131"/>
      <c r="AI254" s="131"/>
      <c r="AJ254" s="131"/>
      <c r="AK254" s="131"/>
      <c r="AL254" s="131"/>
      <c r="AM254" s="131"/>
      <c r="AN254" s="131"/>
      <c r="AO254" s="133"/>
      <c r="AP254" s="133"/>
      <c r="AQ254" s="133"/>
      <c r="AR254" s="134"/>
      <c r="AS254" s="134"/>
      <c r="AT254" s="134"/>
      <c r="AU254" s="134"/>
      <c r="AV254" s="134"/>
      <c r="AW254" s="134"/>
      <c r="AX254" s="134"/>
      <c r="AY254" s="134"/>
      <c r="AZ254" s="134"/>
      <c r="BA254" s="134"/>
      <c r="BB254" s="134"/>
      <c r="BC254" s="134"/>
      <c r="BD254" s="134"/>
      <c r="BE254" s="134"/>
      <c r="BF254" s="134"/>
      <c r="BI254" s="165"/>
    </row>
    <row r="255" customFormat="false" ht="12.75" hidden="false" customHeight="false" outlineLevel="0" collapsed="false">
      <c r="A255" s="137" t="n">
        <f aca="false">EOMONTH(A254,0)+1</f>
        <v>44866</v>
      </c>
      <c r="B255" s="138" t="n">
        <v>0.0631971122964661</v>
      </c>
      <c r="C255" s="129"/>
      <c r="D255" s="155" t="n">
        <v>43770</v>
      </c>
      <c r="E255" s="133" t="n">
        <v>38.8</v>
      </c>
      <c r="F255" s="133" t="n">
        <v>38.8</v>
      </c>
      <c r="G255" s="133" t="n">
        <v>38.8</v>
      </c>
      <c r="H255" s="131"/>
      <c r="I255" s="133" t="n">
        <v>29.3</v>
      </c>
      <c r="J255" s="133" t="n">
        <v>29.3</v>
      </c>
      <c r="K255" s="133" t="n">
        <v>29.3</v>
      </c>
      <c r="L255" s="134"/>
      <c r="M255" s="135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  <c r="Z255" s="131"/>
      <c r="AA255" s="131"/>
      <c r="AB255" s="131"/>
      <c r="AC255" s="131"/>
      <c r="AD255" s="131"/>
      <c r="AE255" s="131"/>
      <c r="AF255" s="131"/>
      <c r="AG255" s="131"/>
      <c r="AH255" s="131"/>
      <c r="AI255" s="131"/>
      <c r="AJ255" s="131"/>
      <c r="AK255" s="131"/>
      <c r="AL255" s="131"/>
      <c r="AM255" s="131"/>
      <c r="AN255" s="131"/>
      <c r="AO255" s="133"/>
      <c r="AP255" s="133"/>
      <c r="AQ255" s="133"/>
      <c r="AR255" s="134"/>
      <c r="AS255" s="134"/>
      <c r="AT255" s="134"/>
      <c r="AU255" s="134"/>
      <c r="AV255" s="134"/>
      <c r="AW255" s="134"/>
      <c r="AX255" s="134"/>
      <c r="AY255" s="134"/>
      <c r="AZ255" s="134"/>
      <c r="BA255" s="134"/>
      <c r="BB255" s="134"/>
      <c r="BC255" s="134"/>
      <c r="BD255" s="134"/>
      <c r="BE255" s="134"/>
      <c r="BF255" s="134"/>
      <c r="BI255" s="165"/>
    </row>
    <row r="256" customFormat="false" ht="12.75" hidden="false" customHeight="false" outlineLevel="0" collapsed="false">
      <c r="A256" s="137" t="n">
        <f aca="false">EOMONTH(A255,0)+1</f>
        <v>44896</v>
      </c>
      <c r="B256" s="138" t="n">
        <v>0.0631966688556953</v>
      </c>
      <c r="C256" s="129"/>
      <c r="D256" s="155" t="n">
        <v>43800</v>
      </c>
      <c r="E256" s="133" t="n">
        <v>38.8</v>
      </c>
      <c r="F256" s="133" t="n">
        <v>38.8</v>
      </c>
      <c r="G256" s="133" t="n">
        <v>38.8</v>
      </c>
      <c r="H256" s="131"/>
      <c r="I256" s="133" t="n">
        <v>33.75</v>
      </c>
      <c r="J256" s="133" t="n">
        <v>33.75</v>
      </c>
      <c r="K256" s="133" t="n">
        <v>33.75</v>
      </c>
      <c r="L256" s="134"/>
      <c r="M256" s="135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  <c r="Z256" s="131"/>
      <c r="AA256" s="131"/>
      <c r="AB256" s="131"/>
      <c r="AC256" s="131"/>
      <c r="AD256" s="131"/>
      <c r="AE256" s="131"/>
      <c r="AF256" s="131"/>
      <c r="AG256" s="131"/>
      <c r="AH256" s="131"/>
      <c r="AI256" s="131"/>
      <c r="AJ256" s="131"/>
      <c r="AK256" s="131"/>
      <c r="AL256" s="131"/>
      <c r="AM256" s="131"/>
      <c r="AN256" s="131"/>
      <c r="AO256" s="133"/>
      <c r="AP256" s="133"/>
      <c r="AQ256" s="133"/>
      <c r="AR256" s="134"/>
      <c r="AS256" s="134"/>
      <c r="AT256" s="134"/>
      <c r="AU256" s="134"/>
      <c r="AV256" s="134"/>
      <c r="AW256" s="134"/>
      <c r="AX256" s="134"/>
      <c r="AY256" s="134"/>
      <c r="AZ256" s="134"/>
      <c r="BA256" s="134"/>
      <c r="BB256" s="134"/>
      <c r="BC256" s="134"/>
      <c r="BD256" s="134"/>
      <c r="BE256" s="134"/>
      <c r="BF256" s="134"/>
      <c r="BI256" s="165"/>
    </row>
    <row r="257" customFormat="false" ht="12.75" hidden="false" customHeight="false" outlineLevel="0" collapsed="false">
      <c r="A257" s="137" t="n">
        <f aca="false">EOMONTH(A256,0)+1</f>
        <v>44927</v>
      </c>
      <c r="B257" s="138" t="n">
        <v>0.0631962106335653</v>
      </c>
      <c r="C257" s="129"/>
      <c r="D257" s="155" t="n">
        <v>43831</v>
      </c>
      <c r="E257" s="133" t="n">
        <v>47.85</v>
      </c>
      <c r="F257" s="133" t="n">
        <v>47.85</v>
      </c>
      <c r="G257" s="133" t="n">
        <v>47.85</v>
      </c>
      <c r="H257" s="131"/>
      <c r="I257" s="133" t="n">
        <v>38.15</v>
      </c>
      <c r="J257" s="133" t="n">
        <v>38.15</v>
      </c>
      <c r="K257" s="133" t="n">
        <v>38.15</v>
      </c>
      <c r="L257" s="134"/>
      <c r="M257" s="135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  <c r="Z257" s="131"/>
      <c r="AA257" s="131"/>
      <c r="AB257" s="131"/>
      <c r="AC257" s="131"/>
      <c r="AD257" s="131"/>
      <c r="AE257" s="131"/>
      <c r="AF257" s="131"/>
      <c r="AG257" s="131"/>
      <c r="AH257" s="131"/>
      <c r="AI257" s="131"/>
      <c r="AJ257" s="131"/>
      <c r="AK257" s="131"/>
      <c r="AL257" s="131"/>
      <c r="AM257" s="131"/>
      <c r="AN257" s="131"/>
      <c r="AO257" s="133"/>
      <c r="AP257" s="133"/>
      <c r="AQ257" s="133"/>
      <c r="AR257" s="134"/>
      <c r="AS257" s="134"/>
      <c r="AT257" s="134"/>
      <c r="AU257" s="134"/>
      <c r="AV257" s="134"/>
      <c r="AW257" s="134"/>
      <c r="AX257" s="134"/>
      <c r="AY257" s="134"/>
      <c r="AZ257" s="134"/>
      <c r="BA257" s="134"/>
      <c r="BB257" s="134"/>
      <c r="BC257" s="134"/>
      <c r="BD257" s="134"/>
      <c r="BE257" s="134"/>
      <c r="BF257" s="134"/>
      <c r="BI257" s="165"/>
    </row>
    <row r="258" customFormat="false" ht="12.75" hidden="false" customHeight="false" outlineLevel="0" collapsed="false">
      <c r="A258" s="137" t="n">
        <f aca="false">EOMONTH(A257,0)+1</f>
        <v>44958</v>
      </c>
      <c r="B258" s="138" t="n">
        <v>0.0631957524114348</v>
      </c>
      <c r="C258" s="129"/>
      <c r="D258" s="155" t="n">
        <v>43862</v>
      </c>
      <c r="E258" s="133" t="n">
        <v>48.85</v>
      </c>
      <c r="F258" s="133" t="n">
        <v>48.85</v>
      </c>
      <c r="G258" s="133" t="n">
        <v>48.85</v>
      </c>
      <c r="H258" s="131"/>
      <c r="I258" s="133" t="n">
        <v>37.2</v>
      </c>
      <c r="J258" s="133" t="n">
        <v>37.2</v>
      </c>
      <c r="K258" s="133" t="n">
        <v>37.2</v>
      </c>
      <c r="L258" s="134"/>
      <c r="M258" s="135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133"/>
      <c r="Z258" s="131"/>
      <c r="AA258" s="131"/>
      <c r="AB258" s="131"/>
      <c r="AC258" s="131"/>
      <c r="AD258" s="131"/>
      <c r="AE258" s="131"/>
      <c r="AF258" s="131"/>
      <c r="AG258" s="131"/>
      <c r="AH258" s="131"/>
      <c r="AI258" s="131"/>
      <c r="AJ258" s="131"/>
      <c r="AK258" s="131"/>
      <c r="AL258" s="131"/>
      <c r="AM258" s="131"/>
      <c r="AN258" s="131"/>
      <c r="AO258" s="133"/>
      <c r="AP258" s="133"/>
      <c r="AQ258" s="133"/>
      <c r="AR258" s="134"/>
      <c r="AS258" s="134"/>
      <c r="AT258" s="134"/>
      <c r="AU258" s="134"/>
      <c r="AV258" s="134"/>
      <c r="AW258" s="134"/>
      <c r="AX258" s="134"/>
      <c r="AY258" s="134"/>
      <c r="AZ258" s="134"/>
      <c r="BA258" s="134"/>
      <c r="BB258" s="134"/>
      <c r="BC258" s="134"/>
      <c r="BD258" s="134"/>
      <c r="BE258" s="134"/>
      <c r="BF258" s="134"/>
      <c r="BI258" s="165"/>
    </row>
    <row r="259" customFormat="false" ht="12.75" hidden="false" customHeight="false" outlineLevel="0" collapsed="false">
      <c r="A259" s="137" t="n">
        <f aca="false">EOMONTH(A258,0)+1</f>
        <v>44986</v>
      </c>
      <c r="B259" s="138" t="n">
        <v>0.0631953385333817</v>
      </c>
      <c r="C259" s="129"/>
      <c r="D259" s="155" t="n">
        <v>43891</v>
      </c>
      <c r="E259" s="133" t="n">
        <v>40.35</v>
      </c>
      <c r="F259" s="133" t="n">
        <v>40.35</v>
      </c>
      <c r="G259" s="133" t="n">
        <v>40.35</v>
      </c>
      <c r="H259" s="131"/>
      <c r="I259" s="133" t="n">
        <v>34.75</v>
      </c>
      <c r="J259" s="133" t="n">
        <v>34.75</v>
      </c>
      <c r="K259" s="133" t="n">
        <v>34.75</v>
      </c>
      <c r="L259" s="134"/>
      <c r="M259" s="135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133"/>
      <c r="Z259" s="131"/>
      <c r="AA259" s="131"/>
      <c r="AB259" s="131"/>
      <c r="AC259" s="131"/>
      <c r="AD259" s="131"/>
      <c r="AE259" s="131"/>
      <c r="AF259" s="131"/>
      <c r="AG259" s="131"/>
      <c r="AH259" s="131"/>
      <c r="AI259" s="131"/>
      <c r="AJ259" s="131"/>
      <c r="AK259" s="131"/>
      <c r="AL259" s="131"/>
      <c r="AM259" s="131"/>
      <c r="AN259" s="131"/>
      <c r="AO259" s="133"/>
      <c r="AP259" s="133"/>
      <c r="AQ259" s="133"/>
      <c r="AR259" s="134"/>
      <c r="AS259" s="134"/>
      <c r="AT259" s="134"/>
      <c r="AU259" s="134"/>
      <c r="AV259" s="134"/>
      <c r="AW259" s="134"/>
      <c r="AX259" s="134"/>
      <c r="AY259" s="134"/>
      <c r="AZ259" s="134"/>
      <c r="BA259" s="134"/>
      <c r="BB259" s="134"/>
      <c r="BC259" s="134"/>
      <c r="BD259" s="134"/>
      <c r="BE259" s="134"/>
      <c r="BF259" s="134"/>
      <c r="BI259" s="165"/>
    </row>
    <row r="260" customFormat="false" ht="12.75" hidden="false" customHeight="false" outlineLevel="0" collapsed="false">
      <c r="A260" s="137" t="n">
        <f aca="false">EOMONTH(A259,0)+1</f>
        <v>45017</v>
      </c>
      <c r="B260" s="138" t="n">
        <v>0.0631948803112521</v>
      </c>
      <c r="C260" s="129"/>
      <c r="D260" s="155" t="n">
        <v>43922</v>
      </c>
      <c r="E260" s="133" t="n">
        <v>40.6</v>
      </c>
      <c r="F260" s="133" t="n">
        <v>40.6</v>
      </c>
      <c r="G260" s="133" t="n">
        <v>40.6</v>
      </c>
      <c r="H260" s="131"/>
      <c r="I260" s="133" t="n">
        <v>32</v>
      </c>
      <c r="J260" s="133" t="n">
        <v>32</v>
      </c>
      <c r="K260" s="133" t="n">
        <v>32</v>
      </c>
      <c r="L260" s="134"/>
      <c r="M260" s="135"/>
      <c r="N260" s="133"/>
      <c r="O260" s="133"/>
      <c r="P260" s="133"/>
      <c r="Q260" s="133"/>
      <c r="R260" s="133"/>
      <c r="S260" s="133"/>
      <c r="T260" s="133"/>
      <c r="U260" s="133"/>
      <c r="V260" s="133"/>
      <c r="W260" s="133"/>
      <c r="X260" s="133"/>
      <c r="Y260" s="133"/>
      <c r="Z260" s="131"/>
      <c r="AA260" s="131"/>
      <c r="AB260" s="131"/>
      <c r="AC260" s="131"/>
      <c r="AD260" s="131"/>
      <c r="AE260" s="131"/>
      <c r="AF260" s="131"/>
      <c r="AG260" s="131"/>
      <c r="AH260" s="131"/>
      <c r="AI260" s="131"/>
      <c r="AJ260" s="131"/>
      <c r="AK260" s="131"/>
      <c r="AL260" s="131"/>
      <c r="AM260" s="131"/>
      <c r="AN260" s="131"/>
      <c r="AO260" s="133"/>
      <c r="AP260" s="133"/>
      <c r="AQ260" s="133"/>
      <c r="AR260" s="134"/>
      <c r="AS260" s="134"/>
      <c r="AT260" s="134"/>
      <c r="AU260" s="134"/>
      <c r="AV260" s="134"/>
      <c r="AW260" s="134"/>
      <c r="AX260" s="134"/>
      <c r="AY260" s="134"/>
      <c r="AZ260" s="134"/>
      <c r="BA260" s="134"/>
      <c r="BB260" s="134"/>
      <c r="BC260" s="134"/>
      <c r="BD260" s="134"/>
      <c r="BE260" s="134"/>
      <c r="BF260" s="134"/>
      <c r="BI260" s="165"/>
    </row>
    <row r="261" customFormat="false" ht="12.75" hidden="false" customHeight="false" outlineLevel="0" collapsed="false">
      <c r="A261" s="137" t="n">
        <f aca="false">EOMONTH(A260,0)+1</f>
        <v>45047</v>
      </c>
      <c r="B261" s="138" t="n">
        <v>0.0631944368704813</v>
      </c>
      <c r="C261" s="129"/>
      <c r="D261" s="134"/>
      <c r="E261" s="133"/>
      <c r="F261" s="133"/>
      <c r="G261" s="133"/>
      <c r="H261" s="133"/>
      <c r="I261" s="133"/>
      <c r="J261" s="133"/>
      <c r="K261" s="133"/>
      <c r="L261" s="134"/>
      <c r="M261" s="135"/>
      <c r="N261" s="133"/>
      <c r="O261" s="133"/>
      <c r="P261" s="133"/>
      <c r="Q261" s="133"/>
      <c r="R261" s="133"/>
      <c r="S261" s="133"/>
      <c r="T261" s="133"/>
      <c r="U261" s="133"/>
      <c r="V261" s="133"/>
      <c r="W261" s="133"/>
      <c r="X261" s="133"/>
      <c r="Y261" s="133"/>
      <c r="Z261" s="131"/>
      <c r="AA261" s="131"/>
      <c r="AB261" s="131"/>
      <c r="AC261" s="131"/>
      <c r="AD261" s="131"/>
      <c r="AE261" s="131"/>
      <c r="AF261" s="131"/>
      <c r="AG261" s="131"/>
      <c r="AH261" s="131"/>
      <c r="AI261" s="131"/>
      <c r="AJ261" s="131"/>
      <c r="AK261" s="131"/>
      <c r="AL261" s="131"/>
      <c r="AM261" s="131"/>
      <c r="AN261" s="131"/>
      <c r="AO261" s="133"/>
      <c r="AP261" s="133"/>
      <c r="AQ261" s="133"/>
      <c r="AR261" s="134"/>
      <c r="AS261" s="134"/>
      <c r="AT261" s="134"/>
      <c r="AU261" s="134"/>
      <c r="AV261" s="134"/>
      <c r="AW261" s="134"/>
      <c r="AX261" s="134"/>
      <c r="AY261" s="134"/>
      <c r="AZ261" s="134"/>
      <c r="BA261" s="134"/>
      <c r="BB261" s="134"/>
      <c r="BC261" s="134"/>
      <c r="BD261" s="134"/>
      <c r="BE261" s="134"/>
      <c r="BF261" s="134"/>
      <c r="BI261" s="165"/>
    </row>
    <row r="262" customFormat="false" ht="12.75" hidden="false" customHeight="false" outlineLevel="0" collapsed="false">
      <c r="A262" s="137" t="n">
        <f aca="false">EOMONTH(A261,0)+1</f>
        <v>45078</v>
      </c>
      <c r="B262" s="138" t="n">
        <v>0.0631939786483513</v>
      </c>
      <c r="C262" s="129"/>
      <c r="D262" s="134"/>
      <c r="E262" s="133"/>
      <c r="F262" s="133"/>
      <c r="G262" s="133"/>
      <c r="H262" s="133"/>
      <c r="I262" s="133"/>
      <c r="J262" s="133"/>
      <c r="K262" s="133"/>
      <c r="L262" s="134"/>
      <c r="M262" s="135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  <c r="Z262" s="131"/>
      <c r="AA262" s="131"/>
      <c r="AB262" s="131"/>
      <c r="AC262" s="131"/>
      <c r="AD262" s="131"/>
      <c r="AE262" s="131"/>
      <c r="AF262" s="131"/>
      <c r="AG262" s="131"/>
      <c r="AH262" s="131"/>
      <c r="AI262" s="131"/>
      <c r="AJ262" s="131"/>
      <c r="AK262" s="131"/>
      <c r="AL262" s="131"/>
      <c r="AM262" s="131"/>
      <c r="AN262" s="131"/>
      <c r="AO262" s="133"/>
      <c r="AP262" s="133"/>
      <c r="AQ262" s="133"/>
      <c r="AR262" s="134"/>
      <c r="AS262" s="134"/>
      <c r="AT262" s="134"/>
      <c r="AU262" s="134"/>
      <c r="AV262" s="134"/>
      <c r="AW262" s="134"/>
      <c r="AX262" s="134"/>
      <c r="AY262" s="134"/>
      <c r="AZ262" s="134"/>
      <c r="BA262" s="134"/>
      <c r="BB262" s="134"/>
      <c r="BC262" s="134"/>
      <c r="BD262" s="134"/>
      <c r="BE262" s="134"/>
      <c r="BF262" s="134"/>
      <c r="BI262" s="165"/>
    </row>
    <row r="263" customFormat="false" ht="12.75" hidden="false" customHeight="false" outlineLevel="0" collapsed="false">
      <c r="A263" s="137" t="n">
        <f aca="false">EOMONTH(A262,0)+1</f>
        <v>45108</v>
      </c>
      <c r="B263" s="138" t="n">
        <v>0.0631935352075805</v>
      </c>
      <c r="C263" s="129"/>
      <c r="D263" s="134"/>
      <c r="E263" s="133"/>
      <c r="F263" s="133"/>
      <c r="G263" s="133"/>
      <c r="H263" s="133"/>
      <c r="I263" s="133"/>
      <c r="J263" s="133"/>
      <c r="K263" s="133"/>
      <c r="L263" s="134"/>
      <c r="M263" s="135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  <c r="Z263" s="131"/>
      <c r="AA263" s="131"/>
      <c r="AB263" s="131"/>
      <c r="AC263" s="131"/>
      <c r="AD263" s="131"/>
      <c r="AE263" s="131"/>
      <c r="AF263" s="131"/>
      <c r="AG263" s="131"/>
      <c r="AH263" s="131"/>
      <c r="AI263" s="131"/>
      <c r="AJ263" s="131"/>
      <c r="AK263" s="131"/>
      <c r="AL263" s="131"/>
      <c r="AM263" s="131"/>
      <c r="AN263" s="131"/>
      <c r="AO263" s="133"/>
      <c r="AP263" s="133"/>
      <c r="AQ263" s="133"/>
      <c r="AR263" s="134"/>
      <c r="AS263" s="134"/>
      <c r="AT263" s="134"/>
      <c r="AU263" s="134"/>
      <c r="AV263" s="134"/>
      <c r="AW263" s="134"/>
      <c r="AX263" s="134"/>
      <c r="AY263" s="134"/>
      <c r="AZ263" s="134"/>
      <c r="BA263" s="134"/>
      <c r="BB263" s="134"/>
      <c r="BC263" s="134"/>
      <c r="BD263" s="134"/>
      <c r="BE263" s="134"/>
      <c r="BF263" s="134"/>
      <c r="BI263" s="165"/>
    </row>
    <row r="264" customFormat="false" ht="12.75" hidden="false" customHeight="false" outlineLevel="0" collapsed="false">
      <c r="A264" s="137" t="n">
        <f aca="false">EOMONTH(A263,0)+1</f>
        <v>45139</v>
      </c>
      <c r="B264" s="138" t="n">
        <v>0.063193076985451</v>
      </c>
      <c r="C264" s="129"/>
      <c r="D264" s="134"/>
      <c r="E264" s="133"/>
      <c r="F264" s="133"/>
      <c r="G264" s="133"/>
      <c r="H264" s="133"/>
      <c r="I264" s="133"/>
      <c r="J264" s="133"/>
      <c r="K264" s="133"/>
      <c r="L264" s="134"/>
      <c r="M264" s="135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  <c r="Z264" s="131"/>
      <c r="AA264" s="131"/>
      <c r="AB264" s="131"/>
      <c r="AC264" s="131"/>
      <c r="AD264" s="131"/>
      <c r="AE264" s="131"/>
      <c r="AF264" s="131"/>
      <c r="AG264" s="131"/>
      <c r="AH264" s="131"/>
      <c r="AI264" s="131"/>
      <c r="AJ264" s="131"/>
      <c r="AK264" s="131"/>
      <c r="AL264" s="131"/>
      <c r="AM264" s="131"/>
      <c r="AN264" s="131"/>
      <c r="AO264" s="133"/>
      <c r="AP264" s="133"/>
      <c r="AQ264" s="133"/>
      <c r="AR264" s="134"/>
      <c r="AS264" s="134"/>
      <c r="AT264" s="134"/>
      <c r="AU264" s="134"/>
      <c r="AV264" s="134"/>
      <c r="AW264" s="134"/>
      <c r="AX264" s="134"/>
      <c r="AY264" s="134"/>
      <c r="AZ264" s="134"/>
      <c r="BA264" s="134"/>
      <c r="BB264" s="134"/>
      <c r="BC264" s="134"/>
      <c r="BD264" s="134"/>
      <c r="BE264" s="134"/>
      <c r="BF264" s="134"/>
      <c r="BI264" s="165"/>
    </row>
    <row r="265" customFormat="false" ht="12.75" hidden="false" customHeight="false" outlineLevel="0" collapsed="false">
      <c r="A265" s="137" t="n">
        <f aca="false">EOMONTH(A264,0)+1</f>
        <v>45170</v>
      </c>
      <c r="B265" s="138" t="n">
        <v>0.0631926187633214</v>
      </c>
      <c r="C265" s="129"/>
      <c r="D265" s="134"/>
      <c r="E265" s="133"/>
      <c r="F265" s="133"/>
      <c r="G265" s="133"/>
      <c r="H265" s="133"/>
      <c r="I265" s="133"/>
      <c r="J265" s="133"/>
      <c r="K265" s="133"/>
      <c r="L265" s="134"/>
      <c r="M265" s="135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  <c r="Z265" s="131"/>
      <c r="AA265" s="131"/>
      <c r="AB265" s="131"/>
      <c r="AC265" s="131"/>
      <c r="AD265" s="131"/>
      <c r="AE265" s="131"/>
      <c r="AF265" s="131"/>
      <c r="AG265" s="131"/>
      <c r="AH265" s="131"/>
      <c r="AI265" s="131"/>
      <c r="AJ265" s="131"/>
      <c r="AK265" s="131"/>
      <c r="AL265" s="131"/>
      <c r="AM265" s="131"/>
      <c r="AN265" s="131"/>
      <c r="AO265" s="133"/>
      <c r="AP265" s="133"/>
      <c r="AQ265" s="133"/>
      <c r="AR265" s="134"/>
      <c r="AS265" s="134"/>
      <c r="AT265" s="134"/>
      <c r="AU265" s="134"/>
      <c r="AV265" s="134"/>
      <c r="AW265" s="134"/>
      <c r="AX265" s="134"/>
      <c r="AY265" s="134"/>
      <c r="AZ265" s="134"/>
      <c r="BA265" s="134"/>
      <c r="BB265" s="134"/>
      <c r="BC265" s="134"/>
      <c r="BD265" s="134"/>
      <c r="BE265" s="134"/>
      <c r="BF265" s="134"/>
      <c r="BI265" s="165"/>
    </row>
    <row r="266" customFormat="false" ht="12.75" hidden="false" customHeight="false" outlineLevel="0" collapsed="false">
      <c r="A266" s="137" t="n">
        <f aca="false">EOMONTH(A265,0)+1</f>
        <v>45200</v>
      </c>
      <c r="B266" s="138" t="n">
        <v>0.0631921753225511</v>
      </c>
      <c r="C266" s="129"/>
      <c r="D266" s="134"/>
      <c r="E266" s="133"/>
      <c r="F266" s="133"/>
      <c r="G266" s="133"/>
      <c r="H266" s="133"/>
      <c r="I266" s="133"/>
      <c r="J266" s="133"/>
      <c r="K266" s="133"/>
      <c r="L266" s="134"/>
      <c r="M266" s="135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  <c r="Z266" s="131"/>
      <c r="AA266" s="131"/>
      <c r="AB266" s="131"/>
      <c r="AC266" s="131"/>
      <c r="AD266" s="131"/>
      <c r="AE266" s="131"/>
      <c r="AF266" s="131"/>
      <c r="AG266" s="131"/>
      <c r="AH266" s="131"/>
      <c r="AI266" s="131"/>
      <c r="AJ266" s="131"/>
      <c r="AK266" s="131"/>
      <c r="AL266" s="131"/>
      <c r="AM266" s="131"/>
      <c r="AN266" s="131"/>
      <c r="AO266" s="133"/>
      <c r="AP266" s="133"/>
      <c r="AQ266" s="133"/>
      <c r="AR266" s="134"/>
      <c r="AS266" s="134"/>
      <c r="AT266" s="134"/>
      <c r="AU266" s="134"/>
      <c r="AV266" s="134"/>
      <c r="AW266" s="134"/>
      <c r="AX266" s="134"/>
      <c r="AY266" s="134"/>
      <c r="AZ266" s="134"/>
      <c r="BA266" s="134"/>
      <c r="BB266" s="134"/>
      <c r="BC266" s="134"/>
      <c r="BD266" s="134"/>
      <c r="BE266" s="134"/>
      <c r="BF266" s="134"/>
      <c r="BI266" s="165"/>
    </row>
    <row r="267" customFormat="false" ht="12.75" hidden="false" customHeight="false" outlineLevel="0" collapsed="false">
      <c r="A267" s="137" t="n">
        <f aca="false">EOMONTH(A266,0)+1</f>
        <v>45231</v>
      </c>
      <c r="B267" s="138" t="n">
        <v>0.0631917171004215</v>
      </c>
      <c r="C267" s="129"/>
      <c r="D267" s="134"/>
      <c r="E267" s="133"/>
      <c r="F267" s="133"/>
      <c r="G267" s="133"/>
      <c r="H267" s="133"/>
      <c r="I267" s="133"/>
      <c r="J267" s="133"/>
      <c r="K267" s="133"/>
      <c r="L267" s="134"/>
      <c r="M267" s="135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  <c r="Z267" s="131"/>
      <c r="AA267" s="131"/>
      <c r="AB267" s="131"/>
      <c r="AC267" s="131"/>
      <c r="AD267" s="131"/>
      <c r="AE267" s="131"/>
      <c r="AF267" s="131"/>
      <c r="AG267" s="131"/>
      <c r="AH267" s="131"/>
      <c r="AI267" s="131"/>
      <c r="AJ267" s="131"/>
      <c r="AK267" s="131"/>
      <c r="AL267" s="131"/>
      <c r="AM267" s="131"/>
      <c r="AN267" s="131"/>
      <c r="AO267" s="133"/>
      <c r="AP267" s="133"/>
      <c r="AQ267" s="133"/>
      <c r="AR267" s="134"/>
      <c r="AS267" s="134"/>
      <c r="AT267" s="134"/>
      <c r="AU267" s="134"/>
      <c r="AV267" s="134"/>
      <c r="AW267" s="134"/>
      <c r="AX267" s="134"/>
      <c r="AY267" s="134"/>
      <c r="AZ267" s="134"/>
      <c r="BA267" s="134"/>
      <c r="BB267" s="134"/>
      <c r="BC267" s="134"/>
      <c r="BD267" s="134"/>
      <c r="BE267" s="134"/>
      <c r="BF267" s="134"/>
      <c r="BI267" s="165"/>
    </row>
    <row r="268" customFormat="false" ht="12.75" hidden="false" customHeight="false" outlineLevel="0" collapsed="false">
      <c r="A268" s="137" t="n">
        <f aca="false">EOMONTH(A267,0)+1</f>
        <v>45261</v>
      </c>
      <c r="B268" s="138" t="n">
        <v>0.0631912736596507</v>
      </c>
      <c r="C268" s="129"/>
      <c r="D268" s="134"/>
      <c r="E268" s="133"/>
      <c r="F268" s="133"/>
      <c r="G268" s="133"/>
      <c r="H268" s="133"/>
      <c r="I268" s="133"/>
      <c r="J268" s="133"/>
      <c r="K268" s="133"/>
      <c r="L268" s="134"/>
      <c r="M268" s="135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  <c r="Z268" s="131"/>
      <c r="AA268" s="131"/>
      <c r="AB268" s="131"/>
      <c r="AC268" s="131"/>
      <c r="AD268" s="131"/>
      <c r="AE268" s="131"/>
      <c r="AF268" s="131"/>
      <c r="AG268" s="131"/>
      <c r="AH268" s="131"/>
      <c r="AI268" s="131"/>
      <c r="AJ268" s="131"/>
      <c r="AK268" s="131"/>
      <c r="AL268" s="131"/>
      <c r="AM268" s="131"/>
      <c r="AN268" s="131"/>
      <c r="AO268" s="133"/>
      <c r="AP268" s="133"/>
      <c r="AQ268" s="133"/>
      <c r="AR268" s="134"/>
      <c r="AS268" s="134"/>
      <c r="AT268" s="134"/>
      <c r="AU268" s="134"/>
      <c r="AV268" s="134"/>
      <c r="AW268" s="134"/>
      <c r="AX268" s="134"/>
      <c r="AY268" s="134"/>
      <c r="AZ268" s="134"/>
      <c r="BA268" s="134"/>
      <c r="BB268" s="134"/>
      <c r="BC268" s="134"/>
      <c r="BD268" s="134"/>
      <c r="BE268" s="134"/>
      <c r="BF268" s="134"/>
      <c r="BI268" s="165"/>
    </row>
    <row r="269" customFormat="false" ht="12.75" hidden="false" customHeight="false" outlineLevel="0" collapsed="false">
      <c r="A269" s="137" t="n">
        <f aca="false">EOMONTH(A268,0)+1</f>
        <v>45292</v>
      </c>
      <c r="B269" s="138" t="n">
        <v>0.0631908154375216</v>
      </c>
      <c r="C269" s="129"/>
      <c r="D269" s="134"/>
      <c r="E269" s="133"/>
      <c r="F269" s="133"/>
      <c r="G269" s="133"/>
      <c r="H269" s="133"/>
      <c r="I269" s="133"/>
      <c r="J269" s="133"/>
      <c r="K269" s="133"/>
      <c r="L269" s="134"/>
      <c r="M269" s="135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  <c r="Z269" s="131"/>
      <c r="AA269" s="131"/>
      <c r="AB269" s="131"/>
      <c r="AC269" s="131"/>
      <c r="AD269" s="131"/>
      <c r="AE269" s="131"/>
      <c r="AF269" s="131"/>
      <c r="AG269" s="131"/>
      <c r="AH269" s="131"/>
      <c r="AI269" s="131"/>
      <c r="AJ269" s="131"/>
      <c r="AK269" s="131"/>
      <c r="AL269" s="131"/>
      <c r="AM269" s="131"/>
      <c r="AN269" s="131"/>
      <c r="AO269" s="133"/>
      <c r="AP269" s="133"/>
      <c r="AQ269" s="133"/>
      <c r="AR269" s="134"/>
      <c r="AS269" s="134"/>
      <c r="AT269" s="134"/>
      <c r="AU269" s="134"/>
      <c r="AV269" s="134"/>
      <c r="AW269" s="134"/>
      <c r="AX269" s="134"/>
      <c r="AY269" s="134"/>
      <c r="AZ269" s="134"/>
      <c r="BA269" s="134"/>
      <c r="BB269" s="134"/>
      <c r="BC269" s="134"/>
      <c r="BD269" s="134"/>
      <c r="BE269" s="134"/>
      <c r="BF269" s="134"/>
      <c r="BI269" s="165"/>
    </row>
    <row r="270" customFormat="false" ht="12.75" hidden="false" customHeight="false" outlineLevel="0" collapsed="false">
      <c r="A270" s="137" t="n">
        <f aca="false">EOMONTH(A269,0)+1</f>
        <v>45323</v>
      </c>
      <c r="B270" s="138" t="n">
        <v>0.063190357215392</v>
      </c>
      <c r="C270" s="129"/>
      <c r="D270" s="134"/>
      <c r="E270" s="133"/>
      <c r="F270" s="133"/>
      <c r="G270" s="133"/>
      <c r="H270" s="133"/>
      <c r="I270" s="133"/>
      <c r="J270" s="133"/>
      <c r="K270" s="133"/>
      <c r="L270" s="134"/>
      <c r="M270" s="135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  <c r="Z270" s="131"/>
      <c r="AA270" s="131"/>
      <c r="AB270" s="131"/>
      <c r="AC270" s="131"/>
      <c r="AD270" s="131"/>
      <c r="AE270" s="131"/>
      <c r="AF270" s="131"/>
      <c r="AG270" s="131"/>
      <c r="AH270" s="131"/>
      <c r="AI270" s="131"/>
      <c r="AJ270" s="131"/>
      <c r="AK270" s="131"/>
      <c r="AL270" s="131"/>
      <c r="AM270" s="131"/>
      <c r="AN270" s="131"/>
      <c r="AO270" s="133"/>
      <c r="AP270" s="133"/>
      <c r="AQ270" s="133"/>
      <c r="AR270" s="134"/>
      <c r="AS270" s="134"/>
      <c r="AT270" s="134"/>
      <c r="AU270" s="134"/>
      <c r="AV270" s="134"/>
      <c r="AW270" s="134"/>
      <c r="AX270" s="134"/>
      <c r="AY270" s="134"/>
      <c r="AZ270" s="134"/>
      <c r="BA270" s="134"/>
      <c r="BB270" s="134"/>
      <c r="BC270" s="134"/>
      <c r="BD270" s="134"/>
      <c r="BE270" s="134"/>
      <c r="BF270" s="134"/>
      <c r="BI270" s="165"/>
    </row>
    <row r="271" customFormat="false" ht="12.75" hidden="false" customHeight="false" outlineLevel="0" collapsed="false">
      <c r="A271" s="137" t="n">
        <f aca="false">EOMONTH(A270,0)+1</f>
        <v>45352</v>
      </c>
      <c r="B271" s="138" t="n">
        <v>0.0631899285559809</v>
      </c>
      <c r="C271" s="129"/>
      <c r="D271" s="134"/>
      <c r="E271" s="133"/>
      <c r="F271" s="133"/>
      <c r="G271" s="133"/>
      <c r="H271" s="133"/>
      <c r="I271" s="133"/>
      <c r="J271" s="133"/>
      <c r="K271" s="133"/>
      <c r="L271" s="134"/>
      <c r="M271" s="135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  <c r="Z271" s="131"/>
      <c r="AA271" s="131"/>
      <c r="AB271" s="131"/>
      <c r="AC271" s="131"/>
      <c r="AD271" s="131"/>
      <c r="AE271" s="131"/>
      <c r="AF271" s="131"/>
      <c r="AG271" s="131"/>
      <c r="AH271" s="131"/>
      <c r="AI271" s="131"/>
      <c r="AJ271" s="131"/>
      <c r="AK271" s="131"/>
      <c r="AL271" s="131"/>
      <c r="AM271" s="131"/>
      <c r="AN271" s="131"/>
      <c r="AO271" s="133"/>
      <c r="AP271" s="133"/>
      <c r="AQ271" s="133"/>
      <c r="AR271" s="134"/>
      <c r="AS271" s="134"/>
      <c r="AT271" s="134"/>
      <c r="AU271" s="134"/>
      <c r="AV271" s="134"/>
      <c r="AW271" s="134"/>
      <c r="AX271" s="134"/>
      <c r="AY271" s="134"/>
      <c r="AZ271" s="134"/>
      <c r="BA271" s="134"/>
      <c r="BB271" s="134"/>
      <c r="BC271" s="134"/>
      <c r="BD271" s="134"/>
      <c r="BE271" s="134"/>
      <c r="BF271" s="134"/>
      <c r="BI271" s="165"/>
    </row>
    <row r="272" customFormat="false" ht="12.75" hidden="false" customHeight="false" outlineLevel="0" collapsed="false">
      <c r="A272" s="137" t="n">
        <f aca="false">EOMONTH(A271,0)+1</f>
        <v>45383</v>
      </c>
      <c r="B272" s="138" t="n">
        <v>0.0631894703338522</v>
      </c>
      <c r="C272" s="129"/>
      <c r="D272" s="134"/>
      <c r="E272" s="133"/>
      <c r="F272" s="133"/>
      <c r="G272" s="133"/>
      <c r="H272" s="133"/>
      <c r="I272" s="133"/>
      <c r="J272" s="133"/>
      <c r="K272" s="133"/>
      <c r="L272" s="134"/>
      <c r="M272" s="135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  <c r="Z272" s="131"/>
      <c r="AA272" s="131"/>
      <c r="AB272" s="131"/>
      <c r="AC272" s="131"/>
      <c r="AD272" s="131"/>
      <c r="AE272" s="131"/>
      <c r="AF272" s="131"/>
      <c r="AG272" s="131"/>
      <c r="AH272" s="131"/>
      <c r="AI272" s="131"/>
      <c r="AJ272" s="131"/>
      <c r="AK272" s="131"/>
      <c r="AL272" s="131"/>
      <c r="AM272" s="131"/>
      <c r="AN272" s="131"/>
      <c r="AO272" s="133"/>
      <c r="AP272" s="133"/>
      <c r="AQ272" s="133"/>
      <c r="AR272" s="134"/>
      <c r="AS272" s="134"/>
      <c r="AT272" s="134"/>
      <c r="AU272" s="134"/>
      <c r="AV272" s="134"/>
      <c r="AW272" s="134"/>
      <c r="AX272" s="134"/>
      <c r="AY272" s="134"/>
      <c r="AZ272" s="134"/>
      <c r="BA272" s="134"/>
      <c r="BB272" s="134"/>
      <c r="BC272" s="134"/>
      <c r="BD272" s="134"/>
      <c r="BE272" s="134"/>
      <c r="BF272" s="134"/>
      <c r="BI272" s="165"/>
    </row>
    <row r="273" customFormat="false" ht="12.75" hidden="false" customHeight="false" outlineLevel="0" collapsed="false">
      <c r="A273" s="137" t="n">
        <f aca="false">EOMONTH(A272,0)+1</f>
        <v>45413</v>
      </c>
      <c r="B273" s="138" t="n">
        <v>0.0631890268930819</v>
      </c>
      <c r="C273" s="129"/>
      <c r="D273" s="134"/>
      <c r="E273" s="133"/>
      <c r="F273" s="133"/>
      <c r="G273" s="133"/>
      <c r="H273" s="133"/>
      <c r="I273" s="133"/>
      <c r="J273" s="133"/>
      <c r="K273" s="133"/>
      <c r="L273" s="134"/>
      <c r="M273" s="135"/>
      <c r="N273" s="133"/>
      <c r="O273" s="133"/>
      <c r="P273" s="133"/>
      <c r="Q273" s="133"/>
      <c r="R273" s="133"/>
      <c r="S273" s="133"/>
      <c r="T273" s="133"/>
      <c r="U273" s="133"/>
      <c r="V273" s="133"/>
      <c r="W273" s="133"/>
      <c r="X273" s="133"/>
      <c r="Y273" s="133"/>
      <c r="Z273" s="131"/>
      <c r="AA273" s="131"/>
      <c r="AB273" s="131"/>
      <c r="AC273" s="131"/>
      <c r="AD273" s="131"/>
      <c r="AE273" s="131"/>
      <c r="AF273" s="131"/>
      <c r="AG273" s="131"/>
      <c r="AH273" s="131"/>
      <c r="AI273" s="131"/>
      <c r="AJ273" s="131"/>
      <c r="AK273" s="131"/>
      <c r="AL273" s="131"/>
      <c r="AM273" s="131"/>
      <c r="AN273" s="131"/>
      <c r="AO273" s="133"/>
      <c r="AP273" s="133"/>
      <c r="AQ273" s="133"/>
      <c r="AR273" s="134"/>
      <c r="AS273" s="134"/>
      <c r="AT273" s="134"/>
      <c r="AU273" s="134"/>
      <c r="AV273" s="134"/>
      <c r="AW273" s="134"/>
      <c r="AX273" s="134"/>
      <c r="AY273" s="134"/>
      <c r="AZ273" s="134"/>
      <c r="BA273" s="134"/>
      <c r="BB273" s="134"/>
      <c r="BC273" s="134"/>
      <c r="BD273" s="134"/>
      <c r="BE273" s="134"/>
      <c r="BF273" s="134"/>
      <c r="BI273" s="165"/>
    </row>
    <row r="274" customFormat="false" ht="12.75" hidden="false" customHeight="false" outlineLevel="0" collapsed="false">
      <c r="A274" s="137" t="n">
        <f aca="false">EOMONTH(A273,0)+1</f>
        <v>45444</v>
      </c>
      <c r="B274" s="138" t="n">
        <v>0.0631885686709528</v>
      </c>
      <c r="C274" s="129"/>
      <c r="D274" s="134"/>
      <c r="E274" s="133"/>
      <c r="F274" s="133"/>
      <c r="G274" s="133"/>
      <c r="H274" s="133"/>
      <c r="I274" s="133"/>
      <c r="J274" s="133"/>
      <c r="K274" s="133"/>
      <c r="L274" s="134"/>
      <c r="M274" s="135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  <c r="Z274" s="131"/>
      <c r="AA274" s="131"/>
      <c r="AB274" s="131"/>
      <c r="AC274" s="131"/>
      <c r="AD274" s="131"/>
      <c r="AE274" s="131"/>
      <c r="AF274" s="131"/>
      <c r="AG274" s="131"/>
      <c r="AH274" s="131"/>
      <c r="AI274" s="131"/>
      <c r="AJ274" s="131"/>
      <c r="AK274" s="131"/>
      <c r="AL274" s="131"/>
      <c r="AM274" s="131"/>
      <c r="AN274" s="131"/>
      <c r="AO274" s="133"/>
      <c r="AP274" s="133"/>
      <c r="AQ274" s="133"/>
      <c r="AR274" s="134"/>
      <c r="AS274" s="134"/>
      <c r="AT274" s="134"/>
      <c r="AU274" s="134"/>
      <c r="AV274" s="134"/>
      <c r="AW274" s="134"/>
      <c r="AX274" s="134"/>
      <c r="AY274" s="134"/>
      <c r="AZ274" s="134"/>
      <c r="BA274" s="134"/>
      <c r="BB274" s="134"/>
      <c r="BC274" s="134"/>
      <c r="BD274" s="134"/>
      <c r="BE274" s="134"/>
      <c r="BF274" s="134"/>
      <c r="BI274" s="165"/>
    </row>
    <row r="275" customFormat="false" ht="12.75" hidden="false" customHeight="false" outlineLevel="0" collapsed="false">
      <c r="A275" s="137" t="n">
        <f aca="false">EOMONTH(A274,0)+1</f>
        <v>45474</v>
      </c>
      <c r="B275" s="138" t="n">
        <v>0.0631881252301829</v>
      </c>
      <c r="C275" s="129"/>
      <c r="D275" s="134"/>
      <c r="E275" s="133"/>
      <c r="F275" s="133"/>
      <c r="G275" s="133"/>
      <c r="H275" s="133"/>
      <c r="I275" s="133"/>
      <c r="J275" s="133"/>
      <c r="K275" s="133"/>
      <c r="L275" s="134"/>
      <c r="M275" s="135"/>
      <c r="N275" s="133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  <c r="Z275" s="131"/>
      <c r="AA275" s="131"/>
      <c r="AB275" s="131"/>
      <c r="AC275" s="131"/>
      <c r="AD275" s="131"/>
      <c r="AE275" s="131"/>
      <c r="AF275" s="131"/>
      <c r="AG275" s="131"/>
      <c r="AH275" s="131"/>
      <c r="AI275" s="131"/>
      <c r="AJ275" s="131"/>
      <c r="AK275" s="131"/>
      <c r="AL275" s="131"/>
      <c r="AM275" s="131"/>
      <c r="AN275" s="131"/>
      <c r="AO275" s="133"/>
      <c r="AP275" s="133"/>
      <c r="AQ275" s="133"/>
      <c r="AR275" s="134"/>
      <c r="AS275" s="134"/>
      <c r="AT275" s="134"/>
      <c r="AU275" s="134"/>
      <c r="AV275" s="134"/>
      <c r="AW275" s="134"/>
      <c r="AX275" s="134"/>
      <c r="AY275" s="134"/>
      <c r="AZ275" s="134"/>
      <c r="BA275" s="134"/>
      <c r="BB275" s="134"/>
      <c r="BC275" s="134"/>
      <c r="BD275" s="134"/>
      <c r="BE275" s="134"/>
      <c r="BF275" s="134"/>
      <c r="BI275" s="165"/>
    </row>
    <row r="276" customFormat="false" ht="12.75" hidden="false" customHeight="false" outlineLevel="0" collapsed="false">
      <c r="A276" s="137" t="n">
        <f aca="false">EOMONTH(A275,0)+1</f>
        <v>45505</v>
      </c>
      <c r="B276" s="138" t="n">
        <v>0.0631876670080542</v>
      </c>
      <c r="C276" s="129"/>
      <c r="D276" s="134"/>
      <c r="E276" s="133"/>
      <c r="F276" s="133"/>
      <c r="G276" s="133"/>
      <c r="H276" s="133"/>
      <c r="I276" s="133"/>
      <c r="J276" s="133"/>
      <c r="K276" s="133"/>
      <c r="L276" s="134"/>
      <c r="M276" s="135"/>
      <c r="N276" s="133"/>
      <c r="O276" s="133"/>
      <c r="P276" s="133"/>
      <c r="Q276" s="133"/>
      <c r="R276" s="133"/>
      <c r="S276" s="133"/>
      <c r="T276" s="133"/>
      <c r="U276" s="133"/>
      <c r="V276" s="133"/>
      <c r="W276" s="133"/>
      <c r="X276" s="133"/>
      <c r="Y276" s="133"/>
      <c r="Z276" s="131"/>
      <c r="AA276" s="131"/>
      <c r="AB276" s="131"/>
      <c r="AC276" s="131"/>
      <c r="AD276" s="131"/>
      <c r="AE276" s="131"/>
      <c r="AF276" s="131"/>
      <c r="AG276" s="131"/>
      <c r="AH276" s="131"/>
      <c r="AI276" s="131"/>
      <c r="AJ276" s="131"/>
      <c r="AK276" s="131"/>
      <c r="AL276" s="131"/>
      <c r="AM276" s="131"/>
      <c r="AN276" s="131"/>
      <c r="AO276" s="133"/>
      <c r="AP276" s="133"/>
      <c r="AQ276" s="133"/>
      <c r="AR276" s="134"/>
      <c r="AS276" s="134"/>
      <c r="AT276" s="134"/>
      <c r="AU276" s="134"/>
      <c r="AV276" s="134"/>
      <c r="AW276" s="134"/>
      <c r="AX276" s="134"/>
      <c r="AY276" s="134"/>
      <c r="AZ276" s="134"/>
      <c r="BA276" s="134"/>
      <c r="BB276" s="134"/>
      <c r="BC276" s="134"/>
      <c r="BD276" s="134"/>
      <c r="BE276" s="134"/>
      <c r="BF276" s="134"/>
      <c r="BI276" s="165"/>
    </row>
    <row r="277" customFormat="false" ht="12.75" hidden="false" customHeight="false" outlineLevel="0" collapsed="false">
      <c r="A277" s="137" t="n">
        <f aca="false">EOMONTH(A276,0)+1</f>
        <v>45536</v>
      </c>
      <c r="B277" s="138" t="n">
        <v>0.0631872087859255</v>
      </c>
      <c r="C277" s="129"/>
      <c r="D277" s="134"/>
      <c r="E277" s="133"/>
      <c r="F277" s="133"/>
      <c r="G277" s="133"/>
      <c r="H277" s="133"/>
      <c r="I277" s="133"/>
      <c r="J277" s="133"/>
      <c r="K277" s="133"/>
      <c r="L277" s="134"/>
      <c r="M277" s="135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  <c r="Z277" s="131"/>
      <c r="AA277" s="131"/>
      <c r="AB277" s="131"/>
      <c r="AC277" s="131"/>
      <c r="AD277" s="131"/>
      <c r="AE277" s="131"/>
      <c r="AF277" s="131"/>
      <c r="AG277" s="131"/>
      <c r="AH277" s="131"/>
      <c r="AI277" s="131"/>
      <c r="AJ277" s="131"/>
      <c r="AK277" s="131"/>
      <c r="AL277" s="131"/>
      <c r="AM277" s="131"/>
      <c r="AN277" s="131"/>
      <c r="AO277" s="133"/>
      <c r="AP277" s="133"/>
      <c r="AQ277" s="133"/>
      <c r="AR277" s="134"/>
      <c r="AS277" s="134"/>
      <c r="AT277" s="134"/>
      <c r="AU277" s="134"/>
      <c r="AV277" s="134"/>
      <c r="AW277" s="134"/>
      <c r="AX277" s="134"/>
      <c r="AY277" s="134"/>
      <c r="AZ277" s="134"/>
      <c r="BA277" s="134"/>
      <c r="BB277" s="134"/>
      <c r="BC277" s="134"/>
      <c r="BD277" s="134"/>
      <c r="BE277" s="134"/>
      <c r="BF277" s="134"/>
      <c r="BI277" s="165"/>
    </row>
    <row r="278" customFormat="false" ht="12.75" hidden="false" customHeight="false" outlineLevel="0" collapsed="false">
      <c r="A278" s="137" t="n">
        <f aca="false">EOMONTH(A277,0)+1</f>
        <v>45566</v>
      </c>
      <c r="B278" s="138" t="n">
        <v>0.0631867653451557</v>
      </c>
      <c r="C278" s="129"/>
      <c r="D278" s="134"/>
      <c r="E278" s="133"/>
      <c r="F278" s="133"/>
      <c r="G278" s="133"/>
      <c r="H278" s="133"/>
      <c r="I278" s="133"/>
      <c r="J278" s="133"/>
      <c r="K278" s="133"/>
      <c r="L278" s="134"/>
      <c r="M278" s="135"/>
      <c r="N278" s="133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  <c r="Z278" s="131"/>
      <c r="AA278" s="131"/>
      <c r="AB278" s="131"/>
      <c r="AC278" s="131"/>
      <c r="AD278" s="131"/>
      <c r="AE278" s="131"/>
      <c r="AF278" s="131"/>
      <c r="AG278" s="131"/>
      <c r="AH278" s="131"/>
      <c r="AI278" s="131"/>
      <c r="AJ278" s="131"/>
      <c r="AK278" s="131"/>
      <c r="AL278" s="131"/>
      <c r="AM278" s="131"/>
      <c r="AN278" s="131"/>
      <c r="AO278" s="133"/>
      <c r="AP278" s="133"/>
      <c r="AQ278" s="133"/>
      <c r="AR278" s="134"/>
      <c r="AS278" s="134"/>
      <c r="AT278" s="134"/>
      <c r="AU278" s="134"/>
      <c r="AV278" s="134"/>
      <c r="AW278" s="134"/>
      <c r="AX278" s="134"/>
      <c r="AY278" s="134"/>
      <c r="AZ278" s="134"/>
      <c r="BA278" s="134"/>
      <c r="BB278" s="134"/>
      <c r="BC278" s="134"/>
      <c r="BD278" s="134"/>
      <c r="BE278" s="134"/>
      <c r="BF278" s="134"/>
      <c r="BI278" s="165"/>
    </row>
    <row r="279" customFormat="false" ht="12.75" hidden="false" customHeight="false" outlineLevel="0" collapsed="false">
      <c r="A279" s="137" t="n">
        <f aca="false">EOMONTH(A278,0)+1</f>
        <v>45597</v>
      </c>
      <c r="B279" s="138" t="n">
        <v>0.0631863071230274</v>
      </c>
      <c r="C279" s="129"/>
      <c r="D279" s="134"/>
      <c r="E279" s="133"/>
      <c r="F279" s="133"/>
      <c r="G279" s="133"/>
      <c r="H279" s="133"/>
      <c r="I279" s="133"/>
      <c r="J279" s="133"/>
      <c r="K279" s="133"/>
      <c r="L279" s="134"/>
      <c r="M279" s="135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  <c r="Z279" s="131"/>
      <c r="AA279" s="131"/>
      <c r="AB279" s="131"/>
      <c r="AC279" s="131"/>
      <c r="AD279" s="131"/>
      <c r="AE279" s="131"/>
      <c r="AF279" s="131"/>
      <c r="AG279" s="131"/>
      <c r="AH279" s="131"/>
      <c r="AI279" s="131"/>
      <c r="AJ279" s="131"/>
      <c r="AK279" s="131"/>
      <c r="AL279" s="131"/>
      <c r="AM279" s="131"/>
      <c r="AN279" s="131"/>
      <c r="AO279" s="133"/>
      <c r="AP279" s="133"/>
      <c r="AQ279" s="133"/>
      <c r="AR279" s="134"/>
      <c r="AS279" s="134"/>
      <c r="AT279" s="134"/>
      <c r="AU279" s="134"/>
      <c r="AV279" s="134"/>
      <c r="AW279" s="134"/>
      <c r="AX279" s="134"/>
      <c r="AY279" s="134"/>
      <c r="AZ279" s="134"/>
      <c r="BA279" s="134"/>
      <c r="BB279" s="134"/>
      <c r="BC279" s="134"/>
      <c r="BD279" s="134"/>
      <c r="BE279" s="134"/>
      <c r="BF279" s="134"/>
      <c r="BI279" s="165"/>
    </row>
    <row r="280" customFormat="false" ht="12.75" hidden="false" customHeight="false" outlineLevel="0" collapsed="false">
      <c r="A280" s="137" t="n">
        <f aca="false">EOMONTH(A279,0)+1</f>
        <v>45627</v>
      </c>
      <c r="B280" s="138" t="n">
        <v>0.0631858636822575</v>
      </c>
      <c r="C280" s="129"/>
      <c r="D280" s="134"/>
      <c r="E280" s="133"/>
      <c r="F280" s="133"/>
      <c r="G280" s="133"/>
      <c r="H280" s="133"/>
      <c r="I280" s="133"/>
      <c r="J280" s="133"/>
      <c r="K280" s="133"/>
      <c r="L280" s="134"/>
      <c r="M280" s="135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  <c r="Z280" s="131"/>
      <c r="AA280" s="131"/>
      <c r="AB280" s="131"/>
      <c r="AC280" s="131"/>
      <c r="AD280" s="131"/>
      <c r="AE280" s="131"/>
      <c r="AF280" s="131"/>
      <c r="AG280" s="131"/>
      <c r="AH280" s="131"/>
      <c r="AI280" s="131"/>
      <c r="AJ280" s="131"/>
      <c r="AK280" s="131"/>
      <c r="AL280" s="131"/>
      <c r="AM280" s="131"/>
      <c r="AN280" s="131"/>
      <c r="AO280" s="133"/>
      <c r="AP280" s="133"/>
      <c r="AQ280" s="133"/>
      <c r="AR280" s="134"/>
      <c r="AS280" s="134"/>
      <c r="AT280" s="134"/>
      <c r="AU280" s="134"/>
      <c r="AV280" s="134"/>
      <c r="AW280" s="134"/>
      <c r="AX280" s="134"/>
      <c r="AY280" s="134"/>
      <c r="AZ280" s="134"/>
      <c r="BA280" s="134"/>
      <c r="BB280" s="134"/>
      <c r="BC280" s="134"/>
      <c r="BD280" s="134"/>
      <c r="BE280" s="134"/>
      <c r="BF280" s="134"/>
      <c r="BI280" s="165"/>
    </row>
    <row r="281" customFormat="false" ht="12.75" hidden="false" customHeight="false" outlineLevel="0" collapsed="false">
      <c r="A281" s="137" t="n">
        <f aca="false">EOMONTH(A280,0)+1</f>
        <v>45658</v>
      </c>
      <c r="B281" s="138" t="n">
        <v>0.0631854054601288</v>
      </c>
      <c r="C281" s="129"/>
      <c r="D281" s="134"/>
      <c r="E281" s="133"/>
      <c r="F281" s="133"/>
      <c r="G281" s="133"/>
      <c r="H281" s="133"/>
      <c r="I281" s="133"/>
      <c r="J281" s="133"/>
      <c r="K281" s="133"/>
      <c r="L281" s="134"/>
      <c r="M281" s="135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  <c r="Z281" s="131"/>
      <c r="AA281" s="131"/>
      <c r="AB281" s="131"/>
      <c r="AC281" s="131"/>
      <c r="AD281" s="131"/>
      <c r="AE281" s="131"/>
      <c r="AF281" s="131"/>
      <c r="AG281" s="131"/>
      <c r="AH281" s="131"/>
      <c r="AI281" s="131"/>
      <c r="AJ281" s="131"/>
      <c r="AK281" s="131"/>
      <c r="AL281" s="131"/>
      <c r="AM281" s="131"/>
      <c r="AN281" s="131"/>
      <c r="AO281" s="133"/>
      <c r="AP281" s="133"/>
      <c r="AQ281" s="133"/>
      <c r="AR281" s="134"/>
      <c r="AS281" s="134"/>
      <c r="AT281" s="134"/>
      <c r="AU281" s="134"/>
      <c r="AV281" s="134"/>
      <c r="AW281" s="134"/>
      <c r="AX281" s="134"/>
      <c r="AY281" s="134"/>
      <c r="AZ281" s="134"/>
      <c r="BA281" s="134"/>
      <c r="BB281" s="134"/>
      <c r="BC281" s="134"/>
      <c r="BD281" s="134"/>
      <c r="BE281" s="134"/>
      <c r="BF281" s="134"/>
      <c r="BI281" s="165"/>
    </row>
    <row r="282" customFormat="false" ht="12.75" hidden="false" customHeight="false" outlineLevel="0" collapsed="false">
      <c r="A282" s="137" t="n">
        <f aca="false">EOMONTH(A281,0)+1</f>
        <v>45689</v>
      </c>
      <c r="B282" s="138" t="n">
        <v>0.0631849472380006</v>
      </c>
      <c r="C282" s="129"/>
      <c r="D282" s="134"/>
      <c r="E282" s="133"/>
      <c r="F282" s="133"/>
      <c r="G282" s="133"/>
      <c r="H282" s="133"/>
      <c r="I282" s="133"/>
      <c r="J282" s="133"/>
      <c r="K282" s="133"/>
      <c r="L282" s="134"/>
      <c r="M282" s="135"/>
      <c r="N282" s="133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  <c r="Z282" s="131"/>
      <c r="AA282" s="131"/>
      <c r="AB282" s="131"/>
      <c r="AC282" s="131"/>
      <c r="AD282" s="131"/>
      <c r="AE282" s="131"/>
      <c r="AF282" s="131"/>
      <c r="AG282" s="131"/>
      <c r="AH282" s="131"/>
      <c r="AI282" s="131"/>
      <c r="AJ282" s="131"/>
      <c r="AK282" s="131"/>
      <c r="AL282" s="131"/>
      <c r="AM282" s="131"/>
      <c r="AN282" s="131"/>
      <c r="AO282" s="133"/>
      <c r="AP282" s="133"/>
      <c r="AQ282" s="133"/>
      <c r="AR282" s="134"/>
      <c r="AS282" s="134"/>
      <c r="AT282" s="134"/>
      <c r="AU282" s="134"/>
      <c r="AV282" s="134"/>
      <c r="AW282" s="134"/>
      <c r="AX282" s="134"/>
      <c r="AY282" s="134"/>
      <c r="AZ282" s="134"/>
      <c r="BA282" s="134"/>
      <c r="BB282" s="134"/>
      <c r="BC282" s="134"/>
      <c r="BD282" s="134"/>
      <c r="BE282" s="134"/>
      <c r="BF282" s="134"/>
      <c r="BI282" s="165"/>
    </row>
    <row r="283" customFormat="false" ht="12.75" hidden="false" customHeight="false" outlineLevel="0" collapsed="false">
      <c r="A283" s="137" t="n">
        <f aca="false">EOMONTH(A282,0)+1</f>
        <v>45717</v>
      </c>
      <c r="B283" s="138" t="n">
        <v>0.0631845333599492</v>
      </c>
      <c r="C283" s="129"/>
      <c r="D283" s="134"/>
      <c r="E283" s="133"/>
      <c r="F283" s="133"/>
      <c r="G283" s="133"/>
      <c r="H283" s="133"/>
      <c r="I283" s="133"/>
      <c r="J283" s="133"/>
      <c r="K283" s="133"/>
      <c r="L283" s="134"/>
      <c r="M283" s="135"/>
      <c r="N283" s="133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  <c r="Z283" s="131"/>
      <c r="AA283" s="131"/>
      <c r="AB283" s="131"/>
      <c r="AC283" s="131"/>
      <c r="AD283" s="131"/>
      <c r="AE283" s="131"/>
      <c r="AF283" s="131"/>
      <c r="AG283" s="131"/>
      <c r="AH283" s="131"/>
      <c r="AI283" s="131"/>
      <c r="AJ283" s="131"/>
      <c r="AK283" s="131"/>
      <c r="AL283" s="131"/>
      <c r="AM283" s="131"/>
      <c r="AN283" s="131"/>
      <c r="AO283" s="133"/>
      <c r="AP283" s="133"/>
      <c r="AQ283" s="133"/>
      <c r="AR283" s="134"/>
      <c r="AS283" s="134"/>
      <c r="AT283" s="134"/>
      <c r="AU283" s="134"/>
      <c r="AV283" s="134"/>
      <c r="AW283" s="134"/>
      <c r="AX283" s="134"/>
      <c r="AY283" s="134"/>
      <c r="AZ283" s="134"/>
      <c r="BA283" s="134"/>
      <c r="BB283" s="134"/>
      <c r="BC283" s="134"/>
      <c r="BD283" s="134"/>
      <c r="BE283" s="134"/>
      <c r="BF283" s="134"/>
      <c r="BI283" s="165"/>
    </row>
    <row r="284" customFormat="false" ht="12.75" hidden="false" customHeight="false" outlineLevel="0" collapsed="false">
      <c r="A284" s="137" t="n">
        <f aca="false">EOMONTH(A283,0)+1</f>
        <v>45748</v>
      </c>
      <c r="B284" s="138" t="n">
        <v>0.0631840751378205</v>
      </c>
      <c r="C284" s="129"/>
      <c r="D284" s="134"/>
      <c r="E284" s="133"/>
      <c r="F284" s="133"/>
      <c r="G284" s="133"/>
      <c r="H284" s="133"/>
      <c r="I284" s="133"/>
      <c r="J284" s="133"/>
      <c r="K284" s="133"/>
      <c r="L284" s="134"/>
      <c r="M284" s="135"/>
      <c r="N284" s="133"/>
      <c r="O284" s="133"/>
      <c r="P284" s="133"/>
      <c r="Q284" s="133"/>
      <c r="R284" s="133"/>
      <c r="S284" s="133"/>
      <c r="T284" s="133"/>
      <c r="U284" s="133"/>
      <c r="V284" s="133"/>
      <c r="W284" s="133"/>
      <c r="X284" s="133"/>
      <c r="Y284" s="133"/>
      <c r="Z284" s="131"/>
      <c r="AA284" s="131"/>
      <c r="AB284" s="131"/>
      <c r="AC284" s="131"/>
      <c r="AD284" s="131"/>
      <c r="AE284" s="131"/>
      <c r="AF284" s="131"/>
      <c r="AG284" s="131"/>
      <c r="AH284" s="131"/>
      <c r="AI284" s="131"/>
      <c r="AJ284" s="131"/>
      <c r="AK284" s="131"/>
      <c r="AL284" s="131"/>
      <c r="AM284" s="131"/>
      <c r="AN284" s="131"/>
      <c r="AO284" s="133"/>
      <c r="AP284" s="133"/>
      <c r="AQ284" s="133"/>
      <c r="AR284" s="134"/>
      <c r="AS284" s="134"/>
      <c r="AT284" s="134"/>
      <c r="AU284" s="134"/>
      <c r="AV284" s="134"/>
      <c r="AW284" s="134"/>
      <c r="AX284" s="134"/>
      <c r="AY284" s="134"/>
      <c r="AZ284" s="134"/>
      <c r="BA284" s="134"/>
      <c r="BB284" s="134"/>
      <c r="BC284" s="134"/>
      <c r="BD284" s="134"/>
      <c r="BE284" s="134"/>
      <c r="BF284" s="134"/>
      <c r="BI284" s="165"/>
    </row>
    <row r="285" customFormat="false" ht="12.75" hidden="false" customHeight="false" outlineLevel="0" collapsed="false">
      <c r="A285" s="137" t="n">
        <f aca="false">EOMONTH(A284,0)+1</f>
        <v>45778</v>
      </c>
      <c r="B285" s="138" t="n">
        <v>0.0631836316970516</v>
      </c>
      <c r="C285" s="129"/>
      <c r="D285" s="134"/>
      <c r="E285" s="133"/>
      <c r="F285" s="133"/>
      <c r="G285" s="133"/>
      <c r="H285" s="133"/>
      <c r="I285" s="133"/>
      <c r="J285" s="133"/>
      <c r="K285" s="133"/>
      <c r="L285" s="134"/>
      <c r="M285" s="135"/>
      <c r="N285" s="133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  <c r="Z285" s="131"/>
      <c r="AA285" s="131"/>
      <c r="AB285" s="131"/>
      <c r="AC285" s="131"/>
      <c r="AD285" s="131"/>
      <c r="AE285" s="131"/>
      <c r="AF285" s="131"/>
      <c r="AG285" s="131"/>
      <c r="AH285" s="131"/>
      <c r="AI285" s="131"/>
      <c r="AJ285" s="131"/>
      <c r="AK285" s="131"/>
      <c r="AL285" s="131"/>
      <c r="AM285" s="131"/>
      <c r="AN285" s="131"/>
      <c r="AO285" s="133"/>
      <c r="AP285" s="133"/>
      <c r="AQ285" s="133"/>
      <c r="AR285" s="134"/>
      <c r="AS285" s="134"/>
      <c r="AT285" s="134"/>
      <c r="AU285" s="134"/>
      <c r="AV285" s="134"/>
      <c r="AW285" s="134"/>
      <c r="AX285" s="134"/>
      <c r="AY285" s="134"/>
      <c r="AZ285" s="134"/>
      <c r="BA285" s="134"/>
      <c r="BB285" s="134"/>
      <c r="BC285" s="134"/>
      <c r="BD285" s="134"/>
      <c r="BE285" s="134"/>
      <c r="BF285" s="134"/>
      <c r="BI285" s="165"/>
    </row>
    <row r="286" customFormat="false" ht="12.75" hidden="false" customHeight="false" outlineLevel="0" collapsed="false">
      <c r="A286" s="137" t="n">
        <f aca="false">EOMONTH(A285,0)+1</f>
        <v>45809</v>
      </c>
      <c r="B286" s="138" t="n">
        <v>0.0631831734749238</v>
      </c>
      <c r="C286" s="129"/>
      <c r="D286" s="134"/>
      <c r="E286" s="133"/>
      <c r="F286" s="133"/>
      <c r="G286" s="133"/>
      <c r="H286" s="133"/>
      <c r="I286" s="133"/>
      <c r="J286" s="133"/>
      <c r="K286" s="133"/>
      <c r="L286" s="134"/>
      <c r="M286" s="135"/>
      <c r="N286" s="133"/>
      <c r="O286" s="133"/>
      <c r="P286" s="133"/>
      <c r="Q286" s="133"/>
      <c r="R286" s="133"/>
      <c r="S286" s="133"/>
      <c r="T286" s="133"/>
      <c r="U286" s="133"/>
      <c r="V286" s="133"/>
      <c r="W286" s="133"/>
      <c r="X286" s="133"/>
      <c r="Y286" s="133"/>
      <c r="Z286" s="131"/>
      <c r="AA286" s="131"/>
      <c r="AB286" s="131"/>
      <c r="AC286" s="131"/>
      <c r="AD286" s="131"/>
      <c r="AE286" s="131"/>
      <c r="AF286" s="131"/>
      <c r="AG286" s="131"/>
      <c r="AH286" s="131"/>
      <c r="AI286" s="131"/>
      <c r="AJ286" s="131"/>
      <c r="AK286" s="131"/>
      <c r="AL286" s="131"/>
      <c r="AM286" s="131"/>
      <c r="AN286" s="131"/>
      <c r="AO286" s="133"/>
      <c r="AP286" s="133"/>
      <c r="AQ286" s="133"/>
      <c r="AR286" s="134"/>
      <c r="AS286" s="134"/>
      <c r="AT286" s="134"/>
      <c r="AU286" s="134"/>
      <c r="AV286" s="134"/>
      <c r="AW286" s="134"/>
      <c r="AX286" s="134"/>
      <c r="AY286" s="134"/>
      <c r="AZ286" s="134"/>
      <c r="BA286" s="134"/>
      <c r="BB286" s="134"/>
      <c r="BC286" s="134"/>
      <c r="BD286" s="134"/>
      <c r="BE286" s="134"/>
      <c r="BF286" s="134"/>
      <c r="BI286" s="165"/>
    </row>
    <row r="287" customFormat="false" ht="12.75" hidden="false" customHeight="false" outlineLevel="0" collapsed="false">
      <c r="A287" s="137" t="n">
        <f aca="false">EOMONTH(A286,0)+1</f>
        <v>45839</v>
      </c>
      <c r="B287" s="138" t="n">
        <v>0.0631827300341543</v>
      </c>
      <c r="C287" s="129"/>
      <c r="D287" s="134"/>
      <c r="E287" s="133"/>
      <c r="F287" s="133"/>
      <c r="G287" s="133"/>
      <c r="H287" s="133"/>
      <c r="I287" s="133"/>
      <c r="J287" s="133"/>
      <c r="K287" s="133"/>
      <c r="L287" s="134"/>
      <c r="M287" s="135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  <c r="Z287" s="131"/>
      <c r="AA287" s="131"/>
      <c r="AB287" s="131"/>
      <c r="AC287" s="131"/>
      <c r="AD287" s="131"/>
      <c r="AE287" s="131"/>
      <c r="AF287" s="131"/>
      <c r="AG287" s="131"/>
      <c r="AH287" s="131"/>
      <c r="AI287" s="131"/>
      <c r="AJ287" s="131"/>
      <c r="AK287" s="131"/>
      <c r="AL287" s="131"/>
      <c r="AM287" s="131"/>
      <c r="AN287" s="131"/>
      <c r="AO287" s="133"/>
      <c r="AP287" s="133"/>
      <c r="AQ287" s="133"/>
      <c r="AR287" s="134"/>
      <c r="AS287" s="134"/>
      <c r="AT287" s="134"/>
      <c r="AU287" s="134"/>
      <c r="AV287" s="134"/>
      <c r="AW287" s="134"/>
      <c r="AX287" s="134"/>
      <c r="AY287" s="134"/>
      <c r="AZ287" s="134"/>
      <c r="BA287" s="134"/>
      <c r="BB287" s="134"/>
      <c r="BC287" s="134"/>
      <c r="BD287" s="134"/>
      <c r="BE287" s="134"/>
      <c r="BF287" s="134"/>
      <c r="BI287" s="165"/>
    </row>
    <row r="288" customFormat="false" ht="12.75" hidden="false" customHeight="false" outlineLevel="0" collapsed="false">
      <c r="A288" s="137" t="n">
        <f aca="false">EOMONTH(A287,0)+1</f>
        <v>45870</v>
      </c>
      <c r="B288" s="138" t="n">
        <v>0.0631822718120261</v>
      </c>
      <c r="C288" s="129"/>
      <c r="D288" s="134"/>
      <c r="E288" s="133"/>
      <c r="F288" s="133"/>
      <c r="G288" s="133"/>
      <c r="H288" s="133"/>
      <c r="I288" s="133"/>
      <c r="J288" s="133"/>
      <c r="K288" s="133"/>
      <c r="L288" s="134"/>
      <c r="M288" s="135"/>
      <c r="N288" s="133"/>
      <c r="O288" s="133"/>
      <c r="P288" s="133"/>
      <c r="Q288" s="133"/>
      <c r="R288" s="133"/>
      <c r="S288" s="133"/>
      <c r="T288" s="133"/>
      <c r="U288" s="133"/>
      <c r="V288" s="133"/>
      <c r="W288" s="133"/>
      <c r="X288" s="133"/>
      <c r="Y288" s="133"/>
      <c r="Z288" s="131"/>
      <c r="AA288" s="131"/>
      <c r="AB288" s="131"/>
      <c r="AC288" s="131"/>
      <c r="AD288" s="131"/>
      <c r="AE288" s="131"/>
      <c r="AF288" s="131"/>
      <c r="AG288" s="131"/>
      <c r="AH288" s="131"/>
      <c r="AI288" s="131"/>
      <c r="AJ288" s="131"/>
      <c r="AK288" s="131"/>
      <c r="AL288" s="131"/>
      <c r="AM288" s="131"/>
      <c r="AN288" s="131"/>
      <c r="AO288" s="133"/>
      <c r="AP288" s="133"/>
      <c r="AQ288" s="133"/>
      <c r="AR288" s="134"/>
      <c r="AS288" s="134"/>
      <c r="AT288" s="134"/>
      <c r="AU288" s="134"/>
      <c r="AV288" s="134"/>
      <c r="AW288" s="134"/>
      <c r="AX288" s="134"/>
      <c r="AY288" s="134"/>
      <c r="AZ288" s="134"/>
      <c r="BA288" s="134"/>
      <c r="BB288" s="134"/>
      <c r="BC288" s="134"/>
      <c r="BD288" s="134"/>
      <c r="BE288" s="134"/>
      <c r="BF288" s="134"/>
      <c r="BI288" s="165"/>
    </row>
    <row r="289" customFormat="false" ht="12.75" hidden="false" customHeight="false" outlineLevel="0" collapsed="false">
      <c r="A289" s="137" t="n">
        <f aca="false">EOMONTH(A288,0)+1</f>
        <v>45901</v>
      </c>
      <c r="B289" s="138" t="n">
        <v>0.0631818135898983</v>
      </c>
      <c r="C289" s="129"/>
      <c r="D289" s="134"/>
      <c r="E289" s="133"/>
      <c r="F289" s="133"/>
      <c r="G289" s="133"/>
      <c r="H289" s="133"/>
      <c r="I289" s="133"/>
      <c r="J289" s="133"/>
      <c r="K289" s="133"/>
      <c r="L289" s="134"/>
      <c r="M289" s="135"/>
      <c r="N289" s="133"/>
      <c r="O289" s="133"/>
      <c r="P289" s="133"/>
      <c r="Q289" s="133"/>
      <c r="R289" s="133"/>
      <c r="S289" s="133"/>
      <c r="T289" s="133"/>
      <c r="U289" s="133"/>
      <c r="V289" s="133"/>
      <c r="W289" s="133"/>
      <c r="X289" s="133"/>
      <c r="Y289" s="133"/>
      <c r="Z289" s="131"/>
      <c r="AA289" s="131"/>
      <c r="AB289" s="131"/>
      <c r="AC289" s="131"/>
      <c r="AD289" s="131"/>
      <c r="AE289" s="131"/>
      <c r="AF289" s="131"/>
      <c r="AG289" s="131"/>
      <c r="AH289" s="131"/>
      <c r="AI289" s="131"/>
      <c r="AJ289" s="131"/>
      <c r="AK289" s="131"/>
      <c r="AL289" s="131"/>
      <c r="AM289" s="131"/>
      <c r="AN289" s="131"/>
      <c r="AO289" s="133"/>
      <c r="AP289" s="133"/>
      <c r="AQ289" s="133"/>
      <c r="AR289" s="134"/>
      <c r="AS289" s="134"/>
      <c r="AT289" s="134"/>
      <c r="AU289" s="134"/>
      <c r="AV289" s="134"/>
      <c r="AW289" s="134"/>
      <c r="AX289" s="134"/>
      <c r="AY289" s="134"/>
      <c r="AZ289" s="134"/>
      <c r="BA289" s="134"/>
      <c r="BB289" s="134"/>
      <c r="BC289" s="134"/>
      <c r="BD289" s="134"/>
      <c r="BE289" s="134"/>
      <c r="BF289" s="134"/>
      <c r="BI289" s="165"/>
    </row>
    <row r="290" customFormat="false" ht="12.75" hidden="false" customHeight="false" outlineLevel="0" collapsed="false">
      <c r="A290" s="137" t="n">
        <f aca="false">EOMONTH(A289,0)+1</f>
        <v>45931</v>
      </c>
      <c r="B290" s="138" t="n">
        <v>0.0631813701491293</v>
      </c>
      <c r="C290" s="129"/>
      <c r="D290" s="134"/>
      <c r="E290" s="133"/>
      <c r="F290" s="133"/>
      <c r="G290" s="133"/>
      <c r="H290" s="133"/>
      <c r="I290" s="133"/>
      <c r="J290" s="133"/>
      <c r="K290" s="133"/>
      <c r="L290" s="134"/>
      <c r="M290" s="135"/>
      <c r="N290" s="133"/>
      <c r="O290" s="133"/>
      <c r="P290" s="133"/>
      <c r="Q290" s="133"/>
      <c r="R290" s="133"/>
      <c r="S290" s="133"/>
      <c r="T290" s="133"/>
      <c r="U290" s="133"/>
      <c r="V290" s="133"/>
      <c r="W290" s="133"/>
      <c r="X290" s="133"/>
      <c r="Y290" s="133"/>
      <c r="Z290" s="131"/>
      <c r="AA290" s="131"/>
      <c r="AB290" s="131"/>
      <c r="AC290" s="131"/>
      <c r="AD290" s="131"/>
      <c r="AE290" s="131"/>
      <c r="AF290" s="131"/>
      <c r="AG290" s="131"/>
      <c r="AH290" s="131"/>
      <c r="AI290" s="131"/>
      <c r="AJ290" s="131"/>
      <c r="AK290" s="131"/>
      <c r="AL290" s="131"/>
      <c r="AM290" s="131"/>
      <c r="AN290" s="131"/>
      <c r="AO290" s="133"/>
      <c r="AP290" s="133"/>
      <c r="AQ290" s="133"/>
      <c r="AR290" s="134"/>
      <c r="AS290" s="134"/>
      <c r="AT290" s="134"/>
      <c r="AU290" s="134"/>
      <c r="AV290" s="134"/>
      <c r="AW290" s="134"/>
      <c r="AX290" s="134"/>
      <c r="AY290" s="134"/>
      <c r="AZ290" s="134"/>
      <c r="BA290" s="134"/>
      <c r="BB290" s="134"/>
      <c r="BC290" s="134"/>
      <c r="BD290" s="134"/>
      <c r="BE290" s="134"/>
      <c r="BF290" s="134"/>
      <c r="BI290" s="165"/>
    </row>
    <row r="291" customFormat="false" ht="12.75" hidden="false" customHeight="false" outlineLevel="0" collapsed="false">
      <c r="A291" s="137" t="n">
        <f aca="false">EOMONTH(A290,0)+1</f>
        <v>45962</v>
      </c>
      <c r="B291" s="138" t="n">
        <v>0.0631809119270015</v>
      </c>
      <c r="C291" s="129"/>
      <c r="D291" s="134"/>
      <c r="E291" s="133"/>
      <c r="F291" s="133"/>
      <c r="G291" s="133"/>
      <c r="H291" s="133"/>
      <c r="I291" s="133"/>
      <c r="J291" s="133"/>
      <c r="K291" s="133"/>
      <c r="L291" s="134"/>
      <c r="M291" s="135"/>
      <c r="N291" s="133"/>
      <c r="O291" s="133"/>
      <c r="P291" s="133"/>
      <c r="Q291" s="133"/>
      <c r="R291" s="133"/>
      <c r="S291" s="133"/>
      <c r="T291" s="133"/>
      <c r="U291" s="133"/>
      <c r="V291" s="133"/>
      <c r="W291" s="133"/>
      <c r="X291" s="133"/>
      <c r="Y291" s="133"/>
      <c r="Z291" s="131"/>
      <c r="AA291" s="131"/>
      <c r="AB291" s="131"/>
      <c r="AC291" s="131"/>
      <c r="AD291" s="131"/>
      <c r="AE291" s="131"/>
      <c r="AF291" s="131"/>
      <c r="AG291" s="131"/>
      <c r="AH291" s="131"/>
      <c r="AI291" s="131"/>
      <c r="AJ291" s="131"/>
      <c r="AK291" s="131"/>
      <c r="AL291" s="131"/>
      <c r="AM291" s="131"/>
      <c r="AN291" s="131"/>
      <c r="AO291" s="133"/>
      <c r="AP291" s="133"/>
      <c r="AQ291" s="133"/>
      <c r="AR291" s="134"/>
      <c r="AS291" s="134"/>
      <c r="AT291" s="134"/>
      <c r="AU291" s="134"/>
      <c r="AV291" s="134"/>
      <c r="AW291" s="134"/>
      <c r="AX291" s="134"/>
      <c r="AY291" s="134"/>
      <c r="AZ291" s="134"/>
      <c r="BA291" s="134"/>
      <c r="BB291" s="134"/>
      <c r="BC291" s="134"/>
      <c r="BD291" s="134"/>
      <c r="BE291" s="134"/>
      <c r="BF291" s="134"/>
      <c r="BI291" s="165"/>
    </row>
    <row r="292" customFormat="false" ht="12.75" hidden="false" customHeight="false" outlineLevel="0" collapsed="false">
      <c r="A292" s="137" t="n">
        <f aca="false">EOMONTH(A291,0)+1</f>
        <v>45992</v>
      </c>
      <c r="B292" s="138" t="n">
        <v>0.0631804684862329</v>
      </c>
      <c r="C292" s="129"/>
      <c r="D292" s="134"/>
      <c r="E292" s="133"/>
      <c r="F292" s="133"/>
      <c r="G292" s="133"/>
      <c r="H292" s="133"/>
      <c r="I292" s="133"/>
      <c r="J292" s="133"/>
      <c r="K292" s="133"/>
      <c r="L292" s="134"/>
      <c r="M292" s="135"/>
      <c r="N292" s="133"/>
      <c r="O292" s="133"/>
      <c r="P292" s="133"/>
      <c r="Q292" s="133"/>
      <c r="R292" s="133"/>
      <c r="S292" s="133"/>
      <c r="T292" s="133"/>
      <c r="U292" s="133"/>
      <c r="V292" s="133"/>
      <c r="W292" s="133"/>
      <c r="X292" s="133"/>
      <c r="Y292" s="133"/>
      <c r="Z292" s="131"/>
      <c r="AA292" s="131"/>
      <c r="AB292" s="131"/>
      <c r="AC292" s="131"/>
      <c r="AD292" s="131"/>
      <c r="AE292" s="131"/>
      <c r="AF292" s="131"/>
      <c r="AG292" s="131"/>
      <c r="AH292" s="131"/>
      <c r="AI292" s="131"/>
      <c r="AJ292" s="131"/>
      <c r="AK292" s="131"/>
      <c r="AL292" s="131"/>
      <c r="AM292" s="131"/>
      <c r="AN292" s="131"/>
      <c r="AO292" s="133"/>
      <c r="AP292" s="133"/>
      <c r="AQ292" s="133"/>
      <c r="AR292" s="134"/>
      <c r="AS292" s="134"/>
      <c r="AT292" s="134"/>
      <c r="AU292" s="134"/>
      <c r="AV292" s="134"/>
      <c r="AW292" s="134"/>
      <c r="AX292" s="134"/>
      <c r="AY292" s="134"/>
      <c r="AZ292" s="134"/>
      <c r="BA292" s="134"/>
      <c r="BB292" s="134"/>
      <c r="BC292" s="134"/>
      <c r="BD292" s="134"/>
      <c r="BE292" s="134"/>
      <c r="BF292" s="134"/>
      <c r="BI292" s="165"/>
    </row>
    <row r="293" customFormat="false" ht="12.75" hidden="false" customHeight="false" outlineLevel="0" collapsed="false">
      <c r="A293" s="137" t="n">
        <f aca="false">EOMONTH(A292,0)+1</f>
        <v>46023</v>
      </c>
      <c r="B293" s="138" t="n">
        <v>0.0631800102641047</v>
      </c>
      <c r="C293" s="129"/>
      <c r="D293" s="134"/>
      <c r="E293" s="133"/>
      <c r="F293" s="133"/>
      <c r="G293" s="133"/>
      <c r="H293" s="133"/>
      <c r="I293" s="133"/>
      <c r="J293" s="133"/>
      <c r="K293" s="133"/>
      <c r="L293" s="134"/>
      <c r="M293" s="135"/>
      <c r="N293" s="133"/>
      <c r="O293" s="133"/>
      <c r="P293" s="133"/>
      <c r="Q293" s="133"/>
      <c r="R293" s="133"/>
      <c r="S293" s="133"/>
      <c r="T293" s="133"/>
      <c r="U293" s="133"/>
      <c r="V293" s="133"/>
      <c r="W293" s="133"/>
      <c r="X293" s="133"/>
      <c r="Y293" s="133"/>
      <c r="Z293" s="131"/>
      <c r="AA293" s="131"/>
      <c r="AB293" s="131"/>
      <c r="AC293" s="131"/>
      <c r="AD293" s="131"/>
      <c r="AE293" s="131"/>
      <c r="AF293" s="131"/>
      <c r="AG293" s="131"/>
      <c r="AH293" s="131"/>
      <c r="AI293" s="131"/>
      <c r="AJ293" s="131"/>
      <c r="AK293" s="131"/>
      <c r="AL293" s="131"/>
      <c r="AM293" s="131"/>
      <c r="AN293" s="131"/>
      <c r="AO293" s="133"/>
      <c r="AP293" s="133"/>
      <c r="AQ293" s="133"/>
      <c r="AR293" s="134"/>
      <c r="AS293" s="134"/>
      <c r="AT293" s="134"/>
      <c r="AU293" s="134"/>
      <c r="AV293" s="134"/>
      <c r="AW293" s="134"/>
      <c r="AX293" s="134"/>
      <c r="AY293" s="134"/>
      <c r="AZ293" s="134"/>
      <c r="BA293" s="134"/>
      <c r="BB293" s="134"/>
      <c r="BC293" s="134"/>
      <c r="BD293" s="134"/>
      <c r="BE293" s="134"/>
      <c r="BF293" s="134"/>
      <c r="BI293" s="165"/>
    </row>
    <row r="294" customFormat="false" ht="12.75" hidden="false" customHeight="false" outlineLevel="0" collapsed="false">
      <c r="A294" s="137" t="n">
        <f aca="false">EOMONTH(A293,0)+1</f>
        <v>46054</v>
      </c>
      <c r="B294" s="138" t="n">
        <v>0.0631795520419773</v>
      </c>
      <c r="C294" s="129"/>
      <c r="D294" s="134"/>
      <c r="E294" s="133"/>
      <c r="F294" s="133"/>
      <c r="G294" s="133"/>
      <c r="H294" s="133"/>
      <c r="I294" s="133"/>
      <c r="J294" s="133"/>
      <c r="K294" s="133"/>
      <c r="L294" s="134"/>
      <c r="M294" s="135"/>
      <c r="N294" s="133"/>
      <c r="O294" s="133"/>
      <c r="P294" s="133"/>
      <c r="Q294" s="133"/>
      <c r="R294" s="133"/>
      <c r="S294" s="133"/>
      <c r="T294" s="133"/>
      <c r="U294" s="133"/>
      <c r="V294" s="133"/>
      <c r="W294" s="133"/>
      <c r="X294" s="133"/>
      <c r="Y294" s="133"/>
      <c r="Z294" s="131"/>
      <c r="AA294" s="131"/>
      <c r="AB294" s="131"/>
      <c r="AC294" s="131"/>
      <c r="AD294" s="131"/>
      <c r="AE294" s="131"/>
      <c r="AF294" s="131"/>
      <c r="AG294" s="131"/>
      <c r="AH294" s="131"/>
      <c r="AI294" s="131"/>
      <c r="AJ294" s="131"/>
      <c r="AK294" s="131"/>
      <c r="AL294" s="131"/>
      <c r="AM294" s="131"/>
      <c r="AN294" s="131"/>
      <c r="AO294" s="133"/>
      <c r="AP294" s="133"/>
      <c r="AQ294" s="133"/>
      <c r="AR294" s="134"/>
      <c r="AS294" s="134"/>
      <c r="AT294" s="134"/>
      <c r="AU294" s="134"/>
      <c r="AV294" s="134"/>
      <c r="AW294" s="134"/>
      <c r="AX294" s="134"/>
      <c r="AY294" s="134"/>
      <c r="AZ294" s="134"/>
      <c r="BA294" s="134"/>
      <c r="BB294" s="134"/>
      <c r="BC294" s="134"/>
      <c r="BD294" s="134"/>
      <c r="BE294" s="134"/>
      <c r="BF294" s="134"/>
      <c r="BI294" s="165"/>
    </row>
    <row r="295" customFormat="false" ht="12.75" hidden="false" customHeight="false" outlineLevel="0" collapsed="false">
      <c r="A295" s="137" t="n">
        <f aca="false">EOMONTH(A294,0)+1</f>
        <v>46082</v>
      </c>
      <c r="B295" s="138" t="n">
        <v>0.0631791381639268</v>
      </c>
      <c r="C295" s="129"/>
      <c r="D295" s="134"/>
      <c r="E295" s="133"/>
      <c r="F295" s="133"/>
      <c r="G295" s="133"/>
      <c r="H295" s="133"/>
      <c r="I295" s="133"/>
      <c r="J295" s="133"/>
      <c r="K295" s="133"/>
      <c r="L295" s="134"/>
      <c r="M295" s="135"/>
      <c r="N295" s="133"/>
      <c r="O295" s="133"/>
      <c r="P295" s="133"/>
      <c r="Q295" s="133"/>
      <c r="R295" s="133"/>
      <c r="S295" s="133"/>
      <c r="T295" s="133"/>
      <c r="U295" s="133"/>
      <c r="V295" s="133"/>
      <c r="W295" s="133"/>
      <c r="X295" s="133"/>
      <c r="Y295" s="133"/>
      <c r="Z295" s="131"/>
      <c r="AA295" s="131"/>
      <c r="AB295" s="131"/>
      <c r="AC295" s="131"/>
      <c r="AD295" s="131"/>
      <c r="AE295" s="131"/>
      <c r="AF295" s="131"/>
      <c r="AG295" s="131"/>
      <c r="AH295" s="131"/>
      <c r="AI295" s="131"/>
      <c r="AJ295" s="131"/>
      <c r="AK295" s="131"/>
      <c r="AL295" s="131"/>
      <c r="AM295" s="131"/>
      <c r="AN295" s="131"/>
      <c r="AO295" s="133"/>
      <c r="AP295" s="133"/>
      <c r="AQ295" s="133"/>
      <c r="AR295" s="134"/>
      <c r="AS295" s="134"/>
      <c r="AT295" s="134"/>
      <c r="AU295" s="134"/>
      <c r="AV295" s="134"/>
      <c r="AW295" s="134"/>
      <c r="AX295" s="134"/>
      <c r="AY295" s="134"/>
      <c r="AZ295" s="134"/>
      <c r="BA295" s="134"/>
      <c r="BB295" s="134"/>
      <c r="BC295" s="134"/>
      <c r="BD295" s="134"/>
      <c r="BE295" s="134"/>
      <c r="BF295" s="134"/>
      <c r="BI295" s="165"/>
    </row>
    <row r="296" customFormat="false" ht="12.75" hidden="false" customHeight="false" outlineLevel="0" collapsed="false">
      <c r="A296" s="137" t="n">
        <f aca="false">EOMONTH(A295,0)+1</f>
        <v>46113</v>
      </c>
      <c r="B296" s="138" t="n">
        <v>0.0631786799417995</v>
      </c>
      <c r="C296" s="129"/>
      <c r="D296" s="134"/>
      <c r="E296" s="133"/>
      <c r="F296" s="133"/>
      <c r="G296" s="133"/>
      <c r="H296" s="133"/>
      <c r="I296" s="133"/>
      <c r="J296" s="133"/>
      <c r="K296" s="133"/>
      <c r="L296" s="134"/>
      <c r="M296" s="135"/>
      <c r="N296" s="133"/>
      <c r="O296" s="133"/>
      <c r="P296" s="133"/>
      <c r="Q296" s="133"/>
      <c r="R296" s="133"/>
      <c r="S296" s="133"/>
      <c r="T296" s="133"/>
      <c r="U296" s="133"/>
      <c r="V296" s="133"/>
      <c r="W296" s="133"/>
      <c r="X296" s="133"/>
      <c r="Y296" s="133"/>
      <c r="Z296" s="131"/>
      <c r="AA296" s="131"/>
      <c r="AB296" s="131"/>
      <c r="AC296" s="131"/>
      <c r="AD296" s="131"/>
      <c r="AE296" s="131"/>
      <c r="AF296" s="131"/>
      <c r="AG296" s="131"/>
      <c r="AH296" s="131"/>
      <c r="AI296" s="131"/>
      <c r="AJ296" s="131"/>
      <c r="AK296" s="131"/>
      <c r="AL296" s="131"/>
      <c r="AM296" s="131"/>
      <c r="AN296" s="131"/>
      <c r="AO296" s="133"/>
      <c r="AP296" s="133"/>
      <c r="AQ296" s="133"/>
      <c r="AR296" s="134"/>
      <c r="AS296" s="134"/>
      <c r="AT296" s="134"/>
      <c r="AU296" s="134"/>
      <c r="AV296" s="134"/>
      <c r="AW296" s="134"/>
      <c r="AX296" s="134"/>
      <c r="AY296" s="134"/>
      <c r="AZ296" s="134"/>
      <c r="BA296" s="134"/>
      <c r="BB296" s="134"/>
      <c r="BC296" s="134"/>
      <c r="BD296" s="134"/>
      <c r="BE296" s="134"/>
      <c r="BF296" s="134"/>
      <c r="BI296" s="165"/>
    </row>
    <row r="297" customFormat="false" ht="12.75" hidden="false" customHeight="false" outlineLevel="0" collapsed="false">
      <c r="A297" s="137" t="n">
        <f aca="false">EOMONTH(A296,0)+1</f>
        <v>46143</v>
      </c>
      <c r="B297" s="138" t="n">
        <v>0.0631782365010305</v>
      </c>
      <c r="C297" s="129"/>
      <c r="D297" s="134"/>
      <c r="E297" s="133"/>
      <c r="F297" s="133"/>
      <c r="G297" s="133"/>
      <c r="H297" s="133"/>
      <c r="I297" s="133"/>
      <c r="J297" s="133"/>
      <c r="K297" s="133"/>
      <c r="L297" s="134"/>
      <c r="M297" s="135"/>
      <c r="N297" s="133"/>
      <c r="O297" s="133"/>
      <c r="P297" s="133"/>
      <c r="Q297" s="133"/>
      <c r="R297" s="133"/>
      <c r="S297" s="133"/>
      <c r="T297" s="133"/>
      <c r="U297" s="133"/>
      <c r="V297" s="133"/>
      <c r="W297" s="133"/>
      <c r="X297" s="133"/>
      <c r="Y297" s="133"/>
      <c r="Z297" s="131"/>
      <c r="AA297" s="131"/>
      <c r="AB297" s="131"/>
      <c r="AC297" s="131"/>
      <c r="AD297" s="131"/>
      <c r="AE297" s="131"/>
      <c r="AF297" s="131"/>
      <c r="AG297" s="131"/>
      <c r="AH297" s="131"/>
      <c r="AI297" s="131"/>
      <c r="AJ297" s="131"/>
      <c r="AK297" s="131"/>
      <c r="AL297" s="131"/>
      <c r="AM297" s="131"/>
      <c r="AN297" s="131"/>
      <c r="AO297" s="133"/>
      <c r="AP297" s="133"/>
      <c r="AQ297" s="133"/>
      <c r="AR297" s="134"/>
      <c r="AS297" s="134"/>
      <c r="AT297" s="134"/>
      <c r="AU297" s="134"/>
      <c r="AV297" s="134"/>
      <c r="AW297" s="134"/>
      <c r="AX297" s="134"/>
      <c r="AY297" s="134"/>
      <c r="AZ297" s="134"/>
      <c r="BA297" s="134"/>
      <c r="BB297" s="134"/>
      <c r="BC297" s="134"/>
      <c r="BD297" s="134"/>
      <c r="BE297" s="134"/>
      <c r="BF297" s="134"/>
      <c r="BI297" s="165"/>
    </row>
    <row r="298" customFormat="false" ht="12.75" hidden="false" customHeight="false" outlineLevel="0" collapsed="false">
      <c r="A298" s="137" t="n">
        <f aca="false">EOMONTH(A297,0)+1</f>
        <v>46174</v>
      </c>
      <c r="B298" s="138" t="n">
        <v>0.0631777782789036</v>
      </c>
      <c r="C298" s="129"/>
      <c r="D298" s="134"/>
      <c r="E298" s="133"/>
      <c r="F298" s="133"/>
      <c r="G298" s="133"/>
      <c r="H298" s="133"/>
      <c r="I298" s="133"/>
      <c r="J298" s="133"/>
      <c r="K298" s="133"/>
      <c r="L298" s="134"/>
      <c r="M298" s="135"/>
      <c r="N298" s="133"/>
      <c r="O298" s="133"/>
      <c r="P298" s="133"/>
      <c r="Q298" s="133"/>
      <c r="R298" s="133"/>
      <c r="S298" s="133"/>
      <c r="T298" s="133"/>
      <c r="U298" s="133"/>
      <c r="V298" s="133"/>
      <c r="W298" s="133"/>
      <c r="X298" s="133"/>
      <c r="Y298" s="133"/>
      <c r="Z298" s="131"/>
      <c r="AA298" s="131"/>
      <c r="AB298" s="131"/>
      <c r="AC298" s="131"/>
      <c r="AD298" s="131"/>
      <c r="AE298" s="131"/>
      <c r="AF298" s="131"/>
      <c r="AG298" s="131"/>
      <c r="AH298" s="131"/>
      <c r="AI298" s="131"/>
      <c r="AJ298" s="131"/>
      <c r="AK298" s="131"/>
      <c r="AL298" s="131"/>
      <c r="AM298" s="131"/>
      <c r="AN298" s="131"/>
      <c r="AO298" s="133"/>
      <c r="AP298" s="133"/>
      <c r="AQ298" s="133"/>
      <c r="AR298" s="134"/>
      <c r="AS298" s="134"/>
      <c r="AT298" s="134"/>
      <c r="AU298" s="134"/>
      <c r="AV298" s="134"/>
      <c r="AW298" s="134"/>
      <c r="AX298" s="134"/>
      <c r="AY298" s="134"/>
      <c r="AZ298" s="134"/>
      <c r="BA298" s="134"/>
      <c r="BB298" s="134"/>
      <c r="BC298" s="134"/>
      <c r="BD298" s="134"/>
      <c r="BE298" s="134"/>
      <c r="BF298" s="134"/>
      <c r="BI298" s="165"/>
    </row>
    <row r="299" customFormat="false" ht="12.75" hidden="false" customHeight="false" outlineLevel="0" collapsed="false">
      <c r="A299" s="137" t="n">
        <f aca="false">EOMONTH(A298,0)+1</f>
        <v>46204</v>
      </c>
      <c r="B299" s="138" t="n">
        <v>0.063177334838135</v>
      </c>
      <c r="C299" s="129"/>
      <c r="D299" s="134"/>
      <c r="E299" s="133"/>
      <c r="F299" s="133"/>
      <c r="G299" s="133"/>
      <c r="H299" s="133"/>
      <c r="I299" s="133"/>
      <c r="J299" s="133"/>
      <c r="K299" s="133"/>
      <c r="L299" s="134"/>
      <c r="M299" s="135"/>
      <c r="N299" s="133"/>
      <c r="O299" s="133"/>
      <c r="P299" s="133"/>
      <c r="Q299" s="133"/>
      <c r="R299" s="133"/>
      <c r="S299" s="133"/>
      <c r="T299" s="133"/>
      <c r="U299" s="133"/>
      <c r="V299" s="133"/>
      <c r="W299" s="133"/>
      <c r="X299" s="133"/>
      <c r="Y299" s="133"/>
      <c r="Z299" s="131"/>
      <c r="AA299" s="131"/>
      <c r="AB299" s="131"/>
      <c r="AC299" s="131"/>
      <c r="AD299" s="131"/>
      <c r="AE299" s="131"/>
      <c r="AF299" s="131"/>
      <c r="AG299" s="131"/>
      <c r="AH299" s="131"/>
      <c r="AI299" s="131"/>
      <c r="AJ299" s="131"/>
      <c r="AK299" s="131"/>
      <c r="AL299" s="131"/>
      <c r="AM299" s="131"/>
      <c r="AN299" s="131"/>
      <c r="AO299" s="133"/>
      <c r="AP299" s="133"/>
      <c r="AQ299" s="133"/>
      <c r="AR299" s="134"/>
      <c r="AS299" s="134"/>
      <c r="AT299" s="134"/>
      <c r="AU299" s="134"/>
      <c r="AV299" s="134"/>
      <c r="AW299" s="134"/>
      <c r="AX299" s="134"/>
      <c r="AY299" s="134"/>
      <c r="AZ299" s="134"/>
      <c r="BA299" s="134"/>
      <c r="BB299" s="134"/>
      <c r="BC299" s="134"/>
      <c r="BD299" s="134"/>
      <c r="BE299" s="134"/>
      <c r="BF299" s="134"/>
      <c r="BI299" s="165"/>
    </row>
    <row r="300" customFormat="false" ht="12.75" hidden="false" customHeight="false" outlineLevel="0" collapsed="false">
      <c r="A300" s="137" t="n">
        <f aca="false">EOMONTH(A299,0)+1</f>
        <v>46235</v>
      </c>
      <c r="B300" s="138" t="n">
        <v>0.0631768766160077</v>
      </c>
      <c r="C300" s="129"/>
      <c r="D300" s="134"/>
      <c r="E300" s="133"/>
      <c r="F300" s="133"/>
      <c r="G300" s="133"/>
      <c r="H300" s="133"/>
      <c r="I300" s="133"/>
      <c r="J300" s="133"/>
      <c r="K300" s="133"/>
      <c r="L300" s="134"/>
      <c r="M300" s="135"/>
      <c r="N300" s="133"/>
      <c r="O300" s="133"/>
      <c r="P300" s="133"/>
      <c r="Q300" s="133"/>
      <c r="R300" s="133"/>
      <c r="S300" s="133"/>
      <c r="T300" s="133"/>
      <c r="U300" s="133"/>
      <c r="V300" s="133"/>
      <c r="W300" s="133"/>
      <c r="X300" s="133"/>
      <c r="Y300" s="133"/>
      <c r="Z300" s="131"/>
      <c r="AA300" s="131"/>
      <c r="AB300" s="131"/>
      <c r="AC300" s="131"/>
      <c r="AD300" s="131"/>
      <c r="AE300" s="131"/>
      <c r="AF300" s="131"/>
      <c r="AG300" s="131"/>
      <c r="AH300" s="131"/>
      <c r="AI300" s="131"/>
      <c r="AJ300" s="131"/>
      <c r="AK300" s="131"/>
      <c r="AL300" s="131"/>
      <c r="AM300" s="131"/>
      <c r="AN300" s="131"/>
      <c r="AO300" s="133"/>
      <c r="AP300" s="133"/>
      <c r="AQ300" s="133"/>
      <c r="AR300" s="134"/>
      <c r="AS300" s="134"/>
      <c r="AT300" s="134"/>
      <c r="AU300" s="134"/>
      <c r="AV300" s="134"/>
      <c r="AW300" s="134"/>
      <c r="AX300" s="134"/>
      <c r="AY300" s="134"/>
      <c r="AZ300" s="134"/>
      <c r="BA300" s="134"/>
      <c r="BB300" s="134"/>
      <c r="BC300" s="134"/>
      <c r="BD300" s="134"/>
      <c r="BE300" s="134"/>
      <c r="BF300" s="134"/>
      <c r="BI300" s="165"/>
    </row>
    <row r="301" customFormat="false" ht="12.75" hidden="false" customHeight="false" outlineLevel="0" collapsed="false">
      <c r="A301" s="137" t="n">
        <f aca="false">EOMONTH(A300,0)+1</f>
        <v>46266</v>
      </c>
      <c r="B301" s="138" t="n">
        <v>0.0631764183938808</v>
      </c>
      <c r="C301" s="129"/>
      <c r="D301" s="134"/>
      <c r="E301" s="133"/>
      <c r="F301" s="133"/>
      <c r="G301" s="133"/>
      <c r="H301" s="133"/>
      <c r="I301" s="133"/>
      <c r="J301" s="133"/>
      <c r="K301" s="133"/>
      <c r="L301" s="134"/>
      <c r="M301" s="135"/>
      <c r="N301" s="133"/>
      <c r="O301" s="133"/>
      <c r="P301" s="133"/>
      <c r="Q301" s="133"/>
      <c r="R301" s="133"/>
      <c r="S301" s="133"/>
      <c r="T301" s="133"/>
      <c r="U301" s="133"/>
      <c r="V301" s="133"/>
      <c r="W301" s="133"/>
      <c r="X301" s="133"/>
      <c r="Y301" s="133"/>
      <c r="Z301" s="131"/>
      <c r="AA301" s="131"/>
      <c r="AB301" s="131"/>
      <c r="AC301" s="131"/>
      <c r="AD301" s="131"/>
      <c r="AE301" s="131"/>
      <c r="AF301" s="131"/>
      <c r="AG301" s="131"/>
      <c r="AH301" s="131"/>
      <c r="AI301" s="131"/>
      <c r="AJ301" s="131"/>
      <c r="AK301" s="131"/>
      <c r="AL301" s="131"/>
      <c r="AM301" s="131"/>
      <c r="AN301" s="131"/>
      <c r="AO301" s="133"/>
      <c r="AP301" s="133"/>
      <c r="AQ301" s="133"/>
      <c r="AR301" s="134"/>
      <c r="AS301" s="134"/>
      <c r="AT301" s="134"/>
      <c r="AU301" s="134"/>
      <c r="AV301" s="134"/>
      <c r="AW301" s="134"/>
      <c r="AX301" s="134"/>
      <c r="AY301" s="134"/>
      <c r="AZ301" s="134"/>
      <c r="BA301" s="134"/>
      <c r="BB301" s="134"/>
      <c r="BC301" s="134"/>
      <c r="BD301" s="134"/>
      <c r="BE301" s="134"/>
      <c r="BF301" s="134"/>
      <c r="BI301" s="165"/>
    </row>
    <row r="302" customFormat="false" ht="12.75" hidden="false" customHeight="false" outlineLevel="0" collapsed="false">
      <c r="A302" s="137" t="n">
        <f aca="false">EOMONTH(A301,0)+1</f>
        <v>46296</v>
      </c>
      <c r="B302" s="138" t="n">
        <v>0.0631759749531127</v>
      </c>
      <c r="C302" s="129"/>
      <c r="D302" s="134"/>
      <c r="E302" s="133"/>
      <c r="F302" s="133"/>
      <c r="G302" s="133"/>
      <c r="H302" s="133"/>
      <c r="I302" s="133"/>
      <c r="J302" s="133"/>
      <c r="K302" s="133"/>
      <c r="L302" s="134"/>
      <c r="M302" s="135"/>
      <c r="N302" s="133"/>
      <c r="O302" s="133"/>
      <c r="P302" s="133"/>
      <c r="Q302" s="133"/>
      <c r="R302" s="133"/>
      <c r="S302" s="133"/>
      <c r="T302" s="133"/>
      <c r="U302" s="133"/>
      <c r="V302" s="133"/>
      <c r="W302" s="133"/>
      <c r="X302" s="133"/>
      <c r="Y302" s="133"/>
      <c r="Z302" s="131"/>
      <c r="AA302" s="131"/>
      <c r="AB302" s="131"/>
      <c r="AC302" s="131"/>
      <c r="AD302" s="131"/>
      <c r="AE302" s="131"/>
      <c r="AF302" s="131"/>
      <c r="AG302" s="131"/>
      <c r="AH302" s="131"/>
      <c r="AI302" s="131"/>
      <c r="AJ302" s="131"/>
      <c r="AK302" s="131"/>
      <c r="AL302" s="131"/>
      <c r="AM302" s="131"/>
      <c r="AN302" s="131"/>
      <c r="AO302" s="133"/>
      <c r="AP302" s="133"/>
      <c r="AQ302" s="133"/>
      <c r="AR302" s="134"/>
      <c r="AS302" s="134"/>
      <c r="AT302" s="134"/>
      <c r="AU302" s="134"/>
      <c r="AV302" s="134"/>
      <c r="AW302" s="134"/>
      <c r="AX302" s="134"/>
      <c r="AY302" s="134"/>
      <c r="AZ302" s="134"/>
      <c r="BA302" s="134"/>
      <c r="BB302" s="134"/>
      <c r="BC302" s="134"/>
      <c r="BD302" s="134"/>
      <c r="BE302" s="134"/>
      <c r="BF302" s="134"/>
      <c r="BI302" s="165"/>
    </row>
    <row r="303" customFormat="false" ht="12.75" hidden="false" customHeight="false" outlineLevel="0" collapsed="false">
      <c r="A303" s="137" t="n">
        <f aca="false">EOMONTH(A302,0)+1</f>
        <v>46327</v>
      </c>
      <c r="B303" s="138" t="n">
        <v>0.0631755167309853</v>
      </c>
      <c r="C303" s="129"/>
      <c r="D303" s="167"/>
      <c r="E303" s="167"/>
      <c r="F303" s="167"/>
      <c r="G303" s="167"/>
      <c r="H303" s="167"/>
      <c r="I303" s="167"/>
      <c r="J303" s="167"/>
      <c r="K303" s="167"/>
      <c r="L303" s="167"/>
      <c r="M303" s="168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I303" s="165"/>
    </row>
    <row r="304" customFormat="false" ht="12.75" hidden="false" customHeight="false" outlineLevel="0" collapsed="false">
      <c r="A304" s="137" t="n">
        <f aca="false">EOMONTH(A303,0)+1</f>
        <v>46357</v>
      </c>
      <c r="B304" s="138" t="n">
        <v>0.0631750732902176</v>
      </c>
      <c r="C304" s="129"/>
      <c r="D304" s="167"/>
      <c r="E304" s="167"/>
      <c r="F304" s="167"/>
      <c r="G304" s="167"/>
      <c r="H304" s="167"/>
      <c r="I304" s="167"/>
      <c r="J304" s="167"/>
      <c r="K304" s="167"/>
      <c r="L304" s="167"/>
      <c r="M304" s="168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I304" s="165"/>
    </row>
    <row r="305" customFormat="false" ht="12.75" hidden="false" customHeight="false" outlineLevel="0" collapsed="false">
      <c r="A305" s="137" t="n">
        <f aca="false">EOMONTH(A304,0)+1</f>
        <v>46388</v>
      </c>
      <c r="B305" s="138" t="n">
        <v>0.0631746150680907</v>
      </c>
      <c r="C305" s="129"/>
      <c r="D305" s="167"/>
      <c r="E305" s="167"/>
      <c r="F305" s="167"/>
      <c r="G305" s="167"/>
      <c r="H305" s="167"/>
      <c r="I305" s="167"/>
      <c r="J305" s="167"/>
      <c r="K305" s="167"/>
      <c r="L305" s="167"/>
      <c r="M305" s="168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I305" s="165"/>
    </row>
    <row r="306" customFormat="false" ht="12.75" hidden="false" customHeight="false" outlineLevel="0" collapsed="false">
      <c r="A306" s="137" t="n">
        <f aca="false">EOMONTH(A305,0)+1</f>
        <v>46419</v>
      </c>
      <c r="B306" s="138" t="n">
        <v>0.0631741568459638</v>
      </c>
      <c r="C306" s="129"/>
      <c r="D306" s="167"/>
      <c r="E306" s="167"/>
      <c r="F306" s="167"/>
      <c r="G306" s="167"/>
      <c r="H306" s="167"/>
      <c r="I306" s="167"/>
      <c r="J306" s="167"/>
      <c r="K306" s="167"/>
      <c r="L306" s="167"/>
      <c r="M306" s="168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I306" s="165"/>
    </row>
    <row r="307" customFormat="false" ht="12.75" hidden="false" customHeight="false" outlineLevel="0" collapsed="false">
      <c r="A307" s="137" t="n">
        <f aca="false">EOMONTH(A306,0)+1</f>
        <v>46447</v>
      </c>
      <c r="B307" s="138" t="n">
        <v>0.0631737429679138</v>
      </c>
      <c r="C307" s="129"/>
      <c r="D307" s="167"/>
      <c r="E307" s="167"/>
      <c r="F307" s="167"/>
      <c r="G307" s="167"/>
      <c r="H307" s="167"/>
      <c r="I307" s="167"/>
      <c r="J307" s="167"/>
      <c r="K307" s="167"/>
      <c r="L307" s="167"/>
      <c r="M307" s="168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I307" s="165"/>
    </row>
    <row r="308" customFormat="false" ht="12.75" hidden="false" customHeight="false" outlineLevel="0" collapsed="false">
      <c r="A308" s="137" t="n">
        <f aca="false">EOMONTH(A307,0)+1</f>
        <v>46478</v>
      </c>
      <c r="B308" s="138" t="n">
        <v>0.0631732847457873</v>
      </c>
      <c r="C308" s="129"/>
      <c r="D308" s="167"/>
      <c r="E308" s="167"/>
      <c r="F308" s="167"/>
      <c r="G308" s="167"/>
      <c r="H308" s="167"/>
      <c r="I308" s="167"/>
      <c r="J308" s="167"/>
      <c r="K308" s="167"/>
      <c r="L308" s="167"/>
      <c r="M308" s="168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I308" s="165"/>
    </row>
    <row r="309" customFormat="false" ht="12.75" hidden="false" customHeight="false" outlineLevel="0" collapsed="false">
      <c r="A309" s="137" t="n">
        <f aca="false">EOMONTH(A308,0)+1</f>
        <v>46508</v>
      </c>
      <c r="B309" s="138" t="n">
        <v>0.0631728413050197</v>
      </c>
      <c r="C309" s="129"/>
      <c r="D309" s="167"/>
      <c r="E309" s="167"/>
      <c r="F309" s="167"/>
      <c r="G309" s="167"/>
      <c r="H309" s="167"/>
      <c r="I309" s="167"/>
      <c r="J309" s="167"/>
      <c r="K309" s="167"/>
      <c r="L309" s="167"/>
      <c r="M309" s="168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I309" s="165"/>
    </row>
    <row r="310" customFormat="false" ht="12.75" hidden="false" customHeight="false" outlineLevel="0" collapsed="false">
      <c r="A310" s="137" t="n">
        <f aca="false">EOMONTH(A309,0)+1</f>
        <v>46539</v>
      </c>
      <c r="B310" s="138" t="n">
        <v>0.0631723830828932</v>
      </c>
      <c r="C310" s="129"/>
      <c r="D310" s="167"/>
      <c r="E310" s="167"/>
      <c r="F310" s="167"/>
      <c r="G310" s="167"/>
      <c r="H310" s="167"/>
      <c r="I310" s="167"/>
      <c r="J310" s="167"/>
      <c r="K310" s="167"/>
      <c r="L310" s="167"/>
      <c r="M310" s="168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I310" s="165"/>
    </row>
    <row r="311" customFormat="false" ht="12.75" hidden="false" customHeight="false" outlineLevel="0" collapsed="false">
      <c r="A311" s="137" t="n">
        <f aca="false">EOMONTH(A310,0)+1</f>
        <v>46569</v>
      </c>
      <c r="B311" s="138" t="n">
        <v>0.0631719396421255</v>
      </c>
      <c r="C311" s="129"/>
      <c r="D311" s="167"/>
      <c r="E311" s="167"/>
      <c r="F311" s="167"/>
      <c r="G311" s="167"/>
      <c r="H311" s="167"/>
      <c r="I311" s="167"/>
      <c r="J311" s="167"/>
      <c r="K311" s="167"/>
      <c r="L311" s="167"/>
      <c r="M311" s="168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I311" s="165"/>
    </row>
    <row r="312" customFormat="false" ht="12.75" hidden="false" customHeight="false" outlineLevel="0" collapsed="false">
      <c r="A312" s="137" t="n">
        <f aca="false">EOMONTH(A311,0)+1</f>
        <v>46600</v>
      </c>
      <c r="B312" s="138" t="n">
        <v>0.0631714814199995</v>
      </c>
      <c r="C312" s="129"/>
      <c r="D312" s="167"/>
      <c r="E312" s="167"/>
      <c r="F312" s="167"/>
      <c r="G312" s="167"/>
      <c r="H312" s="167"/>
      <c r="I312" s="167"/>
      <c r="J312" s="167"/>
      <c r="K312" s="167"/>
      <c r="L312" s="167"/>
      <c r="M312" s="168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I312" s="165"/>
    </row>
    <row r="313" customFormat="false" ht="12.75" hidden="false" customHeight="false" outlineLevel="0" collapsed="false">
      <c r="A313" s="137" t="n">
        <f aca="false">EOMONTH(A312,0)+1</f>
        <v>46631</v>
      </c>
      <c r="B313" s="138" t="n">
        <v>0.0631710231978726</v>
      </c>
      <c r="C313" s="129"/>
      <c r="D313" s="167"/>
      <c r="E313" s="167"/>
      <c r="F313" s="167"/>
      <c r="G313" s="167"/>
      <c r="H313" s="167"/>
      <c r="I313" s="167"/>
      <c r="J313" s="167"/>
      <c r="K313" s="167"/>
      <c r="L313" s="167"/>
      <c r="M313" s="168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I313" s="165"/>
    </row>
    <row r="314" customFormat="false" ht="12.75" hidden="false" customHeight="false" outlineLevel="0" collapsed="false">
      <c r="A314" s="137" t="n">
        <f aca="false">EOMONTH(A313,0)+1</f>
        <v>46661</v>
      </c>
      <c r="B314" s="138" t="n">
        <v>0.0631705797571054</v>
      </c>
      <c r="C314" s="129"/>
      <c r="D314" s="167"/>
      <c r="E314" s="167"/>
      <c r="F314" s="167"/>
      <c r="G314" s="167"/>
      <c r="H314" s="167"/>
      <c r="I314" s="167"/>
      <c r="J314" s="167"/>
      <c r="K314" s="167"/>
      <c r="L314" s="167"/>
      <c r="M314" s="168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I314" s="165"/>
    </row>
    <row r="315" customFormat="false" ht="12.75" hidden="false" customHeight="false" outlineLevel="0" collapsed="false">
      <c r="A315" s="137" t="n">
        <f aca="false">EOMONTH(A314,0)+1</f>
        <v>46692</v>
      </c>
      <c r="B315" s="138" t="n">
        <v>0.0631701215349794</v>
      </c>
      <c r="C315" s="129"/>
      <c r="D315" s="167"/>
      <c r="E315" s="167"/>
      <c r="F315" s="167"/>
      <c r="G315" s="167"/>
      <c r="H315" s="167"/>
      <c r="I315" s="167"/>
      <c r="J315" s="167"/>
      <c r="K315" s="167"/>
      <c r="L315" s="167"/>
      <c r="M315" s="168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I315" s="165"/>
    </row>
    <row r="316" customFormat="false" ht="12.75" hidden="false" customHeight="false" outlineLevel="0" collapsed="false">
      <c r="A316" s="137" t="n">
        <f aca="false">EOMONTH(A315,0)+1</f>
        <v>46722</v>
      </c>
      <c r="B316" s="138" t="n">
        <v>0.0631696780942121</v>
      </c>
      <c r="C316" s="129"/>
      <c r="D316" s="167"/>
      <c r="E316" s="167"/>
      <c r="F316" s="167"/>
      <c r="G316" s="167"/>
      <c r="H316" s="167"/>
      <c r="I316" s="167"/>
      <c r="J316" s="167"/>
      <c r="K316" s="167"/>
      <c r="L316" s="167"/>
      <c r="M316" s="168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I316" s="165"/>
    </row>
    <row r="317" customFormat="false" ht="12.75" hidden="false" customHeight="false" outlineLevel="0" collapsed="false">
      <c r="A317" s="137" t="n">
        <f aca="false">EOMONTH(A316,0)+1</f>
        <v>46753</v>
      </c>
      <c r="B317" s="138" t="n">
        <v>0.0631692198720861</v>
      </c>
      <c r="C317" s="129"/>
      <c r="D317" s="167"/>
      <c r="E317" s="167"/>
      <c r="F317" s="167"/>
      <c r="G317" s="167"/>
      <c r="H317" s="167"/>
      <c r="I317" s="167"/>
      <c r="J317" s="167"/>
      <c r="K317" s="167"/>
      <c r="L317" s="167"/>
      <c r="M317" s="168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I317" s="165"/>
    </row>
    <row r="318" customFormat="false" ht="12.75" hidden="false" customHeight="false" outlineLevel="0" collapsed="false">
      <c r="A318" s="137" t="n">
        <f aca="false">EOMONTH(A317,0)+1</f>
        <v>46784</v>
      </c>
      <c r="B318" s="138" t="n">
        <v>0.0631687616499601</v>
      </c>
      <c r="C318" s="129"/>
      <c r="D318" s="167"/>
      <c r="E318" s="167"/>
      <c r="F318" s="167"/>
      <c r="G318" s="167"/>
      <c r="H318" s="167"/>
      <c r="I318" s="167"/>
      <c r="J318" s="167"/>
      <c r="K318" s="167"/>
      <c r="L318" s="167"/>
      <c r="M318" s="168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I318" s="165"/>
    </row>
    <row r="319" customFormat="false" ht="12.75" hidden="false" customHeight="false" outlineLevel="0" collapsed="false">
      <c r="A319" s="137" t="n">
        <f aca="false">EOMONTH(A318,0)+1</f>
        <v>46813</v>
      </c>
      <c r="B319" s="138" t="n">
        <v>0.0631683329905517</v>
      </c>
      <c r="C319" s="129"/>
      <c r="D319" s="167"/>
      <c r="E319" s="167"/>
      <c r="F319" s="167"/>
      <c r="G319" s="167"/>
      <c r="H319" s="167"/>
      <c r="I319" s="167"/>
      <c r="J319" s="167"/>
      <c r="K319" s="167"/>
      <c r="L319" s="167"/>
      <c r="M319" s="168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I319" s="165"/>
    </row>
    <row r="320" customFormat="false" ht="12.75" hidden="false" customHeight="false" outlineLevel="0" collapsed="false">
      <c r="A320" s="137" t="n">
        <f aca="false">EOMONTH(A319,0)+1</f>
        <v>46844</v>
      </c>
      <c r="B320" s="138" t="n">
        <v>0.0631678747684261</v>
      </c>
      <c r="C320" s="129"/>
      <c r="D320" s="167"/>
      <c r="E320" s="167"/>
      <c r="F320" s="167"/>
      <c r="G320" s="167"/>
      <c r="H320" s="167"/>
      <c r="I320" s="167"/>
      <c r="J320" s="167"/>
      <c r="K320" s="167"/>
      <c r="L320" s="167"/>
      <c r="M320" s="168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I320" s="165"/>
    </row>
    <row r="321" customFormat="false" ht="12.75" hidden="false" customHeight="false" outlineLevel="0" collapsed="false">
      <c r="A321" s="137" t="n">
        <f aca="false">EOMONTH(A320,0)+1</f>
        <v>46874</v>
      </c>
      <c r="B321" s="138" t="n">
        <v>0.0631674313276593</v>
      </c>
      <c r="C321" s="129"/>
      <c r="D321" s="167"/>
      <c r="E321" s="167"/>
      <c r="F321" s="167"/>
      <c r="G321" s="167"/>
      <c r="H321" s="167"/>
      <c r="I321" s="167"/>
      <c r="J321" s="167"/>
      <c r="K321" s="167"/>
      <c r="L321" s="167"/>
      <c r="M321" s="168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I321" s="165"/>
    </row>
    <row r="322" customFormat="false" ht="12.75" hidden="false" customHeight="false" outlineLevel="0" collapsed="false">
      <c r="A322" s="137" t="n">
        <f aca="false">EOMONTH(A321,0)+1</f>
        <v>46905</v>
      </c>
      <c r="B322" s="138" t="n">
        <v>0.0631669731055333</v>
      </c>
      <c r="C322" s="129"/>
      <c r="D322" s="167"/>
      <c r="E322" s="167"/>
      <c r="F322" s="167"/>
      <c r="G322" s="167"/>
      <c r="H322" s="167"/>
      <c r="I322" s="167"/>
      <c r="J322" s="167"/>
      <c r="K322" s="167"/>
      <c r="L322" s="167"/>
      <c r="M322" s="168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I322" s="165"/>
    </row>
    <row r="323" customFormat="false" ht="12.75" hidden="false" customHeight="false" outlineLevel="0" collapsed="false">
      <c r="A323" s="137" t="n">
        <f aca="false">EOMONTH(A322,0)+1</f>
        <v>46935</v>
      </c>
      <c r="B323" s="138" t="n">
        <v>0.0631665296647666</v>
      </c>
      <c r="C323" s="129"/>
      <c r="D323" s="167"/>
      <c r="E323" s="167"/>
      <c r="F323" s="167"/>
      <c r="G323" s="167"/>
      <c r="H323" s="167"/>
      <c r="I323" s="167"/>
      <c r="J323" s="167"/>
      <c r="K323" s="167"/>
      <c r="L323" s="167"/>
      <c r="M323" s="168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I323" s="165"/>
    </row>
    <row r="324" customFormat="false" ht="12.75" hidden="false" customHeight="false" outlineLevel="0" collapsed="false">
      <c r="A324" s="137" t="n">
        <f aca="false">EOMONTH(A323,0)+1</f>
        <v>46966</v>
      </c>
      <c r="B324" s="138" t="n">
        <v>0.0631660714426414</v>
      </c>
      <c r="C324" s="129"/>
      <c r="D324" s="167"/>
      <c r="E324" s="167"/>
      <c r="F324" s="167"/>
      <c r="G324" s="167"/>
      <c r="H324" s="167"/>
      <c r="I324" s="167"/>
      <c r="J324" s="167"/>
      <c r="K324" s="167"/>
      <c r="L324" s="167"/>
      <c r="M324" s="168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I324" s="165"/>
    </row>
    <row r="325" customFormat="false" ht="12.75" hidden="false" customHeight="false" outlineLevel="0" collapsed="false">
      <c r="A325" s="137" t="n">
        <f aca="false">EOMONTH(A324,0)+1</f>
        <v>46997</v>
      </c>
      <c r="B325" s="138" t="n">
        <v>0.0631656132205154</v>
      </c>
      <c r="C325" s="129"/>
      <c r="D325" s="167"/>
      <c r="E325" s="167"/>
      <c r="F325" s="167"/>
      <c r="G325" s="167"/>
      <c r="H325" s="167"/>
      <c r="I325" s="167"/>
      <c r="J325" s="167"/>
      <c r="K325" s="167"/>
      <c r="L325" s="167"/>
      <c r="M325" s="168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I325" s="165"/>
    </row>
    <row r="326" customFormat="false" ht="12.75" hidden="false" customHeight="false" outlineLevel="0" collapsed="false">
      <c r="A326" s="137" t="n">
        <f aca="false">EOMONTH(A325,0)+1</f>
        <v>47027</v>
      </c>
      <c r="B326" s="138" t="n">
        <v>0.0631651697797491</v>
      </c>
      <c r="C326" s="129"/>
      <c r="D326" s="167"/>
      <c r="E326" s="167"/>
      <c r="F326" s="167"/>
      <c r="G326" s="167"/>
      <c r="H326" s="167"/>
      <c r="I326" s="167"/>
      <c r="J326" s="167"/>
      <c r="K326" s="167"/>
      <c r="L326" s="167"/>
      <c r="M326" s="168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I326" s="165"/>
    </row>
    <row r="327" customFormat="false" ht="12.75" hidden="false" customHeight="false" outlineLevel="0" collapsed="false">
      <c r="A327" s="137" t="n">
        <f aca="false">EOMONTH(A326,0)+1</f>
        <v>47058</v>
      </c>
      <c r="B327" s="138" t="n">
        <v>0.0631647115576239</v>
      </c>
      <c r="C327" s="129"/>
      <c r="D327" s="167"/>
      <c r="E327" s="167"/>
      <c r="F327" s="167"/>
      <c r="G327" s="167"/>
      <c r="H327" s="167"/>
      <c r="I327" s="167"/>
      <c r="J327" s="167"/>
      <c r="K327" s="167"/>
      <c r="L327" s="167"/>
      <c r="M327" s="168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I327" s="165"/>
    </row>
    <row r="328" customFormat="false" ht="12.75" hidden="false" customHeight="false" outlineLevel="0" collapsed="false">
      <c r="A328" s="137" t="n">
        <f aca="false">EOMONTH(A327,0)+1</f>
        <v>47088</v>
      </c>
      <c r="B328" s="138" t="n">
        <v>0.0631642681168576</v>
      </c>
      <c r="C328" s="129"/>
      <c r="D328" s="167"/>
      <c r="E328" s="167"/>
      <c r="F328" s="167"/>
      <c r="G328" s="167"/>
      <c r="H328" s="167"/>
      <c r="I328" s="167"/>
      <c r="J328" s="167"/>
      <c r="K328" s="167"/>
      <c r="L328" s="167"/>
      <c r="M328" s="168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I328" s="165"/>
    </row>
    <row r="329" customFormat="false" ht="12.75" hidden="false" customHeight="false" outlineLevel="0" collapsed="false">
      <c r="A329" s="137" t="n">
        <f aca="false">EOMONTH(A328,0)+1</f>
        <v>47119</v>
      </c>
      <c r="B329" s="138" t="n">
        <v>0.063163809894732</v>
      </c>
      <c r="C329" s="129"/>
      <c r="D329" s="167"/>
      <c r="E329" s="167"/>
      <c r="F329" s="167"/>
      <c r="G329" s="167"/>
      <c r="H329" s="167"/>
      <c r="I329" s="167"/>
      <c r="J329" s="167"/>
      <c r="K329" s="167"/>
      <c r="L329" s="167"/>
      <c r="M329" s="168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I329" s="165"/>
    </row>
    <row r="330" customFormat="false" ht="12.75" hidden="false" customHeight="false" outlineLevel="0" collapsed="false">
      <c r="A330" s="137" t="n">
        <f aca="false">EOMONTH(A329,0)+1</f>
        <v>47150</v>
      </c>
      <c r="B330" s="138" t="n">
        <v>0.0631633516726073</v>
      </c>
      <c r="C330" s="129"/>
      <c r="D330" s="167"/>
      <c r="E330" s="167"/>
      <c r="F330" s="167"/>
      <c r="G330" s="167"/>
      <c r="H330" s="167"/>
      <c r="I330" s="167"/>
      <c r="J330" s="167"/>
      <c r="K330" s="167"/>
      <c r="L330" s="167"/>
      <c r="M330" s="168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I330" s="165"/>
    </row>
    <row r="331" customFormat="false" ht="12.75" hidden="false" customHeight="false" outlineLevel="0" collapsed="false">
      <c r="A331" s="137" t="n">
        <f aca="false">EOMONTH(A330,0)+1</f>
        <v>47178</v>
      </c>
      <c r="B331" s="138" t="n">
        <v>0.0631629377945586</v>
      </c>
      <c r="C331" s="129"/>
      <c r="D331" s="167"/>
      <c r="E331" s="167"/>
      <c r="F331" s="167"/>
      <c r="G331" s="167"/>
      <c r="H331" s="167"/>
      <c r="I331" s="167"/>
      <c r="J331" s="167"/>
      <c r="K331" s="167"/>
      <c r="L331" s="167"/>
      <c r="M331" s="168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I331" s="165"/>
    </row>
    <row r="332" customFormat="false" ht="12.75" hidden="false" customHeight="false" outlineLevel="0" collapsed="false">
      <c r="A332" s="137" t="n">
        <f aca="false">EOMONTH(A331,0)+1</f>
        <v>47209</v>
      </c>
      <c r="B332" s="138" t="n">
        <v>0.0631624795724335</v>
      </c>
      <c r="C332" s="129"/>
      <c r="D332" s="167"/>
      <c r="E332" s="167"/>
      <c r="F332" s="167"/>
      <c r="G332" s="167"/>
      <c r="H332" s="167"/>
      <c r="I332" s="167"/>
      <c r="J332" s="167"/>
      <c r="K332" s="167"/>
      <c r="L332" s="167"/>
      <c r="M332" s="168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I332" s="165"/>
    </row>
    <row r="333" customFormat="false" ht="12.75" hidden="false" customHeight="false" outlineLevel="0" collapsed="false">
      <c r="A333" s="137" t="n">
        <f aca="false">EOMONTH(A332,0)+1</f>
        <v>47239</v>
      </c>
      <c r="B333" s="138" t="n">
        <v>0.0631620361316676</v>
      </c>
      <c r="C333" s="129"/>
      <c r="D333" s="167"/>
      <c r="E333" s="167"/>
      <c r="F333" s="167"/>
      <c r="G333" s="167"/>
      <c r="H333" s="167"/>
      <c r="I333" s="167"/>
      <c r="J333" s="167"/>
      <c r="K333" s="167"/>
      <c r="L333" s="167"/>
      <c r="M333" s="168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I333" s="165"/>
    </row>
    <row r="334" customFormat="false" ht="12.75" hidden="false" customHeight="false" outlineLevel="0" collapsed="false">
      <c r="A334" s="137" t="n">
        <f aca="false">EOMONTH(A333,0)+1</f>
        <v>47270</v>
      </c>
      <c r="B334" s="138" t="n">
        <v>0.0631615779095429</v>
      </c>
      <c r="C334" s="129"/>
      <c r="D334" s="167"/>
      <c r="E334" s="167"/>
      <c r="F334" s="167"/>
      <c r="G334" s="167"/>
      <c r="H334" s="167"/>
      <c r="I334" s="167"/>
      <c r="J334" s="167"/>
      <c r="K334" s="167"/>
      <c r="L334" s="167"/>
      <c r="M334" s="168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I334" s="165"/>
    </row>
    <row r="335" customFormat="false" ht="12.75" hidden="false" customHeight="false" outlineLevel="0" collapsed="false">
      <c r="A335" s="137" t="n">
        <f aca="false">EOMONTH(A334,0)+1</f>
        <v>47300</v>
      </c>
      <c r="B335" s="138" t="n">
        <v>0.063161134468777</v>
      </c>
      <c r="C335" s="129"/>
      <c r="D335" s="167"/>
      <c r="E335" s="167"/>
      <c r="F335" s="167"/>
      <c r="G335" s="167"/>
      <c r="H335" s="167"/>
      <c r="I335" s="167"/>
      <c r="J335" s="167"/>
      <c r="K335" s="167"/>
      <c r="L335" s="167"/>
      <c r="M335" s="168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I335" s="165"/>
    </row>
    <row r="336" customFormat="false" ht="12.75" hidden="false" customHeight="false" outlineLevel="0" collapsed="false">
      <c r="A336" s="137" t="n">
        <f aca="false">EOMONTH(A335,0)+1</f>
        <v>47331</v>
      </c>
      <c r="B336" s="138" t="n">
        <v>0.0631606762466519</v>
      </c>
      <c r="C336" s="129"/>
      <c r="D336" s="167"/>
      <c r="E336" s="167"/>
      <c r="F336" s="167"/>
      <c r="G336" s="167"/>
      <c r="H336" s="167"/>
      <c r="I336" s="167"/>
      <c r="J336" s="167"/>
      <c r="K336" s="167"/>
      <c r="L336" s="167"/>
      <c r="M336" s="168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I336" s="165"/>
    </row>
    <row r="337" customFormat="false" ht="12.75" hidden="false" customHeight="false" outlineLevel="0" collapsed="false">
      <c r="A337" s="137" t="n">
        <f aca="false">EOMONTH(A336,0)+1</f>
        <v>47362</v>
      </c>
      <c r="B337" s="138" t="n">
        <v>0.0631602180245272</v>
      </c>
      <c r="C337" s="129"/>
      <c r="D337" s="167"/>
      <c r="E337" s="167"/>
      <c r="F337" s="167"/>
      <c r="G337" s="167"/>
      <c r="H337" s="167"/>
      <c r="I337" s="167"/>
      <c r="J337" s="167"/>
      <c r="K337" s="167"/>
      <c r="L337" s="167"/>
      <c r="M337" s="168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I337" s="165"/>
    </row>
    <row r="338" customFormat="false" ht="12.75" hidden="false" customHeight="false" outlineLevel="0" collapsed="false">
      <c r="A338" s="137" t="n">
        <f aca="false">EOMONTH(A337,0)+1</f>
        <v>47392</v>
      </c>
      <c r="B338" s="138" t="n">
        <v>0.0631597745837613</v>
      </c>
      <c r="C338" s="129"/>
      <c r="D338" s="167"/>
      <c r="E338" s="167"/>
      <c r="F338" s="167"/>
      <c r="G338" s="167"/>
      <c r="H338" s="167"/>
      <c r="I338" s="167"/>
      <c r="J338" s="167"/>
      <c r="K338" s="167"/>
      <c r="L338" s="167"/>
      <c r="M338" s="168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I338" s="165"/>
    </row>
    <row r="339" customFormat="false" ht="12.75" hidden="false" customHeight="false" outlineLevel="0" collapsed="false">
      <c r="A339" s="137" t="n">
        <f aca="false">EOMONTH(A338,0)+1</f>
        <v>47423</v>
      </c>
      <c r="B339" s="138" t="n">
        <v>0.0631593163616371</v>
      </c>
      <c r="C339" s="129"/>
      <c r="D339" s="167"/>
      <c r="E339" s="167"/>
      <c r="F339" s="167"/>
      <c r="G339" s="167"/>
      <c r="H339" s="167"/>
      <c r="I339" s="167"/>
      <c r="J339" s="167"/>
      <c r="K339" s="167"/>
      <c r="L339" s="167"/>
      <c r="M339" s="168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I339" s="165"/>
    </row>
    <row r="340" customFormat="false" ht="12.75" hidden="false" customHeight="false" outlineLevel="0" collapsed="false">
      <c r="A340" s="137" t="n">
        <f aca="false">EOMONTH(A339,0)+1</f>
        <v>47453</v>
      </c>
      <c r="B340" s="138" t="n">
        <v>0.0631588729208712</v>
      </c>
      <c r="C340" s="129"/>
      <c r="D340" s="167"/>
      <c r="E340" s="167"/>
      <c r="F340" s="167"/>
      <c r="G340" s="167"/>
      <c r="H340" s="167"/>
      <c r="I340" s="167"/>
      <c r="J340" s="167"/>
      <c r="K340" s="167"/>
      <c r="L340" s="167"/>
      <c r="M340" s="168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I340" s="165"/>
    </row>
    <row r="341" customFormat="false" ht="12.75" hidden="false" customHeight="false" outlineLevel="0" collapsed="false">
      <c r="A341" s="137" t="n">
        <f aca="false">EOMONTH(A340,0)+1</f>
        <v>47484</v>
      </c>
      <c r="B341" s="138" t="n">
        <v>0.0631584146987465</v>
      </c>
      <c r="C341" s="129"/>
      <c r="D341" s="167"/>
      <c r="E341" s="167"/>
      <c r="F341" s="167"/>
      <c r="G341" s="167"/>
      <c r="H341" s="167"/>
      <c r="I341" s="167"/>
      <c r="J341" s="167"/>
      <c r="K341" s="167"/>
      <c r="L341" s="167"/>
      <c r="M341" s="168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I341" s="165"/>
    </row>
    <row r="342" customFormat="false" ht="12.75" hidden="false" customHeight="false" outlineLevel="0" collapsed="false">
      <c r="A342" s="137" t="n">
        <f aca="false">EOMONTH(A341,0)+1</f>
        <v>47515</v>
      </c>
      <c r="B342" s="138" t="n">
        <v>0.0631579564766227</v>
      </c>
      <c r="C342" s="129"/>
      <c r="D342" s="167"/>
      <c r="E342" s="167"/>
      <c r="F342" s="167"/>
      <c r="G342" s="167"/>
      <c r="H342" s="167"/>
      <c r="I342" s="167"/>
      <c r="J342" s="167"/>
      <c r="K342" s="167"/>
      <c r="L342" s="167"/>
      <c r="M342" s="168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I342" s="165"/>
    </row>
    <row r="343" customFormat="false" ht="12.75" hidden="false" customHeight="false" outlineLevel="0" collapsed="false">
      <c r="A343" s="137" t="n">
        <f aca="false">EOMONTH(A342,0)+1</f>
        <v>47543</v>
      </c>
      <c r="B343" s="138" t="n">
        <v>0.0631575425985749</v>
      </c>
      <c r="C343" s="129"/>
      <c r="D343" s="167"/>
      <c r="E343" s="167"/>
      <c r="F343" s="167"/>
      <c r="G343" s="167"/>
      <c r="H343" s="167"/>
      <c r="I343" s="167"/>
      <c r="J343" s="167"/>
      <c r="K343" s="167"/>
      <c r="L343" s="167"/>
      <c r="M343" s="168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I343" s="165"/>
    </row>
    <row r="344" customFormat="false" ht="12.75" hidden="false" customHeight="false" outlineLevel="0" collapsed="false">
      <c r="A344" s="137" t="n">
        <f aca="false">EOMONTH(A343,0)+1</f>
        <v>47574</v>
      </c>
      <c r="B344" s="138" t="n">
        <v>0.0631570843764506</v>
      </c>
      <c r="C344" s="129"/>
      <c r="D344" s="167"/>
      <c r="E344" s="167"/>
      <c r="F344" s="167"/>
      <c r="G344" s="167"/>
      <c r="H344" s="167"/>
      <c r="I344" s="167"/>
      <c r="J344" s="167"/>
      <c r="K344" s="167"/>
      <c r="L344" s="167"/>
      <c r="M344" s="168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I344" s="165"/>
    </row>
    <row r="345" customFormat="false" ht="12.75" hidden="false" customHeight="false" outlineLevel="0" collapsed="false">
      <c r="A345" s="137" t="n">
        <f aca="false">EOMONTH(A344,0)+1</f>
        <v>47604</v>
      </c>
      <c r="B345" s="138" t="n">
        <v>0.0631566409356856</v>
      </c>
      <c r="C345" s="129"/>
      <c r="D345" s="167"/>
      <c r="E345" s="167"/>
      <c r="F345" s="167"/>
      <c r="G345" s="167"/>
      <c r="H345" s="167"/>
      <c r="I345" s="167"/>
      <c r="J345" s="167"/>
      <c r="K345" s="167"/>
      <c r="L345" s="167"/>
      <c r="M345" s="168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I345" s="165"/>
    </row>
    <row r="346" customFormat="false" ht="12.75" hidden="false" customHeight="false" outlineLevel="0" collapsed="false">
      <c r="A346" s="137" t="n">
        <f aca="false">EOMONTH(A345,0)+1</f>
        <v>47635</v>
      </c>
      <c r="B346" s="138" t="n">
        <v>0.0631561827135614</v>
      </c>
      <c r="C346" s="129"/>
      <c r="D346" s="167"/>
      <c r="E346" s="167"/>
      <c r="F346" s="167"/>
      <c r="G346" s="167"/>
      <c r="H346" s="167"/>
      <c r="I346" s="167"/>
      <c r="J346" s="167"/>
      <c r="K346" s="167"/>
      <c r="L346" s="167"/>
      <c r="M346" s="168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I346" s="165"/>
    </row>
    <row r="347" customFormat="false" ht="12.75" hidden="false" customHeight="false" outlineLevel="0" collapsed="false">
      <c r="A347" s="137" t="n">
        <f aca="false">EOMONTH(A346,0)+1</f>
        <v>47665</v>
      </c>
      <c r="B347" s="138" t="n">
        <v>0.0631557392727964</v>
      </c>
      <c r="C347" s="129"/>
      <c r="D347" s="167"/>
      <c r="E347" s="167"/>
      <c r="F347" s="167"/>
      <c r="G347" s="167"/>
      <c r="H347" s="167"/>
      <c r="I347" s="167"/>
      <c r="J347" s="167"/>
      <c r="K347" s="167"/>
      <c r="L347" s="167"/>
      <c r="M347" s="168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I347" s="165"/>
    </row>
    <row r="348" customFormat="false" ht="12.75" hidden="false" customHeight="false" outlineLevel="0" collapsed="false">
      <c r="A348" s="137" t="n">
        <f aca="false">EOMONTH(A347,0)+1</f>
        <v>47696</v>
      </c>
      <c r="B348" s="138" t="n">
        <v>0.0631552810506721</v>
      </c>
      <c r="C348" s="129"/>
      <c r="D348" s="167"/>
      <c r="E348" s="167"/>
      <c r="F348" s="167"/>
      <c r="G348" s="167"/>
      <c r="H348" s="167"/>
      <c r="I348" s="167"/>
      <c r="J348" s="167"/>
      <c r="K348" s="167"/>
      <c r="L348" s="167"/>
      <c r="M348" s="168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I348" s="165"/>
    </row>
    <row r="349" customFormat="false" ht="12.75" hidden="false" customHeight="false" outlineLevel="0" collapsed="false">
      <c r="A349" s="137" t="n">
        <f aca="false">EOMONTH(A348,0)+1</f>
        <v>47727</v>
      </c>
      <c r="B349" s="138" t="n">
        <v>0.0631548228285483</v>
      </c>
      <c r="C349" s="129"/>
      <c r="D349" s="167"/>
      <c r="E349" s="167"/>
      <c r="F349" s="167"/>
      <c r="G349" s="167"/>
      <c r="H349" s="167"/>
      <c r="I349" s="167"/>
      <c r="J349" s="167"/>
      <c r="K349" s="167"/>
      <c r="L349" s="167"/>
      <c r="M349" s="168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I349" s="165"/>
    </row>
    <row r="350" customFormat="false" ht="12.75" hidden="false" customHeight="false" outlineLevel="0" collapsed="false">
      <c r="A350" s="137" t="n">
        <f aca="false">EOMONTH(A349,0)+1</f>
        <v>47757</v>
      </c>
      <c r="B350" s="138" t="n">
        <v>0.0631543793877833</v>
      </c>
      <c r="C350" s="129"/>
      <c r="D350" s="167"/>
      <c r="E350" s="167"/>
      <c r="F350" s="167"/>
      <c r="G350" s="167"/>
      <c r="H350" s="167"/>
      <c r="I350" s="167"/>
      <c r="J350" s="167"/>
      <c r="K350" s="167"/>
      <c r="L350" s="167"/>
      <c r="M350" s="168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I350" s="165"/>
    </row>
    <row r="351" customFormat="false" ht="12.75" hidden="false" customHeight="false" outlineLevel="0" collapsed="false">
      <c r="A351" s="137" t="n">
        <f aca="false">EOMONTH(A350,0)+1</f>
        <v>47788</v>
      </c>
      <c r="B351" s="138" t="n">
        <v>0.0631539211656595</v>
      </c>
      <c r="C351" s="129"/>
      <c r="D351" s="167"/>
      <c r="E351" s="167"/>
      <c r="F351" s="167"/>
      <c r="G351" s="167"/>
      <c r="H351" s="167"/>
      <c r="I351" s="167"/>
      <c r="J351" s="167"/>
      <c r="K351" s="167"/>
      <c r="L351" s="167"/>
      <c r="M351" s="168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I351" s="165"/>
    </row>
    <row r="352" customFormat="false" ht="12.75" hidden="false" customHeight="false" outlineLevel="0" collapsed="false">
      <c r="A352" s="137" t="n">
        <f aca="false">EOMONTH(A351,0)+1</f>
        <v>47818</v>
      </c>
      <c r="B352" s="138" t="n">
        <v>0.0631534777248946</v>
      </c>
      <c r="C352" s="129"/>
      <c r="D352" s="167"/>
      <c r="E352" s="167"/>
      <c r="F352" s="167"/>
      <c r="G352" s="167"/>
      <c r="H352" s="167"/>
      <c r="I352" s="167"/>
      <c r="J352" s="167"/>
      <c r="K352" s="167"/>
      <c r="L352" s="167"/>
      <c r="M352" s="168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I352" s="165"/>
    </row>
    <row r="353" customFormat="false" ht="12.75" hidden="false" customHeight="false" outlineLevel="0" collapsed="false">
      <c r="A353" s="137" t="n">
        <f aca="false">EOMONTH(A352,0)+1</f>
        <v>47849</v>
      </c>
      <c r="B353" s="138" t="n">
        <v>0.0631530195027712</v>
      </c>
      <c r="C353" s="129"/>
      <c r="D353" s="167"/>
      <c r="E353" s="167"/>
      <c r="F353" s="167"/>
      <c r="G353" s="167"/>
      <c r="H353" s="167"/>
      <c r="I353" s="167"/>
      <c r="J353" s="167"/>
      <c r="K353" s="167"/>
      <c r="L353" s="167"/>
      <c r="M353" s="168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I353" s="165"/>
    </row>
    <row r="354" customFormat="false" ht="12.75" hidden="false" customHeight="false" outlineLevel="0" collapsed="false">
      <c r="A354" s="137" t="n">
        <f aca="false">EOMONTH(A353,0)+1</f>
        <v>47880</v>
      </c>
      <c r="B354" s="138" t="n">
        <v>0.0631525612806474</v>
      </c>
      <c r="C354" s="129"/>
      <c r="D354" s="167"/>
      <c r="E354" s="167"/>
      <c r="F354" s="167"/>
      <c r="G354" s="167"/>
      <c r="H354" s="167"/>
      <c r="I354" s="167"/>
      <c r="J354" s="167"/>
      <c r="K354" s="167"/>
      <c r="L354" s="167"/>
      <c r="M354" s="168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I354" s="165"/>
    </row>
    <row r="355" customFormat="false" ht="12.75" hidden="false" customHeight="false" outlineLevel="0" collapsed="false">
      <c r="A355" s="137" t="n">
        <f aca="false">EOMONTH(A354,0)+1</f>
        <v>47908</v>
      </c>
      <c r="B355" s="138" t="n">
        <v>0.0631521474026004</v>
      </c>
      <c r="C355" s="129"/>
      <c r="D355" s="167"/>
      <c r="E355" s="167"/>
      <c r="F355" s="167"/>
      <c r="G355" s="167"/>
      <c r="H355" s="167"/>
      <c r="I355" s="167"/>
      <c r="J355" s="167"/>
      <c r="K355" s="167"/>
      <c r="L355" s="167"/>
      <c r="M355" s="168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I355" s="165"/>
    </row>
    <row r="356" customFormat="false" ht="12.75" hidden="false" customHeight="false" outlineLevel="0" collapsed="false">
      <c r="A356" s="137" t="n">
        <f aca="false">EOMONTH(A355,0)+1</f>
        <v>47939</v>
      </c>
      <c r="B356" s="138" t="n">
        <v>0.0631516891804775</v>
      </c>
      <c r="C356" s="129"/>
      <c r="D356" s="167"/>
      <c r="E356" s="167"/>
      <c r="F356" s="167"/>
      <c r="G356" s="167"/>
      <c r="H356" s="167"/>
      <c r="I356" s="167"/>
      <c r="J356" s="167"/>
      <c r="K356" s="167"/>
      <c r="L356" s="167"/>
      <c r="M356" s="168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I356" s="165"/>
    </row>
    <row r="357" customFormat="false" ht="12.75" hidden="false" customHeight="false" outlineLevel="0" collapsed="false">
      <c r="A357" s="137" t="n">
        <f aca="false">EOMONTH(A356,0)+1</f>
        <v>47969</v>
      </c>
      <c r="B357" s="138" t="n">
        <v>0.063151245739713</v>
      </c>
      <c r="C357" s="129"/>
      <c r="D357" s="167"/>
      <c r="E357" s="167"/>
      <c r="F357" s="167"/>
      <c r="G357" s="167"/>
      <c r="H357" s="167"/>
      <c r="I357" s="167"/>
      <c r="J357" s="167"/>
      <c r="K357" s="167"/>
      <c r="L357" s="167"/>
      <c r="M357" s="168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I357" s="165"/>
    </row>
    <row r="358" customFormat="false" ht="12.75" hidden="false" customHeight="false" outlineLevel="0" collapsed="false">
      <c r="A358" s="137" t="n">
        <f aca="false">EOMONTH(A357,0)+1</f>
        <v>48000</v>
      </c>
      <c r="B358" s="138" t="n">
        <v>0.0631507875175896</v>
      </c>
      <c r="C358" s="129"/>
      <c r="D358" s="167"/>
      <c r="E358" s="167"/>
      <c r="F358" s="167"/>
      <c r="G358" s="167"/>
      <c r="H358" s="167"/>
      <c r="I358" s="167"/>
      <c r="J358" s="167"/>
      <c r="K358" s="167"/>
      <c r="L358" s="167"/>
      <c r="M358" s="168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I358" s="165"/>
    </row>
    <row r="359" customFormat="false" ht="12.75" hidden="false" customHeight="false" outlineLevel="0" collapsed="false">
      <c r="A359" s="137" t="n">
        <f aca="false">EOMONTH(A358,0)+1</f>
        <v>48030</v>
      </c>
      <c r="B359" s="138" t="n">
        <v>0.0631503440768251</v>
      </c>
      <c r="C359" s="129"/>
      <c r="D359" s="167"/>
      <c r="E359" s="167"/>
      <c r="F359" s="167"/>
      <c r="G359" s="167"/>
      <c r="H359" s="167"/>
      <c r="I359" s="167"/>
      <c r="J359" s="167"/>
      <c r="K359" s="167"/>
      <c r="L359" s="167"/>
      <c r="M359" s="168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I359" s="165"/>
    </row>
    <row r="360" customFormat="false" ht="12.75" hidden="false" customHeight="false" outlineLevel="0" collapsed="false">
      <c r="A360" s="137" t="n">
        <f aca="false">EOMONTH(A359,0)+1</f>
        <v>48061</v>
      </c>
      <c r="B360" s="138" t="n">
        <v>0.0631498858547022</v>
      </c>
      <c r="C360" s="129"/>
      <c r="D360" s="167"/>
      <c r="E360" s="167"/>
      <c r="F360" s="167"/>
      <c r="G360" s="167"/>
      <c r="H360" s="167"/>
      <c r="I360" s="167"/>
      <c r="J360" s="167"/>
      <c r="K360" s="167"/>
      <c r="L360" s="167"/>
      <c r="M360" s="168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I360" s="165"/>
    </row>
    <row r="361" customFormat="false" ht="12.75" hidden="false" customHeight="false" outlineLevel="0" collapsed="false">
      <c r="A361" s="137" t="n">
        <f aca="false">EOMONTH(A360,0)+1</f>
        <v>48092</v>
      </c>
      <c r="B361" s="138" t="n">
        <v>0.0631494276325788</v>
      </c>
      <c r="C361" s="129"/>
      <c r="D361" s="167"/>
      <c r="E361" s="167"/>
      <c r="F361" s="167"/>
      <c r="G361" s="167"/>
      <c r="H361" s="167"/>
      <c r="I361" s="167"/>
      <c r="J361" s="167"/>
      <c r="K361" s="167"/>
      <c r="L361" s="167"/>
      <c r="M361" s="168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I361" s="165"/>
    </row>
    <row r="362" customFormat="false" ht="12.75" hidden="false" customHeight="false" outlineLevel="0" collapsed="false">
      <c r="A362" s="137" t="n">
        <f aca="false">EOMONTH(A361,0)+1</f>
        <v>48122</v>
      </c>
      <c r="B362" s="138" t="n">
        <v>0.0631489841918147</v>
      </c>
      <c r="C362" s="129"/>
      <c r="D362" s="167"/>
      <c r="E362" s="167"/>
      <c r="F362" s="167"/>
      <c r="G362" s="167"/>
      <c r="H362" s="167"/>
      <c r="I362" s="167"/>
      <c r="J362" s="167"/>
      <c r="K362" s="167"/>
      <c r="L362" s="167"/>
      <c r="M362" s="168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I362" s="165"/>
    </row>
    <row r="363" customFormat="false" ht="12.75" hidden="false" customHeight="false" outlineLevel="0" collapsed="false">
      <c r="A363" s="137" t="n">
        <f aca="false">EOMONTH(A362,0)+1</f>
        <v>48153</v>
      </c>
      <c r="B363" s="138" t="n">
        <v>0.0631485259696922</v>
      </c>
      <c r="C363" s="169"/>
      <c r="D363" s="167"/>
      <c r="E363" s="167"/>
      <c r="F363" s="167"/>
      <c r="G363" s="167"/>
      <c r="H363" s="167"/>
      <c r="I363" s="167"/>
      <c r="J363" s="167"/>
      <c r="K363" s="167"/>
      <c r="L363" s="167"/>
      <c r="M363" s="168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I363" s="165"/>
    </row>
    <row r="364" customFormat="false" ht="12.75" hidden="false" customHeight="false" outlineLevel="0" collapsed="false">
      <c r="A364" s="137"/>
      <c r="B364" s="138"/>
      <c r="C364" s="169"/>
      <c r="D364" s="167"/>
      <c r="E364" s="167"/>
      <c r="F364" s="167"/>
      <c r="G364" s="167"/>
      <c r="H364" s="167"/>
      <c r="I364" s="167"/>
      <c r="J364" s="167"/>
      <c r="K364" s="167"/>
      <c r="L364" s="167"/>
      <c r="M364" s="168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I364" s="165"/>
    </row>
    <row r="365" customFormat="false" ht="12.75" hidden="false" customHeight="false" outlineLevel="0" collapsed="false">
      <c r="A365" s="137"/>
      <c r="B365" s="138"/>
      <c r="C365" s="169"/>
      <c r="D365" s="167"/>
      <c r="E365" s="167"/>
      <c r="F365" s="167"/>
      <c r="G365" s="167"/>
      <c r="H365" s="167"/>
      <c r="I365" s="167"/>
      <c r="J365" s="167"/>
      <c r="K365" s="167"/>
      <c r="L365" s="167"/>
      <c r="M365" s="168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I365" s="165"/>
    </row>
    <row r="366" customFormat="false" ht="12.75" hidden="false" customHeight="false" outlineLevel="0" collapsed="false">
      <c r="A366" s="137"/>
      <c r="B366" s="138"/>
      <c r="C366" s="169"/>
      <c r="D366" s="167"/>
      <c r="E366" s="167"/>
      <c r="F366" s="167"/>
      <c r="G366" s="167"/>
      <c r="H366" s="167"/>
      <c r="I366" s="167"/>
      <c r="J366" s="167"/>
      <c r="K366" s="167"/>
      <c r="L366" s="167"/>
      <c r="M366" s="168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I366" s="165"/>
    </row>
    <row r="367" customFormat="false" ht="12.75" hidden="false" customHeight="false" outlineLevel="0" collapsed="false">
      <c r="A367" s="137"/>
      <c r="B367" s="138"/>
      <c r="C367" s="169"/>
      <c r="D367" s="167"/>
      <c r="E367" s="167"/>
      <c r="F367" s="167"/>
      <c r="G367" s="167"/>
      <c r="H367" s="167"/>
      <c r="I367" s="167"/>
      <c r="J367" s="167"/>
      <c r="K367" s="167"/>
      <c r="L367" s="167"/>
      <c r="M367" s="168"/>
      <c r="N367" s="167"/>
      <c r="O367" s="167"/>
      <c r="P367" s="167"/>
      <c r="Q367" s="167"/>
      <c r="R367" s="167"/>
      <c r="S367" s="167"/>
      <c r="T367" s="167"/>
      <c r="U367" s="167"/>
      <c r="V367" s="167"/>
      <c r="W367" s="167"/>
      <c r="X367" s="167"/>
      <c r="Y367" s="167"/>
      <c r="Z367" s="167"/>
      <c r="AA367" s="167"/>
      <c r="AB367" s="167"/>
      <c r="AC367" s="167"/>
      <c r="AD367" s="167"/>
      <c r="AE367" s="167"/>
      <c r="AF367" s="167"/>
      <c r="AG367" s="167"/>
      <c r="AH367" s="167"/>
      <c r="AI367" s="167"/>
      <c r="AJ367" s="167"/>
      <c r="AK367" s="167"/>
      <c r="AL367" s="167"/>
      <c r="AM367" s="167"/>
      <c r="AN367" s="167"/>
      <c r="AO367" s="167"/>
      <c r="AP367" s="167"/>
      <c r="AQ367" s="167"/>
      <c r="AR367" s="167"/>
      <c r="AS367" s="167"/>
      <c r="AT367" s="167"/>
      <c r="AU367" s="167"/>
      <c r="AV367" s="167"/>
      <c r="AW367" s="167"/>
      <c r="AX367" s="167"/>
      <c r="AY367" s="167"/>
      <c r="AZ367" s="167"/>
      <c r="BA367" s="167"/>
      <c r="BB367" s="167"/>
      <c r="BC367" s="167"/>
      <c r="BD367" s="167"/>
      <c r="BE367" s="167"/>
      <c r="BF367" s="167"/>
      <c r="BI367" s="165"/>
    </row>
    <row r="368" customFormat="false" ht="12.75" hidden="false" customHeight="false" outlineLevel="0" collapsed="false">
      <c r="A368" s="137"/>
      <c r="B368" s="138"/>
      <c r="C368" s="169"/>
      <c r="D368" s="167"/>
      <c r="E368" s="167"/>
      <c r="F368" s="167"/>
      <c r="G368" s="167"/>
      <c r="H368" s="167"/>
      <c r="I368" s="167"/>
      <c r="J368" s="167"/>
      <c r="K368" s="167"/>
      <c r="L368" s="167"/>
      <c r="M368" s="168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I368" s="165"/>
    </row>
    <row r="369" customFormat="false" ht="12.75" hidden="false" customHeight="false" outlineLevel="0" collapsed="false">
      <c r="A369" s="137"/>
      <c r="B369" s="138"/>
      <c r="C369" s="169"/>
      <c r="D369" s="167"/>
      <c r="E369" s="167"/>
      <c r="F369" s="167"/>
      <c r="G369" s="167"/>
      <c r="H369" s="167"/>
      <c r="I369" s="167"/>
      <c r="J369" s="167"/>
      <c r="K369" s="167"/>
      <c r="L369" s="167"/>
      <c r="M369" s="168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I369" s="165"/>
    </row>
    <row r="370" customFormat="false" ht="12.75" hidden="false" customHeight="false" outlineLevel="0" collapsed="false">
      <c r="A370" s="137"/>
      <c r="B370" s="138"/>
      <c r="C370" s="169"/>
      <c r="D370" s="167"/>
      <c r="E370" s="167"/>
      <c r="F370" s="167"/>
      <c r="G370" s="167"/>
      <c r="H370" s="167"/>
      <c r="I370" s="167"/>
      <c r="J370" s="167"/>
      <c r="K370" s="167"/>
      <c r="L370" s="167"/>
      <c r="M370" s="168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I370" s="165"/>
    </row>
    <row r="371" customFormat="false" ht="12.75" hidden="false" customHeight="false" outlineLevel="0" collapsed="false">
      <c r="A371" s="137"/>
      <c r="B371" s="138"/>
      <c r="C371" s="169"/>
      <c r="D371" s="167"/>
      <c r="E371" s="167"/>
      <c r="F371" s="167"/>
      <c r="G371" s="167"/>
      <c r="H371" s="167"/>
      <c r="I371" s="167"/>
      <c r="J371" s="167"/>
      <c r="K371" s="167"/>
      <c r="L371" s="167"/>
      <c r="M371" s="168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I371" s="165"/>
    </row>
    <row r="372" customFormat="false" ht="12.75" hidden="false" customHeight="false" outlineLevel="0" collapsed="false">
      <c r="A372" s="137"/>
      <c r="B372" s="138"/>
      <c r="C372" s="169"/>
      <c r="D372" s="167"/>
      <c r="E372" s="167"/>
      <c r="F372" s="167"/>
      <c r="G372" s="167"/>
      <c r="H372" s="167"/>
      <c r="I372" s="167"/>
      <c r="J372" s="167"/>
      <c r="K372" s="167"/>
      <c r="L372" s="167"/>
      <c r="M372" s="168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I372" s="165"/>
    </row>
    <row r="373" customFormat="false" ht="12.75" hidden="false" customHeight="false" outlineLevel="0" collapsed="false">
      <c r="A373" s="137"/>
      <c r="B373" s="138"/>
      <c r="C373" s="169"/>
      <c r="D373" s="167"/>
      <c r="E373" s="167"/>
      <c r="F373" s="167"/>
      <c r="G373" s="167"/>
      <c r="H373" s="167"/>
      <c r="I373" s="167"/>
      <c r="J373" s="167"/>
      <c r="K373" s="167"/>
      <c r="L373" s="167"/>
      <c r="M373" s="168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I373" s="165"/>
    </row>
    <row r="374" customFormat="false" ht="12.75" hidden="false" customHeight="false" outlineLevel="0" collapsed="false">
      <c r="A374" s="137"/>
      <c r="B374" s="138"/>
      <c r="C374" s="169"/>
      <c r="D374" s="167"/>
      <c r="E374" s="167"/>
      <c r="F374" s="167"/>
      <c r="G374" s="167"/>
      <c r="H374" s="167"/>
      <c r="I374" s="167"/>
      <c r="J374" s="167"/>
      <c r="K374" s="167"/>
      <c r="L374" s="167"/>
      <c r="M374" s="168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I374" s="165"/>
    </row>
    <row r="375" customFormat="false" ht="12.75" hidden="false" customHeight="false" outlineLevel="0" collapsed="false">
      <c r="A375" s="137"/>
      <c r="B375" s="138"/>
      <c r="C375" s="169"/>
      <c r="D375" s="167"/>
      <c r="E375" s="167"/>
      <c r="F375" s="167"/>
      <c r="G375" s="167"/>
      <c r="H375" s="167"/>
      <c r="I375" s="167"/>
      <c r="J375" s="167"/>
      <c r="K375" s="167"/>
      <c r="L375" s="167"/>
      <c r="M375" s="168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I375" s="165"/>
    </row>
    <row r="376" customFormat="false" ht="12.75" hidden="false" customHeight="false" outlineLevel="0" collapsed="false">
      <c r="A376" s="137"/>
      <c r="B376" s="138"/>
      <c r="C376" s="169"/>
      <c r="D376" s="167"/>
      <c r="E376" s="167"/>
      <c r="F376" s="167"/>
      <c r="G376" s="167"/>
      <c r="H376" s="167"/>
      <c r="I376" s="167"/>
      <c r="J376" s="167"/>
      <c r="K376" s="167"/>
      <c r="L376" s="167"/>
      <c r="M376" s="168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I376" s="165"/>
    </row>
    <row r="377" customFormat="false" ht="12.75" hidden="false" customHeight="false" outlineLevel="0" collapsed="false">
      <c r="A377" s="137"/>
      <c r="B377" s="138"/>
      <c r="C377" s="169"/>
      <c r="D377" s="167"/>
      <c r="E377" s="167"/>
      <c r="F377" s="167"/>
      <c r="G377" s="167"/>
      <c r="H377" s="167"/>
      <c r="I377" s="167"/>
      <c r="J377" s="167"/>
      <c r="K377" s="167"/>
      <c r="L377" s="167"/>
      <c r="M377" s="168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I377" s="165"/>
    </row>
    <row r="378" customFormat="false" ht="12.75" hidden="false" customHeight="false" outlineLevel="0" collapsed="false">
      <c r="A378" s="137"/>
      <c r="B378" s="138"/>
      <c r="C378" s="169"/>
      <c r="D378" s="167"/>
      <c r="E378" s="167"/>
      <c r="F378" s="167"/>
      <c r="G378" s="167"/>
      <c r="H378" s="167"/>
      <c r="I378" s="167"/>
      <c r="J378" s="167"/>
      <c r="K378" s="167"/>
      <c r="L378" s="167"/>
      <c r="M378" s="168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I378" s="165"/>
    </row>
    <row r="379" customFormat="false" ht="12.75" hidden="false" customHeight="false" outlineLevel="0" collapsed="false">
      <c r="A379" s="137"/>
      <c r="B379" s="138"/>
      <c r="C379" s="169"/>
      <c r="D379" s="167"/>
      <c r="E379" s="167"/>
      <c r="F379" s="167"/>
      <c r="G379" s="167"/>
      <c r="H379" s="167"/>
      <c r="I379" s="167"/>
      <c r="J379" s="167"/>
      <c r="K379" s="167"/>
      <c r="L379" s="167"/>
      <c r="M379" s="168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I379" s="165"/>
    </row>
    <row r="380" customFormat="false" ht="12.75" hidden="false" customHeight="false" outlineLevel="0" collapsed="false">
      <c r="A380" s="137"/>
      <c r="B380" s="138"/>
      <c r="C380" s="169"/>
      <c r="D380" s="167"/>
      <c r="E380" s="167"/>
      <c r="F380" s="167"/>
      <c r="G380" s="167"/>
      <c r="H380" s="167"/>
      <c r="I380" s="167"/>
      <c r="J380" s="167"/>
      <c r="K380" s="167"/>
      <c r="L380" s="167"/>
      <c r="M380" s="168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I380" s="165"/>
    </row>
    <row r="381" customFormat="false" ht="12.75" hidden="false" customHeight="false" outlineLevel="0" collapsed="false">
      <c r="A381" s="137"/>
      <c r="B381" s="138"/>
      <c r="C381" s="169"/>
      <c r="D381" s="167"/>
      <c r="E381" s="167"/>
      <c r="F381" s="167"/>
      <c r="G381" s="167"/>
      <c r="H381" s="167"/>
      <c r="I381" s="167"/>
      <c r="J381" s="167"/>
      <c r="K381" s="167"/>
      <c r="L381" s="167"/>
      <c r="M381" s="168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I381" s="165"/>
    </row>
    <row r="382" customFormat="false" ht="12.75" hidden="false" customHeight="false" outlineLevel="0" collapsed="false">
      <c r="A382" s="137"/>
      <c r="B382" s="138"/>
      <c r="C382" s="169"/>
      <c r="D382" s="167"/>
      <c r="E382" s="167"/>
      <c r="F382" s="167"/>
      <c r="G382" s="167"/>
      <c r="H382" s="167"/>
      <c r="I382" s="167"/>
      <c r="J382" s="167"/>
      <c r="K382" s="167"/>
      <c r="L382" s="167"/>
      <c r="M382" s="168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I382" s="165"/>
    </row>
    <row r="383" customFormat="false" ht="12.75" hidden="false" customHeight="false" outlineLevel="0" collapsed="false">
      <c r="A383" s="137"/>
      <c r="B383" s="138"/>
      <c r="C383" s="169"/>
      <c r="D383" s="167"/>
      <c r="E383" s="167"/>
      <c r="F383" s="167"/>
      <c r="G383" s="167"/>
      <c r="H383" s="167"/>
      <c r="I383" s="167"/>
      <c r="J383" s="167"/>
      <c r="K383" s="167"/>
      <c r="L383" s="167"/>
      <c r="M383" s="168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I383" s="165"/>
    </row>
    <row r="384" customFormat="false" ht="12.75" hidden="false" customHeight="false" outlineLevel="0" collapsed="false">
      <c r="A384" s="137"/>
      <c r="B384" s="138"/>
      <c r="C384" s="169"/>
      <c r="D384" s="167"/>
      <c r="E384" s="167"/>
      <c r="F384" s="167"/>
      <c r="G384" s="167"/>
      <c r="H384" s="167"/>
      <c r="I384" s="167"/>
      <c r="J384" s="167"/>
      <c r="K384" s="167"/>
      <c r="L384" s="167"/>
      <c r="M384" s="168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I384" s="165"/>
    </row>
    <row r="385" customFormat="false" ht="12.75" hidden="false" customHeight="false" outlineLevel="0" collapsed="false">
      <c r="A385" s="137"/>
      <c r="B385" s="138"/>
      <c r="C385" s="169"/>
      <c r="D385" s="167"/>
      <c r="E385" s="167"/>
      <c r="F385" s="167"/>
      <c r="G385" s="167"/>
      <c r="H385" s="167"/>
      <c r="I385" s="167"/>
      <c r="J385" s="167"/>
      <c r="K385" s="167"/>
      <c r="L385" s="167"/>
      <c r="M385" s="168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I385" s="165"/>
    </row>
    <row r="386" customFormat="false" ht="12.75" hidden="false" customHeight="false" outlineLevel="0" collapsed="false">
      <c r="A386" s="137"/>
      <c r="B386" s="138"/>
      <c r="C386" s="169"/>
      <c r="D386" s="167"/>
      <c r="E386" s="167"/>
      <c r="F386" s="167"/>
      <c r="G386" s="167"/>
      <c r="H386" s="167"/>
      <c r="I386" s="167"/>
      <c r="J386" s="167"/>
      <c r="K386" s="167"/>
      <c r="L386" s="167"/>
      <c r="M386" s="168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I386" s="165"/>
    </row>
    <row r="387" customFormat="false" ht="12.75" hidden="false" customHeight="false" outlineLevel="0" collapsed="false">
      <c r="A387" s="137"/>
      <c r="B387" s="138"/>
      <c r="C387" s="169"/>
      <c r="D387" s="167"/>
      <c r="E387" s="167"/>
      <c r="F387" s="167"/>
      <c r="G387" s="167"/>
      <c r="H387" s="167"/>
      <c r="I387" s="167"/>
      <c r="J387" s="167"/>
      <c r="K387" s="167"/>
      <c r="L387" s="167"/>
      <c r="M387" s="168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I387" s="165"/>
    </row>
    <row r="388" customFormat="false" ht="12.75" hidden="false" customHeight="false" outlineLevel="0" collapsed="false">
      <c r="A388" s="137"/>
      <c r="B388" s="138"/>
      <c r="C388" s="169"/>
      <c r="D388" s="167"/>
      <c r="E388" s="167"/>
      <c r="F388" s="167"/>
      <c r="G388" s="167"/>
      <c r="H388" s="167"/>
      <c r="I388" s="167"/>
      <c r="J388" s="167"/>
      <c r="K388" s="167"/>
      <c r="L388" s="167"/>
      <c r="M388" s="168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I388" s="165"/>
    </row>
    <row r="389" customFormat="false" ht="12.75" hidden="false" customHeight="false" outlineLevel="0" collapsed="false">
      <c r="A389" s="137"/>
      <c r="B389" s="138"/>
      <c r="C389" s="169"/>
      <c r="D389" s="167"/>
      <c r="E389" s="167"/>
      <c r="F389" s="167"/>
      <c r="G389" s="167"/>
      <c r="H389" s="167"/>
      <c r="I389" s="167"/>
      <c r="J389" s="167"/>
      <c r="K389" s="167"/>
      <c r="L389" s="167"/>
      <c r="M389" s="168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I389" s="165"/>
    </row>
    <row r="390" customFormat="false" ht="12.75" hidden="false" customHeight="false" outlineLevel="0" collapsed="false">
      <c r="A390" s="137"/>
      <c r="B390" s="138"/>
      <c r="C390" s="169"/>
      <c r="D390" s="167"/>
      <c r="E390" s="167"/>
      <c r="F390" s="167"/>
      <c r="G390" s="167"/>
      <c r="H390" s="167"/>
      <c r="I390" s="167"/>
      <c r="J390" s="167"/>
      <c r="K390" s="167"/>
      <c r="L390" s="167"/>
      <c r="M390" s="168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I390" s="165"/>
    </row>
    <row r="391" customFormat="false" ht="12.75" hidden="false" customHeight="false" outlineLevel="0" collapsed="false">
      <c r="A391" s="137"/>
      <c r="B391" s="138"/>
      <c r="C391" s="169"/>
      <c r="D391" s="167"/>
      <c r="E391" s="167"/>
      <c r="F391" s="167"/>
      <c r="G391" s="167"/>
      <c r="H391" s="167"/>
      <c r="I391" s="167"/>
      <c r="J391" s="167"/>
      <c r="K391" s="167"/>
      <c r="L391" s="167"/>
      <c r="M391" s="168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I391" s="165"/>
    </row>
    <row r="392" customFormat="false" ht="12.75" hidden="false" customHeight="false" outlineLevel="0" collapsed="false">
      <c r="A392" s="137"/>
      <c r="B392" s="138"/>
      <c r="C392" s="169"/>
      <c r="D392" s="167"/>
      <c r="E392" s="167"/>
      <c r="F392" s="167"/>
      <c r="G392" s="167"/>
      <c r="H392" s="167"/>
      <c r="I392" s="167"/>
      <c r="J392" s="167"/>
      <c r="K392" s="167"/>
      <c r="L392" s="167"/>
      <c r="M392" s="168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I392" s="165"/>
    </row>
    <row r="393" customFormat="false" ht="12.75" hidden="false" customHeight="false" outlineLevel="0" collapsed="false">
      <c r="A393" s="137"/>
      <c r="B393" s="138"/>
      <c r="C393" s="169"/>
      <c r="D393" s="167"/>
      <c r="E393" s="167"/>
      <c r="F393" s="167"/>
      <c r="G393" s="167"/>
      <c r="H393" s="167"/>
      <c r="I393" s="167"/>
      <c r="J393" s="167"/>
      <c r="K393" s="167"/>
      <c r="L393" s="167"/>
      <c r="M393" s="168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I393" s="165"/>
    </row>
    <row r="394" customFormat="false" ht="12.75" hidden="false" customHeight="false" outlineLevel="0" collapsed="false">
      <c r="A394" s="137"/>
      <c r="B394" s="138"/>
      <c r="C394" s="169"/>
      <c r="D394" s="167"/>
      <c r="E394" s="167"/>
      <c r="F394" s="167"/>
      <c r="G394" s="167"/>
      <c r="H394" s="167"/>
      <c r="I394" s="167"/>
      <c r="J394" s="167"/>
      <c r="K394" s="167"/>
      <c r="L394" s="167"/>
      <c r="M394" s="168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I394" s="165"/>
    </row>
    <row r="395" customFormat="false" ht="12.75" hidden="false" customHeight="false" outlineLevel="0" collapsed="false">
      <c r="A395" s="137"/>
      <c r="B395" s="138"/>
      <c r="C395" s="169"/>
      <c r="D395" s="167"/>
      <c r="E395" s="167"/>
      <c r="F395" s="167"/>
      <c r="G395" s="167"/>
      <c r="H395" s="167"/>
      <c r="I395" s="167"/>
      <c r="J395" s="167"/>
      <c r="K395" s="167"/>
      <c r="L395" s="167"/>
      <c r="M395" s="168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I395" s="165"/>
    </row>
    <row r="396" customFormat="false" ht="12.75" hidden="false" customHeight="false" outlineLevel="0" collapsed="false">
      <c r="A396" s="137"/>
      <c r="B396" s="138"/>
      <c r="C396" s="169"/>
      <c r="D396" s="167"/>
      <c r="E396" s="167"/>
      <c r="F396" s="167"/>
      <c r="G396" s="167"/>
      <c r="H396" s="167"/>
      <c r="I396" s="167"/>
      <c r="J396" s="167"/>
      <c r="K396" s="167"/>
      <c r="L396" s="167"/>
      <c r="M396" s="168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I396" s="165"/>
    </row>
    <row r="397" customFormat="false" ht="12.75" hidden="false" customHeight="false" outlineLevel="0" collapsed="false">
      <c r="A397" s="137"/>
      <c r="B397" s="138"/>
      <c r="C397" s="169"/>
      <c r="D397" s="167"/>
      <c r="E397" s="167"/>
      <c r="F397" s="167"/>
      <c r="G397" s="167"/>
      <c r="H397" s="167"/>
      <c r="I397" s="167"/>
      <c r="J397" s="167"/>
      <c r="K397" s="167"/>
      <c r="L397" s="167"/>
      <c r="M397" s="168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I397" s="165"/>
    </row>
    <row r="398" customFormat="false" ht="12.75" hidden="false" customHeight="false" outlineLevel="0" collapsed="false">
      <c r="A398" s="137"/>
      <c r="B398" s="138"/>
      <c r="C398" s="169"/>
      <c r="D398" s="167"/>
      <c r="E398" s="167"/>
      <c r="F398" s="167"/>
      <c r="G398" s="167"/>
      <c r="H398" s="167"/>
      <c r="I398" s="167"/>
      <c r="J398" s="167"/>
      <c r="K398" s="167"/>
      <c r="L398" s="167"/>
      <c r="M398" s="168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I398" s="165"/>
    </row>
    <row r="399" customFormat="false" ht="12.75" hidden="false" customHeight="false" outlineLevel="0" collapsed="false">
      <c r="A399" s="137"/>
      <c r="B399" s="138"/>
      <c r="C399" s="169"/>
      <c r="D399" s="167"/>
      <c r="E399" s="167"/>
      <c r="F399" s="167"/>
      <c r="G399" s="167"/>
      <c r="H399" s="167"/>
      <c r="I399" s="167"/>
      <c r="J399" s="167"/>
      <c r="K399" s="167"/>
      <c r="L399" s="167"/>
      <c r="M399" s="168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I399" s="165"/>
    </row>
    <row r="400" customFormat="false" ht="12.75" hidden="false" customHeight="false" outlineLevel="0" collapsed="false">
      <c r="A400" s="137"/>
      <c r="B400" s="138"/>
      <c r="C400" s="169"/>
      <c r="D400" s="167"/>
      <c r="E400" s="167"/>
      <c r="F400" s="167"/>
      <c r="G400" s="167"/>
      <c r="H400" s="167"/>
      <c r="I400" s="167"/>
      <c r="J400" s="167"/>
      <c r="K400" s="167"/>
      <c r="L400" s="167"/>
      <c r="M400" s="168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I400" s="165"/>
    </row>
    <row r="401" customFormat="false" ht="12.75" hidden="false" customHeight="false" outlineLevel="0" collapsed="false">
      <c r="A401" s="137"/>
      <c r="B401" s="138"/>
      <c r="D401" s="167"/>
      <c r="E401" s="167"/>
      <c r="F401" s="167"/>
      <c r="G401" s="167"/>
      <c r="H401" s="167"/>
      <c r="I401" s="167"/>
      <c r="J401" s="167"/>
      <c r="K401" s="167"/>
      <c r="L401" s="167"/>
      <c r="M401" s="168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I401" s="165"/>
    </row>
    <row r="402" customFormat="false" ht="12.75" hidden="false" customHeight="false" outlineLevel="0" collapsed="false">
      <c r="A402" s="137"/>
      <c r="B402" s="138"/>
      <c r="D402" s="167"/>
      <c r="E402" s="167"/>
      <c r="F402" s="167"/>
      <c r="G402" s="167"/>
      <c r="H402" s="167"/>
      <c r="I402" s="167"/>
      <c r="J402" s="167"/>
      <c r="K402" s="167"/>
      <c r="L402" s="167"/>
      <c r="M402" s="168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I402" s="165"/>
    </row>
    <row r="403" customFormat="false" ht="12.75" hidden="false" customHeight="false" outlineLevel="0" collapsed="false">
      <c r="A403" s="137"/>
      <c r="B403" s="138"/>
    </row>
    <row r="404" customFormat="false" ht="12.75" hidden="false" customHeight="false" outlineLevel="0" collapsed="false">
      <c r="B404" s="138"/>
    </row>
    <row r="405" customFormat="false" ht="12.75" hidden="false" customHeight="false" outlineLevel="0" collapsed="false">
      <c r="B405" s="138"/>
    </row>
    <row r="406" customFormat="false" ht="12.75" hidden="false" customHeight="false" outlineLevel="0" collapsed="false">
      <c r="B406" s="138"/>
    </row>
    <row r="407" customFormat="false" ht="12.75" hidden="false" customHeight="false" outlineLevel="0" collapsed="false">
      <c r="B407" s="138"/>
    </row>
    <row r="408" customFormat="false" ht="12.75" hidden="false" customHeight="false" outlineLevel="0" collapsed="false">
      <c r="B408" s="138"/>
    </row>
    <row r="409" customFormat="false" ht="12.75" hidden="false" customHeight="false" outlineLevel="0" collapsed="false">
      <c r="B409" s="138"/>
    </row>
    <row r="410" customFormat="false" ht="12.75" hidden="false" customHeight="false" outlineLevel="0" collapsed="false">
      <c r="B410" s="138"/>
    </row>
    <row r="411" customFormat="false" ht="12.75" hidden="false" customHeight="false" outlineLevel="0" collapsed="false">
      <c r="B411" s="138"/>
    </row>
    <row r="412" customFormat="false" ht="12.75" hidden="false" customHeight="false" outlineLevel="0" collapsed="false">
      <c r="B412" s="138"/>
    </row>
    <row r="413" customFormat="false" ht="12.75" hidden="false" customHeight="false" outlineLevel="0" collapsed="false">
      <c r="B413" s="138"/>
    </row>
    <row r="414" customFormat="false" ht="12.75" hidden="false" customHeight="false" outlineLevel="0" collapsed="false">
      <c r="B414" s="138"/>
    </row>
    <row r="415" customFormat="false" ht="12.75" hidden="false" customHeight="false" outlineLevel="0" collapsed="false">
      <c r="B415" s="138"/>
    </row>
    <row r="416" customFormat="false" ht="12.75" hidden="false" customHeight="false" outlineLevel="0" collapsed="false">
      <c r="B416" s="138"/>
    </row>
    <row r="417" customFormat="false" ht="12.75" hidden="false" customHeight="false" outlineLevel="0" collapsed="false">
      <c r="B417" s="138"/>
    </row>
    <row r="418" customFormat="false" ht="12.75" hidden="false" customHeight="false" outlineLevel="0" collapsed="false">
      <c r="B418" s="138"/>
    </row>
    <row r="419" customFormat="false" ht="12.75" hidden="false" customHeight="false" outlineLevel="0" collapsed="false">
      <c r="B419" s="138"/>
    </row>
    <row r="420" customFormat="false" ht="12.75" hidden="false" customHeight="false" outlineLevel="0" collapsed="false">
      <c r="B420" s="138"/>
    </row>
    <row r="421" customFormat="false" ht="12.75" hidden="false" customHeight="false" outlineLevel="0" collapsed="false">
      <c r="B421" s="138"/>
    </row>
    <row r="422" customFormat="false" ht="12.75" hidden="false" customHeight="false" outlineLevel="0" collapsed="false">
      <c r="B422" s="138"/>
    </row>
    <row r="423" customFormat="false" ht="12.75" hidden="false" customHeight="false" outlineLevel="0" collapsed="false">
      <c r="B423" s="138"/>
    </row>
    <row r="424" customFormat="false" ht="12.75" hidden="false" customHeight="false" outlineLevel="0" collapsed="false">
      <c r="B424" s="138"/>
    </row>
    <row r="425" customFormat="false" ht="12.75" hidden="false" customHeight="false" outlineLevel="0" collapsed="false">
      <c r="B425" s="138"/>
    </row>
    <row r="426" customFormat="false" ht="12.75" hidden="false" customHeight="false" outlineLevel="0" collapsed="false">
      <c r="B426" s="138"/>
    </row>
    <row r="427" customFormat="false" ht="12.75" hidden="false" customHeight="false" outlineLevel="0" collapsed="false">
      <c r="B427" s="138"/>
    </row>
    <row r="428" customFormat="false" ht="12.75" hidden="false" customHeight="false" outlineLevel="0" collapsed="false">
      <c r="B428" s="138"/>
    </row>
    <row r="429" customFormat="false" ht="12.75" hidden="false" customHeight="false" outlineLevel="0" collapsed="false">
      <c r="B429" s="138"/>
    </row>
    <row r="430" customFormat="false" ht="12.75" hidden="false" customHeight="false" outlineLevel="0" collapsed="false">
      <c r="B430" s="138"/>
    </row>
    <row r="431" customFormat="false" ht="12.75" hidden="false" customHeight="false" outlineLevel="0" collapsed="false">
      <c r="B431" s="138"/>
    </row>
    <row r="432" customFormat="false" ht="12.75" hidden="false" customHeight="false" outlineLevel="0" collapsed="false">
      <c r="B432" s="138"/>
    </row>
    <row r="433" customFormat="false" ht="12.75" hidden="false" customHeight="false" outlineLevel="0" collapsed="false">
      <c r="B433" s="138"/>
    </row>
    <row r="434" customFormat="false" ht="12.75" hidden="false" customHeight="false" outlineLevel="0" collapsed="false">
      <c r="B434" s="138"/>
    </row>
    <row r="435" customFormat="false" ht="12.75" hidden="false" customHeight="false" outlineLevel="0" collapsed="false">
      <c r="B435" s="138"/>
    </row>
    <row r="436" customFormat="false" ht="12.75" hidden="false" customHeight="false" outlineLevel="0" collapsed="false">
      <c r="B436" s="138"/>
    </row>
    <row r="437" customFormat="false" ht="12.75" hidden="false" customHeight="false" outlineLevel="0" collapsed="false">
      <c r="B437" s="138"/>
    </row>
    <row r="438" customFormat="false" ht="12.75" hidden="false" customHeight="false" outlineLevel="0" collapsed="false">
      <c r="B438" s="138"/>
    </row>
    <row r="439" customFormat="false" ht="12.75" hidden="false" customHeight="false" outlineLevel="0" collapsed="false">
      <c r="B439" s="138"/>
    </row>
    <row r="440" customFormat="false" ht="12.75" hidden="false" customHeight="false" outlineLevel="0" collapsed="false">
      <c r="B440" s="138"/>
    </row>
    <row r="441" customFormat="false" ht="12.75" hidden="false" customHeight="false" outlineLevel="0" collapsed="false">
      <c r="B441" s="138"/>
    </row>
    <row r="442" customFormat="false" ht="12.75" hidden="false" customHeight="false" outlineLevel="0" collapsed="false">
      <c r="B442" s="138"/>
    </row>
    <row r="443" customFormat="false" ht="12.75" hidden="false" customHeight="false" outlineLevel="0" collapsed="false">
      <c r="B443" s="138"/>
    </row>
    <row r="444" customFormat="false" ht="12.75" hidden="false" customHeight="false" outlineLevel="0" collapsed="false">
      <c r="B444" s="138"/>
    </row>
    <row r="445" customFormat="false" ht="12.75" hidden="false" customHeight="false" outlineLevel="0" collapsed="false">
      <c r="B445" s="138"/>
    </row>
    <row r="446" customFormat="false" ht="12.75" hidden="false" customHeight="false" outlineLevel="0" collapsed="false">
      <c r="B446" s="138"/>
    </row>
    <row r="447" customFormat="false" ht="12.75" hidden="false" customHeight="false" outlineLevel="0" collapsed="false">
      <c r="B447" s="138"/>
    </row>
    <row r="448" customFormat="false" ht="12.75" hidden="false" customHeight="false" outlineLevel="0" collapsed="false">
      <c r="B448" s="138"/>
    </row>
    <row r="449" customFormat="false" ht="12.75" hidden="false" customHeight="false" outlineLevel="0" collapsed="false">
      <c r="B449" s="138"/>
    </row>
    <row r="450" customFormat="false" ht="12.75" hidden="false" customHeight="false" outlineLevel="0" collapsed="false">
      <c r="B450" s="138"/>
    </row>
    <row r="451" customFormat="false" ht="12.75" hidden="false" customHeight="false" outlineLevel="0" collapsed="false">
      <c r="B451" s="138"/>
    </row>
    <row r="452" customFormat="false" ht="12.75" hidden="false" customHeight="false" outlineLevel="0" collapsed="false">
      <c r="B452" s="138"/>
    </row>
    <row r="453" customFormat="false" ht="12.75" hidden="false" customHeight="false" outlineLevel="0" collapsed="false">
      <c r="B453" s="138"/>
    </row>
    <row r="454" customFormat="false" ht="12.75" hidden="false" customHeight="false" outlineLevel="0" collapsed="false">
      <c r="B454" s="138"/>
    </row>
    <row r="455" customFormat="false" ht="12.75" hidden="false" customHeight="false" outlineLevel="0" collapsed="false">
      <c r="B455" s="138"/>
    </row>
    <row r="456" customFormat="false" ht="12.75" hidden="false" customHeight="false" outlineLevel="0" collapsed="false">
      <c r="B456" s="138"/>
    </row>
    <row r="457" customFormat="false" ht="12.75" hidden="false" customHeight="false" outlineLevel="0" collapsed="false">
      <c r="B457" s="138"/>
    </row>
    <row r="458" customFormat="false" ht="12.75" hidden="false" customHeight="false" outlineLevel="0" collapsed="false">
      <c r="B458" s="138"/>
    </row>
    <row r="459" customFormat="false" ht="12.75" hidden="false" customHeight="false" outlineLevel="0" collapsed="false">
      <c r="B459" s="138"/>
    </row>
    <row r="460" customFormat="false" ht="12.75" hidden="false" customHeight="false" outlineLevel="0" collapsed="false">
      <c r="B460" s="138"/>
    </row>
    <row r="461" customFormat="false" ht="12.75" hidden="false" customHeight="false" outlineLevel="0" collapsed="false">
      <c r="B461" s="138"/>
    </row>
    <row r="462" customFormat="false" ht="12.75" hidden="false" customHeight="false" outlineLevel="0" collapsed="false">
      <c r="B462" s="138"/>
    </row>
    <row r="463" customFormat="false" ht="12.75" hidden="false" customHeight="false" outlineLevel="0" collapsed="false">
      <c r="B463" s="138"/>
    </row>
    <row r="464" customFormat="false" ht="12.75" hidden="false" customHeight="false" outlineLevel="0" collapsed="false">
      <c r="B464" s="138"/>
    </row>
    <row r="465" customFormat="false" ht="12.75" hidden="false" customHeight="false" outlineLevel="0" collapsed="false">
      <c r="B465" s="138"/>
    </row>
    <row r="466" customFormat="false" ht="12.75" hidden="false" customHeight="false" outlineLevel="0" collapsed="false">
      <c r="B466" s="138"/>
    </row>
    <row r="467" customFormat="false" ht="12.75" hidden="false" customHeight="false" outlineLevel="0" collapsed="false">
      <c r="B467" s="138"/>
    </row>
    <row r="468" customFormat="false" ht="12.75" hidden="false" customHeight="false" outlineLevel="0" collapsed="false">
      <c r="B468" s="138"/>
    </row>
    <row r="469" customFormat="false" ht="12.75" hidden="false" customHeight="false" outlineLevel="0" collapsed="false">
      <c r="B469" s="138"/>
    </row>
    <row r="470" customFormat="false" ht="12.75" hidden="false" customHeight="false" outlineLevel="0" collapsed="false">
      <c r="B470" s="138"/>
    </row>
    <row r="471" customFormat="false" ht="12.75" hidden="false" customHeight="false" outlineLevel="0" collapsed="false">
      <c r="B471" s="138"/>
    </row>
    <row r="472" customFormat="false" ht="12.75" hidden="false" customHeight="false" outlineLevel="0" collapsed="false">
      <c r="B472" s="138"/>
    </row>
    <row r="473" customFormat="false" ht="12.75" hidden="false" customHeight="false" outlineLevel="0" collapsed="false">
      <c r="B473" s="138"/>
    </row>
    <row r="474" customFormat="false" ht="12.75" hidden="false" customHeight="false" outlineLevel="0" collapsed="false">
      <c r="B474" s="138"/>
    </row>
    <row r="475" customFormat="false" ht="12.75" hidden="false" customHeight="false" outlineLevel="0" collapsed="false">
      <c r="B475" s="138"/>
    </row>
    <row r="476" customFormat="false" ht="12.75" hidden="false" customHeight="false" outlineLevel="0" collapsed="false">
      <c r="B476" s="138"/>
    </row>
    <row r="477" customFormat="false" ht="12.75" hidden="false" customHeight="false" outlineLevel="0" collapsed="false">
      <c r="B477" s="138"/>
    </row>
    <row r="478" customFormat="false" ht="12.75" hidden="false" customHeight="false" outlineLevel="0" collapsed="false">
      <c r="B478" s="138"/>
    </row>
    <row r="479" customFormat="false" ht="12.75" hidden="false" customHeight="false" outlineLevel="0" collapsed="false">
      <c r="B479" s="138"/>
    </row>
    <row r="480" customFormat="false" ht="12.75" hidden="false" customHeight="false" outlineLevel="0" collapsed="false">
      <c r="B480" s="138"/>
    </row>
    <row r="481" customFormat="false" ht="12.75" hidden="false" customHeight="false" outlineLevel="0" collapsed="false">
      <c r="B481" s="138"/>
    </row>
    <row r="482" customFormat="false" ht="12.75" hidden="false" customHeight="false" outlineLevel="0" collapsed="false">
      <c r="B482" s="138"/>
    </row>
    <row r="483" customFormat="false" ht="12.75" hidden="false" customHeight="false" outlineLevel="0" collapsed="false">
      <c r="B483" s="138"/>
    </row>
    <row r="484" customFormat="false" ht="12.75" hidden="false" customHeight="false" outlineLevel="0" collapsed="false">
      <c r="B484" s="138"/>
    </row>
    <row r="485" customFormat="false" ht="12.75" hidden="false" customHeight="false" outlineLevel="0" collapsed="false">
      <c r="B485" s="138"/>
    </row>
    <row r="486" customFormat="false" ht="12.75" hidden="false" customHeight="false" outlineLevel="0" collapsed="false">
      <c r="B486" s="138"/>
    </row>
    <row r="487" customFormat="false" ht="12.75" hidden="false" customHeight="false" outlineLevel="0" collapsed="false">
      <c r="B487" s="138"/>
    </row>
    <row r="488" customFormat="false" ht="12.75" hidden="false" customHeight="false" outlineLevel="0" collapsed="false">
      <c r="B488" s="138"/>
    </row>
    <row r="489" customFormat="false" ht="12.75" hidden="false" customHeight="false" outlineLevel="0" collapsed="false">
      <c r="B489" s="138"/>
    </row>
    <row r="490" customFormat="false" ht="12.75" hidden="false" customHeight="false" outlineLevel="0" collapsed="false">
      <c r="B490" s="138"/>
    </row>
    <row r="491" customFormat="false" ht="12.75" hidden="false" customHeight="false" outlineLevel="0" collapsed="false">
      <c r="B491" s="138"/>
    </row>
    <row r="492" customFormat="false" ht="12.75" hidden="false" customHeight="false" outlineLevel="0" collapsed="false">
      <c r="B492" s="138"/>
    </row>
    <row r="493" customFormat="false" ht="12.75" hidden="false" customHeight="false" outlineLevel="0" collapsed="false">
      <c r="B493" s="138"/>
    </row>
    <row r="494" customFormat="false" ht="12.75" hidden="false" customHeight="false" outlineLevel="0" collapsed="false">
      <c r="B494" s="138"/>
    </row>
    <row r="495" customFormat="false" ht="12.75" hidden="false" customHeight="false" outlineLevel="0" collapsed="false">
      <c r="B495" s="138"/>
    </row>
    <row r="496" customFormat="false" ht="12.75" hidden="false" customHeight="false" outlineLevel="0" collapsed="false">
      <c r="B496" s="138"/>
    </row>
    <row r="497" customFormat="false" ht="12.75" hidden="false" customHeight="false" outlineLevel="0" collapsed="false">
      <c r="B497" s="138"/>
    </row>
    <row r="498" customFormat="false" ht="12.75" hidden="false" customHeight="false" outlineLevel="0" collapsed="false">
      <c r="B498" s="138"/>
    </row>
    <row r="499" customFormat="false" ht="12.75" hidden="false" customHeight="false" outlineLevel="0" collapsed="false">
      <c r="B499" s="138"/>
    </row>
    <row r="500" customFormat="false" ht="12.75" hidden="false" customHeight="false" outlineLevel="0" collapsed="false">
      <c r="B500" s="138"/>
    </row>
    <row r="501" customFormat="false" ht="12.75" hidden="false" customHeight="false" outlineLevel="0" collapsed="false">
      <c r="B501" s="138"/>
    </row>
    <row r="502" customFormat="false" ht="12.75" hidden="false" customHeight="false" outlineLevel="0" collapsed="false">
      <c r="B502" s="138"/>
    </row>
    <row r="503" customFormat="false" ht="12.75" hidden="false" customHeight="false" outlineLevel="0" collapsed="false">
      <c r="B503" s="138"/>
    </row>
  </sheetData>
  <mergeCells count="1">
    <mergeCell ref="AS8:BF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1999-11-15T17:38:29Z</dcterms:created>
  <dc:creator>jsimpso</dc:creator>
  <dc:description/>
  <dc:language>en-US</dc:language>
  <cp:lastModifiedBy>jmeyn</cp:lastModifiedBy>
  <cp:lastPrinted>2001-11-21T16:09:44Z</cp:lastPrinted>
  <dcterms:modified xsi:type="dcterms:W3CDTF">2001-11-27T19:01:46Z</dcterms:modified>
  <cp:revision>0</cp:revision>
  <dc:subject/>
  <dc:title>Simpson Dispatch Model</dc:title>
</cp:coreProperties>
</file>