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00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54" authorId="0">
      <text>
        <r>
          <rPr>
            <b val="true"/>
            <sz val="8"/>
            <color rgb="FF000000"/>
            <rFont val="Tahoma"/>
            <family val="0"/>
          </rPr>
          <t xml:space="preserve">ajones:
</t>
        </r>
        <r>
          <rPr>
            <sz val="8"/>
            <color rgb="FF000000"/>
            <rFont val="Tahoma"/>
            <family val="0"/>
          </rPr>
          <t xml:space="preserve">Add all transport columns across and put the totals here.</t>
        </r>
      </text>
      <mc:AlternateContent>
        <mc:Choice Requires="v2">
          <commentPr autoFill="true" autoScale="false" colHidden="false" locked="false" rowHidden="false" textHAlign="justify" textVAlign="top">
            <anchor moveWithCells="false" sizeWithCells="false">
              <xdr:from>
                <xdr:col>8</xdr:col>
                <xdr:colOff>6</xdr:colOff>
                <xdr:row>53</xdr:row>
                <xdr:rowOff>4</xdr:rowOff>
              </xdr:from>
              <xdr:to>
                <xdr:col>9</xdr:col>
                <xdr:colOff>43</xdr:colOff>
                <xdr:row>57</xdr:row>
                <xdr:rowOff>10</xdr:rowOff>
              </xdr:to>
            </anchor>
          </commentPr>
        </mc:Choice>
        <mc:Fallback/>
      </mc:AlternateContent>
    </comment>
    <comment ref="K8" authorId="0">
      <text>
        <r>
          <rPr>
            <b val="true"/>
            <sz val="8"/>
            <color rgb="FF000000"/>
            <rFont val="Tahoma"/>
            <family val="0"/>
          </rPr>
          <t xml:space="preserve">ajones: </t>
        </r>
        <r>
          <rPr>
            <sz val="8"/>
            <color rgb="FF000000"/>
            <rFont val="Tahoma"/>
            <family val="2"/>
          </rPr>
          <t xml:space="preserve">The column K rows + the NNQ rows must add to 60,000. If the nom is 20,000 (as in this case) then the NNQ row can not exceed 40,000. Hard code over any amounts exceeding the 40,000 (in this case). The difference will fall out in the excess. Otherwise, you will be double counting the excess.</t>
        </r>
      </text>
      <mc:AlternateContent>
        <mc:Choice Requires="v2">
          <commentPr autoFill="true" autoScale="false" colHidden="false" locked="false" rowHidden="false" textHAlign="justify" textVAlign="top">
            <anchor moveWithCells="false" sizeWithCells="false">
              <xdr:from>
                <xdr:col>11</xdr:col>
                <xdr:colOff>0</xdr:colOff>
                <xdr:row>6</xdr:row>
                <xdr:rowOff>7</xdr:rowOff>
              </xdr:from>
              <xdr:to>
                <xdr:col>12</xdr:col>
                <xdr:colOff>11</xdr:colOff>
                <xdr:row>18</xdr:row>
                <xdr:rowOff>4</xdr:rowOff>
              </xdr:to>
            </anchor>
          </commentPr>
        </mc:Choice>
        <mc:Fallback/>
      </mc:AlternateContent>
    </comment>
  </commentList>
</comments>
</file>

<file path=xl/sharedStrings.xml><?xml version="1.0" encoding="utf-8"?>
<sst xmlns="http://schemas.openxmlformats.org/spreadsheetml/2006/main" count="78" uniqueCount="51">
  <si>
    <t xml:space="preserve">CENTRAL POWER &amp; LIGHT</t>
  </si>
  <si>
    <t xml:space="preserve">HOUSTON PIPE LINE COMPANY</t>
  </si>
  <si>
    <t xml:space="preserve">CONTRACT </t>
  </si>
  <si>
    <t xml:space="preserve">012-15050-302  / 96022030</t>
  </si>
  <si>
    <t xml:space="preserve">012-15050-303  / 96006209</t>
  </si>
  <si>
    <t xml:space="preserve">PRODUCTION MONTH</t>
  </si>
  <si>
    <t xml:space="preserve">JANUARY 2000</t>
  </si>
  <si>
    <t xml:space="preserve">PREPARED BY:</t>
  </si>
  <si>
    <t xml:space="preserve">Hollis Hendrickson  713.853.7136</t>
  </si>
  <si>
    <t xml:space="preserve">CURRENT MONTH INSIDE FERC HOUSTON SHIP CHANNEL </t>
  </si>
  <si>
    <t xml:space="preserve">NOTE!! READ COMMENT!</t>
  </si>
  <si>
    <t xml:space="preserve"> </t>
  </si>
  <si>
    <t xml:space="preserve">TIER 1</t>
  </si>
  <si>
    <t xml:space="preserve">TIER 2</t>
  </si>
  <si>
    <t xml:space="preserve">SPOT</t>
  </si>
  <si>
    <t xml:space="preserve">TOTAL</t>
  </si>
  <si>
    <t xml:space="preserve">1ST 20,000</t>
  </si>
  <si>
    <t xml:space="preserve">Firm</t>
  </si>
  <si>
    <t xml:space="preserve">BASE</t>
  </si>
  <si>
    <t xml:space="preserve">FIRM</t>
  </si>
  <si>
    <t xml:space="preserve">@ IF/HSC + $.0475</t>
  </si>
  <si>
    <t xml:space="preserve">Base</t>
  </si>
  <si>
    <t xml:space="preserve">NNQ</t>
  </si>
  <si>
    <t xml:space="preserve">NNQ PRICE</t>
  </si>
  <si>
    <t xml:space="preserve">GAS DAILY</t>
  </si>
  <si>
    <t xml:space="preserve">PENALTY/MMBTU</t>
  </si>
  <si>
    <t xml:space="preserve">PENALTY</t>
  </si>
  <si>
    <t xml:space="preserve">EXCESS</t>
  </si>
  <si>
    <t xml:space="preserve">GD/HSC</t>
  </si>
  <si>
    <t xml:space="preserve">DATE</t>
  </si>
  <si>
    <t xml:space="preserve">VOLUME</t>
  </si>
  <si>
    <t xml:space="preserve">NOM</t>
  </si>
  <si>
    <t xml:space="preserve">PRICE</t>
  </si>
  <si>
    <t xml:space="preserve">DOLLARS</t>
  </si>
  <si>
    <t xml:space="preserve">Amount</t>
  </si>
  <si>
    <t xml:space="preserve">GD/HSC High-$.01</t>
  </si>
  <si>
    <t xml:space="preserve">HSC MID</t>
  </si>
  <si>
    <t xml:space="preserve">FIRM &lt; 20,000/D</t>
  </si>
  <si>
    <t xml:space="preserve">&gt;60,000</t>
  </si>
  <si>
    <t xml:space="preserve">HSC HIGH</t>
  </si>
  <si>
    <t xml:space="preserve">HIGH + $.10</t>
  </si>
  <si>
    <t xml:space="preserve">INVOICE TOTAL - CONTRACT  012-15050-303 / 96006209</t>
  </si>
  <si>
    <t xml:space="preserve">INVOICE TOTAL CONTRACT 012-15050-302 / 96022030</t>
  </si>
  <si>
    <t xml:space="preserve">INPUT</t>
  </si>
  <si>
    <t xml:space="preserve">       CENTRAL POWER AND LIGHT</t>
  </si>
  <si>
    <t xml:space="preserve"> VOLUME ALLOCATIONS</t>
  </si>
  <si>
    <t xml:space="preserve">OTHER</t>
  </si>
  <si>
    <t xml:space="preserve">MTR</t>
  </si>
  <si>
    <t xml:space="preserve">CP&amp;L</t>
  </si>
  <si>
    <t xml:space="preserve">XPORT</t>
  </si>
  <si>
    <t xml:space="preserve">SALE</t>
  </si>
</sst>
</file>

<file path=xl/styles.xml><?xml version="1.0" encoding="utf-8"?>
<styleSheet xmlns="http://schemas.openxmlformats.org/spreadsheetml/2006/main">
  <numFmts count="15">
    <numFmt numFmtId="164" formatCode="General"/>
    <numFmt numFmtId="165" formatCode="_(* #,##0.00_);_(* \(#,##0.00\);_(* \-??_);_(@_)"/>
    <numFmt numFmtId="166" formatCode="#,##0"/>
    <numFmt numFmtId="167" formatCode="_(\$* #,##0.00_);_(\$* \(#,##0.00\);_(\$* \-??_);_(@_)"/>
    <numFmt numFmtId="168" formatCode="\$#,##0.00_);&quot;($&quot;#,##0.00\)"/>
    <numFmt numFmtId="169" formatCode="\$#,##0.00"/>
    <numFmt numFmtId="170" formatCode="[$-409]mmm\-yy"/>
    <numFmt numFmtId="171" formatCode="0.00"/>
    <numFmt numFmtId="172" formatCode="_(* #,##0_);_(* \(#,##0\);_(* \-??_);_(@_)"/>
    <numFmt numFmtId="173" formatCode="\$#,##0.0000_);&quot;($&quot;#,##0.0000\)"/>
    <numFmt numFmtId="174" formatCode="_(\$* #,##0.0000_);_(\$* \(#,##0.0000\);_(\$* \-??_);_(@_)"/>
    <numFmt numFmtId="175" formatCode="[$-409]m/d/yyyy"/>
    <numFmt numFmtId="176" formatCode="[$-409]#,##0_);\(#,##0\)"/>
    <numFmt numFmtId="177" formatCode="_(\$* #,##0.0000_);_(\$* \(#,##0.0000\);_(\$* \-????_);_(@_)"/>
    <numFmt numFmtId="178" formatCode="_(\$* #,##0.000_);_(\$* \(#,##0.000\);_(\$* \-???_);_(@_)"/>
  </numFmts>
  <fonts count="17">
    <font>
      <sz val="10"/>
      <name val="Arial"/>
      <family val="0"/>
    </font>
    <font>
      <sz val="10"/>
      <name val="Arial"/>
      <family val="0"/>
    </font>
    <font>
      <sz val="10"/>
      <name val="Arial"/>
      <family val="0"/>
    </font>
    <font>
      <sz val="10"/>
      <name val="Arial"/>
      <family val="0"/>
    </font>
    <font>
      <sz val="10"/>
      <name val="Times New Roman"/>
      <family val="1"/>
    </font>
    <font>
      <b val="true"/>
      <sz val="16"/>
      <name val="Times New Roman"/>
      <family val="1"/>
    </font>
    <font>
      <b val="true"/>
      <sz val="12"/>
      <name val="Times New Roman"/>
      <family val="1"/>
    </font>
    <font>
      <b val="true"/>
      <sz val="10"/>
      <name val="Times New Roman"/>
      <family val="1"/>
    </font>
    <font>
      <b val="true"/>
      <sz val="10"/>
      <name val="Times New Roman"/>
      <family val="0"/>
    </font>
    <font>
      <sz val="9"/>
      <name val="Times New Roman"/>
      <family val="1"/>
    </font>
    <font>
      <b val="true"/>
      <sz val="10"/>
      <color rgb="FFFF0000"/>
      <name val="Times New Roman"/>
      <family val="1"/>
    </font>
    <font>
      <b val="true"/>
      <sz val="8"/>
      <name val="Times New Roman"/>
      <family val="1"/>
    </font>
    <font>
      <b val="true"/>
      <sz val="9"/>
      <name val="Times New Roman"/>
      <family val="1"/>
    </font>
    <font>
      <sz val="10"/>
      <color rgb="FFFF0000"/>
      <name val="Times New Roman"/>
      <family val="1"/>
    </font>
    <font>
      <b val="true"/>
      <sz val="8"/>
      <color rgb="FF000000"/>
      <name val="Tahoma"/>
      <family val="0"/>
    </font>
    <font>
      <sz val="8"/>
      <color rgb="FF000000"/>
      <name val="Tahoma"/>
      <family val="0"/>
    </font>
    <font>
      <sz val="8"/>
      <color rgb="FF000000"/>
      <name val="Tahoma"/>
      <family val="2"/>
    </font>
  </fonts>
  <fills count="2">
    <fill>
      <patternFill patternType="none"/>
    </fill>
    <fill>
      <patternFill patternType="gray125"/>
    </fill>
  </fills>
  <borders count="29">
    <border diagonalUp="false" diagonalDown="false">
      <left/>
      <right/>
      <top/>
      <bottom/>
      <diagonal/>
    </border>
    <border diagonalUp="false" diagonalDown="false">
      <left style="medium"/>
      <right style="medium"/>
      <top style="medium"/>
      <bottom style="medium"/>
      <diagonal/>
    </border>
    <border diagonalUp="false" diagonalDown="false">
      <left style="thick"/>
      <right style="thin"/>
      <top style="thick"/>
      <bottom/>
      <diagonal/>
    </border>
    <border diagonalUp="false" diagonalDown="false">
      <left style="thin"/>
      <right style="thin"/>
      <top style="thick"/>
      <bottom/>
      <diagonal/>
    </border>
    <border diagonalUp="false" diagonalDown="false">
      <left style="thin"/>
      <right style="thick"/>
      <top style="thick"/>
      <bottom/>
      <diagonal/>
    </border>
    <border diagonalUp="false" diagonalDown="false">
      <left/>
      <right style="thin"/>
      <top style="thick"/>
      <bottom/>
      <diagonal/>
    </border>
    <border diagonalUp="false" diagonalDown="false">
      <left/>
      <right style="thick"/>
      <top style="thick"/>
      <bottom/>
      <diagonal/>
    </border>
    <border diagonalUp="false" diagonalDown="false">
      <left/>
      <right/>
      <top style="thick"/>
      <bottom/>
      <diagonal/>
    </border>
    <border diagonalUp="false" diagonalDown="false">
      <left style="thin"/>
      <right/>
      <top style="thick"/>
      <bottom/>
      <diagonal/>
    </border>
    <border diagonalUp="false" diagonalDown="false">
      <left/>
      <right/>
      <top/>
      <bottom style="thin"/>
      <diagonal/>
    </border>
    <border diagonalUp="false" diagonalDown="false">
      <left style="thin"/>
      <right style="thin"/>
      <top style="thin"/>
      <bottom/>
      <diagonal/>
    </border>
    <border diagonalUp="false" diagonalDown="false">
      <left style="thick"/>
      <right style="thin"/>
      <top/>
      <bottom/>
      <diagonal/>
    </border>
    <border diagonalUp="false" diagonalDown="false">
      <left style="thin"/>
      <right style="thin"/>
      <top/>
      <bottom/>
      <diagonal/>
    </border>
    <border diagonalUp="false" diagonalDown="false">
      <left style="thin"/>
      <right style="thick"/>
      <top/>
      <bottom/>
      <diagonal/>
    </border>
    <border diagonalUp="false" diagonalDown="false">
      <left/>
      <right style="thin"/>
      <top/>
      <bottom/>
      <diagonal/>
    </border>
    <border diagonalUp="false" diagonalDown="false">
      <left style="thick"/>
      <right/>
      <top style="thick"/>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ck"/>
      <right style="thin"/>
      <top/>
      <bottom style="thin"/>
      <diagonal/>
    </border>
    <border diagonalUp="false" diagonalDown="false">
      <left style="thin"/>
      <right style="thick"/>
      <top/>
      <bottom style="thin"/>
      <diagonal/>
    </border>
    <border diagonalUp="false" diagonalDown="false">
      <left style="thick"/>
      <right/>
      <top/>
      <bottom style="thin"/>
      <diagonal/>
    </border>
    <border diagonalUp="false" diagonalDown="false">
      <left/>
      <right style="thick"/>
      <top/>
      <bottom style="thin"/>
      <diagonal/>
    </border>
    <border diagonalUp="false" diagonalDown="false">
      <left/>
      <right style="thick"/>
      <top/>
      <bottom/>
      <diagonal/>
    </border>
    <border diagonalUp="false" diagonalDown="false">
      <left style="thick"/>
      <right/>
      <top/>
      <bottom/>
      <diagonal/>
    </border>
    <border diagonalUp="false" diagonalDown="false">
      <left/>
      <right/>
      <top style="thin"/>
      <bottom/>
      <diagonal/>
    </border>
    <border diagonalUp="false" diagonalDown="false">
      <left style="thin"/>
      <right style="thin"/>
      <top style="thin"/>
      <bottom style="double"/>
      <diagonal/>
    </border>
    <border diagonalUp="false" diagonalDown="false">
      <left style="thick"/>
      <right style="thin"/>
      <top style="thin"/>
      <bottom style="double"/>
      <diagonal/>
    </border>
    <border diagonalUp="false" diagonalDown="false">
      <left style="medium"/>
      <right style="medium"/>
      <top/>
      <bottom/>
      <diagonal/>
    </border>
    <border diagonalUp="false" diagonalDown="false">
      <left/>
      <right/>
      <top style="medium"/>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15" applyFont="true" applyBorder="true" applyAlignment="true" applyProtection="true">
      <alignment horizontal="general" vertical="bottom" textRotation="0" wrapText="false" indent="0" shrinkToFit="false"/>
      <protection locked="true" hidden="false"/>
    </xf>
    <xf numFmtId="168" fontId="4" fillId="0" borderId="0" xfId="17" applyFont="true" applyBorder="true" applyAlignment="true" applyProtection="true">
      <alignment horizontal="general"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0" fontId="6" fillId="0" borderId="0" xfId="0" applyFont="true" applyBorder="false" applyAlignment="true" applyProtection="false">
      <alignment horizontal="left" vertical="bottom" textRotation="0" wrapText="false" indent="0" shrinkToFit="false"/>
      <protection locked="true" hidden="false"/>
    </xf>
    <xf numFmtId="168" fontId="6" fillId="0" borderId="0" xfId="17" applyFont="true" applyBorder="true" applyAlignment="true" applyProtection="true">
      <alignment horizontal="general" vertical="bottom" textRotation="0" wrapText="false" indent="0" shrinkToFit="false"/>
      <protection locked="true" hidden="false"/>
    </xf>
    <xf numFmtId="169" fontId="6" fillId="0" borderId="0"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8" fontId="10" fillId="0" borderId="1" xfId="0" applyFont="true" applyBorder="true" applyAlignment="false" applyProtection="false">
      <alignment horizontal="general" vertical="bottom" textRotation="0" wrapText="false" indent="0" shrinkToFit="false"/>
      <protection locked="true" hidden="false"/>
    </xf>
    <xf numFmtId="171" fontId="4" fillId="0" borderId="0" xfId="0" applyFont="true" applyBorder="false" applyAlignment="false" applyProtection="false">
      <alignment horizontal="general" vertical="bottom" textRotation="0" wrapText="false" indent="0" shrinkToFit="false"/>
      <protection locked="true" hidden="false"/>
    </xf>
    <xf numFmtId="172" fontId="7" fillId="0" borderId="0" xfId="15" applyFont="true" applyBorder="true" applyAlignment="true" applyProtection="true">
      <alignment horizontal="center" vertical="bottom" textRotation="0" wrapText="false" indent="0" shrinkToFit="false"/>
      <protection locked="true" hidden="false"/>
    </xf>
    <xf numFmtId="173"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true" applyProtection="false">
      <alignment horizontal="center" vertical="bottom" textRotation="0" wrapText="false" indent="0" shrinkToFit="false"/>
      <protection locked="true" hidden="false"/>
    </xf>
    <xf numFmtId="164" fontId="7" fillId="0" borderId="4" xfId="0" applyFont="true" applyBorder="true" applyAlignment="true" applyProtection="false">
      <alignment horizontal="center" vertical="bottom" textRotation="0" wrapText="false" indent="0" shrinkToFit="false"/>
      <protection locked="true" hidden="false"/>
    </xf>
    <xf numFmtId="166" fontId="7" fillId="0" borderId="2" xfId="15" applyFont="true" applyBorder="true" applyAlignment="true" applyProtection="true">
      <alignment horizontal="center" vertical="bottom" textRotation="0" wrapText="false" indent="0" shrinkToFit="false"/>
      <protection locked="true" hidden="false"/>
    </xf>
    <xf numFmtId="168" fontId="7" fillId="0" borderId="5" xfId="17" applyFont="true" applyBorder="true" applyAlignment="true" applyProtection="true">
      <alignment horizontal="center" vertical="bottom" textRotation="0" wrapText="false" indent="0" shrinkToFit="false"/>
      <protection locked="true" hidden="false"/>
    </xf>
    <xf numFmtId="169" fontId="7" fillId="0" borderId="6" xfId="15" applyFont="true" applyBorder="tru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false">
      <alignment horizontal="center" vertical="bottom" textRotation="0" wrapText="false" indent="0" shrinkToFit="false"/>
      <protection locked="true" hidden="false"/>
    </xf>
    <xf numFmtId="164" fontId="11" fillId="0" borderId="8"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9" xfId="0" applyFont="true" applyBorder="true" applyAlignment="true" applyProtection="false">
      <alignment horizontal="center" vertical="bottom" textRotation="0" wrapText="false" indent="0" shrinkToFit="false"/>
      <protection locked="true" hidden="false"/>
    </xf>
    <xf numFmtId="164" fontId="7" fillId="0" borderId="10" xfId="0" applyFont="true" applyBorder="true" applyAlignment="true" applyProtection="false">
      <alignment horizontal="center" vertical="bottom" textRotation="0" wrapText="false" indent="0" shrinkToFit="false"/>
      <protection locked="true" hidden="false"/>
    </xf>
    <xf numFmtId="164" fontId="7" fillId="0" borderId="11" xfId="0" applyFont="true" applyBorder="true" applyAlignment="true" applyProtection="false">
      <alignment horizontal="center" vertical="bottom" textRotation="0" wrapText="false" indent="0" shrinkToFit="false"/>
      <protection locked="true" hidden="false"/>
    </xf>
    <xf numFmtId="164" fontId="7" fillId="0" borderId="12" xfId="0" applyFont="true" applyBorder="true" applyAlignment="true" applyProtection="false">
      <alignment horizontal="center" vertical="bottom" textRotation="0" wrapText="false" indent="0" shrinkToFit="false"/>
      <protection locked="true" hidden="false"/>
    </xf>
    <xf numFmtId="164" fontId="7" fillId="0" borderId="13" xfId="0" applyFont="true" applyBorder="true" applyAlignment="true" applyProtection="false">
      <alignment horizontal="center" vertical="bottom" textRotation="0" wrapText="false" indent="0" shrinkToFit="false"/>
      <protection locked="true" hidden="false"/>
    </xf>
    <xf numFmtId="166" fontId="7" fillId="0" borderId="11" xfId="15" applyFont="true" applyBorder="true" applyAlignment="true" applyProtection="true">
      <alignment horizontal="center" vertical="bottom" textRotation="0" wrapText="false" indent="0" shrinkToFit="false"/>
      <protection locked="true" hidden="false"/>
    </xf>
    <xf numFmtId="166" fontId="7" fillId="0" borderId="14" xfId="15" applyFont="true" applyBorder="true" applyAlignment="true" applyProtection="true">
      <alignment horizontal="center" vertical="bottom" textRotation="0" wrapText="false" indent="0" shrinkToFit="false"/>
      <protection locked="true" hidden="false"/>
    </xf>
    <xf numFmtId="169" fontId="7" fillId="0" borderId="13" xfId="15" applyFont="true" applyBorder="true" applyAlignment="true" applyProtection="true">
      <alignment horizontal="center" vertical="bottom" textRotation="0" wrapText="false" indent="0" shrinkToFit="false"/>
      <protection locked="true" hidden="false"/>
    </xf>
    <xf numFmtId="164" fontId="11" fillId="0" borderId="12" xfId="0" applyFont="true" applyBorder="true" applyAlignment="true" applyProtection="false">
      <alignment horizontal="center" vertical="bottom" textRotation="0" wrapText="false" indent="0" shrinkToFit="false"/>
      <protection locked="true" hidden="false"/>
    </xf>
    <xf numFmtId="164" fontId="7" fillId="0" borderId="15" xfId="0" applyFont="true" applyBorder="true" applyAlignment="true" applyProtection="false">
      <alignment horizontal="center" vertical="bottom" textRotation="0" wrapText="false" indent="0" shrinkToFit="false"/>
      <protection locked="true" hidden="false"/>
    </xf>
    <xf numFmtId="164" fontId="7" fillId="0" borderId="6"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1" fillId="0" borderId="3" xfId="0" applyFont="true" applyBorder="true" applyAlignment="false" applyProtection="false">
      <alignment horizontal="general" vertical="bottom"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bottom" textRotation="0" wrapText="false" indent="0" shrinkToFit="false"/>
      <protection locked="true" hidden="false"/>
    </xf>
    <xf numFmtId="164" fontId="7" fillId="0" borderId="17" xfId="0" applyFont="true" applyBorder="true" applyAlignment="true" applyProtection="false">
      <alignment horizontal="center" vertical="bottom" textRotation="0" wrapText="false" indent="0" shrinkToFit="false"/>
      <protection locked="true" hidden="false"/>
    </xf>
    <xf numFmtId="164" fontId="7" fillId="0" borderId="18" xfId="0" applyFont="true" applyBorder="true" applyAlignment="true" applyProtection="false">
      <alignment horizontal="center" vertical="bottom" textRotation="0" wrapText="false" indent="0" shrinkToFit="false"/>
      <protection locked="true" hidden="false"/>
    </xf>
    <xf numFmtId="164" fontId="7" fillId="0" borderId="19" xfId="0" applyFont="true" applyBorder="true" applyAlignment="true" applyProtection="false">
      <alignment horizontal="center" vertical="bottom" textRotation="0" wrapText="false" indent="0" shrinkToFit="false"/>
      <protection locked="true" hidden="false"/>
    </xf>
    <xf numFmtId="166" fontId="7" fillId="0" borderId="18" xfId="15" applyFont="true" applyBorder="true" applyAlignment="true" applyProtection="true">
      <alignment horizontal="center" vertical="bottom" textRotation="0" wrapText="false" indent="0" shrinkToFit="false"/>
      <protection locked="true" hidden="false"/>
    </xf>
    <xf numFmtId="168" fontId="7" fillId="0" borderId="17" xfId="17" applyFont="true" applyBorder="true" applyAlignment="true" applyProtection="true">
      <alignment horizontal="center" vertical="bottom" textRotation="0" wrapText="false" indent="0" shrinkToFit="false"/>
      <protection locked="true" hidden="false"/>
    </xf>
    <xf numFmtId="169" fontId="7" fillId="0" borderId="19" xfId="15" applyFont="true" applyBorder="true" applyAlignment="true" applyProtection="true">
      <alignment horizontal="center" vertical="bottom" textRotation="0" wrapText="false" indent="0" shrinkToFit="false"/>
      <protection locked="true" hidden="false"/>
    </xf>
    <xf numFmtId="174" fontId="7" fillId="0" borderId="17" xfId="17" applyFont="true" applyBorder="true" applyAlignment="true" applyProtection="true">
      <alignment horizontal="general" vertical="bottom" textRotation="0" wrapText="false" indent="0" shrinkToFit="false"/>
      <protection locked="true" hidden="false"/>
    </xf>
    <xf numFmtId="164" fontId="7" fillId="0" borderId="20" xfId="0" applyFont="true" applyBorder="true" applyAlignment="true" applyProtection="false">
      <alignment horizontal="center" vertical="bottom" textRotation="0" wrapText="false" indent="0" shrinkToFit="false"/>
      <protection locked="true" hidden="false"/>
    </xf>
    <xf numFmtId="164" fontId="11" fillId="0" borderId="17" xfId="0" applyFont="true" applyBorder="true" applyAlignment="true" applyProtection="false">
      <alignment horizontal="center" vertical="bottom" textRotation="0" wrapText="false" indent="0" shrinkToFit="false"/>
      <protection locked="true" hidden="false"/>
    </xf>
    <xf numFmtId="164" fontId="7" fillId="0" borderId="21" xfId="0" applyFont="true" applyBorder="true" applyAlignment="true" applyProtection="false">
      <alignment horizontal="center" vertical="bottom" textRotation="0" wrapText="false" indent="0" shrinkToFit="false"/>
      <protection locked="true" hidden="false"/>
    </xf>
    <xf numFmtId="164" fontId="10" fillId="0" borderId="18" xfId="0" applyFont="true" applyBorder="true" applyAlignment="true" applyProtection="false">
      <alignment horizontal="center" vertical="bottom" textRotation="0" wrapText="false" indent="0" shrinkToFit="false"/>
      <protection locked="true" hidden="false"/>
    </xf>
    <xf numFmtId="164" fontId="12" fillId="0" borderId="19" xfId="0" applyFont="true" applyBorder="true" applyAlignment="true" applyProtection="false">
      <alignment horizontal="center" vertical="bottom" textRotation="0" wrapText="false" indent="0" shrinkToFit="false"/>
      <protection locked="true" hidden="false"/>
    </xf>
    <xf numFmtId="164" fontId="10" fillId="0" borderId="17" xfId="0" applyFont="true" applyBorder="true" applyAlignment="true" applyProtection="false">
      <alignment horizontal="center"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75" fontId="13" fillId="0" borderId="10" xfId="0" applyFont="true" applyBorder="true" applyAlignment="false" applyProtection="false">
      <alignment horizontal="general" vertical="bottom" textRotation="0" wrapText="false" indent="0" shrinkToFit="false"/>
      <protection locked="true" hidden="false"/>
    </xf>
    <xf numFmtId="176" fontId="4" fillId="0" borderId="12" xfId="0" applyFont="true" applyBorder="true" applyAlignment="false" applyProtection="false">
      <alignment horizontal="general" vertical="bottom" textRotation="0" wrapText="false" indent="0" shrinkToFit="false"/>
      <protection locked="true" hidden="false"/>
    </xf>
    <xf numFmtId="176" fontId="13" fillId="0" borderId="11" xfId="0" applyFont="true" applyBorder="true" applyAlignment="false" applyProtection="false">
      <alignment horizontal="general" vertical="bottom" textRotation="0" wrapText="false" indent="0" shrinkToFit="false"/>
      <protection locked="true" hidden="false"/>
    </xf>
    <xf numFmtId="177" fontId="13" fillId="0" borderId="14" xfId="0" applyFont="true" applyBorder="true" applyAlignment="false" applyProtection="false">
      <alignment horizontal="general" vertical="bottom" textRotation="0" wrapText="false" indent="0" shrinkToFit="false"/>
      <protection locked="true" hidden="false"/>
    </xf>
    <xf numFmtId="167" fontId="4" fillId="0" borderId="22" xfId="0" applyFont="true" applyBorder="true" applyAlignment="false" applyProtection="false">
      <alignment horizontal="general" vertical="bottom" textRotation="0" wrapText="false" indent="0" shrinkToFit="false"/>
      <protection locked="true" hidden="false"/>
    </xf>
    <xf numFmtId="166" fontId="13" fillId="0" borderId="11" xfId="15" applyFont="true" applyBorder="true" applyAlignment="true" applyProtection="true">
      <alignment horizontal="general" vertical="bottom" textRotation="0" wrapText="false" indent="0" shrinkToFit="false"/>
      <protection locked="true" hidden="false"/>
    </xf>
    <xf numFmtId="178" fontId="13" fillId="0" borderId="14" xfId="17" applyFont="true" applyBorder="true" applyAlignment="true" applyProtection="true">
      <alignment horizontal="general" vertical="bottom" textRotation="0" wrapText="false" indent="0" shrinkToFit="false"/>
      <protection locked="true" hidden="false"/>
    </xf>
    <xf numFmtId="167" fontId="4" fillId="0" borderId="22" xfId="15" applyFont="true" applyBorder="true" applyAlignment="true" applyProtection="true">
      <alignment horizontal="general" vertical="bottom" textRotation="0" wrapText="false" indent="0" shrinkToFit="false"/>
      <protection locked="true" hidden="false"/>
    </xf>
    <xf numFmtId="176" fontId="4" fillId="0" borderId="11" xfId="0" applyFont="true" applyBorder="true" applyAlignment="false" applyProtection="false">
      <alignment horizontal="general" vertical="bottom" textRotation="0" wrapText="false" indent="0" shrinkToFit="false"/>
      <protection locked="true" hidden="false"/>
    </xf>
    <xf numFmtId="172" fontId="4" fillId="0" borderId="14" xfId="15" applyFont="true" applyBorder="true" applyAlignment="true" applyProtection="true">
      <alignment horizontal="general" vertical="bottom" textRotation="0" wrapText="false" indent="0" shrinkToFit="false"/>
      <protection locked="true" hidden="false"/>
    </xf>
    <xf numFmtId="172" fontId="4" fillId="0" borderId="23" xfId="15" applyFont="true" applyBorder="true" applyAlignment="true" applyProtection="tru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77" fontId="13" fillId="0" borderId="11" xfId="0" applyFont="true" applyBorder="true" applyAlignment="false" applyProtection="false">
      <alignment horizontal="general" vertical="bottom" textRotation="0" wrapText="false" indent="0" shrinkToFit="false"/>
      <protection locked="true" hidden="false"/>
    </xf>
    <xf numFmtId="177" fontId="4" fillId="0" borderId="14" xfId="0" applyFont="true" applyBorder="true" applyAlignment="false" applyProtection="false">
      <alignment horizontal="general" vertical="bottom" textRotation="0" wrapText="false" indent="0" shrinkToFit="false"/>
      <protection locked="true" hidden="false"/>
    </xf>
    <xf numFmtId="167" fontId="13" fillId="0" borderId="0" xfId="0" applyFont="true" applyBorder="false" applyAlignment="false" applyProtection="false">
      <alignment horizontal="general" vertical="bottom" textRotation="0" wrapText="false" indent="0" shrinkToFit="false"/>
      <protection locked="true" hidden="false"/>
    </xf>
    <xf numFmtId="175" fontId="4" fillId="0" borderId="1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76" fontId="4" fillId="0" borderId="24" xfId="0" applyFont="true" applyBorder="true" applyAlignment="false" applyProtection="false">
      <alignment horizontal="general" vertical="bottom" textRotation="0" wrapText="false" indent="0" shrinkToFit="false"/>
      <protection locked="true" hidden="false"/>
    </xf>
    <xf numFmtId="176" fontId="4" fillId="0" borderId="25" xfId="0" applyFont="true" applyBorder="true" applyAlignment="false" applyProtection="false">
      <alignment horizontal="general" vertical="bottom" textRotation="0" wrapText="false" indent="0" shrinkToFit="false"/>
      <protection locked="true" hidden="false"/>
    </xf>
    <xf numFmtId="174" fontId="4" fillId="0" borderId="25" xfId="17" applyFont="true" applyBorder="true" applyAlignment="true" applyProtection="true">
      <alignment horizontal="general" vertical="bottom" textRotation="0" wrapText="false" indent="0" shrinkToFit="false"/>
      <protection locked="true" hidden="false"/>
    </xf>
    <xf numFmtId="167" fontId="4" fillId="0" borderId="25" xfId="17" applyFont="true" applyBorder="true" applyAlignment="true" applyProtection="true">
      <alignment horizontal="general" vertical="bottom" textRotation="0" wrapText="false" indent="0" shrinkToFit="false"/>
      <protection locked="true" hidden="false"/>
    </xf>
    <xf numFmtId="167" fontId="4" fillId="0" borderId="25" xfId="0" applyFont="true" applyBorder="true" applyAlignment="false" applyProtection="false">
      <alignment horizontal="general" vertical="bottom" textRotation="0" wrapText="false" indent="0" shrinkToFit="false"/>
      <protection locked="true" hidden="false"/>
    </xf>
    <xf numFmtId="176" fontId="7" fillId="0" borderId="25" xfId="0" applyFont="true" applyBorder="true" applyAlignment="false" applyProtection="false">
      <alignment horizontal="general" vertical="bottom" textRotation="0" wrapText="false" indent="0" shrinkToFit="false"/>
      <protection locked="true" hidden="false"/>
    </xf>
    <xf numFmtId="167" fontId="7" fillId="0" borderId="25" xfId="17" applyFont="true" applyBorder="true" applyAlignment="true" applyProtection="true">
      <alignment horizontal="general" vertical="bottom" textRotation="0" wrapText="false" indent="0" shrinkToFit="false"/>
      <protection locked="true" hidden="false"/>
    </xf>
    <xf numFmtId="172" fontId="7" fillId="0" borderId="26" xfId="15" applyFont="true" applyBorder="true" applyAlignment="true" applyProtection="true">
      <alignment horizontal="general" vertical="bottom" textRotation="0" wrapText="false" indent="0" shrinkToFit="false"/>
      <protection locked="true" hidden="false"/>
    </xf>
    <xf numFmtId="177" fontId="4" fillId="0" borderId="25" xfId="17" applyFont="true" applyBorder="true" applyAlignment="true" applyProtection="true">
      <alignment horizontal="general" vertical="bottom" textRotation="0" wrapText="false" indent="0" shrinkToFit="false"/>
      <protection locked="true" hidden="false"/>
    </xf>
    <xf numFmtId="176"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17" applyFont="true" applyBorder="true" applyAlignment="true" applyProtection="true">
      <alignment horizontal="general"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8" fontId="7" fillId="0" borderId="1" xfId="0" applyFont="true" applyBorder="true" applyAlignment="false" applyProtection="false">
      <alignment horizontal="general" vertical="bottom" textRotation="0" wrapText="false" indent="0" shrinkToFit="false"/>
      <protection locked="true" hidden="false"/>
    </xf>
    <xf numFmtId="164" fontId="7" fillId="0" borderId="27" xfId="0" applyFont="true" applyBorder="true" applyAlignment="true" applyProtection="false">
      <alignment horizontal="center" vertical="bottom" textRotation="0" wrapText="false" indent="0" shrinkToFit="false"/>
      <protection locked="true" hidden="false"/>
    </xf>
    <xf numFmtId="168" fontId="7" fillId="0" borderId="1" xfId="0" applyFont="true" applyBorder="true" applyAlignment="true" applyProtection="false">
      <alignment horizontal="right" vertical="bottom" textRotation="0" wrapText="false" indent="0" shrinkToFit="false"/>
      <protection locked="true" hidden="false"/>
    </xf>
    <xf numFmtId="168"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8" fontId="7"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8" fontId="7" fillId="0" borderId="0" xfId="17" applyFont="true" applyBorder="true" applyAlignment="true" applyProtection="true">
      <alignment horizontal="general" vertical="bottom" textRotation="0" wrapText="false" indent="0" shrinkToFit="false"/>
      <protection locked="true" hidden="false"/>
    </xf>
    <xf numFmtId="169" fontId="7" fillId="0" borderId="0" xfId="15" applyFont="true" applyBorder="true" applyAlignment="true" applyProtection="true">
      <alignment horizontal="general" vertical="bottom" textRotation="0" wrapText="false" indent="0" shrinkToFit="false"/>
      <protection locked="true" hidden="false"/>
    </xf>
    <xf numFmtId="166" fontId="7" fillId="0" borderId="0" xfId="15"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6" fontId="7" fillId="0" borderId="0" xfId="15" applyFont="true" applyBorder="true" applyAlignment="true" applyProtection="true">
      <alignment horizontal="center" vertical="bottom" textRotation="0" wrapText="false" indent="0" shrinkToFit="false"/>
      <protection locked="true" hidden="false"/>
    </xf>
    <xf numFmtId="168" fontId="7" fillId="0" borderId="0" xfId="17" applyFont="true" applyBorder="true" applyAlignment="true" applyProtection="true">
      <alignment horizontal="center" vertical="bottom" textRotation="0" wrapText="false" indent="0" shrinkToFit="false"/>
      <protection locked="true" hidden="false"/>
    </xf>
    <xf numFmtId="169" fontId="7"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9" xfId="0" applyFont="true" applyBorder="true" applyAlignment="true" applyProtection="false">
      <alignment horizontal="center" vertical="bottom" textRotation="0" wrapText="false" indent="0" shrinkToFit="false"/>
      <protection locked="true" hidden="false"/>
    </xf>
    <xf numFmtId="176" fontId="13" fillId="0" borderId="0" xfId="0" applyFont="true" applyBorder="false" applyAlignment="false" applyProtection="false">
      <alignment horizontal="general" vertical="bottom" textRotation="0" wrapText="false" indent="0" shrinkToFit="false"/>
      <protection locked="true" hidden="false"/>
    </xf>
    <xf numFmtId="172" fontId="13" fillId="0" borderId="0" xfId="15" applyFont="true" applyBorder="true" applyAlignment="true" applyProtection="true">
      <alignment horizontal="general" vertical="bottom" textRotation="0" wrapText="false" indent="0" shrinkToFit="false"/>
      <protection locked="true" hidden="false"/>
    </xf>
    <xf numFmtId="172" fontId="4" fillId="0" borderId="0" xfId="15" applyFont="true" applyBorder="true" applyAlignment="true" applyProtection="true">
      <alignment horizontal="general" vertical="bottom" textRotation="0" wrapText="false" indent="0" shrinkToFit="false"/>
      <protection locked="true" hidden="false"/>
    </xf>
    <xf numFmtId="176" fontId="4" fillId="0" borderId="28" xfId="0" applyFont="true" applyBorder="true" applyAlignment="false" applyProtection="false">
      <alignment horizontal="general" vertical="bottom" textRotation="0" wrapText="false" indent="0" shrinkToFit="false"/>
      <protection locked="true" hidden="false"/>
    </xf>
    <xf numFmtId="176" fontId="7" fillId="0" borderId="28"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0.28"/>
    <col collapsed="false" customWidth="true" hidden="false" outlineLevel="0" max="2" min="2" style="1" width="9.56"/>
    <col collapsed="false" customWidth="true" hidden="false" outlineLevel="0" max="3" min="3" style="1" width="12.7"/>
    <col collapsed="false" customWidth="true" hidden="false" outlineLevel="0" max="4" min="4" style="1" width="11.7"/>
    <col collapsed="false" customWidth="true" hidden="false" outlineLevel="0" max="5" min="5" style="1" width="12.99"/>
    <col collapsed="false" customWidth="true" hidden="false" outlineLevel="0" max="6" min="6" style="1" width="13.7"/>
    <col collapsed="false" customWidth="true" hidden="false" outlineLevel="0" max="7" min="7" style="2" width="13.85"/>
    <col collapsed="false" customWidth="true" hidden="false" outlineLevel="0" max="8" min="8" style="3" width="11.42"/>
    <col collapsed="false" customWidth="true" hidden="false" outlineLevel="0" max="9" min="9" style="4" width="13.28"/>
    <col collapsed="false" customWidth="true" hidden="false" outlineLevel="0" max="10" min="10" style="1" width="13.99"/>
    <col collapsed="false" customWidth="true" hidden="false" outlineLevel="0" max="11" min="11" style="1" width="13.7"/>
    <col collapsed="false" customWidth="true" hidden="false" outlineLevel="0" max="12" min="12" style="1" width="17.42"/>
    <col collapsed="false" customWidth="true" hidden="false" outlineLevel="0" max="13" min="13" style="1" width="16.28"/>
    <col collapsed="false" customWidth="true" hidden="false" outlineLevel="0" max="14" min="14" style="1" width="14.14"/>
    <col collapsed="false" customWidth="true" hidden="false" outlineLevel="0" max="15" min="15" style="1" width="12.99"/>
    <col collapsed="false" customWidth="true" hidden="false" outlineLevel="0" max="16" min="16" style="1" width="12.56"/>
    <col collapsed="false" customWidth="true" hidden="false" outlineLevel="0" max="17" min="17" style="1" width="14.28"/>
    <col collapsed="false" customWidth="true" hidden="false" outlineLevel="0" max="18" min="18" style="1" width="15.56"/>
    <col collapsed="false" customWidth="true" hidden="false" outlineLevel="0" max="19" min="19" style="1" width="14.41"/>
    <col collapsed="false" customWidth="true" hidden="false" outlineLevel="0" max="20" min="20" style="1" width="12.14"/>
    <col collapsed="false" customWidth="true" hidden="false" outlineLevel="0" max="21" min="21" style="1" width="14.14"/>
    <col collapsed="false" customWidth="true" hidden="false" outlineLevel="0" max="22" min="22" style="1" width="13.14"/>
    <col collapsed="false" customWidth="true" hidden="false" outlineLevel="0" max="23" min="23" style="1" width="10.71"/>
    <col collapsed="false" customWidth="false" hidden="false" outlineLevel="0" max="24" min="24" style="1" width="9.14"/>
    <col collapsed="false" customWidth="true" hidden="false" outlineLevel="0" max="25" min="25" style="1" width="13.28"/>
    <col collapsed="false" customWidth="false" hidden="false" outlineLevel="0" max="257" min="26" style="1" width="9.14"/>
  </cols>
  <sheetData>
    <row r="1" customFormat="false" ht="20.25" hidden="false" customHeight="false" outlineLevel="0" collapsed="false">
      <c r="G1" s="5" t="s">
        <v>0</v>
      </c>
      <c r="H1" s="5"/>
      <c r="I1" s="1"/>
    </row>
    <row r="2" customFormat="false" ht="15.75" hidden="false" customHeight="false" outlineLevel="0" collapsed="false">
      <c r="C2" s="6" t="s">
        <v>1</v>
      </c>
      <c r="G2" s="7" t="s">
        <v>2</v>
      </c>
      <c r="H2" s="7" t="s">
        <v>3</v>
      </c>
      <c r="I2" s="1"/>
    </row>
    <row r="3" customFormat="false" ht="12.75" hidden="false" customHeight="false" outlineLevel="0" collapsed="false">
      <c r="C3" s="8"/>
      <c r="G3" s="7" t="s">
        <v>2</v>
      </c>
      <c r="H3" s="7" t="s">
        <v>4</v>
      </c>
    </row>
    <row r="4" customFormat="false" ht="15.75" hidden="false" customHeight="false" outlineLevel="0" collapsed="false">
      <c r="C4" s="6" t="s">
        <v>5</v>
      </c>
      <c r="F4" s="9" t="s">
        <v>6</v>
      </c>
      <c r="H4" s="10"/>
      <c r="I4" s="11"/>
    </row>
    <row r="5" customFormat="false" ht="13.5" hidden="false" customHeight="false" outlineLevel="0" collapsed="false"/>
    <row r="6" customFormat="false" ht="13.5" hidden="false" customHeight="false" outlineLevel="0" collapsed="false">
      <c r="C6" s="12" t="s">
        <v>7</v>
      </c>
      <c r="D6" s="1" t="s">
        <v>8</v>
      </c>
      <c r="Q6" s="8" t="s">
        <v>9</v>
      </c>
      <c r="V6" s="13" t="n">
        <v>2.34</v>
      </c>
    </row>
    <row r="7" customFormat="false" ht="12.75" hidden="false" customHeight="false" outlineLevel="0" collapsed="false">
      <c r="N7" s="14"/>
    </row>
    <row r="8" customFormat="false" ht="12.75" hidden="false" customHeight="false" outlineLevel="0" collapsed="false">
      <c r="K8" s="7" t="s">
        <v>10</v>
      </c>
      <c r="M8" s="15"/>
      <c r="Q8" s="16"/>
    </row>
    <row r="9" customFormat="false" ht="13.5" hidden="false" customHeight="false" outlineLevel="0" collapsed="false">
      <c r="M9" s="15"/>
      <c r="P9" s="1" t="s">
        <v>11</v>
      </c>
      <c r="Q9" s="17"/>
    </row>
    <row r="10" customFormat="false" ht="14.25" hidden="false" customHeight="false" outlineLevel="0" collapsed="false">
      <c r="D10" s="18" t="s">
        <v>12</v>
      </c>
      <c r="E10" s="19" t="s">
        <v>12</v>
      </c>
      <c r="F10" s="20"/>
      <c r="G10" s="21" t="s">
        <v>13</v>
      </c>
      <c r="H10" s="22" t="s">
        <v>14</v>
      </c>
      <c r="I10" s="23" t="s">
        <v>14</v>
      </c>
      <c r="J10" s="24" t="s">
        <v>15</v>
      </c>
      <c r="K10" s="25" t="s">
        <v>16</v>
      </c>
      <c r="L10" s="20" t="s">
        <v>17</v>
      </c>
      <c r="M10" s="15"/>
      <c r="N10" s="26"/>
      <c r="O10" s="26"/>
      <c r="R10" s="16"/>
      <c r="S10" s="16"/>
      <c r="U10" s="27"/>
    </row>
    <row r="11" customFormat="false" ht="13.5" hidden="false" customHeight="false" outlineLevel="0" collapsed="false">
      <c r="C11" s="28" t="s">
        <v>15</v>
      </c>
      <c r="D11" s="29" t="s">
        <v>14</v>
      </c>
      <c r="E11" s="30" t="s">
        <v>14</v>
      </c>
      <c r="F11" s="31" t="s">
        <v>14</v>
      </c>
      <c r="G11" s="32" t="s">
        <v>14</v>
      </c>
      <c r="H11" s="33" t="s">
        <v>18</v>
      </c>
      <c r="I11" s="34" t="s">
        <v>18</v>
      </c>
      <c r="J11" s="29" t="s">
        <v>19</v>
      </c>
      <c r="K11" s="35" t="s">
        <v>20</v>
      </c>
      <c r="L11" s="31" t="s">
        <v>21</v>
      </c>
      <c r="M11" s="36" t="s">
        <v>22</v>
      </c>
      <c r="N11" s="19" t="s">
        <v>23</v>
      </c>
      <c r="O11" s="37" t="s">
        <v>22</v>
      </c>
      <c r="P11" s="38" t="s">
        <v>24</v>
      </c>
      <c r="Q11" s="39" t="s">
        <v>25</v>
      </c>
      <c r="R11" s="40" t="s">
        <v>26</v>
      </c>
      <c r="S11" s="18" t="s">
        <v>27</v>
      </c>
      <c r="T11" s="41" t="s">
        <v>24</v>
      </c>
      <c r="U11" s="19" t="s">
        <v>28</v>
      </c>
      <c r="V11" s="20" t="s">
        <v>27</v>
      </c>
    </row>
    <row r="12" customFormat="false" ht="12.75" hidden="false" customHeight="false" outlineLevel="0" collapsed="false">
      <c r="B12" s="42" t="s">
        <v>29</v>
      </c>
      <c r="C12" s="43" t="s">
        <v>30</v>
      </c>
      <c r="D12" s="44" t="s">
        <v>31</v>
      </c>
      <c r="E12" s="43" t="s">
        <v>32</v>
      </c>
      <c r="F12" s="45" t="s">
        <v>15</v>
      </c>
      <c r="G12" s="46" t="s">
        <v>31</v>
      </c>
      <c r="H12" s="47" t="s">
        <v>32</v>
      </c>
      <c r="I12" s="48" t="s">
        <v>33</v>
      </c>
      <c r="J12" s="44" t="s">
        <v>30</v>
      </c>
      <c r="K12" s="49" t="n">
        <f aca="false">(V6+0.0475)</f>
        <v>2.3875</v>
      </c>
      <c r="L12" s="45" t="s">
        <v>34</v>
      </c>
      <c r="M12" s="50" t="s">
        <v>30</v>
      </c>
      <c r="N12" s="51" t="s">
        <v>35</v>
      </c>
      <c r="O12" s="52" t="s">
        <v>33</v>
      </c>
      <c r="P12" s="53" t="s">
        <v>36</v>
      </c>
      <c r="Q12" s="51" t="s">
        <v>37</v>
      </c>
      <c r="R12" s="54" t="s">
        <v>15</v>
      </c>
      <c r="S12" s="44" t="s">
        <v>38</v>
      </c>
      <c r="T12" s="55" t="s">
        <v>39</v>
      </c>
      <c r="U12" s="43" t="s">
        <v>40</v>
      </c>
      <c r="V12" s="45" t="s">
        <v>15</v>
      </c>
    </row>
    <row r="13" customFormat="false" ht="12.75" hidden="false" customHeight="false" outlineLevel="0" collapsed="false">
      <c r="A13" s="56"/>
      <c r="B13" s="57" t="n">
        <v>36526</v>
      </c>
      <c r="C13" s="58" t="n">
        <f aca="false">K55</f>
        <v>19175</v>
      </c>
      <c r="D13" s="59" t="n">
        <v>0</v>
      </c>
      <c r="E13" s="60" t="n">
        <v>0</v>
      </c>
      <c r="F13" s="61" t="n">
        <f aca="false">D13*E13</f>
        <v>0</v>
      </c>
      <c r="G13" s="62" t="n">
        <v>0</v>
      </c>
      <c r="H13" s="63" t="n">
        <v>0</v>
      </c>
      <c r="I13" s="64" t="n">
        <f aca="false">G13*H13</f>
        <v>0</v>
      </c>
      <c r="J13" s="65" t="n">
        <f aca="false">C13-D13-G13</f>
        <v>19175</v>
      </c>
      <c r="K13" s="66" t="n">
        <f aca="false">IF(J13&gt;20000,20000,J13)</f>
        <v>19175</v>
      </c>
      <c r="L13" s="61" t="n">
        <f aca="false">$K$12*K13</f>
        <v>45780.3125</v>
      </c>
      <c r="M13" s="67" t="n">
        <f aca="false">J13-K13</f>
        <v>0</v>
      </c>
      <c r="N13" s="68" t="n">
        <f aca="false">T13-0.01</f>
        <v>2.28</v>
      </c>
      <c r="O13" s="61" t="n">
        <f aca="false">M13*N13</f>
        <v>0</v>
      </c>
      <c r="P13" s="69" t="n">
        <v>2.255</v>
      </c>
      <c r="Q13" s="70" t="n">
        <f aca="false">IF(($V$6+0.0475)&gt;P13,(($V$6+0.0475)-P13)+0.1,0.1)</f>
        <v>0.2325</v>
      </c>
      <c r="R13" s="61" t="n">
        <f aca="false">IF(J13&lt;20000,(20000-J13)*Q13,0)</f>
        <v>191.8125</v>
      </c>
      <c r="S13" s="65" t="n">
        <f aca="false">IF(J13&gt;60000,J13-60000,0)</f>
        <v>0</v>
      </c>
      <c r="T13" s="71" t="n">
        <v>2.29</v>
      </c>
      <c r="U13" s="70" t="n">
        <f aca="false">T13+0.1</f>
        <v>2.39</v>
      </c>
      <c r="V13" s="61" t="n">
        <f aca="false">S13*U13</f>
        <v>0</v>
      </c>
      <c r="W13" s="1" t="n">
        <v>1</v>
      </c>
    </row>
    <row r="14" customFormat="false" ht="12.75" hidden="false" customHeight="false" outlineLevel="0" collapsed="false">
      <c r="A14" s="56"/>
      <c r="B14" s="72" t="n">
        <f aca="false">B13+1</f>
        <v>36527</v>
      </c>
      <c r="C14" s="58" t="n">
        <f aca="false">K56</f>
        <v>25340</v>
      </c>
      <c r="D14" s="59" t="n">
        <v>0</v>
      </c>
      <c r="E14" s="60" t="n">
        <v>0</v>
      </c>
      <c r="F14" s="61" t="n">
        <f aca="false">D14*E14</f>
        <v>0</v>
      </c>
      <c r="G14" s="62" t="n">
        <v>0</v>
      </c>
      <c r="H14" s="63" t="n">
        <v>0</v>
      </c>
      <c r="I14" s="64" t="n">
        <f aca="false">G14*H14</f>
        <v>0</v>
      </c>
      <c r="J14" s="65" t="n">
        <f aca="false">C14-D14-G14</f>
        <v>25340</v>
      </c>
      <c r="K14" s="66" t="n">
        <f aca="false">IF(J14&gt;20000,20000,J14)</f>
        <v>20000</v>
      </c>
      <c r="L14" s="61" t="n">
        <f aca="false">$K$12*K14</f>
        <v>47750</v>
      </c>
      <c r="M14" s="67" t="n">
        <f aca="false">J14-K14</f>
        <v>5340</v>
      </c>
      <c r="N14" s="68" t="n">
        <f aca="false">T14-0.01</f>
        <v>2.28</v>
      </c>
      <c r="O14" s="61" t="n">
        <f aca="false">M14*N14</f>
        <v>12175.2</v>
      </c>
      <c r="P14" s="69" t="n">
        <v>2.255</v>
      </c>
      <c r="Q14" s="70" t="n">
        <f aca="false">IF(($V$6+0.0475)&gt;P14,(($V$6+0.0475)-P14)+0.1,0.1)</f>
        <v>0.2325</v>
      </c>
      <c r="R14" s="61" t="n">
        <f aca="false">IF(J14&lt;20000,(20000-J14)*Q14,0)</f>
        <v>0</v>
      </c>
      <c r="S14" s="65" t="n">
        <f aca="false">IF(J14&gt;60000,J14-60000,0)</f>
        <v>0</v>
      </c>
      <c r="T14" s="71" t="n">
        <v>2.29</v>
      </c>
      <c r="U14" s="70" t="n">
        <f aca="false">T14+0.1</f>
        <v>2.39</v>
      </c>
      <c r="V14" s="61" t="n">
        <f aca="false">S14*U14</f>
        <v>0</v>
      </c>
      <c r="W14" s="1" t="n">
        <f aca="false">W13+1</f>
        <v>2</v>
      </c>
    </row>
    <row r="15" customFormat="false" ht="12.75" hidden="false" customHeight="false" outlineLevel="0" collapsed="false">
      <c r="A15" s="56"/>
      <c r="B15" s="72" t="n">
        <f aca="false">B14+1</f>
        <v>36528</v>
      </c>
      <c r="C15" s="58" t="n">
        <f aca="false">K57</f>
        <v>28877</v>
      </c>
      <c r="D15" s="59" t="n">
        <v>0</v>
      </c>
      <c r="E15" s="60" t="n">
        <v>0</v>
      </c>
      <c r="F15" s="61" t="n">
        <f aca="false">D15*E15</f>
        <v>0</v>
      </c>
      <c r="G15" s="62" t="n">
        <v>0</v>
      </c>
      <c r="H15" s="63" t="n">
        <v>0</v>
      </c>
      <c r="I15" s="64" t="n">
        <f aca="false">G15*H15</f>
        <v>0</v>
      </c>
      <c r="J15" s="65" t="n">
        <f aca="false">C15-D15-G15</f>
        <v>28877</v>
      </c>
      <c r="K15" s="66" t="n">
        <f aca="false">IF(J15&gt;20000,20000,J15)</f>
        <v>20000</v>
      </c>
      <c r="L15" s="61" t="n">
        <f aca="false">$K$12*K15</f>
        <v>47750</v>
      </c>
      <c r="M15" s="67" t="n">
        <f aca="false">J15-K15</f>
        <v>8877</v>
      </c>
      <c r="N15" s="68" t="n">
        <f aca="false">T15-0.01</f>
        <v>2.28</v>
      </c>
      <c r="O15" s="61" t="n">
        <f aca="false">M15*N15</f>
        <v>20239.56</v>
      </c>
      <c r="P15" s="69" t="n">
        <v>2.255</v>
      </c>
      <c r="Q15" s="70" t="n">
        <f aca="false">IF(($V$6+0.0475)&gt;P15,(($V$6+0.0475)-P15)+0.1,0.1)</f>
        <v>0.2325</v>
      </c>
      <c r="R15" s="61" t="n">
        <f aca="false">IF(J15&lt;20000,(20000-J15)*Q15,0)</f>
        <v>0</v>
      </c>
      <c r="S15" s="65" t="n">
        <f aca="false">IF(J15&gt;60000,J15-60000,0)</f>
        <v>0</v>
      </c>
      <c r="T15" s="71" t="n">
        <v>2.29</v>
      </c>
      <c r="U15" s="70" t="n">
        <f aca="false">T15+0.1</f>
        <v>2.39</v>
      </c>
      <c r="V15" s="61" t="n">
        <f aca="false">S15*U15</f>
        <v>0</v>
      </c>
      <c r="W15" s="1" t="n">
        <f aca="false">W14+1</f>
        <v>3</v>
      </c>
    </row>
    <row r="16" customFormat="false" ht="12.75" hidden="false" customHeight="false" outlineLevel="0" collapsed="false">
      <c r="A16" s="56"/>
      <c r="B16" s="72" t="n">
        <f aca="false">B15+1</f>
        <v>36529</v>
      </c>
      <c r="C16" s="58" t="n">
        <f aca="false">K58</f>
        <v>42559</v>
      </c>
      <c r="D16" s="59" t="n">
        <v>0</v>
      </c>
      <c r="E16" s="60" t="n">
        <v>0</v>
      </c>
      <c r="F16" s="61" t="n">
        <f aca="false">D16*E16</f>
        <v>0</v>
      </c>
      <c r="G16" s="62" t="n">
        <v>0</v>
      </c>
      <c r="H16" s="63" t="n">
        <v>0</v>
      </c>
      <c r="I16" s="64" t="n">
        <f aca="false">G16*H16</f>
        <v>0</v>
      </c>
      <c r="J16" s="65" t="n">
        <f aca="false">C16-D16-G16</f>
        <v>42559</v>
      </c>
      <c r="K16" s="66" t="n">
        <f aca="false">IF(J16&gt;20000,20000,J16)</f>
        <v>20000</v>
      </c>
      <c r="L16" s="61" t="n">
        <f aca="false">$K$12*K16</f>
        <v>47750</v>
      </c>
      <c r="M16" s="67" t="n">
        <f aca="false">J16-K16</f>
        <v>22559</v>
      </c>
      <c r="N16" s="68" t="n">
        <f aca="false">T16-0.01</f>
        <v>2.28</v>
      </c>
      <c r="O16" s="61" t="n">
        <f aca="false">M16*N16</f>
        <v>51434.52</v>
      </c>
      <c r="P16" s="69" t="n">
        <v>2.255</v>
      </c>
      <c r="Q16" s="70" t="n">
        <f aca="false">IF(($V$6+0.0475)&gt;P16,(($V$6+0.0475)-P16)+0.1,0.1)</f>
        <v>0.2325</v>
      </c>
      <c r="R16" s="61" t="n">
        <f aca="false">IF(J16&lt;20000,(20000-J16)*Q16,0)</f>
        <v>0</v>
      </c>
      <c r="S16" s="65" t="n">
        <f aca="false">IF(J16&gt;60000,J16-60000,0)</f>
        <v>0</v>
      </c>
      <c r="T16" s="71" t="n">
        <v>2.29</v>
      </c>
      <c r="U16" s="70" t="n">
        <f aca="false">T16+0.1</f>
        <v>2.39</v>
      </c>
      <c r="V16" s="61" t="n">
        <f aca="false">S16*U16</f>
        <v>0</v>
      </c>
      <c r="W16" s="1" t="n">
        <f aca="false">W15+1</f>
        <v>4</v>
      </c>
    </row>
    <row r="17" customFormat="false" ht="12.75" hidden="false" customHeight="false" outlineLevel="0" collapsed="false">
      <c r="A17" s="56"/>
      <c r="B17" s="72" t="n">
        <f aca="false">B16+1</f>
        <v>36530</v>
      </c>
      <c r="C17" s="58" t="n">
        <f aca="false">K59</f>
        <v>13596</v>
      </c>
      <c r="D17" s="59" t="n">
        <v>0</v>
      </c>
      <c r="E17" s="60" t="n">
        <v>0</v>
      </c>
      <c r="F17" s="61" t="n">
        <f aca="false">D17*E17</f>
        <v>0</v>
      </c>
      <c r="G17" s="62" t="n">
        <v>0</v>
      </c>
      <c r="H17" s="63" t="n">
        <v>0</v>
      </c>
      <c r="I17" s="64" t="n">
        <f aca="false">G17*H17</f>
        <v>0</v>
      </c>
      <c r="J17" s="65" t="n">
        <f aca="false">C17-D17-G17</f>
        <v>13596</v>
      </c>
      <c r="K17" s="66" t="n">
        <f aca="false">IF(J17&gt;20000,20000,J17)</f>
        <v>13596</v>
      </c>
      <c r="L17" s="61" t="n">
        <f aca="false">$K$12*K17</f>
        <v>32460.45</v>
      </c>
      <c r="M17" s="67" t="n">
        <f aca="false">J17-K17</f>
        <v>0</v>
      </c>
      <c r="N17" s="68" t="n">
        <f aca="false">T17-0.01</f>
        <v>2.16</v>
      </c>
      <c r="O17" s="61" t="n">
        <f aca="false">M17*N17</f>
        <v>0</v>
      </c>
      <c r="P17" s="69" t="n">
        <v>2.145</v>
      </c>
      <c r="Q17" s="70" t="n">
        <f aca="false">IF(($V$6+0.0475)&gt;P17,(($V$6+0.0475)-P17)+0.1,0.1)</f>
        <v>0.3425</v>
      </c>
      <c r="R17" s="61" t="n">
        <f aca="false">IF(J17&lt;20000,(20000-J17)*Q17,0)</f>
        <v>2193.37</v>
      </c>
      <c r="S17" s="65" t="n">
        <f aca="false">IF(J17&gt;60000,J17-60000,0)</f>
        <v>0</v>
      </c>
      <c r="T17" s="71" t="n">
        <v>2.17</v>
      </c>
      <c r="U17" s="70" t="n">
        <f aca="false">T17+0.1</f>
        <v>2.27</v>
      </c>
      <c r="V17" s="61" t="n">
        <f aca="false">S17*U17</f>
        <v>0</v>
      </c>
      <c r="W17" s="1" t="n">
        <f aca="false">W16+1</f>
        <v>5</v>
      </c>
    </row>
    <row r="18" customFormat="false" ht="12.75" hidden="false" customHeight="false" outlineLevel="0" collapsed="false">
      <c r="A18" s="56"/>
      <c r="B18" s="72" t="n">
        <f aca="false">B17+1</f>
        <v>36531</v>
      </c>
      <c r="C18" s="58" t="n">
        <f aca="false">K60</f>
        <v>6960</v>
      </c>
      <c r="D18" s="59" t="n">
        <v>0</v>
      </c>
      <c r="E18" s="60" t="n">
        <v>0</v>
      </c>
      <c r="F18" s="61" t="n">
        <f aca="false">D18*E18</f>
        <v>0</v>
      </c>
      <c r="G18" s="62" t="n">
        <v>0</v>
      </c>
      <c r="H18" s="63" t="n">
        <v>0</v>
      </c>
      <c r="I18" s="64" t="n">
        <f aca="false">G18*H18</f>
        <v>0</v>
      </c>
      <c r="J18" s="65" t="n">
        <f aca="false">C18-D18-G18</f>
        <v>6960</v>
      </c>
      <c r="K18" s="66" t="n">
        <f aca="false">IF(J18&gt;20000,20000,J18)</f>
        <v>6960</v>
      </c>
      <c r="L18" s="61" t="n">
        <f aca="false">$K$12*K18</f>
        <v>16617</v>
      </c>
      <c r="M18" s="67" t="n">
        <f aca="false">J18-K18</f>
        <v>0</v>
      </c>
      <c r="N18" s="68" t="n">
        <f aca="false">T18-0.01</f>
        <v>2.18</v>
      </c>
      <c r="O18" s="61" t="n">
        <f aca="false">M18*N18</f>
        <v>0</v>
      </c>
      <c r="P18" s="69" t="n">
        <v>2.175</v>
      </c>
      <c r="Q18" s="70" t="n">
        <f aca="false">IF(($V$6+0.0475)&gt;P18,(($V$6+0.0475)-P18)+0.1,0.1)</f>
        <v>0.3125</v>
      </c>
      <c r="R18" s="61" t="n">
        <f aca="false">IF(J18&lt;20000,(20000-J18)*Q18,0)</f>
        <v>4075</v>
      </c>
      <c r="S18" s="65" t="n">
        <f aca="false">IF(J18&gt;60000,J18-60000,0)</f>
        <v>0</v>
      </c>
      <c r="T18" s="71" t="n">
        <v>2.19</v>
      </c>
      <c r="U18" s="70" t="n">
        <f aca="false">T18+0.1</f>
        <v>2.29</v>
      </c>
      <c r="V18" s="61" t="n">
        <f aca="false">S18*U18</f>
        <v>0</v>
      </c>
      <c r="W18" s="1" t="n">
        <f aca="false">W17+1</f>
        <v>6</v>
      </c>
    </row>
    <row r="19" customFormat="false" ht="12.75" hidden="false" customHeight="false" outlineLevel="0" collapsed="false">
      <c r="A19" s="56"/>
      <c r="B19" s="72" t="n">
        <f aca="false">B18+1</f>
        <v>36532</v>
      </c>
      <c r="C19" s="58" t="n">
        <f aca="false">K61</f>
        <v>15206</v>
      </c>
      <c r="D19" s="59" t="n">
        <v>0</v>
      </c>
      <c r="E19" s="60" t="n">
        <v>0</v>
      </c>
      <c r="F19" s="61" t="n">
        <f aca="false">D19*E19</f>
        <v>0</v>
      </c>
      <c r="G19" s="62" t="n">
        <v>0</v>
      </c>
      <c r="H19" s="63" t="n">
        <v>0</v>
      </c>
      <c r="I19" s="64" t="n">
        <f aca="false">G19*H19</f>
        <v>0</v>
      </c>
      <c r="J19" s="65" t="n">
        <f aca="false">C19-D19-G19</f>
        <v>15206</v>
      </c>
      <c r="K19" s="66" t="n">
        <f aca="false">IF(J19&gt;20000,20000,J19)</f>
        <v>15206</v>
      </c>
      <c r="L19" s="61" t="n">
        <f aca="false">$K$12*K19</f>
        <v>36304.325</v>
      </c>
      <c r="M19" s="67" t="n">
        <f aca="false">J19-K19</f>
        <v>0</v>
      </c>
      <c r="N19" s="68" t="n">
        <f aca="false">T19-0.01</f>
        <v>2.2</v>
      </c>
      <c r="O19" s="61" t="n">
        <f aca="false">M19*N19</f>
        <v>0</v>
      </c>
      <c r="P19" s="69" t="n">
        <v>2.195</v>
      </c>
      <c r="Q19" s="70" t="n">
        <f aca="false">IF(($V$6+0.0475)&gt;P19,(($V$6+0.0475)-P19)+0.1,0.1)</f>
        <v>0.2925</v>
      </c>
      <c r="R19" s="61" t="n">
        <f aca="false">IF(J19&lt;20000,(20000-J19)*Q19,0)</f>
        <v>1402.245</v>
      </c>
      <c r="S19" s="65" t="n">
        <f aca="false">IF(J19&gt;60000,J19-60000,0)</f>
        <v>0</v>
      </c>
      <c r="T19" s="71" t="n">
        <v>2.21</v>
      </c>
      <c r="U19" s="70" t="n">
        <f aca="false">T19+0.1</f>
        <v>2.31</v>
      </c>
      <c r="V19" s="61" t="n">
        <f aca="false">S19*U19</f>
        <v>0</v>
      </c>
      <c r="W19" s="1" t="n">
        <f aca="false">W18+1</f>
        <v>7</v>
      </c>
    </row>
    <row r="20" customFormat="false" ht="12.75" hidden="false" customHeight="false" outlineLevel="0" collapsed="false">
      <c r="A20" s="56"/>
      <c r="B20" s="72" t="n">
        <f aca="false">B19+1</f>
        <v>36533</v>
      </c>
      <c r="C20" s="58" t="n">
        <f aca="false">K62</f>
        <v>10304</v>
      </c>
      <c r="D20" s="59" t="n">
        <v>0</v>
      </c>
      <c r="E20" s="60" t="n">
        <v>0</v>
      </c>
      <c r="F20" s="61" t="n">
        <f aca="false">D20*E20</f>
        <v>0</v>
      </c>
      <c r="G20" s="62" t="n">
        <v>0</v>
      </c>
      <c r="H20" s="63" t="n">
        <v>0</v>
      </c>
      <c r="I20" s="64" t="n">
        <f aca="false">G20*H20</f>
        <v>0</v>
      </c>
      <c r="J20" s="65" t="n">
        <f aca="false">C20-D20-G20</f>
        <v>10304</v>
      </c>
      <c r="K20" s="66" t="n">
        <f aca="false">IF(J20&gt;20000,20000,J20)</f>
        <v>10304</v>
      </c>
      <c r="L20" s="61" t="n">
        <f aca="false">$K$12*K20</f>
        <v>24600.8</v>
      </c>
      <c r="M20" s="67" t="n">
        <f aca="false">J20-K20</f>
        <v>0</v>
      </c>
      <c r="N20" s="68" t="n">
        <f aca="false">T20-0.01</f>
        <v>2.21</v>
      </c>
      <c r="O20" s="61" t="n">
        <f aca="false">M20*N20</f>
        <v>0</v>
      </c>
      <c r="P20" s="69" t="n">
        <v>2.2</v>
      </c>
      <c r="Q20" s="70" t="n">
        <f aca="false">IF(($V$6+0.0475)&gt;P20,(($V$6+0.0475)-P20)+0.1,0.1)</f>
        <v>0.2875</v>
      </c>
      <c r="R20" s="61" t="n">
        <f aca="false">IF(J20&lt;20000,(20000-J20)*Q20,0)</f>
        <v>2787.6</v>
      </c>
      <c r="S20" s="65" t="n">
        <f aca="false">IF(J20&gt;60000,J20-60000,0)</f>
        <v>0</v>
      </c>
      <c r="T20" s="71" t="n">
        <v>2.22</v>
      </c>
      <c r="U20" s="70" t="n">
        <f aca="false">T20+0.1</f>
        <v>2.32</v>
      </c>
      <c r="V20" s="61" t="n">
        <f aca="false">S20*U20</f>
        <v>0</v>
      </c>
      <c r="W20" s="1" t="n">
        <f aca="false">W19+1</f>
        <v>8</v>
      </c>
    </row>
    <row r="21" customFormat="false" ht="12.75" hidden="false" customHeight="false" outlineLevel="0" collapsed="false">
      <c r="A21" s="56"/>
      <c r="B21" s="72" t="n">
        <f aca="false">B20+1</f>
        <v>36534</v>
      </c>
      <c r="C21" s="58" t="n">
        <f aca="false">K63</f>
        <v>16549</v>
      </c>
      <c r="D21" s="59" t="n">
        <v>0</v>
      </c>
      <c r="E21" s="60" t="n">
        <v>0</v>
      </c>
      <c r="F21" s="61" t="n">
        <f aca="false">D21*E21</f>
        <v>0</v>
      </c>
      <c r="G21" s="62" t="n">
        <v>0</v>
      </c>
      <c r="H21" s="63" t="n">
        <v>0</v>
      </c>
      <c r="I21" s="64" t="n">
        <f aca="false">G21*H21</f>
        <v>0</v>
      </c>
      <c r="J21" s="65" t="n">
        <f aca="false">C21-D21-G21</f>
        <v>16549</v>
      </c>
      <c r="K21" s="66" t="n">
        <f aca="false">IF(J21&gt;20000,20000,J21)</f>
        <v>16549</v>
      </c>
      <c r="L21" s="61" t="n">
        <f aca="false">$K$12*K21</f>
        <v>39510.7375</v>
      </c>
      <c r="M21" s="67" t="n">
        <f aca="false">J21-K21</f>
        <v>0</v>
      </c>
      <c r="N21" s="68" t="n">
        <f aca="false">T21-0.01</f>
        <v>2.21</v>
      </c>
      <c r="O21" s="61" t="n">
        <f aca="false">M21*N21</f>
        <v>0</v>
      </c>
      <c r="P21" s="69" t="n">
        <v>2.2</v>
      </c>
      <c r="Q21" s="70" t="n">
        <f aca="false">IF(($V$6+0.0475)&gt;P21,(($V$6+0.0475)-P21)+0.1,0.1)</f>
        <v>0.2875</v>
      </c>
      <c r="R21" s="61" t="n">
        <f aca="false">IF(J21&lt;20000,(20000-J21)*Q21,0)</f>
        <v>992.162499999998</v>
      </c>
      <c r="S21" s="65" t="n">
        <f aca="false">IF(J21&gt;60000,J21-60000,0)</f>
        <v>0</v>
      </c>
      <c r="T21" s="71" t="n">
        <v>2.22</v>
      </c>
      <c r="U21" s="70" t="n">
        <f aca="false">T21+0.1</f>
        <v>2.32</v>
      </c>
      <c r="V21" s="61" t="n">
        <f aca="false">S21*U21</f>
        <v>0</v>
      </c>
      <c r="W21" s="1" t="n">
        <f aca="false">W20+1</f>
        <v>9</v>
      </c>
    </row>
    <row r="22" customFormat="false" ht="12.75" hidden="false" customHeight="false" outlineLevel="0" collapsed="false">
      <c r="A22" s="56"/>
      <c r="B22" s="72" t="n">
        <f aca="false">B21+1</f>
        <v>36535</v>
      </c>
      <c r="C22" s="58" t="n">
        <f aca="false">K64</f>
        <v>17949</v>
      </c>
      <c r="D22" s="59" t="n">
        <v>0</v>
      </c>
      <c r="E22" s="60" t="n">
        <v>0</v>
      </c>
      <c r="F22" s="61" t="n">
        <f aca="false">D22*E22</f>
        <v>0</v>
      </c>
      <c r="G22" s="62" t="n">
        <v>0</v>
      </c>
      <c r="H22" s="63" t="n">
        <v>0</v>
      </c>
      <c r="I22" s="64" t="n">
        <f aca="false">G22*H22</f>
        <v>0</v>
      </c>
      <c r="J22" s="65" t="n">
        <f aca="false">C22-D22-G22</f>
        <v>17949</v>
      </c>
      <c r="K22" s="66" t="n">
        <f aca="false">IF(J22&gt;20000,20000,J22)</f>
        <v>17949</v>
      </c>
      <c r="L22" s="61" t="n">
        <f aca="false">$K$12*K22</f>
        <v>42853.2375</v>
      </c>
      <c r="M22" s="67" t="n">
        <f aca="false">J22-K22</f>
        <v>0</v>
      </c>
      <c r="N22" s="68" t="n">
        <f aca="false">T22-0.01</f>
        <v>2.21</v>
      </c>
      <c r="O22" s="61" t="n">
        <f aca="false">M22*N22</f>
        <v>0</v>
      </c>
      <c r="P22" s="69" t="n">
        <v>2.2</v>
      </c>
      <c r="Q22" s="70" t="n">
        <f aca="false">IF(($V$6+0.0475)&gt;P22,(($V$6+0.0475)-P22)+0.1,0.1)</f>
        <v>0.2875</v>
      </c>
      <c r="R22" s="61" t="n">
        <f aca="false">IF(J22&lt;20000,(20000-J22)*Q22,0)</f>
        <v>589.662499999999</v>
      </c>
      <c r="S22" s="65" t="n">
        <f aca="false">IF(J22&gt;60000,J22-60000,0)</f>
        <v>0</v>
      </c>
      <c r="T22" s="71" t="n">
        <v>2.22</v>
      </c>
      <c r="U22" s="70" t="n">
        <f aca="false">T22+0.1</f>
        <v>2.32</v>
      </c>
      <c r="V22" s="61" t="n">
        <f aca="false">S22*U22</f>
        <v>0</v>
      </c>
      <c r="W22" s="1" t="n">
        <f aca="false">W21+1</f>
        <v>10</v>
      </c>
    </row>
    <row r="23" customFormat="false" ht="12.75" hidden="false" customHeight="false" outlineLevel="0" collapsed="false">
      <c r="A23" s="56"/>
      <c r="B23" s="72" t="n">
        <f aca="false">B22+1</f>
        <v>36536</v>
      </c>
      <c r="C23" s="58" t="n">
        <f aca="false">K65</f>
        <v>32398</v>
      </c>
      <c r="D23" s="59" t="n">
        <v>0</v>
      </c>
      <c r="E23" s="60" t="n">
        <v>0</v>
      </c>
      <c r="F23" s="61" t="n">
        <f aca="false">D23*E23</f>
        <v>0</v>
      </c>
      <c r="G23" s="62" t="n">
        <v>0</v>
      </c>
      <c r="H23" s="63" t="n">
        <v>0</v>
      </c>
      <c r="I23" s="64" t="n">
        <f aca="false">G23*H23</f>
        <v>0</v>
      </c>
      <c r="J23" s="65" t="n">
        <f aca="false">C23-D23-G23</f>
        <v>32398</v>
      </c>
      <c r="K23" s="66" t="n">
        <f aca="false">IF(J23&gt;20000,20000,J23)</f>
        <v>20000</v>
      </c>
      <c r="L23" s="61" t="n">
        <f aca="false">$K$12*K23</f>
        <v>47750</v>
      </c>
      <c r="M23" s="67" t="n">
        <f aca="false">J23-K23</f>
        <v>12398</v>
      </c>
      <c r="N23" s="68" t="n">
        <f aca="false">T23-0.01</f>
        <v>2.2</v>
      </c>
      <c r="O23" s="61" t="n">
        <f aca="false">M23*N23</f>
        <v>27275.6</v>
      </c>
      <c r="P23" s="69" t="n">
        <v>2.19</v>
      </c>
      <c r="Q23" s="70" t="n">
        <f aca="false">IF(($V$6+0.0475)&gt;P23,(($V$6+0.0475)-P23)+0.1,0.1)</f>
        <v>0.2975</v>
      </c>
      <c r="R23" s="61" t="n">
        <f aca="false">IF(J23&lt;20000,(20000-J23)*Q23,0)</f>
        <v>0</v>
      </c>
      <c r="S23" s="65" t="n">
        <f aca="false">IF(J23&gt;60000,J23-60000,0)</f>
        <v>0</v>
      </c>
      <c r="T23" s="71" t="n">
        <v>2.21</v>
      </c>
      <c r="U23" s="70" t="n">
        <f aca="false">T23+0.1</f>
        <v>2.31</v>
      </c>
      <c r="V23" s="61" t="n">
        <f aca="false">S23*U23</f>
        <v>0</v>
      </c>
      <c r="W23" s="1" t="n">
        <f aca="false">W22+1</f>
        <v>11</v>
      </c>
    </row>
    <row r="24" customFormat="false" ht="12.75" hidden="false" customHeight="false" outlineLevel="0" collapsed="false">
      <c r="A24" s="56"/>
      <c r="B24" s="72" t="n">
        <f aca="false">B23+1</f>
        <v>36537</v>
      </c>
      <c r="C24" s="58" t="n">
        <f aca="false">K66</f>
        <v>27885</v>
      </c>
      <c r="D24" s="59" t="n">
        <v>0</v>
      </c>
      <c r="E24" s="60" t="n">
        <v>0</v>
      </c>
      <c r="F24" s="61" t="n">
        <f aca="false">D24*E24</f>
        <v>0</v>
      </c>
      <c r="G24" s="62" t="n">
        <v>0</v>
      </c>
      <c r="H24" s="63" t="n">
        <v>0</v>
      </c>
      <c r="I24" s="64" t="n">
        <f aca="false">G24*H24</f>
        <v>0</v>
      </c>
      <c r="J24" s="65" t="n">
        <f aca="false">C24-D24-G24</f>
        <v>27885</v>
      </c>
      <c r="K24" s="66" t="n">
        <f aca="false">IF(J24&gt;20000,20000,J24)</f>
        <v>20000</v>
      </c>
      <c r="L24" s="61" t="n">
        <f aca="false">$K$12*K24</f>
        <v>47750</v>
      </c>
      <c r="M24" s="67" t="n">
        <f aca="false">J24-K24</f>
        <v>7885</v>
      </c>
      <c r="N24" s="68" t="n">
        <f aca="false">T24-0.01</f>
        <v>2.23</v>
      </c>
      <c r="O24" s="61" t="n">
        <f aca="false">M24*N24</f>
        <v>17583.55</v>
      </c>
      <c r="P24" s="69" t="n">
        <v>2.22</v>
      </c>
      <c r="Q24" s="70" t="n">
        <f aca="false">IF(($V$6+0.0475)&gt;P24,(($V$6+0.0475)-P24)+0.1,0.1)</f>
        <v>0.2675</v>
      </c>
      <c r="R24" s="61" t="n">
        <f aca="false">IF(J24&lt;20000,(20000-J24)*Q24,0)</f>
        <v>0</v>
      </c>
      <c r="S24" s="65" t="n">
        <f aca="false">IF(J24&gt;60000,J24-60000,0)</f>
        <v>0</v>
      </c>
      <c r="T24" s="71" t="n">
        <v>2.24</v>
      </c>
      <c r="U24" s="70" t="n">
        <f aca="false">T24+0.1</f>
        <v>2.34</v>
      </c>
      <c r="V24" s="61" t="n">
        <f aca="false">S24*U24</f>
        <v>0</v>
      </c>
      <c r="W24" s="1" t="n">
        <f aca="false">W23+1</f>
        <v>12</v>
      </c>
    </row>
    <row r="25" customFormat="false" ht="12.75" hidden="false" customHeight="false" outlineLevel="0" collapsed="false">
      <c r="A25" s="56"/>
      <c r="B25" s="72" t="n">
        <f aca="false">B24+1</f>
        <v>36538</v>
      </c>
      <c r="C25" s="58" t="n">
        <f aca="false">K67</f>
        <v>38764</v>
      </c>
      <c r="D25" s="59" t="n">
        <v>0</v>
      </c>
      <c r="E25" s="60" t="n">
        <v>0</v>
      </c>
      <c r="F25" s="61" t="n">
        <f aca="false">D25*E25</f>
        <v>0</v>
      </c>
      <c r="G25" s="62" t="n">
        <v>0</v>
      </c>
      <c r="H25" s="63" t="n">
        <v>0</v>
      </c>
      <c r="I25" s="64" t="n">
        <f aca="false">G25*H25</f>
        <v>0</v>
      </c>
      <c r="J25" s="65" t="n">
        <f aca="false">C25-D25-G25</f>
        <v>38764</v>
      </c>
      <c r="K25" s="66" t="n">
        <f aca="false">IF(J25&gt;20000,20000,J25)</f>
        <v>20000</v>
      </c>
      <c r="L25" s="61" t="n">
        <f aca="false">$K$12*K25</f>
        <v>47750</v>
      </c>
      <c r="M25" s="67" t="n">
        <f aca="false">J25-K25</f>
        <v>18764</v>
      </c>
      <c r="N25" s="68" t="n">
        <f aca="false">T25-0.01</f>
        <v>2.26</v>
      </c>
      <c r="O25" s="61" t="n">
        <f aca="false">M25*N25</f>
        <v>42406.64</v>
      </c>
      <c r="P25" s="69" t="n">
        <v>2.24</v>
      </c>
      <c r="Q25" s="70" t="n">
        <f aca="false">IF(($V$6+0.0475)&gt;P25,(($V$6+0.0475)-P25)+0.1,0.1)</f>
        <v>0.2475</v>
      </c>
      <c r="R25" s="61" t="n">
        <f aca="false">IF(J25&lt;20000,(20000-J25)*Q25,0)</f>
        <v>0</v>
      </c>
      <c r="S25" s="65" t="n">
        <f aca="false">IF(J25&gt;60000,J25-60000,0)</f>
        <v>0</v>
      </c>
      <c r="T25" s="71" t="n">
        <v>2.27</v>
      </c>
      <c r="U25" s="70" t="n">
        <f aca="false">T25+0.1</f>
        <v>2.37</v>
      </c>
      <c r="V25" s="61" t="n">
        <f aca="false">S25*U25</f>
        <v>0</v>
      </c>
      <c r="W25" s="1" t="n">
        <f aca="false">W24+1</f>
        <v>13</v>
      </c>
    </row>
    <row r="26" customFormat="false" ht="12.75" hidden="false" customHeight="false" outlineLevel="0" collapsed="false">
      <c r="A26" s="56"/>
      <c r="B26" s="72" t="n">
        <f aca="false">B25+1</f>
        <v>36539</v>
      </c>
      <c r="C26" s="58" t="n">
        <f aca="false">K68</f>
        <v>27953</v>
      </c>
      <c r="D26" s="59" t="n">
        <v>0</v>
      </c>
      <c r="E26" s="60" t="n">
        <v>0</v>
      </c>
      <c r="F26" s="61" t="n">
        <f aca="false">D26*E26</f>
        <v>0</v>
      </c>
      <c r="G26" s="62" t="n">
        <v>0</v>
      </c>
      <c r="H26" s="63" t="n">
        <v>0</v>
      </c>
      <c r="I26" s="64" t="n">
        <f aca="false">G26*H26</f>
        <v>0</v>
      </c>
      <c r="J26" s="65" t="n">
        <f aca="false">C26-D26-G26</f>
        <v>27953</v>
      </c>
      <c r="K26" s="66" t="n">
        <f aca="false">IF(J26&gt;20000,20000,J26)</f>
        <v>20000</v>
      </c>
      <c r="L26" s="61" t="n">
        <f aca="false">$K$12*K26</f>
        <v>47750</v>
      </c>
      <c r="M26" s="67" t="n">
        <f aca="false">J26-K26</f>
        <v>7953</v>
      </c>
      <c r="N26" s="68" t="n">
        <f aca="false">T26-0.01</f>
        <v>2.28</v>
      </c>
      <c r="O26" s="61" t="n">
        <f aca="false">M26*N26</f>
        <v>18132.84</v>
      </c>
      <c r="P26" s="69" t="n">
        <v>2.27</v>
      </c>
      <c r="Q26" s="70" t="n">
        <f aca="false">IF(($V$6+0.0475)&gt;P26,(($V$6+0.0475)-P26)+0.1,0.1)</f>
        <v>0.2175</v>
      </c>
      <c r="R26" s="61" t="n">
        <f aca="false">IF(J26&lt;20000,(20000-J26)*Q26,0)</f>
        <v>0</v>
      </c>
      <c r="S26" s="65" t="n">
        <f aca="false">IF(J26&gt;60000,J26-60000,0)</f>
        <v>0</v>
      </c>
      <c r="T26" s="71" t="n">
        <v>2.29</v>
      </c>
      <c r="U26" s="70" t="n">
        <f aca="false">T26+0.1</f>
        <v>2.39</v>
      </c>
      <c r="V26" s="61" t="n">
        <f aca="false">S26*U26</f>
        <v>0</v>
      </c>
      <c r="W26" s="1" t="n">
        <f aca="false">W25+1</f>
        <v>14</v>
      </c>
    </row>
    <row r="27" customFormat="false" ht="12.75" hidden="false" customHeight="false" outlineLevel="0" collapsed="false">
      <c r="A27" s="56"/>
      <c r="B27" s="72" t="n">
        <f aca="false">B26+1</f>
        <v>36540</v>
      </c>
      <c r="C27" s="58" t="n">
        <f aca="false">K69</f>
        <v>23318</v>
      </c>
      <c r="D27" s="59" t="n">
        <v>0</v>
      </c>
      <c r="E27" s="60" t="n">
        <v>0</v>
      </c>
      <c r="F27" s="61" t="n">
        <f aca="false">D27*E27</f>
        <v>0</v>
      </c>
      <c r="G27" s="62" t="n">
        <v>0</v>
      </c>
      <c r="H27" s="63" t="n">
        <v>0</v>
      </c>
      <c r="I27" s="64" t="n">
        <f aca="false">G27*H27</f>
        <v>0</v>
      </c>
      <c r="J27" s="65" t="n">
        <f aca="false">C27-D27-G27</f>
        <v>23318</v>
      </c>
      <c r="K27" s="66" t="n">
        <f aca="false">IF(J27&gt;20000,20000,J27)</f>
        <v>20000</v>
      </c>
      <c r="L27" s="61" t="n">
        <f aca="false">$K$12*K27</f>
        <v>47750</v>
      </c>
      <c r="M27" s="67" t="n">
        <f aca="false">J27-K27</f>
        <v>3318</v>
      </c>
      <c r="N27" s="68" t="n">
        <f aca="false">T27-0.01</f>
        <v>2.26</v>
      </c>
      <c r="O27" s="61" t="n">
        <f aca="false">M27*N27</f>
        <v>7498.68</v>
      </c>
      <c r="P27" s="69" t="n">
        <v>2.255</v>
      </c>
      <c r="Q27" s="70" t="n">
        <f aca="false">IF(($V$6+0.0475)&gt;P27,(($V$6+0.0475)-P27)+0.1,0.1)</f>
        <v>0.2325</v>
      </c>
      <c r="R27" s="61" t="n">
        <f aca="false">IF(J27&lt;20000,(20000-J27)*Q27,0)</f>
        <v>0</v>
      </c>
      <c r="S27" s="65" t="n">
        <f aca="false">IF(J27&gt;60000,J27-60000,0)</f>
        <v>0</v>
      </c>
      <c r="T27" s="71" t="n">
        <v>2.27</v>
      </c>
      <c r="U27" s="70" t="n">
        <f aca="false">T27+0.1</f>
        <v>2.37</v>
      </c>
      <c r="V27" s="61" t="n">
        <f aca="false">S27*U27</f>
        <v>0</v>
      </c>
      <c r="W27" s="1" t="n">
        <f aca="false">W26+1</f>
        <v>15</v>
      </c>
    </row>
    <row r="28" customFormat="false" ht="12.75" hidden="false" customHeight="false" outlineLevel="0" collapsed="false">
      <c r="A28" s="56"/>
      <c r="B28" s="72" t="n">
        <f aca="false">B27+1</f>
        <v>36541</v>
      </c>
      <c r="C28" s="58" t="n">
        <f aca="false">K70</f>
        <v>26865</v>
      </c>
      <c r="D28" s="59" t="n">
        <v>0</v>
      </c>
      <c r="E28" s="60" t="n">
        <v>0</v>
      </c>
      <c r="F28" s="61" t="n">
        <f aca="false">D28*E28</f>
        <v>0</v>
      </c>
      <c r="G28" s="62" t="n">
        <v>0</v>
      </c>
      <c r="H28" s="63" t="n">
        <v>0</v>
      </c>
      <c r="I28" s="64" t="n">
        <f aca="false">G28*H28</f>
        <v>0</v>
      </c>
      <c r="J28" s="65" t="n">
        <f aca="false">C28-D28-G28</f>
        <v>26865</v>
      </c>
      <c r="K28" s="66" t="n">
        <f aca="false">IF(J28&gt;20000,20000,J28)</f>
        <v>20000</v>
      </c>
      <c r="L28" s="61" t="n">
        <f aca="false">$K$12*K28</f>
        <v>47750</v>
      </c>
      <c r="M28" s="67" t="n">
        <f aca="false">J28-K28</f>
        <v>6865</v>
      </c>
      <c r="N28" s="68" t="n">
        <f aca="false">T28-0.01</f>
        <v>2.26</v>
      </c>
      <c r="O28" s="61" t="n">
        <f aca="false">M28*N28</f>
        <v>15514.9</v>
      </c>
      <c r="P28" s="69" t="n">
        <v>2.255</v>
      </c>
      <c r="Q28" s="70" t="n">
        <f aca="false">IF(($V$6+0.0475)&gt;P28,(($V$6+0.0475)-P28)+0.1,0.1)</f>
        <v>0.2325</v>
      </c>
      <c r="R28" s="61" t="n">
        <f aca="false">IF(J28&lt;20000,(20000-J28)*Q28,0)</f>
        <v>0</v>
      </c>
      <c r="S28" s="65" t="n">
        <f aca="false">IF(J28&gt;60000,J28-60000,0)</f>
        <v>0</v>
      </c>
      <c r="T28" s="71" t="n">
        <v>2.27</v>
      </c>
      <c r="U28" s="70" t="n">
        <f aca="false">T28+0.1</f>
        <v>2.37</v>
      </c>
      <c r="V28" s="61" t="n">
        <f aca="false">S28*U28</f>
        <v>0</v>
      </c>
      <c r="W28" s="1" t="n">
        <f aca="false">W27+1</f>
        <v>16</v>
      </c>
    </row>
    <row r="29" customFormat="false" ht="12.75" hidden="false" customHeight="false" outlineLevel="0" collapsed="false">
      <c r="A29" s="56"/>
      <c r="B29" s="72" t="n">
        <f aca="false">B28+1</f>
        <v>36542</v>
      </c>
      <c r="C29" s="58" t="n">
        <f aca="false">K71</f>
        <v>28507</v>
      </c>
      <c r="D29" s="59" t="n">
        <v>0</v>
      </c>
      <c r="E29" s="60" t="n">
        <v>0</v>
      </c>
      <c r="F29" s="61" t="n">
        <f aca="false">D29*E29</f>
        <v>0</v>
      </c>
      <c r="G29" s="62" t="n">
        <v>0</v>
      </c>
      <c r="H29" s="63" t="n">
        <v>0</v>
      </c>
      <c r="I29" s="64" t="n">
        <f aca="false">G29*H29</f>
        <v>0</v>
      </c>
      <c r="J29" s="65" t="n">
        <f aca="false">C29-D29-G29</f>
        <v>28507</v>
      </c>
      <c r="K29" s="66" t="n">
        <f aca="false">IF(J29&gt;20000,20000,J29)</f>
        <v>20000</v>
      </c>
      <c r="L29" s="61" t="n">
        <f aca="false">$K$12*K29</f>
        <v>47750</v>
      </c>
      <c r="M29" s="67" t="n">
        <f aca="false">J29-K29</f>
        <v>8507</v>
      </c>
      <c r="N29" s="68" t="n">
        <f aca="false">T29-0.01</f>
        <v>2.26</v>
      </c>
      <c r="O29" s="61" t="n">
        <f aca="false">M29*N29</f>
        <v>19225.82</v>
      </c>
      <c r="P29" s="69" t="n">
        <v>2.255</v>
      </c>
      <c r="Q29" s="70" t="n">
        <f aca="false">IF(($V$6+0.0475)&gt;P29,(($V$6+0.0475)-P29)+0.1,0.1)</f>
        <v>0.2325</v>
      </c>
      <c r="R29" s="61" t="n">
        <f aca="false">IF(J29&lt;20000,(20000-J29)*Q29,0)</f>
        <v>0</v>
      </c>
      <c r="S29" s="65" t="n">
        <f aca="false">IF(J29&gt;60000,J29-60000,0)</f>
        <v>0</v>
      </c>
      <c r="T29" s="71" t="n">
        <v>2.27</v>
      </c>
      <c r="U29" s="70" t="n">
        <f aca="false">T29+0.1</f>
        <v>2.37</v>
      </c>
      <c r="V29" s="61" t="n">
        <f aca="false">S29*U29</f>
        <v>0</v>
      </c>
      <c r="W29" s="1" t="n">
        <f aca="false">W28+1</f>
        <v>17</v>
      </c>
    </row>
    <row r="30" customFormat="false" ht="12.75" hidden="false" customHeight="false" outlineLevel="0" collapsed="false">
      <c r="A30" s="56"/>
      <c r="B30" s="72" t="n">
        <f aca="false">B29+1</f>
        <v>36543</v>
      </c>
      <c r="C30" s="58" t="n">
        <f aca="false">K72</f>
        <v>39177</v>
      </c>
      <c r="D30" s="59" t="n">
        <v>0</v>
      </c>
      <c r="E30" s="60" t="n">
        <v>0</v>
      </c>
      <c r="F30" s="61" t="n">
        <f aca="false">D30*E30</f>
        <v>0</v>
      </c>
      <c r="G30" s="62" t="n">
        <v>0</v>
      </c>
      <c r="H30" s="63" t="n">
        <v>0</v>
      </c>
      <c r="I30" s="64" t="n">
        <f aca="false">G30*H30</f>
        <v>0</v>
      </c>
      <c r="J30" s="65" t="n">
        <f aca="false">C30-D30-G30</f>
        <v>39177</v>
      </c>
      <c r="K30" s="66" t="n">
        <f aca="false">IF(J30&gt;20000,20000,J30)</f>
        <v>20000</v>
      </c>
      <c r="L30" s="61" t="n">
        <f aca="false">$K$12*K30</f>
        <v>47750</v>
      </c>
      <c r="M30" s="67" t="n">
        <f aca="false">J30-K30</f>
        <v>19177</v>
      </c>
      <c r="N30" s="68" t="n">
        <f aca="false">T30-0.01</f>
        <v>2.26</v>
      </c>
      <c r="O30" s="61" t="n">
        <f aca="false">M30*N30</f>
        <v>43340.02</v>
      </c>
      <c r="P30" s="69" t="n">
        <v>2.255</v>
      </c>
      <c r="Q30" s="70" t="n">
        <f aca="false">IF(($V$6+0.0475)&gt;P30,(($V$6+0.0475)-P30)+0.1,0.1)</f>
        <v>0.2325</v>
      </c>
      <c r="R30" s="61" t="n">
        <f aca="false">IF(J30&lt;20000,(20000-J30)*Q30,0)</f>
        <v>0</v>
      </c>
      <c r="S30" s="65" t="n">
        <f aca="false">IF(J30&gt;60000,J30-60000,0)</f>
        <v>0</v>
      </c>
      <c r="T30" s="71" t="n">
        <v>2.27</v>
      </c>
      <c r="U30" s="70" t="n">
        <f aca="false">T30+0.1</f>
        <v>2.37</v>
      </c>
      <c r="V30" s="61" t="n">
        <f aca="false">S30*U30</f>
        <v>0</v>
      </c>
      <c r="W30" s="1" t="n">
        <f aca="false">W29+1</f>
        <v>18</v>
      </c>
    </row>
    <row r="31" customFormat="false" ht="12.75" hidden="false" customHeight="false" outlineLevel="0" collapsed="false">
      <c r="A31" s="56"/>
      <c r="B31" s="72" t="n">
        <f aca="false">B30+1</f>
        <v>36544</v>
      </c>
      <c r="C31" s="58" t="n">
        <f aca="false">K73</f>
        <v>35639</v>
      </c>
      <c r="D31" s="59" t="n">
        <v>0</v>
      </c>
      <c r="E31" s="60" t="n">
        <v>0</v>
      </c>
      <c r="F31" s="61" t="n">
        <f aca="false">D31*E31</f>
        <v>0</v>
      </c>
      <c r="G31" s="62" t="n">
        <v>0</v>
      </c>
      <c r="H31" s="63" t="n">
        <v>0</v>
      </c>
      <c r="I31" s="64" t="n">
        <f aca="false">G31*H31</f>
        <v>0</v>
      </c>
      <c r="J31" s="65" t="n">
        <f aca="false">C31-D31-G31</f>
        <v>35639</v>
      </c>
      <c r="K31" s="66" t="n">
        <f aca="false">IF(J31&gt;20000,20000,J31)</f>
        <v>20000</v>
      </c>
      <c r="L31" s="61" t="n">
        <f aca="false">$K$12*K31</f>
        <v>47750</v>
      </c>
      <c r="M31" s="67" t="n">
        <f aca="false">J31-K31</f>
        <v>15639</v>
      </c>
      <c r="N31" s="68" t="n">
        <f aca="false">T31-0.01</f>
        <v>2.33</v>
      </c>
      <c r="O31" s="61" t="n">
        <f aca="false">M31*N31</f>
        <v>36438.87</v>
      </c>
      <c r="P31" s="69" t="n">
        <v>2.33</v>
      </c>
      <c r="Q31" s="70" t="n">
        <f aca="false">IF(($V$6+0.0475)&gt;P31,(($V$6+0.0475)-P31)+0.1,0.1)</f>
        <v>0.1575</v>
      </c>
      <c r="R31" s="61" t="n">
        <f aca="false">IF(J31&lt;20000,(20000-J31)*Q31,0)</f>
        <v>0</v>
      </c>
      <c r="S31" s="65" t="n">
        <f aca="false">IF(J31&gt;60000,J31-60000,0)</f>
        <v>0</v>
      </c>
      <c r="T31" s="71" t="n">
        <v>2.34</v>
      </c>
      <c r="U31" s="70" t="n">
        <f aca="false">T31+0.1</f>
        <v>2.44</v>
      </c>
      <c r="V31" s="61" t="n">
        <f aca="false">S31*U31</f>
        <v>0</v>
      </c>
      <c r="W31" s="1" t="n">
        <f aca="false">W30+1</f>
        <v>19</v>
      </c>
    </row>
    <row r="32" customFormat="false" ht="12.75" hidden="false" customHeight="false" outlineLevel="0" collapsed="false">
      <c r="A32" s="56"/>
      <c r="B32" s="72" t="n">
        <f aca="false">B31+1</f>
        <v>36545</v>
      </c>
      <c r="C32" s="58" t="n">
        <f aca="false">K74</f>
        <v>39207</v>
      </c>
      <c r="D32" s="59" t="n">
        <v>0</v>
      </c>
      <c r="E32" s="60" t="n">
        <v>0</v>
      </c>
      <c r="F32" s="61" t="n">
        <f aca="false">D32*E32</f>
        <v>0</v>
      </c>
      <c r="G32" s="62" t="n">
        <v>0</v>
      </c>
      <c r="H32" s="63" t="n">
        <v>0</v>
      </c>
      <c r="I32" s="64" t="n">
        <f aca="false">G32*H32</f>
        <v>0</v>
      </c>
      <c r="J32" s="65" t="n">
        <f aca="false">C32-D32-G32</f>
        <v>39207</v>
      </c>
      <c r="K32" s="66" t="n">
        <f aca="false">IF(J32&gt;20000,20000,J32)</f>
        <v>20000</v>
      </c>
      <c r="L32" s="61" t="n">
        <f aca="false">$K$12*K32</f>
        <v>47750</v>
      </c>
      <c r="M32" s="67" t="n">
        <f aca="false">J32-K32</f>
        <v>19207</v>
      </c>
      <c r="N32" s="68" t="n">
        <f aca="false">T32-0.01</f>
        <v>2.39</v>
      </c>
      <c r="O32" s="61" t="n">
        <f aca="false">M32*N32</f>
        <v>45904.73</v>
      </c>
      <c r="P32" s="69" t="n">
        <v>2.375</v>
      </c>
      <c r="Q32" s="70" t="n">
        <f aca="false">IF(($V$6+0.0475)&gt;P32,(($V$6+0.0475)-P32)+0.1,0.1)</f>
        <v>0.1125</v>
      </c>
      <c r="R32" s="61" t="n">
        <f aca="false">IF(J32&lt;20000,(20000-J32)*Q32,0)</f>
        <v>0</v>
      </c>
      <c r="S32" s="65" t="n">
        <f aca="false">IF(J32&gt;60000,J32-60000,0)</f>
        <v>0</v>
      </c>
      <c r="T32" s="71" t="n">
        <v>2.4</v>
      </c>
      <c r="U32" s="70" t="n">
        <f aca="false">T32+0.1</f>
        <v>2.5</v>
      </c>
      <c r="V32" s="61" t="n">
        <f aca="false">S32*U32</f>
        <v>0</v>
      </c>
      <c r="W32" s="1" t="n">
        <f aca="false">W31+1</f>
        <v>20</v>
      </c>
    </row>
    <row r="33" customFormat="false" ht="12.75" hidden="false" customHeight="false" outlineLevel="0" collapsed="false">
      <c r="A33" s="56"/>
      <c r="B33" s="72" t="n">
        <f aca="false">B32+1</f>
        <v>36546</v>
      </c>
      <c r="C33" s="58" t="n">
        <f aca="false">K75</f>
        <v>27206</v>
      </c>
      <c r="D33" s="59" t="n">
        <v>0</v>
      </c>
      <c r="E33" s="60" t="n">
        <v>0</v>
      </c>
      <c r="F33" s="61" t="n">
        <f aca="false">D33*E33</f>
        <v>0</v>
      </c>
      <c r="G33" s="62" t="n">
        <v>0</v>
      </c>
      <c r="H33" s="63" t="n">
        <v>0</v>
      </c>
      <c r="I33" s="64" t="n">
        <f aca="false">G33*H33</f>
        <v>0</v>
      </c>
      <c r="J33" s="65" t="n">
        <f aca="false">C33-D33-G33</f>
        <v>27206</v>
      </c>
      <c r="K33" s="66" t="n">
        <f aca="false">IF(J33&gt;20000,20000,J33)</f>
        <v>20000</v>
      </c>
      <c r="L33" s="61" t="n">
        <f aca="false">$K$12*K33</f>
        <v>47750</v>
      </c>
      <c r="M33" s="67" t="n">
        <f aca="false">J33-K33</f>
        <v>7206</v>
      </c>
      <c r="N33" s="68" t="n">
        <f aca="false">T33-0.01</f>
        <v>2.53</v>
      </c>
      <c r="O33" s="61" t="n">
        <f aca="false">M33*N33</f>
        <v>18231.18</v>
      </c>
      <c r="P33" s="69" t="n">
        <v>2.51</v>
      </c>
      <c r="Q33" s="70" t="n">
        <f aca="false">IF(($V$6+0.0475)&gt;P33,(($V$6+0.0475)-P33)+0.1,0.1)</f>
        <v>0.1</v>
      </c>
      <c r="R33" s="61" t="n">
        <f aca="false">IF(J33&lt;20000,(20000-J33)*Q33,0)</f>
        <v>0</v>
      </c>
      <c r="S33" s="65" t="n">
        <f aca="false">IF(J33&gt;60000,J33-60000,0)</f>
        <v>0</v>
      </c>
      <c r="T33" s="71" t="n">
        <v>2.54</v>
      </c>
      <c r="U33" s="70" t="n">
        <f aca="false">T33+0.1</f>
        <v>2.64</v>
      </c>
      <c r="V33" s="61" t="n">
        <f aca="false">S33*U33</f>
        <v>0</v>
      </c>
      <c r="W33" s="1" t="n">
        <f aca="false">W32+1</f>
        <v>21</v>
      </c>
    </row>
    <row r="34" customFormat="false" ht="12.75" hidden="false" customHeight="false" outlineLevel="0" collapsed="false">
      <c r="A34" s="56"/>
      <c r="B34" s="72" t="n">
        <f aca="false">B33+1</f>
        <v>36547</v>
      </c>
      <c r="C34" s="58" t="n">
        <f aca="false">K76</f>
        <v>22605</v>
      </c>
      <c r="D34" s="59" t="n">
        <v>0</v>
      </c>
      <c r="E34" s="60" t="n">
        <v>0</v>
      </c>
      <c r="F34" s="61" t="n">
        <f aca="false">D34*E34</f>
        <v>0</v>
      </c>
      <c r="G34" s="62" t="n">
        <v>0</v>
      </c>
      <c r="H34" s="63" t="n">
        <v>0</v>
      </c>
      <c r="I34" s="64" t="n">
        <f aca="false">G34*H34</f>
        <v>0</v>
      </c>
      <c r="J34" s="65" t="n">
        <f aca="false">C34-D34-G34</f>
        <v>22605</v>
      </c>
      <c r="K34" s="66" t="n">
        <f aca="false">IF(J34&gt;20000,20000,J34)</f>
        <v>20000</v>
      </c>
      <c r="L34" s="61" t="n">
        <f aca="false">$K$12*K34</f>
        <v>47750</v>
      </c>
      <c r="M34" s="67" t="n">
        <f aca="false">J34-K34</f>
        <v>2605</v>
      </c>
      <c r="N34" s="68" t="n">
        <f aca="false">T34-0.01</f>
        <v>2.58</v>
      </c>
      <c r="O34" s="61" t="n">
        <f aca="false">M34*N34</f>
        <v>6720.9</v>
      </c>
      <c r="P34" s="69" t="n">
        <v>2.56</v>
      </c>
      <c r="Q34" s="70" t="n">
        <f aca="false">IF(($V$6+0.0475)&gt;P34,(($V$6+0.0475)-P34)+0.1,0.1)</f>
        <v>0.1</v>
      </c>
      <c r="R34" s="61" t="n">
        <f aca="false">IF(J34&lt;20000,(20000-J34)*Q34,0)</f>
        <v>0</v>
      </c>
      <c r="S34" s="65" t="n">
        <f aca="false">IF(J34&gt;60000,J34-60000,0)</f>
        <v>0</v>
      </c>
      <c r="T34" s="71" t="n">
        <v>2.59</v>
      </c>
      <c r="U34" s="70" t="n">
        <f aca="false">T34+0.1</f>
        <v>2.69</v>
      </c>
      <c r="V34" s="61" t="n">
        <f aca="false">S34*U34</f>
        <v>0</v>
      </c>
      <c r="W34" s="1" t="n">
        <f aca="false">W33+1</f>
        <v>22</v>
      </c>
    </row>
    <row r="35" customFormat="false" ht="12.75" hidden="false" customHeight="false" outlineLevel="0" collapsed="false">
      <c r="A35" s="56"/>
      <c r="B35" s="72" t="n">
        <f aca="false">B34+1</f>
        <v>36548</v>
      </c>
      <c r="C35" s="58" t="n">
        <f aca="false">K77</f>
        <v>32922</v>
      </c>
      <c r="D35" s="59" t="n">
        <v>0</v>
      </c>
      <c r="E35" s="60" t="n">
        <v>0</v>
      </c>
      <c r="F35" s="61" t="n">
        <f aca="false">D35*E35</f>
        <v>0</v>
      </c>
      <c r="G35" s="62" t="n">
        <v>0</v>
      </c>
      <c r="H35" s="63" t="n">
        <v>0</v>
      </c>
      <c r="I35" s="64" t="n">
        <f aca="false">G35*H35</f>
        <v>0</v>
      </c>
      <c r="J35" s="65" t="n">
        <f aca="false">C35-D35-G35</f>
        <v>32922</v>
      </c>
      <c r="K35" s="66" t="n">
        <f aca="false">IF(J35&gt;20000,20000,J35)</f>
        <v>20000</v>
      </c>
      <c r="L35" s="61" t="n">
        <f aca="false">$K$12*K35</f>
        <v>47750</v>
      </c>
      <c r="M35" s="67" t="n">
        <f aca="false">J35-K35</f>
        <v>12922</v>
      </c>
      <c r="N35" s="68" t="n">
        <f aca="false">T35-0.01</f>
        <v>2.58</v>
      </c>
      <c r="O35" s="61" t="n">
        <f aca="false">M35*N35</f>
        <v>33338.76</v>
      </c>
      <c r="P35" s="69" t="n">
        <v>2.56</v>
      </c>
      <c r="Q35" s="70" t="n">
        <f aca="false">IF(($V$6+0.0475)&gt;P35,(($V$6+0.0475)-P35)+0.1,0.1)</f>
        <v>0.1</v>
      </c>
      <c r="R35" s="61" t="n">
        <f aca="false">IF(J35&lt;20000,(20000-J35)*Q35,0)</f>
        <v>0</v>
      </c>
      <c r="S35" s="65" t="n">
        <f aca="false">IF(J35&gt;60000,J35-60000,0)</f>
        <v>0</v>
      </c>
      <c r="T35" s="71" t="n">
        <v>2.59</v>
      </c>
      <c r="U35" s="70" t="n">
        <f aca="false">T35+0.1</f>
        <v>2.69</v>
      </c>
      <c r="V35" s="61" t="n">
        <f aca="false">S35*U35</f>
        <v>0</v>
      </c>
      <c r="W35" s="1" t="n">
        <f aca="false">W34+1</f>
        <v>23</v>
      </c>
    </row>
    <row r="36" customFormat="false" ht="12.75" hidden="false" customHeight="false" outlineLevel="0" collapsed="false">
      <c r="A36" s="56"/>
      <c r="B36" s="72" t="n">
        <f aca="false">B35+1</f>
        <v>36549</v>
      </c>
      <c r="C36" s="58" t="n">
        <f aca="false">K78</f>
        <v>35698</v>
      </c>
      <c r="D36" s="59" t="n">
        <v>0</v>
      </c>
      <c r="E36" s="60" t="n">
        <v>0</v>
      </c>
      <c r="F36" s="61" t="n">
        <f aca="false">D36*E36</f>
        <v>0</v>
      </c>
      <c r="G36" s="62" t="n">
        <v>0</v>
      </c>
      <c r="H36" s="63" t="n">
        <v>0</v>
      </c>
      <c r="I36" s="64" t="n">
        <f aca="false">G36*H36</f>
        <v>0</v>
      </c>
      <c r="J36" s="65" t="n">
        <f aca="false">C36-D36-G36</f>
        <v>35698</v>
      </c>
      <c r="K36" s="66" t="n">
        <f aca="false">IF(J36&gt;20000,20000,J36)</f>
        <v>20000</v>
      </c>
      <c r="L36" s="61" t="n">
        <f aca="false">$K$12*K36</f>
        <v>47750</v>
      </c>
      <c r="M36" s="67" t="n">
        <f aca="false">J36-K36</f>
        <v>15698</v>
      </c>
      <c r="N36" s="68" t="n">
        <f aca="false">T36-0.01</f>
        <v>2.58</v>
      </c>
      <c r="O36" s="61" t="n">
        <f aca="false">M36*N36</f>
        <v>40500.84</v>
      </c>
      <c r="P36" s="69" t="n">
        <v>2.56</v>
      </c>
      <c r="Q36" s="70" t="n">
        <f aca="false">IF(($V$6+0.0475)&gt;P36,(($V$6+0.0475)-P36)+0.1,0.1)</f>
        <v>0.1</v>
      </c>
      <c r="R36" s="61" t="n">
        <f aca="false">IF(J36&lt;20000,(20000-J36)*Q36,0)</f>
        <v>0</v>
      </c>
      <c r="S36" s="65" t="n">
        <f aca="false">IF(J36&gt;60000,J36-60000,0)</f>
        <v>0</v>
      </c>
      <c r="T36" s="71" t="n">
        <v>2.59</v>
      </c>
      <c r="U36" s="70" t="n">
        <f aca="false">T36+0.1</f>
        <v>2.69</v>
      </c>
      <c r="V36" s="61" t="n">
        <f aca="false">S36*U36</f>
        <v>0</v>
      </c>
      <c r="W36" s="1" t="n">
        <f aca="false">W35+1</f>
        <v>24</v>
      </c>
    </row>
    <row r="37" customFormat="false" ht="12.75" hidden="false" customHeight="false" outlineLevel="0" collapsed="false">
      <c r="A37" s="56"/>
      <c r="B37" s="72" t="n">
        <f aca="false">B36+1</f>
        <v>36550</v>
      </c>
      <c r="C37" s="58" t="n">
        <f aca="false">K79</f>
        <v>41732</v>
      </c>
      <c r="D37" s="59" t="n">
        <v>0</v>
      </c>
      <c r="E37" s="60" t="n">
        <v>0</v>
      </c>
      <c r="F37" s="61" t="n">
        <f aca="false">D37*E37</f>
        <v>0</v>
      </c>
      <c r="G37" s="62" t="n">
        <v>0</v>
      </c>
      <c r="H37" s="63" t="n">
        <v>0</v>
      </c>
      <c r="I37" s="64" t="n">
        <f aca="false">G37*H37</f>
        <v>0</v>
      </c>
      <c r="J37" s="65" t="n">
        <f aca="false">C37-D37-G37</f>
        <v>41732</v>
      </c>
      <c r="K37" s="66" t="n">
        <f aca="false">IF(J37&gt;20000,20000,J37)</f>
        <v>20000</v>
      </c>
      <c r="L37" s="61" t="n">
        <f aca="false">$K$12*K37</f>
        <v>47750</v>
      </c>
      <c r="M37" s="67" t="n">
        <f aca="false">J37-K37</f>
        <v>21732</v>
      </c>
      <c r="N37" s="68" t="n">
        <f aca="false">T37-0.01</f>
        <v>2.53</v>
      </c>
      <c r="O37" s="61" t="n">
        <f aca="false">M37*N37</f>
        <v>54981.96</v>
      </c>
      <c r="P37" s="69" t="n">
        <v>2.51</v>
      </c>
      <c r="Q37" s="70" t="n">
        <f aca="false">IF(($V$6+0.0475)&gt;P37,(($V$6+0.0475)-P37)+0.1,0.1)</f>
        <v>0.1</v>
      </c>
      <c r="R37" s="61" t="n">
        <f aca="false">IF(J37&lt;20000,(20000-J37)*Q37,0)</f>
        <v>0</v>
      </c>
      <c r="S37" s="65" t="n">
        <f aca="false">IF(J37&gt;60000,J37-60000,0)</f>
        <v>0</v>
      </c>
      <c r="T37" s="71" t="n">
        <v>2.54</v>
      </c>
      <c r="U37" s="70" t="n">
        <f aca="false">T37+0.1</f>
        <v>2.64</v>
      </c>
      <c r="V37" s="61" t="n">
        <f aca="false">S37*U37</f>
        <v>0</v>
      </c>
      <c r="W37" s="1" t="n">
        <f aca="false">W36+1</f>
        <v>25</v>
      </c>
    </row>
    <row r="38" customFormat="false" ht="12.75" hidden="false" customHeight="false" outlineLevel="0" collapsed="false">
      <c r="A38" s="56"/>
      <c r="B38" s="72" t="n">
        <f aca="false">B37+1</f>
        <v>36551</v>
      </c>
      <c r="C38" s="58" t="n">
        <f aca="false">K80</f>
        <v>46756</v>
      </c>
      <c r="D38" s="59" t="n">
        <v>10000</v>
      </c>
      <c r="E38" s="60" t="n">
        <v>2.58</v>
      </c>
      <c r="F38" s="61" t="n">
        <f aca="false">D38*E38</f>
        <v>25800</v>
      </c>
      <c r="G38" s="62" t="n">
        <v>0</v>
      </c>
      <c r="H38" s="63" t="n">
        <v>0</v>
      </c>
      <c r="I38" s="64" t="n">
        <f aca="false">G38*H38</f>
        <v>0</v>
      </c>
      <c r="J38" s="65" t="n">
        <f aca="false">C38-D38-G38</f>
        <v>36756</v>
      </c>
      <c r="K38" s="66" t="n">
        <f aca="false">IF(J38&gt;20000,20000,J38)</f>
        <v>20000</v>
      </c>
      <c r="L38" s="61" t="n">
        <f aca="false">$K$12*K38</f>
        <v>47750</v>
      </c>
      <c r="M38" s="67" t="n">
        <f aca="false">J38-K38</f>
        <v>16756</v>
      </c>
      <c r="N38" s="68" t="n">
        <f aca="false">T38-0.01</f>
        <v>2.64</v>
      </c>
      <c r="O38" s="61" t="n">
        <f aca="false">M38*N38</f>
        <v>44235.84</v>
      </c>
      <c r="P38" s="69" t="n">
        <v>2.625</v>
      </c>
      <c r="Q38" s="70" t="n">
        <f aca="false">IF(($V$6+0.0475)&gt;P38,(($V$6+0.0475)-P38)+0.1,0.1)</f>
        <v>0.1</v>
      </c>
      <c r="R38" s="61" t="n">
        <f aca="false">IF(J38&lt;20000,(20000-J38)*Q38,0)</f>
        <v>0</v>
      </c>
      <c r="S38" s="65" t="n">
        <f aca="false">IF(J38&gt;60000,J38-60000,0)</f>
        <v>0</v>
      </c>
      <c r="T38" s="71" t="n">
        <v>2.65</v>
      </c>
      <c r="U38" s="70" t="n">
        <f aca="false">T38+0.1</f>
        <v>2.75</v>
      </c>
      <c r="V38" s="61" t="n">
        <f aca="false">S38*U38</f>
        <v>0</v>
      </c>
      <c r="W38" s="1" t="n">
        <f aca="false">W37+1</f>
        <v>26</v>
      </c>
    </row>
    <row r="39" customFormat="false" ht="12.75" hidden="false" customHeight="false" outlineLevel="0" collapsed="false">
      <c r="A39" s="56"/>
      <c r="B39" s="72" t="n">
        <f aca="false">B38+1</f>
        <v>36552</v>
      </c>
      <c r="C39" s="58" t="n">
        <f aca="false">K81</f>
        <v>55000</v>
      </c>
      <c r="D39" s="59" t="n">
        <v>10000</v>
      </c>
      <c r="E39" s="60" t="n">
        <v>2.65</v>
      </c>
      <c r="F39" s="61" t="n">
        <f aca="false">D39*E39</f>
        <v>26500</v>
      </c>
      <c r="G39" s="62" t="n">
        <v>0</v>
      </c>
      <c r="H39" s="63" t="n">
        <v>0</v>
      </c>
      <c r="I39" s="64" t="n">
        <f aca="false">G39*H39</f>
        <v>0</v>
      </c>
      <c r="J39" s="65" t="n">
        <f aca="false">C39-D39-G39</f>
        <v>45000</v>
      </c>
      <c r="K39" s="66" t="n">
        <f aca="false">IF(J39&gt;20000,20000,J39)</f>
        <v>20000</v>
      </c>
      <c r="L39" s="61" t="n">
        <f aca="false">$K$12*K39</f>
        <v>47750</v>
      </c>
      <c r="M39" s="67" t="n">
        <f aca="false">J39-K39</f>
        <v>25000</v>
      </c>
      <c r="N39" s="68" t="n">
        <f aca="false">T39-0.01</f>
        <v>2.7</v>
      </c>
      <c r="O39" s="61" t="n">
        <f aca="false">M39*N39</f>
        <v>67500</v>
      </c>
      <c r="P39" s="69" t="n">
        <v>2.68</v>
      </c>
      <c r="Q39" s="70" t="n">
        <f aca="false">IF(($V$6+0.0475)&gt;P39,(($V$6+0.0475)-P39)+0.1,0.1)</f>
        <v>0.1</v>
      </c>
      <c r="R39" s="61" t="n">
        <f aca="false">IF(J39&lt;20000,(20000-J39)*Q39,0)</f>
        <v>0</v>
      </c>
      <c r="S39" s="65" t="n">
        <f aca="false">IF(J39&gt;60000,J39-60000,0)</f>
        <v>0</v>
      </c>
      <c r="T39" s="71" t="n">
        <v>2.71</v>
      </c>
      <c r="U39" s="70" t="n">
        <f aca="false">T39+0.1</f>
        <v>2.81</v>
      </c>
      <c r="V39" s="61" t="n">
        <f aca="false">S39*U39</f>
        <v>0</v>
      </c>
      <c r="W39" s="1" t="n">
        <f aca="false">W38+1</f>
        <v>27</v>
      </c>
    </row>
    <row r="40" customFormat="false" ht="12.75" hidden="false" customHeight="false" outlineLevel="0" collapsed="false">
      <c r="A40" s="56"/>
      <c r="B40" s="72" t="n">
        <f aca="false">B39+1</f>
        <v>36553</v>
      </c>
      <c r="C40" s="58" t="n">
        <f aca="false">K82</f>
        <v>54773</v>
      </c>
      <c r="D40" s="59" t="n">
        <v>10000</v>
      </c>
      <c r="E40" s="60" t="n">
        <v>2.6</v>
      </c>
      <c r="F40" s="61" t="n">
        <f aca="false">D40*E40</f>
        <v>26000</v>
      </c>
      <c r="G40" s="62" t="n">
        <v>0</v>
      </c>
      <c r="H40" s="63" t="n">
        <v>0</v>
      </c>
      <c r="I40" s="64" t="n">
        <f aca="false">G40*H40</f>
        <v>0</v>
      </c>
      <c r="J40" s="65" t="n">
        <f aca="false">C40-D40-G40</f>
        <v>44773</v>
      </c>
      <c r="K40" s="66" t="n">
        <f aca="false">IF(J40&gt;20000,20000,J40)</f>
        <v>20000</v>
      </c>
      <c r="L40" s="61" t="n">
        <f aca="false">$K$12*K40</f>
        <v>47750</v>
      </c>
      <c r="M40" s="67" t="n">
        <f aca="false">J40-K40</f>
        <v>24773</v>
      </c>
      <c r="N40" s="68" t="n">
        <f aca="false">T40-0.01</f>
        <v>2.72</v>
      </c>
      <c r="O40" s="61" t="n">
        <f aca="false">M40*N40</f>
        <v>67382.56</v>
      </c>
      <c r="P40" s="69" t="n">
        <v>2.675</v>
      </c>
      <c r="Q40" s="70" t="n">
        <f aca="false">IF(($V$6+0.0475)&gt;P40,(($V$6+0.0475)-P40)+0.1,0.1)</f>
        <v>0.1</v>
      </c>
      <c r="R40" s="61" t="n">
        <f aca="false">IF(J40&lt;20000,(20000-J40)*Q40,0)</f>
        <v>0</v>
      </c>
      <c r="S40" s="65" t="n">
        <f aca="false">IF(J40&gt;60000,J40-60000,0)</f>
        <v>0</v>
      </c>
      <c r="T40" s="71" t="n">
        <v>2.73</v>
      </c>
      <c r="U40" s="70" t="n">
        <f aca="false">T40+0.1</f>
        <v>2.83</v>
      </c>
      <c r="V40" s="61" t="n">
        <f aca="false">S40*U40</f>
        <v>0</v>
      </c>
      <c r="W40" s="1" t="n">
        <f aca="false">W39+1</f>
        <v>28</v>
      </c>
    </row>
    <row r="41" customFormat="false" ht="12.75" hidden="false" customHeight="false" outlineLevel="0" collapsed="false">
      <c r="A41" s="73"/>
      <c r="B41" s="72" t="n">
        <f aca="false">B40+1</f>
        <v>36554</v>
      </c>
      <c r="C41" s="58" t="n">
        <f aca="false">K83</f>
        <v>36884</v>
      </c>
      <c r="D41" s="59" t="n">
        <v>0</v>
      </c>
      <c r="E41" s="60" t="n">
        <v>0</v>
      </c>
      <c r="F41" s="61" t="n">
        <f aca="false">D41*E41</f>
        <v>0</v>
      </c>
      <c r="G41" s="62" t="n">
        <v>0</v>
      </c>
      <c r="H41" s="63" t="n">
        <v>0</v>
      </c>
      <c r="I41" s="64" t="n">
        <f aca="false">G41*H41</f>
        <v>0</v>
      </c>
      <c r="J41" s="65" t="n">
        <f aca="false">C41-D41-G41</f>
        <v>36884</v>
      </c>
      <c r="K41" s="66" t="n">
        <f aca="false">IF(J41&gt;20000,20000,J41)</f>
        <v>20000</v>
      </c>
      <c r="L41" s="61" t="n">
        <f aca="false">$K$12*K41</f>
        <v>47750</v>
      </c>
      <c r="M41" s="67" t="n">
        <f aca="false">J41-K41</f>
        <v>16884</v>
      </c>
      <c r="N41" s="68" t="n">
        <f aca="false">T41-0.01</f>
        <v>2.84</v>
      </c>
      <c r="O41" s="61" t="n">
        <f aca="false">M41*N41</f>
        <v>47950.56</v>
      </c>
      <c r="P41" s="69" t="n">
        <v>2.805</v>
      </c>
      <c r="Q41" s="70" t="n">
        <f aca="false">IF(($V$6+0.0475)&gt;P41,(($V$6+0.0475)-P41)+0.1,0.1)</f>
        <v>0.1</v>
      </c>
      <c r="R41" s="61" t="n">
        <f aca="false">IF(J41&lt;20000,(20000-J41)*Q41,0)</f>
        <v>0</v>
      </c>
      <c r="S41" s="65" t="n">
        <f aca="false">IF(J41&gt;60000,J41-60000,0)</f>
        <v>0</v>
      </c>
      <c r="T41" s="71" t="n">
        <v>2.85</v>
      </c>
      <c r="U41" s="70" t="n">
        <f aca="false">T41+0.1</f>
        <v>2.95</v>
      </c>
      <c r="V41" s="61" t="n">
        <f aca="false">S41*U41</f>
        <v>0</v>
      </c>
      <c r="W41" s="1" t="n">
        <f aca="false">W40+1</f>
        <v>29</v>
      </c>
    </row>
    <row r="42" customFormat="false" ht="12.75" hidden="false" customHeight="false" outlineLevel="0" collapsed="false">
      <c r="A42" s="73"/>
      <c r="B42" s="72" t="n">
        <f aca="false">B41+1</f>
        <v>36555</v>
      </c>
      <c r="C42" s="58" t="n">
        <f aca="false">K84</f>
        <v>36357</v>
      </c>
      <c r="D42" s="59" t="n">
        <v>0</v>
      </c>
      <c r="E42" s="60" t="n">
        <v>0</v>
      </c>
      <c r="F42" s="61" t="n">
        <f aca="false">D42*E42</f>
        <v>0</v>
      </c>
      <c r="G42" s="62" t="n">
        <v>0</v>
      </c>
      <c r="H42" s="63" t="n">
        <v>0</v>
      </c>
      <c r="I42" s="64" t="n">
        <f aca="false">G42*H42</f>
        <v>0</v>
      </c>
      <c r="J42" s="65" t="n">
        <f aca="false">C42-D42-G42</f>
        <v>36357</v>
      </c>
      <c r="K42" s="66" t="n">
        <f aca="false">IF(J42&gt;20000,20000,J42)</f>
        <v>20000</v>
      </c>
      <c r="L42" s="61" t="n">
        <f aca="false">$K$12*K42</f>
        <v>47750</v>
      </c>
      <c r="M42" s="67" t="n">
        <f aca="false">J42-K42</f>
        <v>16357</v>
      </c>
      <c r="N42" s="68" t="n">
        <f aca="false">T42-0.01</f>
        <v>2.84</v>
      </c>
      <c r="O42" s="61" t="n">
        <f aca="false">M42*N42</f>
        <v>46453.88</v>
      </c>
      <c r="P42" s="69" t="n">
        <v>2.805</v>
      </c>
      <c r="Q42" s="70" t="n">
        <f aca="false">IF(($V$6+0.0475)&gt;P42,(($V$6+0.0475)-P42)+0.1,0.1)</f>
        <v>0.1</v>
      </c>
      <c r="R42" s="61" t="n">
        <f aca="false">IF(J42&lt;20000,(20000-J42)*Q42,0)</f>
        <v>0</v>
      </c>
      <c r="S42" s="65" t="n">
        <f aca="false">IF(J42&gt;60000,J42-60000,0)</f>
        <v>0</v>
      </c>
      <c r="T42" s="71" t="n">
        <v>2.85</v>
      </c>
      <c r="U42" s="70" t="n">
        <f aca="false">T42+0.1</f>
        <v>2.95</v>
      </c>
      <c r="V42" s="61" t="n">
        <f aca="false">S42*U42</f>
        <v>0</v>
      </c>
      <c r="W42" s="1" t="n">
        <f aca="false">W41+1</f>
        <v>30</v>
      </c>
    </row>
    <row r="43" customFormat="false" ht="12.75" hidden="false" customHeight="false" outlineLevel="0" collapsed="false">
      <c r="A43" s="73"/>
      <c r="B43" s="72" t="n">
        <f aca="false">B42+1</f>
        <v>36556</v>
      </c>
      <c r="C43" s="58" t="n">
        <f aca="false">K85</f>
        <v>23084</v>
      </c>
      <c r="D43" s="59" t="n">
        <v>0</v>
      </c>
      <c r="E43" s="60" t="n">
        <v>0</v>
      </c>
      <c r="F43" s="61" t="n">
        <f aca="false">D43*E43</f>
        <v>0</v>
      </c>
      <c r="G43" s="62" t="n">
        <v>0</v>
      </c>
      <c r="H43" s="63" t="n">
        <v>0</v>
      </c>
      <c r="I43" s="64" t="n">
        <f aca="false">G43*H43</f>
        <v>0</v>
      </c>
      <c r="J43" s="65" t="n">
        <f aca="false">C43-D43-G43</f>
        <v>23084</v>
      </c>
      <c r="K43" s="66" t="n">
        <f aca="false">IF(J43&gt;20000,20000,J43)</f>
        <v>20000</v>
      </c>
      <c r="L43" s="61" t="n">
        <f aca="false">$K$12*K43</f>
        <v>47750</v>
      </c>
      <c r="M43" s="67" t="n">
        <f aca="false">J43-K43</f>
        <v>3084</v>
      </c>
      <c r="N43" s="68" t="n">
        <f aca="false">T43-0.01</f>
        <v>2.84</v>
      </c>
      <c r="O43" s="61" t="n">
        <f aca="false">M43*N43</f>
        <v>8758.56</v>
      </c>
      <c r="P43" s="69" t="n">
        <v>2.805</v>
      </c>
      <c r="Q43" s="70" t="n">
        <f aca="false">IF(($V$6+0.0475)&gt;P43,(($V$6+0.0475)-P43)+0.1,0.1)</f>
        <v>0.1</v>
      </c>
      <c r="R43" s="61" t="n">
        <f aca="false">IF(J43&lt;20000,(20000-J43)*Q43,0)</f>
        <v>0</v>
      </c>
      <c r="S43" s="65" t="n">
        <f aca="false">IF(J43&gt;60000,J43-60000,0)</f>
        <v>0</v>
      </c>
      <c r="T43" s="71" t="n">
        <v>2.85</v>
      </c>
      <c r="U43" s="70" t="n">
        <f aca="false">T43+0.1</f>
        <v>2.95</v>
      </c>
      <c r="V43" s="61" t="n">
        <f aca="false">S43*U43</f>
        <v>0</v>
      </c>
      <c r="W43" s="1" t="n">
        <f aca="false">W41+1</f>
        <v>30</v>
      </c>
    </row>
    <row r="44" customFormat="false" ht="13.5" hidden="false" customHeight="false" outlineLevel="0" collapsed="false">
      <c r="B44" s="74" t="n">
        <f aca="false">C44-D44-G44</f>
        <v>899245</v>
      </c>
      <c r="C44" s="75" t="n">
        <f aca="false">SUM(C13:C43)</f>
        <v>929245</v>
      </c>
      <c r="D44" s="75" t="n">
        <f aca="false">SUM(D13:D43)</f>
        <v>30000</v>
      </c>
      <c r="E44" s="76" t="n">
        <f aca="false">IF(D44&gt;0,F44/D44,0)</f>
        <v>2.61</v>
      </c>
      <c r="F44" s="77" t="n">
        <f aca="false">SUM(F13:F43)</f>
        <v>78300</v>
      </c>
      <c r="G44" s="75" t="n">
        <f aca="false">SUM(G13:G43)</f>
        <v>0</v>
      </c>
      <c r="H44" s="75"/>
      <c r="I44" s="78" t="n">
        <f aca="false">SUM(I13:I43)</f>
        <v>0</v>
      </c>
      <c r="J44" s="79" t="n">
        <f aca="false">SUM(J13:J43)</f>
        <v>899245</v>
      </c>
      <c r="K44" s="79" t="n">
        <f aca="false">SUM(K13:K43)</f>
        <v>579739</v>
      </c>
      <c r="L44" s="80" t="n">
        <f aca="false">SUM(L13:L43)</f>
        <v>1384126.8625</v>
      </c>
      <c r="M44" s="81" t="n">
        <f aca="false">SUM(M13:M43)</f>
        <v>319506</v>
      </c>
      <c r="N44" s="76" t="n">
        <f aca="false">O44/M44</f>
        <v>2.48266376844253</v>
      </c>
      <c r="O44" s="80" t="n">
        <f aca="false">SUM(O13:O43)</f>
        <v>793225.97</v>
      </c>
      <c r="P44" s="75"/>
      <c r="Q44" s="75"/>
      <c r="R44" s="80" t="n">
        <f aca="false">SUM(R13:R43)</f>
        <v>12231.8525</v>
      </c>
      <c r="S44" s="79" t="n">
        <f aca="false">SUM(S13:S43)</f>
        <v>0</v>
      </c>
      <c r="T44" s="75"/>
      <c r="U44" s="82" t="n">
        <f aca="false">IF(S44&gt;0,V44/S44,0)</f>
        <v>0</v>
      </c>
      <c r="V44" s="80" t="n">
        <f aca="false">SUM(V13:V43)</f>
        <v>0</v>
      </c>
    </row>
    <row r="45" customFormat="false" ht="14.25" hidden="false" customHeight="false" outlineLevel="0" collapsed="false">
      <c r="C45" s="83"/>
      <c r="E45" s="16"/>
      <c r="J45" s="83"/>
      <c r="M45" s="83"/>
      <c r="R45" s="84"/>
    </row>
    <row r="46" customFormat="false" ht="13.5" hidden="false" customHeight="false" outlineLevel="0" collapsed="false">
      <c r="B46" s="85"/>
      <c r="C46" s="26" t="s">
        <v>41</v>
      </c>
      <c r="D46" s="26"/>
      <c r="E46" s="26"/>
      <c r="F46" s="26"/>
      <c r="G46" s="86" t="n">
        <f aca="false">F44+I44</f>
        <v>78300</v>
      </c>
      <c r="H46" s="87" t="s">
        <v>42</v>
      </c>
      <c r="I46" s="87"/>
      <c r="J46" s="87"/>
      <c r="K46" s="87"/>
      <c r="L46" s="88" t="n">
        <f aca="false">L44+O44+R44+V44</f>
        <v>2189584.685</v>
      </c>
      <c r="M46" s="89"/>
      <c r="N46" s="90"/>
      <c r="O46" s="90"/>
      <c r="P46" s="90"/>
      <c r="Q46" s="91"/>
      <c r="R46" s="92"/>
    </row>
    <row r="47" customFormat="false" ht="12.75" hidden="false" customHeight="false" outlineLevel="0" collapsed="false">
      <c r="E47" s="83"/>
      <c r="F47" s="83"/>
      <c r="I47" s="1"/>
      <c r="L47" s="17"/>
      <c r="M47" s="85"/>
    </row>
    <row r="48" customFormat="false" ht="12.75" hidden="false" customHeight="false" outlineLevel="0" collapsed="false">
      <c r="C48" s="93" t="s">
        <v>43</v>
      </c>
    </row>
    <row r="49" customFormat="false" ht="12.75" hidden="false" customHeight="false" outlineLevel="0" collapsed="false">
      <c r="C49" s="7"/>
      <c r="D49" s="7"/>
      <c r="E49" s="26" t="s">
        <v>44</v>
      </c>
      <c r="F49" s="26"/>
      <c r="G49" s="26"/>
      <c r="H49" s="94"/>
      <c r="I49" s="95"/>
    </row>
    <row r="50" customFormat="false" ht="12.75" hidden="false" customHeight="false" outlineLevel="0" collapsed="false">
      <c r="C50" s="7"/>
      <c r="D50" s="7"/>
      <c r="E50" s="26" t="s">
        <v>45</v>
      </c>
      <c r="F50" s="26"/>
      <c r="G50" s="26"/>
      <c r="H50" s="94"/>
      <c r="I50" s="95"/>
    </row>
    <row r="51" customFormat="false" ht="12.75" hidden="false" customHeight="false" outlineLevel="0" collapsed="false">
      <c r="C51" s="7"/>
      <c r="D51" s="7"/>
      <c r="E51" s="7"/>
      <c r="F51" s="7"/>
      <c r="G51" s="96"/>
      <c r="H51" s="94"/>
      <c r="I51" s="95"/>
    </row>
    <row r="52" customFormat="false" ht="12.75" hidden="false" customHeight="false" outlineLevel="0" collapsed="false">
      <c r="C52" s="97"/>
      <c r="D52" s="97"/>
      <c r="E52" s="97"/>
      <c r="F52" s="97"/>
      <c r="G52" s="98"/>
      <c r="H52" s="99"/>
      <c r="I52" s="100" t="s">
        <v>46</v>
      </c>
      <c r="J52" s="97"/>
      <c r="K52" s="97"/>
      <c r="L52" s="101"/>
      <c r="M52" s="101"/>
      <c r="N52" s="101"/>
      <c r="O52" s="101"/>
      <c r="P52" s="101"/>
      <c r="Q52" s="101" t="s">
        <v>11</v>
      </c>
    </row>
    <row r="53" customFormat="false" ht="12.75" hidden="false" customHeight="false" outlineLevel="0" collapsed="false">
      <c r="C53" s="97" t="s">
        <v>47</v>
      </c>
      <c r="D53" s="97" t="s">
        <v>47</v>
      </c>
      <c r="E53" s="97" t="s">
        <v>47</v>
      </c>
      <c r="F53" s="97" t="s">
        <v>47</v>
      </c>
      <c r="G53" s="97" t="s">
        <v>47</v>
      </c>
      <c r="H53" s="97"/>
      <c r="I53" s="97" t="s">
        <v>19</v>
      </c>
      <c r="J53" s="97"/>
      <c r="K53" s="97" t="s">
        <v>48</v>
      </c>
      <c r="M53" s="101"/>
      <c r="N53" s="101"/>
      <c r="O53" s="101"/>
    </row>
    <row r="54" customFormat="false" ht="12.75" hidden="false" customHeight="false" outlineLevel="0" collapsed="false">
      <c r="C54" s="27" t="n">
        <v>1007</v>
      </c>
      <c r="D54" s="27" t="n">
        <v>1008</v>
      </c>
      <c r="E54" s="27" t="n">
        <v>1009</v>
      </c>
      <c r="F54" s="27" t="n">
        <v>1175</v>
      </c>
      <c r="G54" s="27" t="n">
        <v>1358</v>
      </c>
      <c r="H54" s="27" t="s">
        <v>49</v>
      </c>
      <c r="I54" s="27" t="s">
        <v>50</v>
      </c>
      <c r="J54" s="27"/>
      <c r="K54" s="27" t="s">
        <v>15</v>
      </c>
      <c r="M54" s="102"/>
      <c r="N54" s="102"/>
      <c r="O54" s="102"/>
    </row>
    <row r="55" customFormat="false" ht="12.75" hidden="false" customHeight="false" outlineLevel="0" collapsed="false">
      <c r="B55" s="1" t="n">
        <v>1</v>
      </c>
      <c r="C55" s="103" t="n">
        <v>5080</v>
      </c>
      <c r="D55" s="103" t="n">
        <v>18461</v>
      </c>
      <c r="E55" s="103" t="n">
        <v>4940</v>
      </c>
      <c r="F55" s="103" t="n">
        <v>694</v>
      </c>
      <c r="G55" s="103" t="n">
        <v>0</v>
      </c>
      <c r="H55" s="103" t="n">
        <v>10000</v>
      </c>
      <c r="I55" s="104"/>
      <c r="J55" s="105"/>
      <c r="K55" s="83" t="n">
        <f aca="false">C55+D55+E55+F55+G55-H55-I55+J55</f>
        <v>19175</v>
      </c>
      <c r="M55" s="105"/>
      <c r="N55" s="105"/>
      <c r="O55" s="105"/>
    </row>
    <row r="56" customFormat="false" ht="12.75" hidden="false" customHeight="false" outlineLevel="0" collapsed="false">
      <c r="B56" s="1" t="n">
        <v>2</v>
      </c>
      <c r="C56" s="103" t="n">
        <v>5076</v>
      </c>
      <c r="D56" s="103" t="n">
        <v>25330</v>
      </c>
      <c r="E56" s="103" t="n">
        <v>4934</v>
      </c>
      <c r="F56" s="103" t="n">
        <v>0</v>
      </c>
      <c r="G56" s="103" t="n">
        <v>0</v>
      </c>
      <c r="H56" s="103" t="n">
        <v>10000</v>
      </c>
      <c r="I56" s="104"/>
      <c r="J56" s="105"/>
      <c r="K56" s="83" t="n">
        <f aca="false">C56+D56+E56+F56+G56-H56-I56+J56</f>
        <v>25340</v>
      </c>
      <c r="M56" s="105"/>
      <c r="N56" s="105"/>
      <c r="O56" s="105"/>
    </row>
    <row r="57" customFormat="false" ht="12.75" hidden="false" customHeight="false" outlineLevel="0" collapsed="false">
      <c r="B57" s="1" t="n">
        <v>3</v>
      </c>
      <c r="C57" s="103" t="n">
        <v>5069</v>
      </c>
      <c r="D57" s="103" t="n">
        <v>28867</v>
      </c>
      <c r="E57" s="103" t="n">
        <v>4941</v>
      </c>
      <c r="F57" s="103" t="n">
        <v>0</v>
      </c>
      <c r="G57" s="103" t="n">
        <v>0</v>
      </c>
      <c r="H57" s="103" t="n">
        <v>10000</v>
      </c>
      <c r="I57" s="104"/>
      <c r="J57" s="105"/>
      <c r="K57" s="83" t="n">
        <f aca="false">C57+D57+E57+F57+G57-H57-I57+J57</f>
        <v>28877</v>
      </c>
      <c r="M57" s="105"/>
      <c r="N57" s="105"/>
      <c r="O57" s="105"/>
    </row>
    <row r="58" customFormat="false" ht="12.75" hidden="false" customHeight="false" outlineLevel="0" collapsed="false">
      <c r="B58" s="1" t="n">
        <v>4</v>
      </c>
      <c r="C58" s="103" t="n">
        <v>7249</v>
      </c>
      <c r="D58" s="103" t="n">
        <v>40521</v>
      </c>
      <c r="E58" s="103" t="n">
        <v>4789</v>
      </c>
      <c r="F58" s="103" t="n">
        <v>0</v>
      </c>
      <c r="G58" s="103" t="n">
        <v>0</v>
      </c>
      <c r="H58" s="103" t="n">
        <v>10000</v>
      </c>
      <c r="I58" s="104"/>
      <c r="J58" s="105"/>
      <c r="K58" s="83" t="n">
        <f aca="false">C58+D58+E58+F58+G58-H58-I58+J58</f>
        <v>42559</v>
      </c>
      <c r="M58" s="105"/>
      <c r="N58" s="105"/>
      <c r="O58" s="105"/>
    </row>
    <row r="59" customFormat="false" ht="12.75" hidden="false" customHeight="false" outlineLevel="0" collapsed="false">
      <c r="B59" s="1" t="n">
        <v>5</v>
      </c>
      <c r="C59" s="103" t="n">
        <v>11498</v>
      </c>
      <c r="D59" s="103" t="n">
        <v>32235</v>
      </c>
      <c r="E59" s="103" t="n">
        <v>4863</v>
      </c>
      <c r="F59" s="103" t="n">
        <v>0</v>
      </c>
      <c r="G59" s="103" t="n">
        <v>0</v>
      </c>
      <c r="H59" s="103" t="n">
        <v>35000</v>
      </c>
      <c r="I59" s="104"/>
      <c r="J59" s="105"/>
      <c r="K59" s="83" t="n">
        <f aca="false">C59+D59+E59+F59+G59-H59-I59+J59</f>
        <v>13596</v>
      </c>
      <c r="M59" s="105"/>
      <c r="N59" s="105"/>
      <c r="O59" s="105"/>
    </row>
    <row r="60" customFormat="false" ht="12.75" hidden="false" customHeight="false" outlineLevel="0" collapsed="false">
      <c r="B60" s="1" t="n">
        <v>6</v>
      </c>
      <c r="C60" s="103" t="n">
        <v>11019</v>
      </c>
      <c r="D60" s="103" t="n">
        <v>19587</v>
      </c>
      <c r="E60" s="103" t="n">
        <v>6354</v>
      </c>
      <c r="F60" s="103" t="n">
        <v>0</v>
      </c>
      <c r="G60" s="103" t="n">
        <v>0</v>
      </c>
      <c r="H60" s="103" t="n">
        <v>30000</v>
      </c>
      <c r="I60" s="104"/>
      <c r="J60" s="105"/>
      <c r="K60" s="83" t="n">
        <f aca="false">C60+D60+E60+F60+G60-H60-I60+J60</f>
        <v>6960</v>
      </c>
      <c r="M60" s="105"/>
      <c r="N60" s="105"/>
      <c r="O60" s="105"/>
    </row>
    <row r="61" customFormat="false" ht="12.75" hidden="false" customHeight="false" outlineLevel="0" collapsed="false">
      <c r="B61" s="1" t="n">
        <v>7</v>
      </c>
      <c r="C61" s="103" t="n">
        <v>12330</v>
      </c>
      <c r="D61" s="103" t="n">
        <v>20508</v>
      </c>
      <c r="E61" s="103" t="n">
        <v>2368</v>
      </c>
      <c r="F61" s="103" t="n">
        <v>0</v>
      </c>
      <c r="G61" s="103" t="n">
        <v>0</v>
      </c>
      <c r="H61" s="103" t="n">
        <v>20000</v>
      </c>
      <c r="I61" s="104"/>
      <c r="J61" s="105"/>
      <c r="K61" s="83" t="n">
        <f aca="false">C61+D61+E61+F61+G61-H61-I61+J61</f>
        <v>15206</v>
      </c>
      <c r="M61" s="105"/>
      <c r="N61" s="105"/>
      <c r="O61" s="105"/>
    </row>
    <row r="62" customFormat="false" ht="12.75" hidden="false" customHeight="false" outlineLevel="0" collapsed="false">
      <c r="B62" s="1" t="n">
        <v>8</v>
      </c>
      <c r="C62" s="103" t="n">
        <v>11764</v>
      </c>
      <c r="D62" s="103" t="n">
        <v>8540</v>
      </c>
      <c r="E62" s="103" t="n">
        <v>0</v>
      </c>
      <c r="F62" s="103" t="n">
        <v>0</v>
      </c>
      <c r="G62" s="103" t="n">
        <v>0</v>
      </c>
      <c r="H62" s="103" t="n">
        <v>10000</v>
      </c>
      <c r="I62" s="104"/>
      <c r="J62" s="105"/>
      <c r="K62" s="83" t="n">
        <f aca="false">C62+D62+E62+F62+G62-H62-I62+J62</f>
        <v>10304</v>
      </c>
      <c r="M62" s="105"/>
      <c r="N62" s="105"/>
      <c r="O62" s="105"/>
    </row>
    <row r="63" customFormat="false" ht="12.75" hidden="false" customHeight="false" outlineLevel="0" collapsed="false">
      <c r="B63" s="1" t="n">
        <v>9</v>
      </c>
      <c r="C63" s="103" t="n">
        <v>12127</v>
      </c>
      <c r="D63" s="103" t="n">
        <v>14422</v>
      </c>
      <c r="E63" s="103" t="n">
        <v>0</v>
      </c>
      <c r="F63" s="103" t="n">
        <v>0</v>
      </c>
      <c r="G63" s="103" t="n">
        <v>0</v>
      </c>
      <c r="H63" s="103" t="n">
        <v>10000</v>
      </c>
      <c r="I63" s="104"/>
      <c r="J63" s="105"/>
      <c r="K63" s="83" t="n">
        <f aca="false">C63+D63+E63+F63+G63-H63-I63+J63</f>
        <v>16549</v>
      </c>
      <c r="M63" s="105"/>
      <c r="N63" s="105"/>
      <c r="O63" s="105"/>
    </row>
    <row r="64" customFormat="false" ht="12.75" hidden="false" customHeight="false" outlineLevel="0" collapsed="false">
      <c r="B64" s="1" t="n">
        <v>10</v>
      </c>
      <c r="C64" s="103" t="n">
        <v>12118</v>
      </c>
      <c r="D64" s="103" t="n">
        <v>15831</v>
      </c>
      <c r="E64" s="103" t="n">
        <v>0</v>
      </c>
      <c r="F64" s="103" t="n">
        <v>0</v>
      </c>
      <c r="G64" s="103" t="n">
        <v>0</v>
      </c>
      <c r="H64" s="103" t="n">
        <v>10000</v>
      </c>
      <c r="I64" s="104"/>
      <c r="J64" s="105"/>
      <c r="K64" s="83" t="n">
        <f aca="false">C64+D64+E64+F64+G64-H64-I64+J64</f>
        <v>17949</v>
      </c>
      <c r="M64" s="105"/>
      <c r="N64" s="105"/>
      <c r="O64" s="105"/>
    </row>
    <row r="65" customFormat="false" ht="12.75" hidden="false" customHeight="false" outlineLevel="0" collapsed="false">
      <c r="B65" s="1" t="n">
        <v>11</v>
      </c>
      <c r="C65" s="103" t="n">
        <v>11554</v>
      </c>
      <c r="D65" s="103" t="n">
        <v>30844</v>
      </c>
      <c r="E65" s="103" t="n">
        <v>0</v>
      </c>
      <c r="F65" s="103" t="n">
        <v>0</v>
      </c>
      <c r="G65" s="103" t="n">
        <v>0</v>
      </c>
      <c r="H65" s="103" t="n">
        <v>10000</v>
      </c>
      <c r="I65" s="104"/>
      <c r="J65" s="105"/>
      <c r="K65" s="83" t="n">
        <f aca="false">C65+D65+E65+F65+G65-H65-I65+J65</f>
        <v>32398</v>
      </c>
      <c r="M65" s="105"/>
      <c r="N65" s="105"/>
      <c r="O65" s="105"/>
    </row>
    <row r="66" customFormat="false" ht="12.75" hidden="false" customHeight="false" outlineLevel="0" collapsed="false">
      <c r="B66" s="1" t="n">
        <v>12</v>
      </c>
      <c r="C66" s="103" t="n">
        <v>11532</v>
      </c>
      <c r="D66" s="103" t="n">
        <v>26353</v>
      </c>
      <c r="E66" s="103" t="n">
        <v>0</v>
      </c>
      <c r="F66" s="103" t="n">
        <v>0</v>
      </c>
      <c r="G66" s="103" t="n">
        <v>0</v>
      </c>
      <c r="H66" s="103" t="n">
        <v>10000</v>
      </c>
      <c r="I66" s="104"/>
      <c r="J66" s="105"/>
      <c r="K66" s="83" t="n">
        <f aca="false">C66+D66+E66+F66+G66-H66-I66+J66</f>
        <v>27885</v>
      </c>
      <c r="M66" s="105"/>
      <c r="N66" s="105"/>
      <c r="O66" s="105"/>
    </row>
    <row r="67" customFormat="false" ht="12.75" hidden="false" customHeight="false" outlineLevel="0" collapsed="false">
      <c r="B67" s="1" t="n">
        <v>13</v>
      </c>
      <c r="C67" s="103" t="n">
        <v>16965</v>
      </c>
      <c r="D67" s="103" t="n">
        <v>31799</v>
      </c>
      <c r="E67" s="103" t="n">
        <v>0</v>
      </c>
      <c r="F67" s="103" t="n">
        <v>0</v>
      </c>
      <c r="G67" s="103" t="n">
        <v>0</v>
      </c>
      <c r="H67" s="103" t="n">
        <v>10000</v>
      </c>
      <c r="I67" s="104"/>
      <c r="J67" s="105"/>
      <c r="K67" s="83" t="n">
        <f aca="false">C67+D67+E67+F67+G67-H67-I67+J67</f>
        <v>38764</v>
      </c>
      <c r="M67" s="105"/>
      <c r="N67" s="105"/>
      <c r="O67" s="105"/>
    </row>
    <row r="68" customFormat="false" ht="12.75" hidden="false" customHeight="false" outlineLevel="0" collapsed="false">
      <c r="B68" s="1" t="n">
        <v>14</v>
      </c>
      <c r="C68" s="103" t="n">
        <v>14417</v>
      </c>
      <c r="D68" s="103" t="n">
        <v>23536</v>
      </c>
      <c r="E68" s="103" t="n">
        <v>0</v>
      </c>
      <c r="F68" s="103" t="n">
        <v>0</v>
      </c>
      <c r="G68" s="103" t="n">
        <v>0</v>
      </c>
      <c r="H68" s="103" t="n">
        <v>10000</v>
      </c>
      <c r="I68" s="104"/>
      <c r="J68" s="105"/>
      <c r="K68" s="83" t="n">
        <f aca="false">C68+D68+E68+F68+G68-H68-I68+J68</f>
        <v>27953</v>
      </c>
      <c r="M68" s="105"/>
      <c r="N68" s="105"/>
      <c r="O68" s="105"/>
    </row>
    <row r="69" customFormat="false" ht="12.75" hidden="false" customHeight="false" outlineLevel="0" collapsed="false">
      <c r="B69" s="1" t="n">
        <v>15</v>
      </c>
      <c r="C69" s="103" t="n">
        <v>14476</v>
      </c>
      <c r="D69" s="103" t="n">
        <v>18842</v>
      </c>
      <c r="E69" s="103" t="n">
        <v>0</v>
      </c>
      <c r="F69" s="103" t="n">
        <v>0</v>
      </c>
      <c r="G69" s="103" t="n">
        <v>0</v>
      </c>
      <c r="H69" s="103" t="n">
        <v>10000</v>
      </c>
      <c r="I69" s="104"/>
      <c r="J69" s="105"/>
      <c r="K69" s="83" t="n">
        <f aca="false">C69+D69+E69+F69+G69-H69-I69+J69</f>
        <v>23318</v>
      </c>
      <c r="M69" s="105"/>
      <c r="N69" s="105"/>
      <c r="O69" s="105"/>
    </row>
    <row r="70" customFormat="false" ht="12.75" hidden="false" customHeight="false" outlineLevel="0" collapsed="false">
      <c r="B70" s="1" t="n">
        <v>16</v>
      </c>
      <c r="C70" s="103" t="n">
        <v>8605</v>
      </c>
      <c r="D70" s="103" t="n">
        <v>28260</v>
      </c>
      <c r="E70" s="103" t="n">
        <v>0</v>
      </c>
      <c r="F70" s="103" t="n">
        <v>0</v>
      </c>
      <c r="G70" s="103" t="n">
        <v>0</v>
      </c>
      <c r="H70" s="103" t="n">
        <v>10000</v>
      </c>
      <c r="I70" s="104"/>
      <c r="J70" s="105"/>
      <c r="K70" s="83" t="n">
        <f aca="false">C70+D70+E70+F70+G70-H70-I70+J70</f>
        <v>26865</v>
      </c>
      <c r="M70" s="105"/>
      <c r="N70" s="105"/>
      <c r="O70" s="105"/>
    </row>
    <row r="71" customFormat="false" ht="12.75" hidden="false" customHeight="false" outlineLevel="0" collapsed="false">
      <c r="B71" s="1" t="n">
        <v>17</v>
      </c>
      <c r="C71" s="103" t="n">
        <v>5096</v>
      </c>
      <c r="D71" s="103" t="n">
        <v>33411</v>
      </c>
      <c r="E71" s="103" t="n">
        <v>0</v>
      </c>
      <c r="F71" s="103" t="n">
        <v>0</v>
      </c>
      <c r="G71" s="103" t="n">
        <v>0</v>
      </c>
      <c r="H71" s="103" t="n">
        <v>10000</v>
      </c>
      <c r="I71" s="104"/>
      <c r="J71" s="105"/>
      <c r="K71" s="83" t="n">
        <f aca="false">C71+D71+E71+F71+G71-H71-I71+J71</f>
        <v>28507</v>
      </c>
      <c r="M71" s="105"/>
      <c r="N71" s="105"/>
      <c r="O71" s="105"/>
    </row>
    <row r="72" customFormat="false" ht="12.75" hidden="false" customHeight="false" outlineLevel="0" collapsed="false">
      <c r="B72" s="1" t="n">
        <v>18</v>
      </c>
      <c r="C72" s="103" t="n">
        <v>11074</v>
      </c>
      <c r="D72" s="103" t="n">
        <v>38103</v>
      </c>
      <c r="E72" s="103" t="n">
        <v>0</v>
      </c>
      <c r="F72" s="103" t="n">
        <v>0</v>
      </c>
      <c r="G72" s="103" t="n">
        <v>0</v>
      </c>
      <c r="H72" s="103" t="n">
        <v>10000</v>
      </c>
      <c r="I72" s="104"/>
      <c r="J72" s="105"/>
      <c r="K72" s="83" t="n">
        <f aca="false">C72+D72+E72+F72+G72-H72-I72+J72</f>
        <v>39177</v>
      </c>
      <c r="M72" s="105"/>
      <c r="N72" s="105"/>
      <c r="O72" s="105"/>
    </row>
    <row r="73" customFormat="false" ht="12.75" hidden="false" customHeight="false" outlineLevel="0" collapsed="false">
      <c r="B73" s="1" t="n">
        <v>19</v>
      </c>
      <c r="C73" s="103" t="n">
        <v>13801</v>
      </c>
      <c r="D73" s="103" t="n">
        <v>36838</v>
      </c>
      <c r="E73" s="103" t="n">
        <v>0</v>
      </c>
      <c r="F73" s="103" t="n">
        <v>0</v>
      </c>
      <c r="G73" s="103" t="n">
        <v>0</v>
      </c>
      <c r="H73" s="103" t="n">
        <v>15000</v>
      </c>
      <c r="I73" s="104"/>
      <c r="J73" s="105"/>
      <c r="K73" s="83" t="n">
        <f aca="false">C73+D73+E73+F73+G73-H73-I73+J73</f>
        <v>35639</v>
      </c>
      <c r="M73" s="105"/>
      <c r="N73" s="105"/>
      <c r="O73" s="105"/>
    </row>
    <row r="74" customFormat="false" ht="12.75" hidden="false" customHeight="false" outlineLevel="0" collapsed="false">
      <c r="B74" s="1" t="n">
        <v>20</v>
      </c>
      <c r="C74" s="103" t="n">
        <v>14422</v>
      </c>
      <c r="D74" s="103" t="n">
        <v>39785</v>
      </c>
      <c r="E74" s="103" t="n">
        <v>0</v>
      </c>
      <c r="F74" s="103" t="n">
        <v>0</v>
      </c>
      <c r="G74" s="103" t="n">
        <v>0</v>
      </c>
      <c r="H74" s="103" t="n">
        <v>15000</v>
      </c>
      <c r="I74" s="104"/>
      <c r="J74" s="105"/>
      <c r="K74" s="83" t="n">
        <f aca="false">C74+D74+E74+F74+G74-H74-I74+J74</f>
        <v>39207</v>
      </c>
      <c r="M74" s="105"/>
      <c r="N74" s="105"/>
      <c r="O74" s="105"/>
    </row>
    <row r="75" customFormat="false" ht="12.75" hidden="false" customHeight="false" outlineLevel="0" collapsed="false">
      <c r="B75" s="1" t="n">
        <v>21</v>
      </c>
      <c r="C75" s="103" t="n">
        <v>9323</v>
      </c>
      <c r="D75" s="103" t="n">
        <v>32883</v>
      </c>
      <c r="E75" s="103" t="n">
        <v>0</v>
      </c>
      <c r="F75" s="103" t="n">
        <v>0</v>
      </c>
      <c r="G75" s="103" t="n">
        <v>0</v>
      </c>
      <c r="H75" s="103" t="n">
        <v>15000</v>
      </c>
      <c r="I75" s="104"/>
      <c r="J75" s="105"/>
      <c r="K75" s="83" t="n">
        <f aca="false">C75+D75+E75+F75+G75-H75-I75+J75</f>
        <v>27206</v>
      </c>
      <c r="M75" s="105"/>
      <c r="N75" s="105"/>
      <c r="O75" s="105"/>
    </row>
    <row r="76" customFormat="false" ht="12.75" hidden="false" customHeight="false" outlineLevel="0" collapsed="false">
      <c r="B76" s="1" t="n">
        <v>22</v>
      </c>
      <c r="C76" s="103" t="n">
        <v>13496</v>
      </c>
      <c r="D76" s="103" t="n">
        <v>19109</v>
      </c>
      <c r="E76" s="103" t="n">
        <v>0</v>
      </c>
      <c r="F76" s="103" t="n">
        <v>0</v>
      </c>
      <c r="G76" s="103" t="n">
        <v>0</v>
      </c>
      <c r="H76" s="103" t="n">
        <v>10000</v>
      </c>
      <c r="I76" s="104"/>
      <c r="J76" s="105"/>
      <c r="K76" s="83" t="n">
        <f aca="false">C76+D76+E76+F76+G76-H76-I76+J76</f>
        <v>22605</v>
      </c>
      <c r="M76" s="105"/>
      <c r="N76" s="105"/>
      <c r="O76" s="105"/>
    </row>
    <row r="77" customFormat="false" ht="12.75" hidden="false" customHeight="false" outlineLevel="0" collapsed="false">
      <c r="B77" s="1" t="n">
        <v>23</v>
      </c>
      <c r="C77" s="103" t="n">
        <v>12671</v>
      </c>
      <c r="D77" s="103" t="n">
        <v>30251</v>
      </c>
      <c r="E77" s="103" t="n">
        <v>0</v>
      </c>
      <c r="F77" s="103" t="n">
        <v>0</v>
      </c>
      <c r="G77" s="103" t="n">
        <v>0</v>
      </c>
      <c r="H77" s="103" t="n">
        <v>10000</v>
      </c>
      <c r="I77" s="104"/>
      <c r="J77" s="105"/>
      <c r="K77" s="83" t="n">
        <f aca="false">C77+D77+E77+F77+G77-H77-I77+J77</f>
        <v>32922</v>
      </c>
      <c r="M77" s="105"/>
      <c r="N77" s="105"/>
      <c r="O77" s="105"/>
    </row>
    <row r="78" customFormat="false" ht="12.75" hidden="false" customHeight="false" outlineLevel="0" collapsed="false">
      <c r="B78" s="1" t="n">
        <v>24</v>
      </c>
      <c r="C78" s="103" t="n">
        <v>5853</v>
      </c>
      <c r="D78" s="103" t="n">
        <v>39682</v>
      </c>
      <c r="E78" s="103" t="n">
        <v>0</v>
      </c>
      <c r="F78" s="103" t="n">
        <v>163</v>
      </c>
      <c r="G78" s="103" t="n">
        <v>0</v>
      </c>
      <c r="H78" s="103" t="n">
        <v>10000</v>
      </c>
      <c r="I78" s="104"/>
      <c r="J78" s="105"/>
      <c r="K78" s="83" t="n">
        <f aca="false">C78+D78+E78+F78+G78-H78-I78+J78</f>
        <v>35698</v>
      </c>
      <c r="M78" s="105"/>
      <c r="N78" s="105"/>
      <c r="O78" s="105"/>
    </row>
    <row r="79" customFormat="false" ht="12.75" hidden="false" customHeight="false" outlineLevel="0" collapsed="false">
      <c r="B79" s="1" t="n">
        <v>25</v>
      </c>
      <c r="C79" s="103" t="n">
        <v>7794</v>
      </c>
      <c r="D79" s="103" t="n">
        <v>33726</v>
      </c>
      <c r="E79" s="103" t="n">
        <v>0</v>
      </c>
      <c r="F79" s="103" t="n">
        <v>10212</v>
      </c>
      <c r="G79" s="103" t="n">
        <v>0</v>
      </c>
      <c r="H79" s="103" t="n">
        <v>10000</v>
      </c>
      <c r="I79" s="104"/>
      <c r="J79" s="105"/>
      <c r="K79" s="83" t="n">
        <f aca="false">C79+D79+E79+F79+G79-H79-I79+J79</f>
        <v>41732</v>
      </c>
      <c r="M79" s="105"/>
      <c r="N79" s="105"/>
      <c r="O79" s="105"/>
    </row>
    <row r="80" customFormat="false" ht="12.75" hidden="false" customHeight="false" outlineLevel="0" collapsed="false">
      <c r="B80" s="1" t="n">
        <v>26</v>
      </c>
      <c r="C80" s="103" t="n">
        <v>15430</v>
      </c>
      <c r="D80" s="103" t="n">
        <v>39555</v>
      </c>
      <c r="E80" s="103" t="n">
        <v>0</v>
      </c>
      <c r="F80" s="103" t="n">
        <v>11771</v>
      </c>
      <c r="G80" s="103" t="n">
        <v>0</v>
      </c>
      <c r="H80" s="103" t="n">
        <v>20000</v>
      </c>
      <c r="I80" s="104"/>
      <c r="J80" s="105"/>
      <c r="K80" s="83" t="n">
        <f aca="false">C80+D80+E80+F80+G80-H80-I80+J80</f>
        <v>46756</v>
      </c>
      <c r="M80" s="105"/>
      <c r="N80" s="105"/>
      <c r="O80" s="105"/>
    </row>
    <row r="81" customFormat="false" ht="12.75" hidden="false" customHeight="false" outlineLevel="0" collapsed="false">
      <c r="B81" s="1" t="n">
        <v>27</v>
      </c>
      <c r="C81" s="103" t="n">
        <v>19890</v>
      </c>
      <c r="D81" s="103" t="n">
        <v>41972</v>
      </c>
      <c r="E81" s="103" t="n">
        <v>0</v>
      </c>
      <c r="F81" s="103" t="n">
        <v>13138</v>
      </c>
      <c r="G81" s="103" t="n">
        <v>0</v>
      </c>
      <c r="H81" s="103" t="n">
        <v>20000</v>
      </c>
      <c r="I81" s="104"/>
      <c r="J81" s="105"/>
      <c r="K81" s="83" t="n">
        <f aca="false">C81+D81+E81+F81+G81-H81-I81+J81</f>
        <v>55000</v>
      </c>
      <c r="M81" s="105"/>
      <c r="N81" s="105"/>
      <c r="O81" s="105"/>
    </row>
    <row r="82" customFormat="false" ht="12.75" hidden="false" customHeight="false" outlineLevel="0" collapsed="false">
      <c r="B82" s="1" t="n">
        <v>28</v>
      </c>
      <c r="C82" s="103" t="n">
        <v>34806</v>
      </c>
      <c r="D82" s="103" t="n">
        <v>23679</v>
      </c>
      <c r="E82" s="103" t="n">
        <v>0</v>
      </c>
      <c r="F82" s="103" t="n">
        <v>16288</v>
      </c>
      <c r="G82" s="103" t="n">
        <v>0</v>
      </c>
      <c r="H82" s="103" t="n">
        <v>20000</v>
      </c>
      <c r="I82" s="104"/>
      <c r="J82" s="105"/>
      <c r="K82" s="83" t="n">
        <f aca="false">C82+D82+E82+F82+G82-H82-I82+J82</f>
        <v>54773</v>
      </c>
      <c r="M82" s="105"/>
      <c r="N82" s="105"/>
      <c r="O82" s="105"/>
    </row>
    <row r="83" customFormat="false" ht="12.75" hidden="false" customHeight="false" outlineLevel="0" collapsed="false">
      <c r="B83" s="1" t="n">
        <v>29</v>
      </c>
      <c r="C83" s="103" t="n">
        <v>22900</v>
      </c>
      <c r="D83" s="103" t="n">
        <v>29147</v>
      </c>
      <c r="E83" s="103" t="n">
        <v>0</v>
      </c>
      <c r="F83" s="103" t="n">
        <f aca="false">10609+4228</f>
        <v>14837</v>
      </c>
      <c r="G83" s="103" t="n">
        <v>0</v>
      </c>
      <c r="H83" s="103" t="n">
        <v>30000</v>
      </c>
      <c r="I83" s="104"/>
      <c r="J83" s="105"/>
      <c r="K83" s="83" t="n">
        <f aca="false">C83+D83+E83+F83+G83-H83-I83+J83</f>
        <v>36884</v>
      </c>
      <c r="M83" s="105"/>
      <c r="N83" s="105"/>
      <c r="O83" s="105"/>
    </row>
    <row r="84" customFormat="false" ht="12.75" hidden="false" customHeight="false" outlineLevel="0" collapsed="false">
      <c r="B84" s="1" t="n">
        <v>30</v>
      </c>
      <c r="C84" s="103" t="n">
        <v>22511</v>
      </c>
      <c r="D84" s="103" t="n">
        <v>27805</v>
      </c>
      <c r="E84" s="103" t="n">
        <v>0</v>
      </c>
      <c r="F84" s="103" t="n">
        <v>16041</v>
      </c>
      <c r="G84" s="103" t="n">
        <v>0</v>
      </c>
      <c r="H84" s="103" t="n">
        <v>30000</v>
      </c>
      <c r="I84" s="104"/>
      <c r="J84" s="105"/>
      <c r="K84" s="83" t="n">
        <f aca="false">C84+D84+E84+F84+G84-H84-I84+J84</f>
        <v>36357</v>
      </c>
      <c r="M84" s="105"/>
      <c r="N84" s="105"/>
      <c r="O84" s="105"/>
    </row>
    <row r="85" customFormat="false" ht="13.5" hidden="false" customHeight="false" outlineLevel="0" collapsed="false">
      <c r="B85" s="1" t="n">
        <v>31</v>
      </c>
      <c r="C85" s="103" t="n">
        <v>20813</v>
      </c>
      <c r="D85" s="103" t="n">
        <v>22056</v>
      </c>
      <c r="E85" s="103" t="n">
        <v>0</v>
      </c>
      <c r="F85" s="103" t="n">
        <v>10215</v>
      </c>
      <c r="G85" s="103" t="n">
        <v>0</v>
      </c>
      <c r="H85" s="103" t="n">
        <v>30000</v>
      </c>
      <c r="I85" s="104"/>
      <c r="J85" s="105"/>
      <c r="K85" s="83" t="n">
        <f aca="false">C85+D85+E85+F85+G85-H85-I85+J85</f>
        <v>23084</v>
      </c>
      <c r="M85" s="105"/>
      <c r="N85" s="105"/>
      <c r="O85" s="105"/>
    </row>
    <row r="86" customFormat="false" ht="13.5" hidden="false" customHeight="false" outlineLevel="0" collapsed="false">
      <c r="C86" s="106" t="n">
        <f aca="false">SUM(C55:C85)</f>
        <v>400759</v>
      </c>
      <c r="D86" s="106" t="n">
        <f aca="false">SUM(D55:D85)</f>
        <v>871938</v>
      </c>
      <c r="E86" s="106" t="n">
        <f aca="false">SUM(E55:E85)</f>
        <v>33189</v>
      </c>
      <c r="F86" s="106" t="n">
        <f aca="false">SUM(F55:F85)</f>
        <v>93359</v>
      </c>
      <c r="G86" s="106" t="n">
        <f aca="false">SUM(G55:G85)</f>
        <v>0</v>
      </c>
      <c r="H86" s="107" t="n">
        <f aca="false">SUM(H55:H85)</f>
        <v>470000</v>
      </c>
      <c r="I86" s="106" t="n">
        <f aca="false">SUM(I55:I85)</f>
        <v>0</v>
      </c>
      <c r="J86" s="106" t="n">
        <f aca="false">SUM(J55:J85)</f>
        <v>0</v>
      </c>
      <c r="K86" s="107" t="n">
        <f aca="false">SUM(K55:K85)</f>
        <v>929245</v>
      </c>
      <c r="L86" s="83" t="n">
        <f aca="false">SUM(C86:H86)-H86</f>
        <v>1399245</v>
      </c>
      <c r="M86" s="83"/>
      <c r="N86" s="83"/>
      <c r="O86" s="83"/>
    </row>
    <row r="87" customFormat="false" ht="13.5" hidden="false" customHeight="false" outlineLevel="0" collapsed="false">
      <c r="C87" s="83"/>
      <c r="D87" s="83"/>
      <c r="E87" s="83"/>
      <c r="F87" s="83"/>
      <c r="J87" s="83"/>
      <c r="K87" s="83"/>
      <c r="L87" s="83" t="n">
        <f aca="false">SUM(C86:G86)</f>
        <v>1399245</v>
      </c>
      <c r="M87" s="83"/>
      <c r="N87" s="83"/>
      <c r="O87" s="83"/>
    </row>
    <row r="88" customFormat="false" ht="12.75" hidden="false" customHeight="false" outlineLevel="0" collapsed="false">
      <c r="C88" s="83"/>
      <c r="D88" s="83"/>
      <c r="E88" s="83"/>
      <c r="F88" s="83"/>
      <c r="J88" s="83"/>
      <c r="K88" s="83"/>
      <c r="L88" s="83" t="n">
        <f aca="false">L87-L86</f>
        <v>0</v>
      </c>
      <c r="M88" s="83"/>
      <c r="N88" s="83"/>
      <c r="O88" s="83"/>
      <c r="P88" s="83"/>
      <c r="Q88" s="83"/>
      <c r="R88" s="83"/>
    </row>
    <row r="89" customFormat="false" ht="12.75" hidden="false" customHeight="false" outlineLevel="0" collapsed="false">
      <c r="K89" s="83"/>
      <c r="M89" s="83"/>
    </row>
    <row r="103" customFormat="false" ht="12.75" hidden="false" customHeight="false" outlineLevel="0" collapsed="false">
      <c r="G103" s="84"/>
    </row>
    <row r="104" customFormat="false" ht="12.75" hidden="false" customHeight="false" outlineLevel="0" collapsed="false">
      <c r="F104" s="84"/>
    </row>
  </sheetData>
  <mergeCells count="4">
    <mergeCell ref="C46:F46"/>
    <mergeCell ref="H46:K46"/>
    <mergeCell ref="E49:G49"/>
    <mergeCell ref="E50:G50"/>
  </mergeCells>
  <printOptions headings="false" gridLines="false" gridLinesSet="true" horizontalCentered="true" verticalCentered="false"/>
  <pageMargins left="0" right="0" top="0.75" bottom="0.75" header="0.511811023622047" footer="0.25"/>
  <pageSetup paperSize="1" scale="75" fitToWidth="1" fitToHeight="1" pageOrder="overThenDown" orientation="landscape" blackAndWhite="false" draft="false" cellComments="none" horizontalDpi="300" verticalDpi="300" copies="1"/>
  <headerFooter differentFirst="false" differentOddEven="false">
    <oddHeader/>
    <oddFooter>&amp;L&amp;F  &amp;A&amp;C&amp;P&amp;R&amp;D  &amp;T</oddFooter>
  </headerFooter>
  <rowBreaks count="1" manualBreakCount="1">
    <brk id="47" man="true" max="16383" min="0"/>
  </rowBreaks>
  <colBreaks count="1" manualBreakCount="1">
    <brk id="12" man="true" max="65535" min="0"/>
  </colBreaks>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1997-06-03T18:43:04Z</dcterms:created>
  <dc:creator>ECT</dc:creator>
  <dc:description/>
  <dc:language>en-US</dc:language>
  <cp:lastModifiedBy>Hollis E. Hendrickson</cp:lastModifiedBy>
  <cp:lastPrinted>2000-02-08T19:06:35Z</cp:lastPrinted>
  <cp:revision>0</cp:revision>
  <dc:subject/>
  <dc:title/>
</cp:coreProperties>
</file>