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 00 - Oct 00 X Forecast" sheetId="1" state="visible" r:id="rId3"/>
  </sheets>
  <externalReferences>
    <externalReference r:id="rId4"/>
  </externalReferences>
  <definedNames>
    <definedName function="false" hidden="false" localSheetId="0" name="_xlnm.Print_Area" vbProcedure="false">'Apr 00 - Oct 00 X Forecast'!$A$2:$AT$22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" authorId="0">
      <text>
        <r>
          <rPr>
            <b val="true"/>
            <sz val="8"/>
            <color rgb="FF000000"/>
            <rFont val="Tahoma"/>
            <family val="0"/>
          </rPr>
          <t xml:space="preserve">cdorlan:
</t>
        </r>
        <r>
          <rPr>
            <sz val="8"/>
            <color rgb="FF000000"/>
            <rFont val="Tahoma"/>
            <family val="0"/>
          </rPr>
          <t xml:space="preserve">Other Demand 1
Demand other than
Washougal and Jackson
Prairie between Chehalis
and Roesvelt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83</xdr:colOff>
                <xdr:row>1</xdr:row>
                <xdr:rowOff>15</xdr:rowOff>
              </xdr:from>
              <xdr:to>
                <xdr:col>9</xdr:col>
                <xdr:colOff>31</xdr:colOff>
                <xdr:row>2</xdr:row>
                <xdr:rowOff>85</xdr:rowOff>
              </xdr:to>
            </anchor>
          </commentPr>
        </mc:Choice>
        <mc:Fallback/>
      </mc:AlternateContent>
    </comment>
    <comment ref="M3" authorId="0">
      <text>
        <r>
          <rPr>
            <b val="true"/>
            <sz val="8"/>
            <color rgb="FF000000"/>
            <rFont val="Tahoma"/>
            <family val="0"/>
          </rPr>
          <t xml:space="preserve">cdorlan:
</t>
        </r>
        <r>
          <rPr>
            <sz val="8"/>
            <color rgb="FF000000"/>
            <rFont val="Tahoma"/>
            <family val="0"/>
          </rPr>
          <t xml:space="preserve">Other Demand 2
Demand between Rosevelt and Meacham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83</xdr:colOff>
                <xdr:row>1</xdr:row>
                <xdr:rowOff>15</xdr:rowOff>
              </xdr:from>
              <xdr:to>
                <xdr:col>15</xdr:col>
                <xdr:colOff>31</xdr:colOff>
                <xdr:row>2</xdr:row>
                <xdr:rowOff>64</xdr:rowOff>
              </xdr:to>
            </anchor>
          </commentPr>
        </mc:Choice>
        <mc:Fallback/>
      </mc:AlternateContent>
    </comment>
    <comment ref="T3" authorId="0">
      <text>
        <r>
          <rPr>
            <b val="true"/>
            <sz val="8"/>
            <color rgb="FF000000"/>
            <rFont val="Tahoma"/>
            <family val="0"/>
          </rPr>
          <t xml:space="preserve">cdorlan:
</t>
        </r>
        <r>
          <rPr>
            <sz val="8"/>
            <color rgb="FF000000"/>
            <rFont val="Tahoma"/>
            <family val="0"/>
          </rPr>
          <t xml:space="preserve">Other Demand 3
Demand between
Meacham and Kemmerer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83</xdr:colOff>
                <xdr:row>1</xdr:row>
                <xdr:rowOff>15</xdr:rowOff>
              </xdr:from>
              <xdr:to>
                <xdr:col>23</xdr:col>
                <xdr:colOff>31</xdr:colOff>
                <xdr:row>2</xdr:row>
                <xdr:rowOff>51</xdr:rowOff>
              </xdr:to>
            </anchor>
          </commentPr>
        </mc:Choice>
        <mc:Fallback/>
      </mc:AlternateContent>
    </comment>
    <comment ref="X3" authorId="0">
      <text>
        <r>
          <rPr>
            <b val="true"/>
            <sz val="8"/>
            <color rgb="FF000000"/>
            <rFont val="Tahoma"/>
            <family val="0"/>
          </rPr>
          <t xml:space="preserve">cdorlan:
</t>
        </r>
        <r>
          <rPr>
            <sz val="8"/>
            <color rgb="FF000000"/>
            <rFont val="Tahoma"/>
            <family val="0"/>
          </rPr>
          <t xml:space="preserve">Other Demand 4
Demand between
Kemmerer and Muddy
Creek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83</xdr:colOff>
                <xdr:row>1</xdr:row>
                <xdr:rowOff>15</xdr:rowOff>
              </xdr:from>
              <xdr:to>
                <xdr:col>27</xdr:col>
                <xdr:colOff>31</xdr:colOff>
                <xdr:row>2</xdr:row>
                <xdr:rowOff>64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<sst xmlns="http://schemas.openxmlformats.org/spreadsheetml/2006/main" count="46" uniqueCount="46">
  <si>
    <t xml:space="preserve">NWPL</t>
  </si>
  <si>
    <t xml:space="preserve">PGT</t>
  </si>
  <si>
    <t xml:space="preserve">Sumas/Sipi</t>
  </si>
  <si>
    <t xml:space="preserve">Sumas/
Chehalis
Demand</t>
  </si>
  <si>
    <t xml:space="preserve">Chehalis</t>
  </si>
  <si>
    <t xml:space="preserve">Washougal </t>
  </si>
  <si>
    <t xml:space="preserve">Other Demand 1
Chehalis/
Rosevelt</t>
  </si>
  <si>
    <t xml:space="preserve">JP
Injection(-)
Withdrawl(+)</t>
  </si>
  <si>
    <t xml:space="preserve">JP
Balance</t>
  </si>
  <si>
    <t xml:space="preserve">JP
% Full</t>
  </si>
  <si>
    <t xml:space="preserve">Roosevelt</t>
  </si>
  <si>
    <t xml:space="preserve">Star Road
Reciept</t>
  </si>
  <si>
    <t xml:space="preserve">Other
Demand 2
Rosevelt/
Meacham</t>
  </si>
  <si>
    <t xml:space="preserve">Sumas Gas
Available at
Stanfield</t>
  </si>
  <si>
    <t xml:space="preserve">Net NWP
Delivery to PGT at Stan</t>
  </si>
  <si>
    <t xml:space="preserve">Meacham</t>
  </si>
  <si>
    <t xml:space="preserve">Reno Lateral
Delivery</t>
  </si>
  <si>
    <t xml:space="preserve">Stanfield
Receipt</t>
  </si>
  <si>
    <t xml:space="preserve">Mystery
Demand</t>
  </si>
  <si>
    <t xml:space="preserve">Other
Demand 3
Meacham/
Kemmerer</t>
  </si>
  <si>
    <t xml:space="preserve">Kemmerer</t>
  </si>
  <si>
    <t xml:space="preserve">Shute Creek
Receipts</t>
  </si>
  <si>
    <t xml:space="preserve">Opal Plant
Receipts</t>
  </si>
  <si>
    <t xml:space="preserve">Other
Demand 4
Kemmerer/
Muddy Creek</t>
  </si>
  <si>
    <t xml:space="preserve">Muddy
Creek
NWPL</t>
  </si>
  <si>
    <t xml:space="preserve">Granger
Receipts</t>
  </si>
  <si>
    <t xml:space="preserve">Green
River
Compressor</t>
  </si>
  <si>
    <t xml:space="preserve">Other Receipts
N of La Plata</t>
  </si>
  <si>
    <t xml:space="preserve">La Plata B
Compressor</t>
  </si>
  <si>
    <t xml:space="preserve">Net Clay Basin NWP</t>
  </si>
  <si>
    <t xml:space="preserve">Net Clay Basin Questar</t>
  </si>
  <si>
    <t xml:space="preserve">Net Clay Basin - Balance</t>
  </si>
  <si>
    <t xml:space="preserve">% Full Clay</t>
  </si>
  <si>
    <t xml:space="preserve">Kingsgate</t>
  </si>
  <si>
    <t xml:space="preserve">Rathdrum</t>
  </si>
  <si>
    <t xml:space="preserve">Spokane NWP</t>
  </si>
  <si>
    <t xml:space="preserve">Other
Demand</t>
  </si>
  <si>
    <t xml:space="preserve">Fuel</t>
  </si>
  <si>
    <t xml:space="preserve">PGT
Stanfield</t>
  </si>
  <si>
    <t xml:space="preserve">NWP
Stanfield
Receipt</t>
  </si>
  <si>
    <t xml:space="preserve">NWP
Stanfield
Delivery</t>
  </si>
  <si>
    <t xml:space="preserve">South Hermiston</t>
  </si>
  <si>
    <t xml:space="preserve">Coyote Springs</t>
  </si>
  <si>
    <t xml:space="preserve">Tuscarora</t>
  </si>
  <si>
    <t xml:space="preserve">Medford</t>
  </si>
  <si>
    <t xml:space="preserve">Malin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</si>
</sst>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#,##0.00_);[RED]\(#,##0.00\)"/>
    <numFmt numFmtId="166" formatCode="[$-409]mmm\-yy"/>
    <numFmt numFmtId="167" formatCode="[$-409]#,##0_);[RED]\(#,##0\)"/>
    <numFmt numFmtId="168" formatCode="0%"/>
    <numFmt numFmtId="169" formatCode="0.0%"/>
    <numFmt numFmtId="170" formatCode="0_);\(0\)"/>
    <numFmt numFmtId="171" formatCode="0.00%"/>
    <numFmt numFmtId="172" formatCode="[$-409]#,##0_);\(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orecast chart" xfId="20"/>
    <cellStyle name="Normal_Forecast chart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perations/WESTCOAS/WEI%20OPS%20Sheet/WEI_OPS_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ummer Forecast"/>
      <sheetName val="WEST MAP  Apr 99 vs 00"/>
      <sheetName val="WEST MAP "/>
      <sheetName val="NWPL &amp; PGE Map"/>
      <sheetName val="El Paso &amp; CIG Map"/>
      <sheetName val="ROCKIES SUMMARY"/>
      <sheetName val="WestCoast Historicals"/>
      <sheetName val="WEI Daily_Actuals"/>
      <sheetName val="WEI Daily_Estimates"/>
      <sheetName val="NWP_PGT_DAILY"/>
      <sheetName val="Outage-All Ppln"/>
      <sheetName val="OutageSchedule"/>
      <sheetName val="Clay Basin"/>
      <sheetName val="NWPL Others"/>
      <sheetName val="Kern"/>
      <sheetName val="CIG"/>
      <sheetName val="PGE"/>
      <sheetName val="Mojave"/>
      <sheetName val="TW"/>
      <sheetName val="SoCal"/>
      <sheetName val="EL Paso Ppln"/>
      <sheetName val="Northern Border"/>
      <sheetName val="KN Trailblazer"/>
      <sheetName val="HISTORICS_CHART"/>
      <sheetName val="OPS_SHEET"/>
      <sheetName val="Map -All West"/>
      <sheetName val="Rockies"/>
      <sheetName val="NEW_MAP W States"/>
      <sheetName val="NEW_MAP"/>
      <sheetName val="Original Historicals"/>
      <sheetName val="NWF"/>
      <sheetName val="ROM Forecast"/>
      <sheetName val="Jan-Oct"/>
      <sheetName val="WINTER 99"/>
      <sheetName val="SUMMER 00"/>
      <sheetName val="PGT_Capabilites"/>
      <sheetName val="FR_GROWTH"/>
      <sheetName val="STORAGE"/>
      <sheetName val="OLD_MAP"/>
      <sheetName val="NWP-PGT_H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9">
          <cell r="K59">
            <v>119897.3</v>
          </cell>
          <cell r="L59">
            <v>64155.9333333333</v>
          </cell>
          <cell r="M59">
            <v>119934.8</v>
          </cell>
        </row>
        <row r="59">
          <cell r="O59">
            <v>-120000</v>
          </cell>
          <cell r="P59">
            <v>68000</v>
          </cell>
          <cell r="Q59">
            <v>44000</v>
          </cell>
          <cell r="R59">
            <v>91000</v>
          </cell>
        </row>
        <row r="60">
          <cell r="K60">
            <v>96929.2258064516</v>
          </cell>
          <cell r="L60">
            <v>6033.61290322582</v>
          </cell>
          <cell r="M60">
            <v>90766.1612903226</v>
          </cell>
        </row>
        <row r="60">
          <cell r="O60">
            <v>-97000</v>
          </cell>
          <cell r="P60">
            <v>66000</v>
          </cell>
          <cell r="Q60">
            <v>-27000</v>
          </cell>
          <cell r="R60">
            <v>20000</v>
          </cell>
        </row>
        <row r="61">
          <cell r="K61">
            <v>101177.6</v>
          </cell>
          <cell r="L61">
            <v>-95059.3666666667</v>
          </cell>
          <cell r="M61">
            <v>-50095.4666666667</v>
          </cell>
        </row>
        <row r="61">
          <cell r="O61">
            <v>-101000</v>
          </cell>
          <cell r="P61">
            <v>59000</v>
          </cell>
          <cell r="Q61">
            <v>-49000</v>
          </cell>
          <cell r="R61">
            <v>1000</v>
          </cell>
        </row>
        <row r="62">
          <cell r="K62">
            <v>90019</v>
          </cell>
          <cell r="L62">
            <v>-4436.54838709679</v>
          </cell>
          <cell r="M62">
            <v>22139.8064516129</v>
          </cell>
        </row>
        <row r="62">
          <cell r="O62">
            <v>-90000</v>
          </cell>
          <cell r="P62">
            <v>74000</v>
          </cell>
          <cell r="Q62">
            <v>-3000</v>
          </cell>
          <cell r="R62">
            <v>47000</v>
          </cell>
        </row>
        <row r="63">
          <cell r="K63">
            <v>85913.1935483871</v>
          </cell>
          <cell r="L63">
            <v>13197.4838709678</v>
          </cell>
          <cell r="M63">
            <v>51024.3548387097</v>
          </cell>
        </row>
        <row r="63">
          <cell r="O63">
            <v>-86000</v>
          </cell>
          <cell r="P63">
            <v>56000</v>
          </cell>
          <cell r="Q63">
            <v>30000</v>
          </cell>
          <cell r="R63">
            <v>61000</v>
          </cell>
        </row>
        <row r="64">
          <cell r="K64">
            <v>92559.0666666667</v>
          </cell>
          <cell r="L64">
            <v>54103.7</v>
          </cell>
          <cell r="M64">
            <v>26474.3666666667</v>
          </cell>
        </row>
        <row r="64">
          <cell r="O64">
            <v>-93000</v>
          </cell>
          <cell r="P64">
            <v>66000</v>
          </cell>
          <cell r="Q64">
            <v>-3241.3</v>
          </cell>
          <cell r="R64">
            <v>33000</v>
          </cell>
        </row>
        <row r="65">
          <cell r="K65">
            <v>110247.741935484</v>
          </cell>
          <cell r="L65">
            <v>25448.1935483871</v>
          </cell>
          <cell r="M65">
            <v>-131296.032258065</v>
          </cell>
        </row>
        <row r="65">
          <cell r="O65">
            <v>-110113.612903226</v>
          </cell>
          <cell r="P65">
            <v>70137.8387096774</v>
          </cell>
          <cell r="Q65">
            <v>-163810.967741935</v>
          </cell>
          <cell r="R65">
            <v>-135000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6">
          <cell r="Q6">
            <v>-243.362733333333</v>
          </cell>
          <cell r="R6">
            <v>-147.0206</v>
          </cell>
          <cell r="S6">
            <v>-130.0079</v>
          </cell>
        </row>
        <row r="6">
          <cell r="U6">
            <v>101.093066666667</v>
          </cell>
        </row>
        <row r="7">
          <cell r="Q7">
            <v>-273.894967741936</v>
          </cell>
          <cell r="R7">
            <v>-112.229903225806</v>
          </cell>
          <cell r="S7">
            <v>-101.885774193548</v>
          </cell>
        </row>
        <row r="7">
          <cell r="U7">
            <v>99.4339354838709</v>
          </cell>
        </row>
        <row r="8">
          <cell r="Q8">
            <v>-266.338633333333</v>
          </cell>
          <cell r="R8">
            <v>-118.040966666667</v>
          </cell>
          <cell r="S8">
            <v>-83.9226333333334</v>
          </cell>
        </row>
        <row r="8">
          <cell r="U8">
            <v>118.346166666667</v>
          </cell>
        </row>
        <row r="9">
          <cell r="Q9">
            <v>-326.592322580645</v>
          </cell>
          <cell r="R9">
            <v>-97.3594838709677</v>
          </cell>
          <cell r="S9">
            <v>-85.6317419354838</v>
          </cell>
        </row>
        <row r="9">
          <cell r="U9">
            <v>116.648064516129</v>
          </cell>
        </row>
        <row r="10">
          <cell r="Q10">
            <v>-302.329774193548</v>
          </cell>
          <cell r="R10">
            <v>-110.487709677419</v>
          </cell>
          <cell r="S10">
            <v>-76.2863225806452</v>
          </cell>
        </row>
        <row r="10">
          <cell r="U10">
            <v>128.148935483871</v>
          </cell>
        </row>
        <row r="11">
          <cell r="Q11">
            <v>-294.299666666667</v>
          </cell>
          <cell r="R11">
            <v>-121.8101</v>
          </cell>
          <cell r="S11">
            <v>-87.5779333333333</v>
          </cell>
        </row>
        <row r="11">
          <cell r="U11">
            <v>122.510466666667</v>
          </cell>
        </row>
        <row r="12">
          <cell r="Q12">
            <v>-294.048322580645</v>
          </cell>
          <cell r="R12">
            <v>-143.304838709677</v>
          </cell>
          <cell r="S12">
            <v>-100.056322580645</v>
          </cell>
        </row>
        <row r="12">
          <cell r="U12">
            <v>120.419903225806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2" min="2" style="0" width="9.06"/>
    <col collapsed="false" customWidth="true" hidden="false" outlineLevel="0" max="17" min="3" style="0" width="12.7"/>
    <col collapsed="false" customWidth="true" hidden="true" outlineLevel="0" max="18" min="18" style="0" width="12.7"/>
    <col collapsed="false" customWidth="true" hidden="false" outlineLevel="0" max="39" min="19" style="0" width="12.7"/>
    <col collapsed="false" customWidth="true" hidden="true" outlineLevel="0" max="41" min="40" style="0" width="12.7"/>
    <col collapsed="false" customWidth="true" hidden="false" outlineLevel="0" max="46" min="42" style="0" width="12.7"/>
  </cols>
  <sheetData>
    <row r="1" customFormat="false" ht="13.5" hidden="false" customHeight="false" outlineLevel="0" collapsed="false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customFormat="false" ht="18.75" hidden="false" customHeight="false" outlineLevel="0" collapsed="false">
      <c r="A2" s="4"/>
      <c r="B2" s="4"/>
      <c r="C2" s="5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1</v>
      </c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9"/>
    </row>
    <row r="3" customFormat="false" ht="64.5" hidden="false" customHeight="false" outlineLevel="0" collapsed="false">
      <c r="A3" s="4"/>
      <c r="B3" s="4"/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17</v>
      </c>
      <c r="S3" s="11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1" t="s">
        <v>23</v>
      </c>
      <c r="Y3" s="11" t="s">
        <v>24</v>
      </c>
      <c r="Z3" s="11" t="s">
        <v>25</v>
      </c>
      <c r="AA3" s="11" t="s">
        <v>26</v>
      </c>
      <c r="AB3" s="11" t="s">
        <v>27</v>
      </c>
      <c r="AC3" s="11" t="s">
        <v>28</v>
      </c>
      <c r="AD3" s="11" t="s">
        <v>29</v>
      </c>
      <c r="AE3" s="11" t="s">
        <v>30</v>
      </c>
      <c r="AF3" s="11" t="s">
        <v>31</v>
      </c>
      <c r="AG3" s="11" t="s">
        <v>32</v>
      </c>
      <c r="AH3" s="12" t="s">
        <v>33</v>
      </c>
      <c r="AI3" s="13" t="s">
        <v>34</v>
      </c>
      <c r="AJ3" s="13" t="s">
        <v>35</v>
      </c>
      <c r="AK3" s="13" t="s">
        <v>36</v>
      </c>
      <c r="AL3" s="13" t="s">
        <v>37</v>
      </c>
      <c r="AM3" s="13" t="s">
        <v>38</v>
      </c>
      <c r="AN3" s="13" t="s">
        <v>39</v>
      </c>
      <c r="AO3" s="13" t="s">
        <v>40</v>
      </c>
      <c r="AP3" s="13" t="s">
        <v>41</v>
      </c>
      <c r="AQ3" s="13" t="s">
        <v>42</v>
      </c>
      <c r="AR3" s="13" t="s">
        <v>43</v>
      </c>
      <c r="AS3" s="13" t="s">
        <v>44</v>
      </c>
      <c r="AT3" s="14" t="s">
        <v>45</v>
      </c>
    </row>
    <row r="4" customFormat="false" ht="12.75" hidden="true" customHeight="false" outlineLevel="0" collapsed="false">
      <c r="A4" s="15" t="n">
        <v>36251</v>
      </c>
      <c r="B4" s="16" t="n">
        <f aca="false">A5-A4</f>
        <v>30</v>
      </c>
      <c r="C4" s="17" t="n">
        <v>940.1695</v>
      </c>
      <c r="D4" s="18" t="n">
        <f aca="false">C4-E4</f>
        <v>432.848733333333</v>
      </c>
      <c r="E4" s="18" t="n">
        <v>507.320766666667</v>
      </c>
      <c r="F4" s="18" t="n">
        <v>-212</v>
      </c>
      <c r="G4" s="18" t="n">
        <v>-243</v>
      </c>
      <c r="H4" s="18"/>
      <c r="I4" s="18" t="n">
        <v>2869.359</v>
      </c>
      <c r="J4" s="19" t="n">
        <f aca="false">I4/18000</f>
        <v>0.159408833333333</v>
      </c>
      <c r="K4" s="18"/>
      <c r="L4" s="18" t="n">
        <f aca="false">'[1]NWPL Others'!$U6</f>
        <v>101.093066666667</v>
      </c>
      <c r="M4" s="18" t="n">
        <f aca="false">'[1]NWPL Others'!$Q6</f>
        <v>-243.362733333333</v>
      </c>
      <c r="N4" s="18"/>
      <c r="O4" s="18" t="n">
        <f aca="false">'[1]WestCoast Historicals'!$K59/1000</f>
        <v>119.8973</v>
      </c>
      <c r="P4" s="18" t="n">
        <f aca="false">'[1]WestCoast Historicals'!$L59/1000</f>
        <v>64.1559333333333</v>
      </c>
      <c r="Q4" s="18" t="n">
        <v>-120</v>
      </c>
      <c r="R4" s="18"/>
      <c r="S4" s="18"/>
      <c r="T4" s="18" t="n">
        <f aca="false">'[1]NWPL Others'!$R6</f>
        <v>-147.0206</v>
      </c>
      <c r="U4" s="18" t="n">
        <f aca="false">'[1]WestCoast Historicals'!$M59/1000</f>
        <v>119.9348</v>
      </c>
      <c r="V4" s="18" t="n">
        <f aca="false">'[1]WestCoast Historicals'!$O59/1000</f>
        <v>-120</v>
      </c>
      <c r="W4" s="18" t="n">
        <f aca="false">'[1]WestCoast Historicals'!$R59/1000</f>
        <v>91</v>
      </c>
      <c r="X4" s="18"/>
      <c r="Y4" s="18" t="n">
        <f aca="false">'[1]WestCoast Historicals'!$P59/1000</f>
        <v>68</v>
      </c>
      <c r="Z4" s="18" t="n">
        <f aca="false">'[1]NWPL Others'!$S6</f>
        <v>-130.0079</v>
      </c>
      <c r="AA4" s="18" t="n">
        <f aca="false">'[1]WestCoast Historicals'!$Q59/1000</f>
        <v>44</v>
      </c>
      <c r="AB4" s="18"/>
      <c r="AC4" s="18" t="n">
        <v>152.872333333333</v>
      </c>
      <c r="AD4" s="18"/>
      <c r="AE4" s="18"/>
      <c r="AF4" s="18" t="n">
        <v>15312.18</v>
      </c>
      <c r="AG4" s="20" t="n">
        <f aca="false">AF4/54561</f>
        <v>0.280643316654753</v>
      </c>
      <c r="AH4" s="17" t="n">
        <v>2228.51382352941</v>
      </c>
      <c r="AI4" s="18" t="n">
        <v>5.12565359477124</v>
      </c>
      <c r="AJ4" s="18" t="n">
        <v>99.7661764705882</v>
      </c>
      <c r="AK4" s="18"/>
      <c r="AL4" s="18"/>
      <c r="AM4" s="18" t="n">
        <v>64.9266013071896</v>
      </c>
      <c r="AN4" s="18"/>
      <c r="AO4" s="18"/>
      <c r="AP4" s="18" t="n">
        <v>69.3296405228758</v>
      </c>
      <c r="AQ4" s="18" t="n">
        <v>23.0882352941176</v>
      </c>
      <c r="AR4" s="18" t="n">
        <v>67.2054901960784</v>
      </c>
      <c r="AS4" s="18" t="n">
        <v>8.53692810457516</v>
      </c>
      <c r="AT4" s="21" t="n">
        <v>1772.55035947712</v>
      </c>
    </row>
    <row r="5" customFormat="false" ht="12.75" hidden="true" customHeight="false" outlineLevel="0" collapsed="false">
      <c r="A5" s="15" t="n">
        <v>36281</v>
      </c>
      <c r="B5" s="16" t="n">
        <f aca="false">A6-A5</f>
        <v>31</v>
      </c>
      <c r="C5" s="22" t="n">
        <v>998.740225806452</v>
      </c>
      <c r="D5" s="23" t="n">
        <f aca="false">C5-E5</f>
        <v>362.927032258065</v>
      </c>
      <c r="E5" s="23" t="n">
        <v>635.813193548387</v>
      </c>
      <c r="F5" s="23" t="n">
        <v>-222</v>
      </c>
      <c r="G5" s="23" t="n">
        <v>-274</v>
      </c>
      <c r="H5" s="23" t="n">
        <f aca="false">-(I5-I4)/B5</f>
        <v>-60.0212580645161</v>
      </c>
      <c r="I5" s="23" t="n">
        <v>4730.018</v>
      </c>
      <c r="J5" s="24" t="n">
        <f aca="false">I5/18000</f>
        <v>0.262778777777778</v>
      </c>
      <c r="K5" s="23"/>
      <c r="L5" s="23" t="n">
        <f aca="false">'[1]NWPL Others'!$U7</f>
        <v>99.4339354838709</v>
      </c>
      <c r="M5" s="23" t="n">
        <f aca="false">'[1]NWPL Others'!$Q7</f>
        <v>-273.894967741936</v>
      </c>
      <c r="N5" s="23"/>
      <c r="O5" s="23" t="n">
        <f aca="false">'[1]WestCoast Historicals'!$K60/1000</f>
        <v>96.9292258064516</v>
      </c>
      <c r="P5" s="23" t="n">
        <f aca="false">'[1]WestCoast Historicals'!$L60/1000</f>
        <v>6.03361290322582</v>
      </c>
      <c r="Q5" s="23" t="n">
        <v>-97</v>
      </c>
      <c r="R5" s="23"/>
      <c r="S5" s="23"/>
      <c r="T5" s="23" t="n">
        <f aca="false">'[1]NWPL Others'!$R7</f>
        <v>-112.229903225806</v>
      </c>
      <c r="U5" s="23" t="n">
        <f aca="false">'[1]WestCoast Historicals'!$M60/1000</f>
        <v>90.7661612903226</v>
      </c>
      <c r="V5" s="23" t="n">
        <f aca="false">'[1]WestCoast Historicals'!$O60/1000</f>
        <v>-97</v>
      </c>
      <c r="W5" s="23" t="n">
        <f aca="false">'[1]WestCoast Historicals'!$R60/1000</f>
        <v>20</v>
      </c>
      <c r="X5" s="23"/>
      <c r="Y5" s="23" t="n">
        <f aca="false">'[1]WestCoast Historicals'!$P60/1000</f>
        <v>66</v>
      </c>
      <c r="Z5" s="23" t="n">
        <f aca="false">'[1]NWPL Others'!$S7</f>
        <v>-101.885774193548</v>
      </c>
      <c r="AA5" s="23" t="n">
        <f aca="false">'[1]WestCoast Historicals'!$Q60/1000</f>
        <v>-27</v>
      </c>
      <c r="AB5" s="23"/>
      <c r="AC5" s="23" t="n">
        <v>60.0024516129032</v>
      </c>
      <c r="AD5" s="23"/>
      <c r="AE5" s="23"/>
      <c r="AF5" s="23" t="n">
        <v>17160.733</v>
      </c>
      <c r="AG5" s="25" t="n">
        <f aca="false">AF5/54561</f>
        <v>0.314523799050604</v>
      </c>
      <c r="AH5" s="22" t="n">
        <v>2052.85294117647</v>
      </c>
      <c r="AI5" s="23" t="n">
        <v>3.00945604048071</v>
      </c>
      <c r="AJ5" s="23" t="n">
        <v>79.3737191650854</v>
      </c>
      <c r="AK5" s="23"/>
      <c r="AL5" s="23"/>
      <c r="AM5" s="23" t="n">
        <v>9.62678684376977</v>
      </c>
      <c r="AN5" s="23"/>
      <c r="AO5" s="23"/>
      <c r="AP5" s="23" t="n">
        <v>62.0012650221379</v>
      </c>
      <c r="AQ5" s="23" t="n">
        <v>32.8637571157495</v>
      </c>
      <c r="AR5" s="23" t="n">
        <v>61.5652435167616</v>
      </c>
      <c r="AS5" s="23" t="n">
        <v>0.559993674889311</v>
      </c>
      <c r="AT5" s="26" t="n">
        <v>1705.79775458571</v>
      </c>
    </row>
    <row r="6" customFormat="false" ht="12.75" hidden="true" customHeight="false" outlineLevel="0" collapsed="false">
      <c r="A6" s="15" t="n">
        <v>36312</v>
      </c>
      <c r="B6" s="16" t="n">
        <f aca="false">A7-A6</f>
        <v>30</v>
      </c>
      <c r="C6" s="22" t="n">
        <v>868.232433333333</v>
      </c>
      <c r="D6" s="23" t="n">
        <f aca="false">C6-E6</f>
        <v>264.039933333333</v>
      </c>
      <c r="E6" s="23" t="n">
        <v>604.1925</v>
      </c>
      <c r="F6" s="23" t="n">
        <v>-232</v>
      </c>
      <c r="G6" s="23" t="n">
        <v>-266</v>
      </c>
      <c r="H6" s="23" t="n">
        <f aca="false">-(I6-I5)/B6</f>
        <v>-75.2368666666667</v>
      </c>
      <c r="I6" s="23" t="n">
        <v>6987.124</v>
      </c>
      <c r="J6" s="24" t="n">
        <f aca="false">I6/18000</f>
        <v>0.388173555555556</v>
      </c>
      <c r="K6" s="23"/>
      <c r="L6" s="23" t="n">
        <f aca="false">'[1]NWPL Others'!$U8</f>
        <v>118.346166666667</v>
      </c>
      <c r="M6" s="23" t="n">
        <f aca="false">'[1]NWPL Others'!$Q8</f>
        <v>-266.338633333333</v>
      </c>
      <c r="N6" s="23"/>
      <c r="O6" s="23" t="n">
        <f aca="false">'[1]WestCoast Historicals'!$K61/1000</f>
        <v>101.1776</v>
      </c>
      <c r="P6" s="23" t="n">
        <f aca="false">'[1]WestCoast Historicals'!$L61/1000</f>
        <v>-95.0593666666667</v>
      </c>
      <c r="Q6" s="23" t="n">
        <v>-101</v>
      </c>
      <c r="R6" s="23"/>
      <c r="S6" s="23"/>
      <c r="T6" s="23" t="n">
        <f aca="false">'[1]NWPL Others'!$R8</f>
        <v>-118.040966666667</v>
      </c>
      <c r="U6" s="23" t="n">
        <f aca="false">'[1]WestCoast Historicals'!$M61/1000</f>
        <v>-50.0954666666667</v>
      </c>
      <c r="V6" s="23" t="n">
        <f aca="false">'[1]WestCoast Historicals'!$O61/1000</f>
        <v>-101</v>
      </c>
      <c r="W6" s="23" t="n">
        <f aca="false">'[1]WestCoast Historicals'!$R61/1000</f>
        <v>1</v>
      </c>
      <c r="X6" s="23"/>
      <c r="Y6" s="23" t="n">
        <f aca="false">'[1]WestCoast Historicals'!$P61/1000</f>
        <v>59</v>
      </c>
      <c r="Z6" s="23" t="n">
        <f aca="false">'[1]NWPL Others'!$S8</f>
        <v>-83.9226333333334</v>
      </c>
      <c r="AA6" s="23" t="n">
        <f aca="false">'[1]WestCoast Historicals'!$Q61/1000</f>
        <v>-49</v>
      </c>
      <c r="AB6" s="23"/>
      <c r="AC6" s="23" t="n">
        <v>39.5567</v>
      </c>
      <c r="AD6" s="23"/>
      <c r="AE6" s="23"/>
      <c r="AF6" s="23" t="n">
        <v>24031.16</v>
      </c>
      <c r="AG6" s="25" t="n">
        <f aca="false">AF6/54561</f>
        <v>0.440445739630872</v>
      </c>
      <c r="AH6" s="22" t="n">
        <v>1898.24924836601</v>
      </c>
      <c r="AI6" s="23" t="n">
        <v>1.35588235294118</v>
      </c>
      <c r="AJ6" s="23" t="n">
        <v>107.502614379085</v>
      </c>
      <c r="AK6" s="23"/>
      <c r="AL6" s="23"/>
      <c r="AM6" s="23" t="n">
        <v>-91.8583986928104</v>
      </c>
      <c r="AN6" s="23"/>
      <c r="AO6" s="23"/>
      <c r="AP6" s="23" t="n">
        <v>52.8330065359477</v>
      </c>
      <c r="AQ6" s="23" t="n">
        <v>8.92156862745098</v>
      </c>
      <c r="AR6" s="23" t="n">
        <v>49.3812418300654</v>
      </c>
      <c r="AS6" s="23" t="n">
        <v>2.71045751633987</v>
      </c>
      <c r="AT6" s="26" t="n">
        <v>1692.78862745098</v>
      </c>
    </row>
    <row r="7" customFormat="false" ht="12.75" hidden="true" customHeight="false" outlineLevel="0" collapsed="false">
      <c r="A7" s="15" t="n">
        <v>36342</v>
      </c>
      <c r="B7" s="16" t="n">
        <f aca="false">A8-A7</f>
        <v>31</v>
      </c>
      <c r="C7" s="22" t="n">
        <v>874.304838709678</v>
      </c>
      <c r="D7" s="23" t="n">
        <f aca="false">C7-E7</f>
        <v>251.866741935484</v>
      </c>
      <c r="E7" s="23" t="n">
        <v>622.438096774194</v>
      </c>
      <c r="F7" s="23" t="n">
        <v>-219</v>
      </c>
      <c r="G7" s="23" t="n">
        <v>-327</v>
      </c>
      <c r="H7" s="23" t="n">
        <f aca="false">-(I7-I6)/B7</f>
        <v>-123.762290322581</v>
      </c>
      <c r="I7" s="23" t="n">
        <v>10823.755</v>
      </c>
      <c r="J7" s="24" t="n">
        <f aca="false">I7/18000</f>
        <v>0.601319722222222</v>
      </c>
      <c r="K7" s="23"/>
      <c r="L7" s="23" t="n">
        <f aca="false">'[1]NWPL Others'!$U9</f>
        <v>116.648064516129</v>
      </c>
      <c r="M7" s="23" t="n">
        <f aca="false">'[1]NWPL Others'!$Q9</f>
        <v>-326.592322580645</v>
      </c>
      <c r="N7" s="23"/>
      <c r="O7" s="23" t="n">
        <f aca="false">'[1]WestCoast Historicals'!$K62/1000</f>
        <v>90.019</v>
      </c>
      <c r="P7" s="23" t="n">
        <f aca="false">'[1]WestCoast Historicals'!$L62/1000</f>
        <v>-4.43654838709679</v>
      </c>
      <c r="Q7" s="23" t="n">
        <v>-90</v>
      </c>
      <c r="R7" s="23"/>
      <c r="S7" s="23"/>
      <c r="T7" s="23" t="n">
        <f aca="false">'[1]NWPL Others'!$R9</f>
        <v>-97.3594838709677</v>
      </c>
      <c r="U7" s="23" t="n">
        <f aca="false">'[1]WestCoast Historicals'!$M62/1000</f>
        <v>22.1398064516129</v>
      </c>
      <c r="V7" s="23" t="n">
        <f aca="false">'[1]WestCoast Historicals'!$O62/1000</f>
        <v>-90</v>
      </c>
      <c r="W7" s="23" t="n">
        <f aca="false">'[1]WestCoast Historicals'!$R62/1000</f>
        <v>47</v>
      </c>
      <c r="X7" s="23"/>
      <c r="Y7" s="23" t="n">
        <f aca="false">'[1]WestCoast Historicals'!$P62/1000</f>
        <v>74</v>
      </c>
      <c r="Z7" s="23" t="n">
        <f aca="false">'[1]NWPL Others'!$S9</f>
        <v>-85.6317419354838</v>
      </c>
      <c r="AA7" s="23" t="n">
        <f aca="false">'[1]WestCoast Historicals'!$Q62/1000</f>
        <v>-3</v>
      </c>
      <c r="AB7" s="23"/>
      <c r="AC7" s="23" t="n">
        <v>34.5548387096774</v>
      </c>
      <c r="AD7" s="23"/>
      <c r="AE7" s="23"/>
      <c r="AF7" s="23" t="n">
        <v>32887.312</v>
      </c>
      <c r="AG7" s="25" t="n">
        <f aca="false">AF7/54561</f>
        <v>0.602762266087498</v>
      </c>
      <c r="AH7" s="22" t="n">
        <v>2036.81277672359</v>
      </c>
      <c r="AI7" s="23" t="n">
        <v>3.08140417457305</v>
      </c>
      <c r="AJ7" s="23" t="n">
        <v>92.0769133459836</v>
      </c>
      <c r="AK7" s="23"/>
      <c r="AL7" s="23"/>
      <c r="AM7" s="23" t="n">
        <v>-3.01438962681847</v>
      </c>
      <c r="AN7" s="23"/>
      <c r="AO7" s="23"/>
      <c r="AP7" s="23" t="n">
        <v>68.2983870967742</v>
      </c>
      <c r="AQ7" s="23" t="n">
        <v>26.8527514231499</v>
      </c>
      <c r="AR7" s="23" t="n">
        <v>52.0555344718533</v>
      </c>
      <c r="AS7" s="23" t="n">
        <v>2.57216951296648</v>
      </c>
      <c r="AT7" s="26" t="n">
        <v>1723.47409867173</v>
      </c>
    </row>
    <row r="8" customFormat="false" ht="12.75" hidden="true" customHeight="false" outlineLevel="0" collapsed="false">
      <c r="A8" s="15" t="n">
        <v>36373</v>
      </c>
      <c r="B8" s="16" t="n">
        <f aca="false">A9-A8</f>
        <v>31</v>
      </c>
      <c r="C8" s="22" t="n">
        <v>844.611967741936</v>
      </c>
      <c r="D8" s="23" t="n">
        <f aca="false">C8-E8</f>
        <v>246.038516129032</v>
      </c>
      <c r="E8" s="23" t="n">
        <v>598.573451612903</v>
      </c>
      <c r="F8" s="23" t="n">
        <v>-213</v>
      </c>
      <c r="G8" s="23" t="n">
        <v>-302</v>
      </c>
      <c r="H8" s="23" t="n">
        <f aca="false">-(I8-I7)/B8</f>
        <v>-204.844225806452</v>
      </c>
      <c r="I8" s="23" t="n">
        <v>17173.926</v>
      </c>
      <c r="J8" s="24" t="n">
        <f aca="false">I8/18000</f>
        <v>0.954107</v>
      </c>
      <c r="K8" s="23"/>
      <c r="L8" s="23" t="n">
        <f aca="false">'[1]NWPL Others'!$U10</f>
        <v>128.148935483871</v>
      </c>
      <c r="M8" s="23" t="n">
        <f aca="false">'[1]NWPL Others'!$Q10</f>
        <v>-302.329774193548</v>
      </c>
      <c r="N8" s="23"/>
      <c r="O8" s="23" t="n">
        <f aca="false">'[1]WestCoast Historicals'!$K63/1000</f>
        <v>85.9131935483871</v>
      </c>
      <c r="P8" s="23" t="n">
        <f aca="false">'[1]WestCoast Historicals'!$L63/1000</f>
        <v>13.1974838709678</v>
      </c>
      <c r="Q8" s="23" t="n">
        <v>-86</v>
      </c>
      <c r="R8" s="23"/>
      <c r="S8" s="23"/>
      <c r="T8" s="23" t="n">
        <f aca="false">'[1]NWPL Others'!$R10</f>
        <v>-110.487709677419</v>
      </c>
      <c r="U8" s="23" t="n">
        <f aca="false">'[1]WestCoast Historicals'!$M63/1000</f>
        <v>51.0243548387097</v>
      </c>
      <c r="V8" s="23" t="n">
        <f aca="false">'[1]WestCoast Historicals'!$O63/1000</f>
        <v>-86</v>
      </c>
      <c r="W8" s="23" t="n">
        <f aca="false">'[1]WestCoast Historicals'!$R63/1000</f>
        <v>61</v>
      </c>
      <c r="X8" s="23"/>
      <c r="Y8" s="23" t="n">
        <f aca="false">'[1]WestCoast Historicals'!$P63/1000</f>
        <v>56</v>
      </c>
      <c r="Z8" s="23" t="n">
        <f aca="false">'[1]NWPL Others'!$S10</f>
        <v>-76.2863225806452</v>
      </c>
      <c r="AA8" s="23" t="n">
        <f aca="false">'[1]WestCoast Historicals'!$Q63/1000</f>
        <v>30</v>
      </c>
      <c r="AB8" s="23"/>
      <c r="AC8" s="23" t="n">
        <v>95.4987741935484</v>
      </c>
      <c r="AD8" s="23"/>
      <c r="AE8" s="23"/>
      <c r="AF8" s="23" t="n">
        <v>37858.18</v>
      </c>
      <c r="AG8" s="25" t="n">
        <f aca="false">AF8/54561</f>
        <v>0.693868880702333</v>
      </c>
      <c r="AH8" s="22" t="n">
        <v>2130.69741935484</v>
      </c>
      <c r="AI8" s="23" t="n">
        <v>6.63225806451613</v>
      </c>
      <c r="AJ8" s="23" t="n">
        <v>86.0451612903226</v>
      </c>
      <c r="AK8" s="23"/>
      <c r="AL8" s="23"/>
      <c r="AM8" s="23" t="n">
        <v>17.9483870967742</v>
      </c>
      <c r="AN8" s="23"/>
      <c r="AO8" s="23"/>
      <c r="AP8" s="23" t="n">
        <v>76.2709677419355</v>
      </c>
      <c r="AQ8" s="23" t="n">
        <v>32.5967741935484</v>
      </c>
      <c r="AR8" s="23" t="n">
        <v>47.8516129032258</v>
      </c>
      <c r="AS8" s="23" t="n">
        <v>1.26451612903226</v>
      </c>
      <c r="AT8" s="26" t="n">
        <v>1791.79677419355</v>
      </c>
    </row>
    <row r="9" customFormat="false" ht="12.75" hidden="true" customHeight="false" outlineLevel="0" collapsed="false">
      <c r="A9" s="15" t="n">
        <v>36404</v>
      </c>
      <c r="B9" s="16" t="n">
        <f aca="false">A10-A9</f>
        <v>30</v>
      </c>
      <c r="C9" s="22" t="n">
        <v>882.665233333333</v>
      </c>
      <c r="D9" s="23" t="n">
        <f aca="false">C9-E9</f>
        <v>296.267266666667</v>
      </c>
      <c r="E9" s="23" t="n">
        <v>586.397966666667</v>
      </c>
      <c r="F9" s="23" t="n">
        <v>-252.2916</v>
      </c>
      <c r="G9" s="27" t="n">
        <v>-320</v>
      </c>
      <c r="H9" s="23" t="n">
        <f aca="false">-(I9-I8)/B9</f>
        <v>-52.3954333333334</v>
      </c>
      <c r="I9" s="23" t="n">
        <v>18745.789</v>
      </c>
      <c r="J9" s="24" t="n">
        <f aca="false">I9/18000</f>
        <v>1.04143272222222</v>
      </c>
      <c r="K9" s="23"/>
      <c r="L9" s="23" t="n">
        <f aca="false">'[1]NWPL Others'!$U11</f>
        <v>122.510466666667</v>
      </c>
      <c r="M9" s="23" t="n">
        <f aca="false">'[1]NWPL Others'!$Q11</f>
        <v>-294.299666666667</v>
      </c>
      <c r="N9" s="23"/>
      <c r="O9" s="23" t="n">
        <f aca="false">'[1]WestCoast Historicals'!$K64/1000</f>
        <v>92.5590666666667</v>
      </c>
      <c r="P9" s="23" t="n">
        <f aca="false">'[1]WestCoast Historicals'!$L64/1000</f>
        <v>54.1037</v>
      </c>
      <c r="Q9" s="23" t="n">
        <v>0</v>
      </c>
      <c r="R9" s="23"/>
      <c r="S9" s="23"/>
      <c r="T9" s="23" t="n">
        <f aca="false">'[1]NWPL Others'!$R11</f>
        <v>-121.8101</v>
      </c>
      <c r="U9" s="23" t="n">
        <f aca="false">'[1]WestCoast Historicals'!$M64/1000</f>
        <v>26.4743666666667</v>
      </c>
      <c r="V9" s="23" t="n">
        <f aca="false">'[1]WestCoast Historicals'!$O64/1000</f>
        <v>-93</v>
      </c>
      <c r="W9" s="23" t="n">
        <f aca="false">'[1]WestCoast Historicals'!$R64/1000</f>
        <v>33</v>
      </c>
      <c r="X9" s="23"/>
      <c r="Y9" s="23" t="n">
        <f aca="false">'[1]WestCoast Historicals'!$P64/1000</f>
        <v>66</v>
      </c>
      <c r="Z9" s="23" t="n">
        <f aca="false">'[1]NWPL Others'!$S11</f>
        <v>-87.5779333333333</v>
      </c>
      <c r="AA9" s="23" t="n">
        <f aca="false">'[1]WestCoast Historicals'!$Q64/1000</f>
        <v>-3.2413</v>
      </c>
      <c r="AB9" s="23"/>
      <c r="AC9" s="23" t="n">
        <v>72.3783333333333</v>
      </c>
      <c r="AD9" s="23"/>
      <c r="AE9" s="23"/>
      <c r="AF9" s="23" t="n">
        <v>42831.019</v>
      </c>
      <c r="AG9" s="25" t="n">
        <f aca="false">AF9/54561</f>
        <v>0.785011620021627</v>
      </c>
      <c r="AH9" s="22" t="n">
        <v>2265.97</v>
      </c>
      <c r="AI9" s="23" t="n">
        <v>20.9133333333333</v>
      </c>
      <c r="AJ9" s="23" t="n">
        <v>96.7668860171526</v>
      </c>
      <c r="AK9" s="23"/>
      <c r="AL9" s="23"/>
      <c r="AM9" s="23" t="n">
        <v>76.62</v>
      </c>
      <c r="AN9" s="23"/>
      <c r="AO9" s="23"/>
      <c r="AP9" s="23" t="n">
        <v>77.5933333333333</v>
      </c>
      <c r="AQ9" s="23" t="n">
        <v>34.8033333333333</v>
      </c>
      <c r="AR9" s="23" t="n">
        <v>47.1266666666667</v>
      </c>
      <c r="AS9" s="23" t="n">
        <v>2.34333333333333</v>
      </c>
      <c r="AT9" s="26" t="n">
        <v>1847.33666666667</v>
      </c>
    </row>
    <row r="10" customFormat="false" ht="12.75" hidden="true" customHeight="false" outlineLevel="0" collapsed="false">
      <c r="A10" s="15" t="n">
        <v>36434</v>
      </c>
      <c r="B10" s="16" t="n">
        <f aca="false">A11-A10</f>
        <v>31</v>
      </c>
      <c r="C10" s="22" t="n">
        <v>935.267161290323</v>
      </c>
      <c r="D10" s="23" t="n">
        <f aca="false">C10-E10</f>
        <v>490.969483870968</v>
      </c>
      <c r="E10" s="23" t="n">
        <v>444.297677419355</v>
      </c>
      <c r="F10" s="23" t="n">
        <v>-152.150870967742</v>
      </c>
      <c r="G10" s="27" t="n">
        <v>-350</v>
      </c>
      <c r="H10" s="23" t="n">
        <f aca="false">-(I10-I9)/B10</f>
        <v>23.0421935483871</v>
      </c>
      <c r="I10" s="23" t="n">
        <v>18031.481</v>
      </c>
      <c r="J10" s="24" t="n">
        <f aca="false">I10/18000</f>
        <v>1.00174894444444</v>
      </c>
      <c r="K10" s="23"/>
      <c r="L10" s="23" t="n">
        <f aca="false">'[1]NWPL Others'!$U12</f>
        <v>120.419903225806</v>
      </c>
      <c r="M10" s="23" t="n">
        <f aca="false">'[1]NWPL Others'!$Q12</f>
        <v>-294.048322580645</v>
      </c>
      <c r="N10" s="23"/>
      <c r="O10" s="23" t="n">
        <f aca="false">'[1]WestCoast Historicals'!$K65/1000</f>
        <v>110.247741935484</v>
      </c>
      <c r="P10" s="23" t="n">
        <f aca="false">'[1]WestCoast Historicals'!$L65/1000</f>
        <v>25.4481935483871</v>
      </c>
      <c r="Q10" s="23" t="n">
        <v>-110.113612903226</v>
      </c>
      <c r="R10" s="23"/>
      <c r="S10" s="23"/>
      <c r="T10" s="23" t="n">
        <f aca="false">'[1]NWPL Others'!$R12</f>
        <v>-143.304838709677</v>
      </c>
      <c r="U10" s="23" t="n">
        <f aca="false">'[1]WestCoast Historicals'!$M65/1000</f>
        <v>-131.296032258065</v>
      </c>
      <c r="V10" s="23" t="n">
        <f aca="false">'[1]WestCoast Historicals'!$O65/1000</f>
        <v>-110.113612903226</v>
      </c>
      <c r="W10" s="23" t="n">
        <f aca="false">'[1]WestCoast Historicals'!$R65/1000</f>
        <v>-135</v>
      </c>
      <c r="X10" s="23"/>
      <c r="Y10" s="23" t="n">
        <f aca="false">'[1]WestCoast Historicals'!$P65/1000</f>
        <v>70.1378387096774</v>
      </c>
      <c r="Z10" s="23" t="n">
        <f aca="false">'[1]NWPL Others'!$S12</f>
        <v>-100.056322580645</v>
      </c>
      <c r="AA10" s="23" t="n">
        <f aca="false">'[1]WestCoast Historicals'!$Q65/1000</f>
        <v>-163.810967741935</v>
      </c>
      <c r="AB10" s="23"/>
      <c r="AC10" s="23" t="n">
        <v>-67.9304516129032</v>
      </c>
      <c r="AD10" s="23"/>
      <c r="AE10" s="23"/>
      <c r="AF10" s="23" t="n">
        <v>44914.153</v>
      </c>
      <c r="AG10" s="25" t="n">
        <f aca="false">AF10/54561</f>
        <v>0.82319152874764</v>
      </c>
      <c r="AH10" s="22" t="n">
        <v>2296.78</v>
      </c>
      <c r="AI10" s="23" t="n">
        <v>27.66</v>
      </c>
      <c r="AJ10" s="23" t="n">
        <v>123.683371628085</v>
      </c>
      <c r="AK10" s="23"/>
      <c r="AL10" s="23"/>
      <c r="AM10" s="23" t="n">
        <v>30.6633333333333</v>
      </c>
      <c r="AN10" s="23"/>
      <c r="AO10" s="23"/>
      <c r="AP10" s="23" t="n">
        <v>78.64</v>
      </c>
      <c r="AQ10" s="23" t="n">
        <v>40.1333333333333</v>
      </c>
      <c r="AR10" s="23" t="n">
        <v>58.5433333333333</v>
      </c>
      <c r="AS10" s="23" t="n">
        <v>1.51</v>
      </c>
      <c r="AT10" s="26" t="n">
        <v>1844.34</v>
      </c>
    </row>
    <row r="11" customFormat="false" ht="12.75" hidden="true" customHeight="false" outlineLevel="0" collapsed="false">
      <c r="A11" s="15" t="n">
        <v>36465</v>
      </c>
      <c r="B11" s="16" t="n">
        <f aca="false">A12-A11</f>
        <v>30</v>
      </c>
      <c r="C11" s="22" t="n">
        <v>959.348666666667</v>
      </c>
      <c r="D11" s="23" t="n">
        <f aca="false">C11-E11</f>
        <v>508.665666666667</v>
      </c>
      <c r="E11" s="23" t="n">
        <v>450.683</v>
      </c>
      <c r="F11" s="23" t="n">
        <v>-76.2375333333334</v>
      </c>
      <c r="G11" s="23"/>
      <c r="H11" s="23"/>
      <c r="I11" s="23" t="n">
        <v>17709.003</v>
      </c>
      <c r="J11" s="24" t="n">
        <f aca="false">I11/18000</f>
        <v>0.9838335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 t="n">
        <v>43309.913</v>
      </c>
      <c r="AG11" s="25" t="n">
        <f aca="false">AF11/54561</f>
        <v>0.79378884184674</v>
      </c>
      <c r="AH11" s="22" t="n">
        <v>2387.06333333333</v>
      </c>
      <c r="AI11" s="23" t="n">
        <v>6.98333333333333</v>
      </c>
      <c r="AJ11" s="23" t="n">
        <v>142.933480258237</v>
      </c>
      <c r="AK11" s="23"/>
      <c r="AL11" s="23"/>
      <c r="AM11" s="23" t="n">
        <v>222.303333333333</v>
      </c>
      <c r="AN11" s="23"/>
      <c r="AO11" s="23"/>
      <c r="AP11" s="23" t="n">
        <v>77.8466666666667</v>
      </c>
      <c r="AQ11" s="23" t="n">
        <v>36.5466666666667</v>
      </c>
      <c r="AR11" s="23" t="n">
        <v>64.7466666666667</v>
      </c>
      <c r="AS11" s="23" t="n">
        <v>2.01666666666667</v>
      </c>
      <c r="AT11" s="26" t="n">
        <v>1749.08333333333</v>
      </c>
    </row>
    <row r="12" customFormat="false" ht="12.75" hidden="true" customHeight="false" outlineLevel="0" collapsed="false">
      <c r="A12" s="15" t="n">
        <v>36495</v>
      </c>
      <c r="B12" s="16" t="n">
        <f aca="false">A13-A12</f>
        <v>31</v>
      </c>
      <c r="C12" s="22" t="n">
        <v>940.706451612903</v>
      </c>
      <c r="D12" s="23" t="n">
        <f aca="false">C12-E12</f>
        <v>598.335161290323</v>
      </c>
      <c r="E12" s="23" t="n">
        <v>342.371290322581</v>
      </c>
      <c r="F12" s="23" t="n">
        <v>-184.896838709677</v>
      </c>
      <c r="G12" s="23"/>
      <c r="H12" s="23"/>
      <c r="I12" s="23" t="n">
        <v>16493.333</v>
      </c>
      <c r="J12" s="24" t="n">
        <f aca="false">I12/18000</f>
        <v>0.916296277777778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 t="n">
        <v>29669.765</v>
      </c>
      <c r="AG12" s="25" t="n">
        <f aca="false">AF12/54561</f>
        <v>0.543790711313942</v>
      </c>
      <c r="AH12" s="22" t="n">
        <v>2286.59747230293</v>
      </c>
      <c r="AI12" s="23" t="n">
        <v>0.784661606578115</v>
      </c>
      <c r="AJ12" s="23" t="n">
        <v>161.831432798654</v>
      </c>
      <c r="AK12" s="23"/>
      <c r="AL12" s="23"/>
      <c r="AM12" s="23" t="n">
        <v>453.720864464738</v>
      </c>
      <c r="AN12" s="23"/>
      <c r="AO12" s="23"/>
      <c r="AP12" s="23" t="n">
        <v>55.001486401012</v>
      </c>
      <c r="AQ12" s="23" t="n">
        <v>0.473118279569893</v>
      </c>
      <c r="AR12" s="23" t="n">
        <v>63.4973020685089</v>
      </c>
      <c r="AS12" s="23" t="n">
        <v>0</v>
      </c>
      <c r="AT12" s="26" t="n">
        <v>1774.49933166311</v>
      </c>
    </row>
    <row r="13" customFormat="false" ht="12.75" hidden="true" customHeight="false" outlineLevel="0" collapsed="false">
      <c r="A13" s="28" t="n">
        <v>36526</v>
      </c>
      <c r="B13" s="16" t="n">
        <f aca="false">A14-A13</f>
        <v>31</v>
      </c>
      <c r="C13" s="22" t="n">
        <v>815.359548387097</v>
      </c>
      <c r="D13" s="23" t="n">
        <f aca="false">C13-E13</f>
        <v>664.84464516129</v>
      </c>
      <c r="E13" s="23" t="n">
        <v>150.514903225806</v>
      </c>
      <c r="F13" s="23" t="n">
        <v>-237</v>
      </c>
      <c r="G13" s="23"/>
      <c r="H13" s="23"/>
      <c r="I13" s="23" t="n">
        <v>9652.02</v>
      </c>
      <c r="J13" s="24" t="n">
        <f aca="false">I13/18000</f>
        <v>0.536223333333333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 t="n">
        <v>19887.516</v>
      </c>
      <c r="AG13" s="25" t="n">
        <f aca="false">AF13/54561</f>
        <v>0.364500577335459</v>
      </c>
      <c r="AH13" s="22" t="n">
        <v>2569.80669962463</v>
      </c>
      <c r="AI13" s="23" t="n">
        <v>10.0148479051081</v>
      </c>
      <c r="AJ13" s="23" t="n">
        <v>158.915344732167</v>
      </c>
      <c r="AK13" s="23"/>
      <c r="AL13" s="23"/>
      <c r="AM13" s="23" t="n">
        <v>483.869032258065</v>
      </c>
      <c r="AN13" s="23"/>
      <c r="AO13" s="23"/>
      <c r="AP13" s="23" t="n">
        <v>83.4897941370288</v>
      </c>
      <c r="AQ13" s="23" t="n">
        <v>40.632136190169</v>
      </c>
      <c r="AR13" s="23" t="n">
        <v>89.1845115732667</v>
      </c>
      <c r="AS13" s="23" t="n">
        <v>9.94939138285251</v>
      </c>
      <c r="AT13" s="26" t="n">
        <v>1713.74993743522</v>
      </c>
    </row>
    <row r="14" customFormat="false" ht="12.75" hidden="true" customHeight="false" outlineLevel="0" collapsed="false">
      <c r="A14" s="28" t="n">
        <v>36557</v>
      </c>
      <c r="B14" s="16" t="n">
        <f aca="false">A15-A14</f>
        <v>29</v>
      </c>
      <c r="C14" s="22" t="n">
        <v>901.51575862069</v>
      </c>
      <c r="D14" s="23" t="n">
        <f aca="false">C14-E14</f>
        <v>592.627206896552</v>
      </c>
      <c r="E14" s="23" t="n">
        <v>308.888551724138</v>
      </c>
      <c r="F14" s="23" t="n">
        <v>-317.320931034483</v>
      </c>
      <c r="G14" s="23"/>
      <c r="H14" s="23"/>
      <c r="I14" s="23" t="n">
        <v>7223.369</v>
      </c>
      <c r="J14" s="24" t="n">
        <f aca="false">I14/18000</f>
        <v>0.401298277777778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 t="n">
        <v>12046.667</v>
      </c>
      <c r="AG14" s="25" t="n">
        <f aca="false">AF14/54561</f>
        <v>0.220792635765474</v>
      </c>
      <c r="AH14" s="22" t="n">
        <v>2529.11779682982</v>
      </c>
      <c r="AI14" s="23" t="n">
        <v>2.37200893925583</v>
      </c>
      <c r="AJ14" s="23" t="n">
        <v>172.901259272806</v>
      </c>
      <c r="AK14" s="23"/>
      <c r="AL14" s="23"/>
      <c r="AM14" s="23" t="n">
        <v>448.507310344828</v>
      </c>
      <c r="AN14" s="23"/>
      <c r="AO14" s="23"/>
      <c r="AP14" s="23" t="n">
        <v>80.224980805421</v>
      </c>
      <c r="AQ14" s="23" t="n">
        <v>39.6384384686852</v>
      </c>
      <c r="AR14" s="23" t="n">
        <v>83.6535482987406</v>
      </c>
      <c r="AS14" s="23" t="n">
        <v>3.40407772551021</v>
      </c>
      <c r="AT14" s="26" t="n">
        <v>1759.86970016794</v>
      </c>
    </row>
    <row r="15" customFormat="false" ht="13.5" hidden="true" customHeight="false" outlineLevel="0" collapsed="false">
      <c r="A15" s="28" t="n">
        <v>36586</v>
      </c>
      <c r="B15" s="16" t="n">
        <f aca="false">A16-A15</f>
        <v>31</v>
      </c>
      <c r="C15" s="29" t="n">
        <v>877.420322580645</v>
      </c>
      <c r="D15" s="30" t="n">
        <f aca="false">C15-E15</f>
        <v>543.184258064516</v>
      </c>
      <c r="E15" s="30" t="n">
        <v>334.236064516129</v>
      </c>
      <c r="F15" s="30" t="n">
        <v>-252.033677419355</v>
      </c>
      <c r="G15" s="30"/>
      <c r="H15" s="30"/>
      <c r="I15" s="30" t="n">
        <v>4750</v>
      </c>
      <c r="J15" s="31" t="n">
        <f aca="false">I15/18000</f>
        <v>0.263888888888889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 t="n">
        <v>8908.075</v>
      </c>
      <c r="AG15" s="32" t="n">
        <f aca="false">AF15/54561</f>
        <v>0.163268176902916</v>
      </c>
      <c r="AH15" s="29" t="n">
        <v>2525.66124103043</v>
      </c>
      <c r="AI15" s="30" t="n">
        <v>2.22507033239927</v>
      </c>
      <c r="AJ15" s="30" t="n">
        <v>172.901259272806</v>
      </c>
      <c r="AK15" s="30"/>
      <c r="AL15" s="30"/>
      <c r="AM15" s="30" t="n">
        <v>447.234689655172</v>
      </c>
      <c r="AN15" s="30"/>
      <c r="AO15" s="30"/>
      <c r="AP15" s="30" t="n">
        <v>80.1725027315437</v>
      </c>
      <c r="AQ15" s="30" t="n">
        <v>39.3270685636796</v>
      </c>
      <c r="AR15" s="30" t="n">
        <v>82.1876607684335</v>
      </c>
      <c r="AS15" s="30" t="n">
        <v>3.47404849068</v>
      </c>
      <c r="AT15" s="33" t="n">
        <v>1762.88893868501</v>
      </c>
    </row>
    <row r="16" customFormat="false" ht="12.75" hidden="false" customHeight="false" outlineLevel="0" collapsed="false">
      <c r="A16" s="1" t="n">
        <v>36617</v>
      </c>
      <c r="B16" s="34" t="n">
        <f aca="false">A17-A16</f>
        <v>30</v>
      </c>
      <c r="C16" s="2" t="n">
        <v>781</v>
      </c>
      <c r="D16" s="2" t="n">
        <v>377</v>
      </c>
      <c r="E16" s="35" t="n">
        <v>404</v>
      </c>
      <c r="F16" s="2" t="n">
        <v>-198</v>
      </c>
      <c r="G16" s="2" t="n">
        <v>-238</v>
      </c>
      <c r="H16" s="2" t="n">
        <v>-18</v>
      </c>
      <c r="I16" s="35" t="n">
        <f aca="false">I15-(H16*B16)</f>
        <v>5290</v>
      </c>
      <c r="J16" s="36" t="n">
        <f aca="false">I16/18000</f>
        <v>0.293888888888889</v>
      </c>
      <c r="K16" s="37" t="n">
        <f aca="false">E16+F16+G16+H16</f>
        <v>-50</v>
      </c>
      <c r="L16" s="38" t="n">
        <v>10</v>
      </c>
      <c r="M16" s="2" t="n">
        <v>-135</v>
      </c>
      <c r="N16" s="39" t="n">
        <f aca="false">SUM(K16:M16)</f>
        <v>-175</v>
      </c>
      <c r="O16" s="39" t="n">
        <f aca="false">P16-N16</f>
        <v>-70</v>
      </c>
      <c r="P16" s="39" t="n">
        <f aca="false">U16-T16-Q16-S16</f>
        <v>-245</v>
      </c>
      <c r="Q16" s="2" t="n">
        <v>-112</v>
      </c>
      <c r="R16" s="2"/>
      <c r="S16" s="2" t="n">
        <v>-40</v>
      </c>
      <c r="T16" s="2" t="n">
        <v>-100</v>
      </c>
      <c r="U16" s="39" t="n">
        <f aca="false">Y16+X16-W16-V17</f>
        <v>-497</v>
      </c>
      <c r="V16" s="2" t="n">
        <v>115</v>
      </c>
      <c r="W16" s="38" t="n">
        <v>240</v>
      </c>
      <c r="X16" s="38" t="n">
        <v>-10</v>
      </c>
      <c r="Y16" s="39" t="n">
        <f aca="false">AA16-Z16</f>
        <v>-137</v>
      </c>
      <c r="Z16" s="2" t="n">
        <v>83</v>
      </c>
      <c r="AA16" s="39" t="n">
        <f aca="false">-(AB16+AC16+AD16)</f>
        <v>-54</v>
      </c>
      <c r="AB16" s="38" t="n">
        <v>185</v>
      </c>
      <c r="AC16" s="2" t="n">
        <v>-99</v>
      </c>
      <c r="AD16" s="40" t="n">
        <v>-32</v>
      </c>
      <c r="AE16" s="2" t="n">
        <v>-134</v>
      </c>
      <c r="AF16" s="2" t="n">
        <f aca="false">(AD16+AE16)*-$B16+$AF15</f>
        <v>13888.075</v>
      </c>
      <c r="AG16" s="3" t="n">
        <f aca="false">AF16/54561</f>
        <v>0.254542163816646</v>
      </c>
      <c r="AH16" s="41" t="n">
        <v>2011</v>
      </c>
      <c r="AI16" s="2" t="n">
        <v>-0.6</v>
      </c>
      <c r="AJ16" s="2" t="n">
        <v>-30</v>
      </c>
      <c r="AK16" s="2" t="n">
        <v>-8</v>
      </c>
      <c r="AL16" s="2" t="n">
        <v>-48</v>
      </c>
      <c r="AM16" s="35" t="n">
        <f aca="false">AH16+SUM(AI16:AL16)+SUM(AP16:AT16)</f>
        <v>-22.6720588235294</v>
      </c>
      <c r="AN16" s="35" t="n">
        <v>230</v>
      </c>
      <c r="AO16" s="35" t="n">
        <v>-140</v>
      </c>
      <c r="AP16" s="2" t="n">
        <v>-69.3296405228758</v>
      </c>
      <c r="AQ16" s="2" t="n">
        <v>-11</v>
      </c>
      <c r="AR16" s="2" t="n">
        <v>-67.2054901960784</v>
      </c>
      <c r="AS16" s="2" t="n">
        <v>-8.53692810457516</v>
      </c>
      <c r="AT16" s="2" t="n">
        <v>-1791</v>
      </c>
    </row>
    <row r="17" customFormat="false" ht="12.75" hidden="false" customHeight="false" outlineLevel="0" collapsed="false">
      <c r="A17" s="1" t="n">
        <v>36647</v>
      </c>
      <c r="B17" s="34" t="n">
        <f aca="false">A18-A17</f>
        <v>31</v>
      </c>
      <c r="C17" s="2" t="n">
        <v>875</v>
      </c>
      <c r="D17" s="2" t="n">
        <v>360</v>
      </c>
      <c r="E17" s="35" t="n">
        <f aca="false">C17-D17</f>
        <v>515</v>
      </c>
      <c r="F17" s="2" t="n">
        <v>-220</v>
      </c>
      <c r="G17" s="2" t="n">
        <v>-260</v>
      </c>
      <c r="H17" s="2" t="n">
        <v>-75</v>
      </c>
      <c r="I17" s="35" t="n">
        <f aca="false">I16-(H17*B17)</f>
        <v>7615</v>
      </c>
      <c r="J17" s="36" t="n">
        <f aca="false">I17/18000</f>
        <v>0.423055555555556</v>
      </c>
      <c r="K17" s="37" t="n">
        <f aca="false">E17+F17+G17+H17</f>
        <v>-40</v>
      </c>
      <c r="L17" s="38" t="n">
        <v>10</v>
      </c>
      <c r="M17" s="2" t="n">
        <v>-125</v>
      </c>
      <c r="N17" s="39" t="n">
        <f aca="false">SUM(K17:M17)</f>
        <v>-155</v>
      </c>
      <c r="O17" s="39" t="n">
        <f aca="false">P17-N17</f>
        <v>-30.1142258064516</v>
      </c>
      <c r="P17" s="39" t="n">
        <f aca="false">U17-T17-Q17-S17</f>
        <v>-185.114225806452</v>
      </c>
      <c r="Q17" s="2" t="n">
        <v>-108</v>
      </c>
      <c r="R17" s="2"/>
      <c r="S17" s="2" t="n">
        <v>-40</v>
      </c>
      <c r="T17" s="2" t="n">
        <v>-101.885774193548</v>
      </c>
      <c r="U17" s="39" t="n">
        <f aca="false">Y17+X17-W17-V18</f>
        <v>-435</v>
      </c>
      <c r="V17" s="2" t="n">
        <v>110</v>
      </c>
      <c r="W17" s="38" t="n">
        <v>230</v>
      </c>
      <c r="X17" s="38" t="n">
        <v>-10</v>
      </c>
      <c r="Y17" s="39" t="n">
        <f aca="false">AA17-Z17</f>
        <v>-85</v>
      </c>
      <c r="Z17" s="2" t="n">
        <v>110</v>
      </c>
      <c r="AA17" s="39" t="n">
        <f aca="false">-(AB17+AC17+AD17)</f>
        <v>25</v>
      </c>
      <c r="AB17" s="38" t="n">
        <v>200</v>
      </c>
      <c r="AC17" s="38" t="n">
        <v>-160</v>
      </c>
      <c r="AD17" s="40" t="n">
        <v>-65</v>
      </c>
      <c r="AE17" s="2" t="n">
        <v>-150</v>
      </c>
      <c r="AF17" s="2" t="n">
        <f aca="false">(AD17+AE17)*-$B17+$AF16</f>
        <v>20553.075</v>
      </c>
      <c r="AG17" s="3" t="n">
        <f aca="false">AF17/54561</f>
        <v>0.376699015780503</v>
      </c>
      <c r="AH17" s="41" t="n">
        <f aca="false">-(SUM(AI17:AT17))</f>
        <v>2100.02173244782</v>
      </c>
      <c r="AI17" s="2" t="n">
        <v>-3.00945604048071</v>
      </c>
      <c r="AJ17" s="2" t="n">
        <v>-25</v>
      </c>
      <c r="AK17" s="2" t="n">
        <v>-20</v>
      </c>
      <c r="AL17" s="2" t="n">
        <v>-50</v>
      </c>
      <c r="AM17" s="35" t="n">
        <f aca="false">-O17</f>
        <v>30.1142258064516</v>
      </c>
      <c r="AN17" s="35"/>
      <c r="AO17" s="35"/>
      <c r="AP17" s="2" t="n">
        <v>-62.0012650221379</v>
      </c>
      <c r="AQ17" s="2" t="n">
        <v>-38</v>
      </c>
      <c r="AR17" s="2" t="n">
        <v>-61.5652435167616</v>
      </c>
      <c r="AS17" s="2" t="n">
        <v>-0.559993674889311</v>
      </c>
      <c r="AT17" s="2" t="n">
        <v>-1870</v>
      </c>
    </row>
    <row r="18" customFormat="false" ht="12.75" hidden="false" customHeight="false" outlineLevel="0" collapsed="false">
      <c r="A18" s="1" t="n">
        <v>36678</v>
      </c>
      <c r="B18" s="34" t="n">
        <f aca="false">A19-A18</f>
        <v>30</v>
      </c>
      <c r="C18" s="2" t="n">
        <v>875</v>
      </c>
      <c r="D18" s="2" t="n">
        <v>265</v>
      </c>
      <c r="E18" s="35" t="n">
        <f aca="false">C18-D18</f>
        <v>610</v>
      </c>
      <c r="F18" s="2" t="n">
        <v>-230</v>
      </c>
      <c r="G18" s="2" t="n">
        <v>-250</v>
      </c>
      <c r="H18" s="2" t="n">
        <v>-80</v>
      </c>
      <c r="I18" s="35" t="n">
        <f aca="false">I17-(H18*B18)</f>
        <v>10015</v>
      </c>
      <c r="J18" s="36" t="n">
        <f aca="false">I18/18000</f>
        <v>0.556388888888889</v>
      </c>
      <c r="K18" s="37" t="n">
        <f aca="false">E18+F18+G18+H18</f>
        <v>50</v>
      </c>
      <c r="L18" s="38" t="n">
        <v>10</v>
      </c>
      <c r="M18" s="2" t="n">
        <v>-120</v>
      </c>
      <c r="N18" s="39" t="n">
        <f aca="false">SUM(K18:M18)</f>
        <v>-60</v>
      </c>
      <c r="O18" s="39" t="n">
        <f aca="false">P18-N18</f>
        <v>-110.077366666667</v>
      </c>
      <c r="P18" s="39" t="n">
        <f aca="false">U18-T18-Q18-S18</f>
        <v>-170.077366666667</v>
      </c>
      <c r="Q18" s="2" t="n">
        <v>-101</v>
      </c>
      <c r="R18" s="2"/>
      <c r="S18" s="2" t="n">
        <v>-40</v>
      </c>
      <c r="T18" s="2" t="n">
        <v>-83.9226333333334</v>
      </c>
      <c r="U18" s="39" t="n">
        <f aca="false">Y18+X18-W18-V19</f>
        <v>-395</v>
      </c>
      <c r="V18" s="2" t="n">
        <v>110</v>
      </c>
      <c r="W18" s="38" t="n">
        <v>225</v>
      </c>
      <c r="X18" s="38" t="n">
        <v>-10</v>
      </c>
      <c r="Y18" s="39" t="n">
        <f aca="false">AA18-Z18</f>
        <v>-55</v>
      </c>
      <c r="Z18" s="2" t="n">
        <v>100</v>
      </c>
      <c r="AA18" s="39" t="n">
        <f aca="false">-(AB18+AC18+AD18)</f>
        <v>45</v>
      </c>
      <c r="AB18" s="38" t="n">
        <v>200</v>
      </c>
      <c r="AC18" s="38" t="n">
        <v>-180</v>
      </c>
      <c r="AD18" s="40" t="n">
        <v>-65</v>
      </c>
      <c r="AE18" s="2" t="n">
        <v>-150</v>
      </c>
      <c r="AF18" s="2" t="n">
        <f aca="false">(AD18+AE18)*-$B18+$AF17</f>
        <v>27003.075</v>
      </c>
      <c r="AG18" s="3" t="n">
        <f aca="false">AF18/54561</f>
        <v>0.494915324132622</v>
      </c>
      <c r="AH18" s="41" t="n">
        <f aca="false">-(SUM(AI18:AT18))</f>
        <v>1971.20322156863</v>
      </c>
      <c r="AI18" s="2" t="n">
        <v>-1.35588235294118</v>
      </c>
      <c r="AJ18" s="2" t="n">
        <v>-20</v>
      </c>
      <c r="AK18" s="2" t="n">
        <v>-20</v>
      </c>
      <c r="AL18" s="2" t="n">
        <v>-50</v>
      </c>
      <c r="AM18" s="35" t="n">
        <f aca="false">-O18</f>
        <v>110.077366666667</v>
      </c>
      <c r="AN18" s="35"/>
      <c r="AO18" s="35"/>
      <c r="AP18" s="2" t="n">
        <v>-52.8330065359477</v>
      </c>
      <c r="AQ18" s="2" t="n">
        <v>-15</v>
      </c>
      <c r="AR18" s="2" t="n">
        <v>-49.3812418300654</v>
      </c>
      <c r="AS18" s="2" t="n">
        <v>-2.71045751633987</v>
      </c>
      <c r="AT18" s="2" t="n">
        <v>-1870</v>
      </c>
    </row>
    <row r="19" customFormat="false" ht="12.75" hidden="false" customHeight="false" outlineLevel="0" collapsed="false">
      <c r="A19" s="1" t="n">
        <v>36708</v>
      </c>
      <c r="B19" s="34" t="n">
        <f aca="false">A20-A19</f>
        <v>31</v>
      </c>
      <c r="C19" s="2" t="n">
        <v>800</v>
      </c>
      <c r="D19" s="2" t="n">
        <v>250</v>
      </c>
      <c r="E19" s="35" t="n">
        <f aca="false">C19-D19</f>
        <v>550</v>
      </c>
      <c r="F19" s="2" t="n">
        <v>-220</v>
      </c>
      <c r="G19" s="2" t="n">
        <v>-315</v>
      </c>
      <c r="H19" s="2" t="n">
        <v>-20</v>
      </c>
      <c r="I19" s="35" t="n">
        <f aca="false">I18-(H19*B19)</f>
        <v>10635</v>
      </c>
      <c r="J19" s="36" t="n">
        <f aca="false">I19/18000</f>
        <v>0.590833333333333</v>
      </c>
      <c r="K19" s="37" t="n">
        <f aca="false">E19+F19+G19+H19</f>
        <v>-5</v>
      </c>
      <c r="L19" s="38" t="n">
        <v>10</v>
      </c>
      <c r="M19" s="2" t="n">
        <v>-100</v>
      </c>
      <c r="N19" s="39" t="n">
        <f aca="false">SUM(K19:M19)</f>
        <v>-95</v>
      </c>
      <c r="O19" s="39" t="n">
        <f aca="false">P19-N19</f>
        <v>-64.3682580645162</v>
      </c>
      <c r="P19" s="39" t="n">
        <f aca="false">U19-T19-Q19-S19</f>
        <v>-159.368258064516</v>
      </c>
      <c r="Q19" s="2" t="n">
        <v>-90</v>
      </c>
      <c r="R19" s="2"/>
      <c r="S19" s="2" t="n">
        <v>-40</v>
      </c>
      <c r="T19" s="2" t="n">
        <v>-85.6317419354838</v>
      </c>
      <c r="U19" s="39" t="n">
        <f aca="false">Y19+X19-W19-V20</f>
        <v>-375</v>
      </c>
      <c r="V19" s="2" t="n">
        <v>105</v>
      </c>
      <c r="W19" s="38" t="n">
        <v>215</v>
      </c>
      <c r="X19" s="38" t="n">
        <v>-10</v>
      </c>
      <c r="Y19" s="39" t="n">
        <f aca="false">AA19-Z19</f>
        <v>-45</v>
      </c>
      <c r="Z19" s="2" t="n">
        <v>95</v>
      </c>
      <c r="AA19" s="39" t="n">
        <f aca="false">-(AB19+AC19+AD19)</f>
        <v>50</v>
      </c>
      <c r="AB19" s="38" t="n">
        <v>195</v>
      </c>
      <c r="AC19" s="38" t="n">
        <v>-180</v>
      </c>
      <c r="AD19" s="40" t="n">
        <v>-65</v>
      </c>
      <c r="AE19" s="2" t="n">
        <v>-150</v>
      </c>
      <c r="AF19" s="2" t="n">
        <f aca="false">(AD19+AE19)*-$B19+$AF18</f>
        <v>33668.075</v>
      </c>
      <c r="AG19" s="3" t="n">
        <f aca="false">AF19/54561</f>
        <v>0.617072176096479</v>
      </c>
      <c r="AH19" s="41" t="n">
        <f aca="false">-(SUM(AI19:AT19))</f>
        <v>2050.63923719165</v>
      </c>
      <c r="AI19" s="2" t="n">
        <v>-3.08140417457305</v>
      </c>
      <c r="AJ19" s="2" t="n">
        <v>-20</v>
      </c>
      <c r="AK19" s="2" t="n">
        <v>-20</v>
      </c>
      <c r="AL19" s="2" t="n">
        <v>-50</v>
      </c>
      <c r="AM19" s="35" t="n">
        <f aca="false">-O19</f>
        <v>64.3682580645162</v>
      </c>
      <c r="AN19" s="35"/>
      <c r="AO19" s="35"/>
      <c r="AP19" s="2" t="n">
        <v>-68.2983870967742</v>
      </c>
      <c r="AQ19" s="2" t="n">
        <v>-29</v>
      </c>
      <c r="AR19" s="2" t="n">
        <v>-52.0555344718533</v>
      </c>
      <c r="AS19" s="2" t="n">
        <v>-2.57216951296648</v>
      </c>
      <c r="AT19" s="2" t="n">
        <v>-1870</v>
      </c>
    </row>
    <row r="20" customFormat="false" ht="12.75" hidden="false" customHeight="false" outlineLevel="0" collapsed="false">
      <c r="A20" s="1" t="n">
        <v>36739</v>
      </c>
      <c r="B20" s="34" t="n">
        <f aca="false">A21-A20</f>
        <v>31</v>
      </c>
      <c r="C20" s="2" t="n">
        <v>875</v>
      </c>
      <c r="D20" s="2" t="n">
        <v>250</v>
      </c>
      <c r="E20" s="35" t="n">
        <f aca="false">C20-D20</f>
        <v>625</v>
      </c>
      <c r="F20" s="2" t="n">
        <v>-215</v>
      </c>
      <c r="G20" s="2" t="n">
        <v>-285</v>
      </c>
      <c r="H20" s="2" t="n">
        <v>-160</v>
      </c>
      <c r="I20" s="35" t="n">
        <f aca="false">I19-(H20*B20)</f>
        <v>15595</v>
      </c>
      <c r="J20" s="36" t="n">
        <f aca="false">I20/18000</f>
        <v>0.866388888888889</v>
      </c>
      <c r="K20" s="37" t="n">
        <f aca="false">E20+F20+G20+H20</f>
        <v>-35</v>
      </c>
      <c r="L20" s="38" t="n">
        <v>10</v>
      </c>
      <c r="M20" s="2" t="n">
        <v>-110.487709677419</v>
      </c>
      <c r="N20" s="39" t="n">
        <f aca="false">SUM(K20:M20)</f>
        <v>-135.487709677419</v>
      </c>
      <c r="O20" s="39" t="n">
        <f aca="false">P20-N20</f>
        <v>-22.2259677419355</v>
      </c>
      <c r="P20" s="39" t="n">
        <f aca="false">U20-T20-Q20-S20</f>
        <v>-157.713677419355</v>
      </c>
      <c r="Q20" s="2" t="n">
        <v>-86</v>
      </c>
      <c r="R20" s="2"/>
      <c r="S20" s="2" t="n">
        <v>-40</v>
      </c>
      <c r="T20" s="2" t="n">
        <v>-76.2863225806452</v>
      </c>
      <c r="U20" s="39" t="n">
        <f aca="false">Y20+X20-W20-V21</f>
        <v>-360</v>
      </c>
      <c r="V20" s="2" t="n">
        <v>105</v>
      </c>
      <c r="W20" s="38" t="n">
        <v>210</v>
      </c>
      <c r="X20" s="38" t="n">
        <v>-10</v>
      </c>
      <c r="Y20" s="39" t="n">
        <f aca="false">AA20-Z20</f>
        <v>-40</v>
      </c>
      <c r="Z20" s="2" t="n">
        <v>95</v>
      </c>
      <c r="AA20" s="39" t="n">
        <f aca="false">-(AB20+AC20+AD20)</f>
        <v>55</v>
      </c>
      <c r="AB20" s="38" t="n">
        <v>190</v>
      </c>
      <c r="AC20" s="38" t="n">
        <v>-180</v>
      </c>
      <c r="AD20" s="40" t="n">
        <v>-65</v>
      </c>
      <c r="AE20" s="2" t="n">
        <v>-150</v>
      </c>
      <c r="AF20" s="2" t="n">
        <f aca="false">(AD20+AE20)*-$B20+$AF19</f>
        <v>40333.075</v>
      </c>
      <c r="AG20" s="3" t="n">
        <f aca="false">AF20/54561</f>
        <v>0.739229028060336</v>
      </c>
      <c r="AH20" s="41" t="n">
        <f aca="false">-(SUM(AI20:AT20))</f>
        <v>2102.39016129032</v>
      </c>
      <c r="AI20" s="2" t="n">
        <v>-6.63225806451613</v>
      </c>
      <c r="AJ20" s="2" t="n">
        <v>-20</v>
      </c>
      <c r="AK20" s="2" t="n">
        <v>-20</v>
      </c>
      <c r="AL20" s="2" t="n">
        <v>-50</v>
      </c>
      <c r="AM20" s="35" t="n">
        <f aca="false">-O20</f>
        <v>22.2259677419355</v>
      </c>
      <c r="AN20" s="35"/>
      <c r="AO20" s="35"/>
      <c r="AP20" s="2" t="n">
        <v>-76.2709677419355</v>
      </c>
      <c r="AQ20" s="2" t="n">
        <v>-32.5967741935484</v>
      </c>
      <c r="AR20" s="2" t="n">
        <v>-47.8516129032258</v>
      </c>
      <c r="AS20" s="2" t="n">
        <v>-1.26451612903226</v>
      </c>
      <c r="AT20" s="2" t="n">
        <v>-1870</v>
      </c>
    </row>
    <row r="21" customFormat="false" ht="12.75" hidden="false" customHeight="false" outlineLevel="0" collapsed="false">
      <c r="A21" s="1" t="n">
        <v>36770</v>
      </c>
      <c r="B21" s="34" t="n">
        <f aca="false">A22-A21</f>
        <v>30</v>
      </c>
      <c r="C21" s="2" t="n">
        <v>925</v>
      </c>
      <c r="D21" s="2" t="n">
        <v>295</v>
      </c>
      <c r="E21" s="35" t="n">
        <f aca="false">C21-D21</f>
        <v>630</v>
      </c>
      <c r="F21" s="2" t="n">
        <v>-250</v>
      </c>
      <c r="G21" s="2" t="n">
        <v>-300</v>
      </c>
      <c r="H21" s="2" t="n">
        <v>-80</v>
      </c>
      <c r="I21" s="35" t="n">
        <f aca="false">I20-(H21*B21)</f>
        <v>17995</v>
      </c>
      <c r="J21" s="36" t="n">
        <f aca="false">I21/18000</f>
        <v>0.999722222222222</v>
      </c>
      <c r="K21" s="37" t="n">
        <f aca="false">E21+F21+G21+H21</f>
        <v>0</v>
      </c>
      <c r="L21" s="38" t="n">
        <v>10</v>
      </c>
      <c r="M21" s="2" t="n">
        <v>-125</v>
      </c>
      <c r="N21" s="39" t="n">
        <f aca="false">SUM(K21:M21)</f>
        <v>-115</v>
      </c>
      <c r="O21" s="39" t="n">
        <f aca="false">P21-N21</f>
        <v>-17.4220666666667</v>
      </c>
      <c r="P21" s="39" t="n">
        <f aca="false">U21-T21-Q21-S21</f>
        <v>-132.422066666667</v>
      </c>
      <c r="Q21" s="2" t="n">
        <v>-90</v>
      </c>
      <c r="R21" s="2"/>
      <c r="S21" s="2" t="n">
        <v>-40</v>
      </c>
      <c r="T21" s="2" t="n">
        <v>-87.5779333333333</v>
      </c>
      <c r="U21" s="39" t="n">
        <f aca="false">Y21+X21-W21-V22</f>
        <v>-350</v>
      </c>
      <c r="V21" s="2" t="n">
        <v>100</v>
      </c>
      <c r="W21" s="38" t="n">
        <v>210</v>
      </c>
      <c r="X21" s="38" t="n">
        <v>-10</v>
      </c>
      <c r="Y21" s="39" t="n">
        <f aca="false">AA21-Z21</f>
        <v>-30</v>
      </c>
      <c r="Z21" s="2" t="n">
        <v>90</v>
      </c>
      <c r="AA21" s="39" t="n">
        <f aca="false">-(AB21+AC21+AD21)</f>
        <v>60</v>
      </c>
      <c r="AB21" s="38" t="n">
        <v>185</v>
      </c>
      <c r="AC21" s="38" t="n">
        <v>-180</v>
      </c>
      <c r="AD21" s="40" t="n">
        <v>-65</v>
      </c>
      <c r="AE21" s="2" t="n">
        <v>-170</v>
      </c>
      <c r="AF21" s="2" t="n">
        <f aca="false">(AD21+AE21)*-$B21+$AF20</f>
        <v>47383.075</v>
      </c>
      <c r="AG21" s="3" t="n">
        <f aca="false">AF21/54561</f>
        <v>0.868442202305676</v>
      </c>
      <c r="AH21" s="41" t="n">
        <f aca="false">-(SUM(AI21:AT21))</f>
        <v>2125.35793333333</v>
      </c>
      <c r="AI21" s="2" t="n">
        <v>-20.9133333333333</v>
      </c>
      <c r="AJ21" s="2" t="n">
        <v>-20</v>
      </c>
      <c r="AK21" s="2" t="n">
        <v>-20</v>
      </c>
      <c r="AL21" s="2" t="n">
        <v>-50</v>
      </c>
      <c r="AM21" s="35" t="n">
        <f aca="false">-O21</f>
        <v>17.4220666666667</v>
      </c>
      <c r="AN21" s="35"/>
      <c r="AO21" s="35"/>
      <c r="AP21" s="2" t="n">
        <v>-77.5933333333333</v>
      </c>
      <c r="AQ21" s="2" t="n">
        <v>-34.8033333333333</v>
      </c>
      <c r="AR21" s="2" t="n">
        <v>-47.1266666666667</v>
      </c>
      <c r="AS21" s="2" t="n">
        <v>-2.34333333333333</v>
      </c>
      <c r="AT21" s="2" t="n">
        <v>-1870</v>
      </c>
    </row>
    <row r="22" customFormat="false" ht="12.75" hidden="false" customHeight="false" outlineLevel="0" collapsed="false">
      <c r="A22" s="1" t="n">
        <v>36800</v>
      </c>
      <c r="B22" s="34" t="n">
        <f aca="false">A23-A22</f>
        <v>31</v>
      </c>
      <c r="C22" s="2" t="n">
        <v>950</v>
      </c>
      <c r="D22" s="2" t="n">
        <v>490</v>
      </c>
      <c r="E22" s="35" t="n">
        <f aca="false">C22-D22</f>
        <v>460</v>
      </c>
      <c r="F22" s="2" t="n">
        <v>-150</v>
      </c>
      <c r="G22" s="2" t="n">
        <v>-350</v>
      </c>
      <c r="H22" s="2" t="n">
        <v>0</v>
      </c>
      <c r="I22" s="35" t="n">
        <f aca="false">I21-(H22*B22)</f>
        <v>17995</v>
      </c>
      <c r="J22" s="36" t="n">
        <f aca="false">I22/18000</f>
        <v>0.999722222222222</v>
      </c>
      <c r="K22" s="37" t="n">
        <f aca="false">E22+F22+G22+H22</f>
        <v>-40</v>
      </c>
      <c r="L22" s="38" t="n">
        <v>10</v>
      </c>
      <c r="M22" s="2" t="n">
        <v>-145</v>
      </c>
      <c r="N22" s="39" t="n">
        <f aca="false">SUM(K22:M22)</f>
        <v>-175</v>
      </c>
      <c r="O22" s="39" t="n">
        <f aca="false">P22-N22</f>
        <v>170.169935483871</v>
      </c>
      <c r="P22" s="39" t="n">
        <f aca="false">U22-T22-Q22-S22</f>
        <v>-4.830064516129</v>
      </c>
      <c r="Q22" s="2" t="n">
        <v>-110.113612903226</v>
      </c>
      <c r="R22" s="2"/>
      <c r="S22" s="2" t="n">
        <v>-40</v>
      </c>
      <c r="T22" s="2" t="n">
        <v>-100.056322580645</v>
      </c>
      <c r="U22" s="39" t="n">
        <f aca="false">Y22+X22-W22-V23</f>
        <v>-255</v>
      </c>
      <c r="V22" s="2" t="n">
        <v>100</v>
      </c>
      <c r="W22" s="38" t="n">
        <v>220</v>
      </c>
      <c r="X22" s="38" t="n">
        <v>-10</v>
      </c>
      <c r="Y22" s="39" t="n">
        <f aca="false">AA22-Z22</f>
        <v>-25</v>
      </c>
      <c r="Z22" s="2" t="n">
        <v>90</v>
      </c>
      <c r="AA22" s="39" t="n">
        <f aca="false">-(AB22+AC22+AD22)</f>
        <v>65</v>
      </c>
      <c r="AB22" s="38" t="n">
        <v>180</v>
      </c>
      <c r="AC22" s="38" t="n">
        <v>-180</v>
      </c>
      <c r="AD22" s="40" t="n">
        <v>-65</v>
      </c>
      <c r="AE22" s="2" t="n">
        <v>-170</v>
      </c>
      <c r="AF22" s="2" t="n">
        <f aca="false">(AD22+AE22)*-$B22+$AF21</f>
        <v>54668.075</v>
      </c>
      <c r="AG22" s="3" t="n">
        <f aca="false">AF22/54561</f>
        <v>1.00196248235919</v>
      </c>
      <c r="AH22" s="41" t="n">
        <f aca="false">-(SUM(AI22:AT22))</f>
        <v>2351.65660215054</v>
      </c>
      <c r="AI22" s="2" t="n">
        <v>-27.66</v>
      </c>
      <c r="AJ22" s="2" t="n">
        <v>-35</v>
      </c>
      <c r="AK22" s="2" t="n">
        <v>-20</v>
      </c>
      <c r="AL22" s="2" t="n">
        <v>-50</v>
      </c>
      <c r="AM22" s="35" t="n">
        <f aca="false">-O22</f>
        <v>-170.169935483871</v>
      </c>
      <c r="AN22" s="35"/>
      <c r="AO22" s="35"/>
      <c r="AP22" s="2" t="n">
        <v>-78.64</v>
      </c>
      <c r="AQ22" s="2" t="n">
        <v>-40.1333333333333</v>
      </c>
      <c r="AR22" s="2" t="n">
        <v>-58.5433333333333</v>
      </c>
      <c r="AS22" s="2" t="n">
        <v>-1.51</v>
      </c>
      <c r="AT22" s="2" t="n">
        <v>-1870</v>
      </c>
    </row>
    <row r="23" customFormat="false" ht="12.75" hidden="true" customHeight="false" outlineLevel="0" collapsed="false">
      <c r="A23" s="1" t="n">
        <v>36831</v>
      </c>
      <c r="B23" s="34"/>
      <c r="G23" s="2"/>
      <c r="AD23" s="39"/>
    </row>
  </sheetData>
  <printOptions headings="false" gridLines="false" gridLinesSet="true" horizontalCentered="true" verticalCentered="true"/>
  <pageMargins left="0" right="0" top="0" bottom="0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2000-05-16T20:40:52Z</dcterms:created>
  <dc:creator>cdorlan</dc:creator>
  <dc:description/>
  <dc:language>en-US</dc:language>
  <cp:lastModifiedBy>cdorlan</cp:lastModifiedBy>
  <cp:revision>0</cp:revision>
  <dc:subject/>
  <dc:title/>
</cp:coreProperties>
</file>