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nsolidated West Power" sheetId="1" state="visible" r:id="rId3"/>
    <sheet name="Executive Orig" sheetId="2" state="visible" r:id="rId4"/>
    <sheet name="Origination" sheetId="3" state="visible" r:id="rId5"/>
    <sheet name="Generaton" sheetId="4" state="visible" r:id="rId6"/>
    <sheet name="Trading" sheetId="5" state="visible" r:id="rId7"/>
    <sheet name="Mid Market" sheetId="6" state="visible" r:id="rId8"/>
    <sheet name="Services" sheetId="7" state="visible" r:id="rId9"/>
    <sheet name="Fundamentals" sheetId="8" state="visible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function="false" hidden="false" localSheetId="0" name="_xlnm.Print_Area" vbProcedure="false">'Consolidated West Power'!$B$1:$I$29</definedName>
    <definedName function="false" hidden="false" localSheetId="1" name="_xlnm.Print_Area" vbProcedure="false">'Executive Orig'!$B$1:$I$39</definedName>
    <definedName function="false" hidden="false" localSheetId="7" name="_xlnm.Print_Area" vbProcedure="false">Fundamentals!$B$1:$I$39</definedName>
    <definedName function="false" hidden="false" localSheetId="3" name="_xlnm.Print_Area" vbProcedure="false">Generaton!$B$1:$I$41</definedName>
    <definedName function="false" hidden="false" localSheetId="5" name="_xlnm.Print_Area" vbProcedure="false">'Mid Market'!$B$1:$I$40</definedName>
    <definedName function="false" hidden="false" localSheetId="2" name="_xlnm.Print_Area" vbProcedure="false">Origination!$B$1:$I$41</definedName>
    <definedName function="false" hidden="false" localSheetId="6" name="_xlnm.Print_Area" vbProcedure="false">Services!$B$1:$I$40</definedName>
    <definedName function="false" hidden="false" localSheetId="4" name="_xlnm.Print_Area" vbProcedure="false">Trading!$B$1:$I$44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<sst xmlns="http://schemas.openxmlformats.org/spreadsheetml/2006/main" count="417" uniqueCount="62">
  <si>
    <t xml:space="preserve">West Power </t>
  </si>
  <si>
    <t xml:space="preserve">% of </t>
  </si>
  <si>
    <t xml:space="preserve">YTD Actual</t>
  </si>
  <si>
    <t xml:space="preserve">Annualized</t>
  </si>
  <si>
    <t xml:space="preserve">Total Exp</t>
  </si>
  <si>
    <t xml:space="preserve">ENACOMP</t>
  </si>
  <si>
    <t xml:space="preserve">Compensation</t>
  </si>
  <si>
    <t xml:space="preserve">Special Pays</t>
  </si>
  <si>
    <t xml:space="preserve">Analysts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</si>
  <si>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</si>
  <si>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</si>
  <si>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</si>
  <si>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</si>
  <si>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</si>
  <si>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</si>
  <si>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</si>
  <si>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</si>
  <si>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</si>
  <si>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</si>
  <si>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</si>
  <si>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</si>
  <si>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ENACONTR</t>
  </si>
  <si>
    <t xml:space="preserve">Charitable Contributions</t>
  </si>
  <si>
    <t xml:space="preserve">ENARENT</t>
  </si>
  <si>
    <t xml:space="preserve">Rent</t>
  </si>
  <si>
    <t xml:space="preserve">ENATECH</t>
  </si>
  <si>
    <t xml:space="preserve">Technology</t>
  </si>
  <si>
    <t xml:space="preserve">ENATRANS</t>
  </si>
  <si>
    <t xml:space="preserve">Transportation</t>
  </si>
  <si>
    <t xml:space="preserve">ENAOTHEX</t>
  </si>
  <si>
    <t xml:space="preserve">Other Expenses</t>
  </si>
  <si>
    <t xml:space="preserve">ENATAXES</t>
  </si>
  <si>
    <t xml:space="preserve">Taxes Other than Income</t>
  </si>
  <si>
    <t xml:space="preserve">ENATOTDR</t>
  </si>
  <si>
    <t xml:space="preserve">Total Direct Expenses</t>
  </si>
  <si>
    <t xml:space="preserve">Headcount</t>
  </si>
  <si>
    <t xml:space="preserve">Analyst &amp; Associate Headcount</t>
  </si>
  <si>
    <t xml:space="preserve">Total Headcount</t>
  </si>
  <si>
    <t xml:space="preserve">ENAOUTLG</t>
  </si>
  <si>
    <t xml:space="preserve">Outside Legal</t>
  </si>
  <si>
    <t xml:space="preserve">ENAOUTTX</t>
  </si>
  <si>
    <t xml:space="preserve">Outside Tax</t>
  </si>
  <si>
    <t xml:space="preserve">ENAINSUR</t>
  </si>
  <si>
    <t xml:space="preserve">Insurance</t>
  </si>
  <si>
    <t xml:space="preserve">ENASYSDV</t>
  </si>
  <si>
    <t xml:space="preserve">System Development</t>
  </si>
  <si>
    <t xml:space="preserve">ENACORIT</t>
  </si>
  <si>
    <t xml:space="preserve">Controllable Infrastructure</t>
  </si>
  <si>
    <t xml:space="preserve">ENACORRN</t>
  </si>
  <si>
    <t xml:space="preserve">Corporate Rent</t>
  </si>
  <si>
    <t xml:space="preserve">ENAOTHAL</t>
  </si>
  <si>
    <t xml:space="preserve">Other Allocated Direct  Expenses</t>
  </si>
  <si>
    <t xml:space="preserve">ENADEPR</t>
  </si>
  <si>
    <t xml:space="preserve">Depreciation &amp; Amortization</t>
  </si>
  <si>
    <t xml:space="preserve">Relocation Exp</t>
  </si>
  <si>
    <t xml:space="preserve">Project costs</t>
  </si>
  <si>
    <t xml:space="preserve">Write-offs of dead projects</t>
  </si>
  <si>
    <t xml:space="preserve">Customer Ski Trip</t>
  </si>
  <si>
    <t xml:space="preserve">Relocation</t>
  </si>
  <si>
    <t xml:space="preserve">Letter of Credit Fees</t>
  </si>
  <si>
    <t xml:space="preserve">Corporate Jet</t>
  </si>
  <si>
    <t xml:space="preserve">Remodeling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</si>
</sst>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mm\-yy"/>
    <numFmt numFmtId="166" formatCode="mmmm\-yy"/>
    <numFmt numFmtId="167" formatCode="@"/>
    <numFmt numFmtId="168" formatCode="_(* #,##0.00_);_(* \(#,##0.00\);_(* \-??_);_(@_)"/>
    <numFmt numFmtId="169" formatCode="_(* #,##0_);_(* \(#,##0\);_(* \-??_);_(@_)"/>
    <numFmt numFmtId="170" formatCode="0%"/>
    <numFmt numFmtId="171" formatCode="_(\$* #,##0.00_);_(\$* \(#,##0.00\);_(\$* \-??_);_(@_)"/>
    <numFmt numFmtId="172" formatCode="_(\$* #,##0_);_(\$* \(#,##0\);_(\$* \-??_);_(@_)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1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7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externalLink" Target="externalLinks/externalLink1.xml"/><Relationship Id="rId12" Type="http://schemas.openxmlformats.org/officeDocument/2006/relationships/externalLink" Target="externalLinks/externalLink2.xml"/><Relationship Id="rId13" Type="http://schemas.openxmlformats.org/officeDocument/2006/relationships/externalLink" Target="externalLinks/externalLink3.xml"/><Relationship Id="rId14" Type="http://schemas.openxmlformats.org/officeDocument/2006/relationships/externalLink" Target="externalLinks/externalLink4.xml"/><Relationship Id="rId15" Type="http://schemas.openxmlformats.org/officeDocument/2006/relationships/externalLink" Target="externalLinks/externalLink5.xml"/><Relationship Id="rId16" Type="http://schemas.openxmlformats.org/officeDocument/2006/relationships/externalLink" Target="externalLinks/externalLink6.xml"/><Relationship Id="rId17" Type="http://schemas.openxmlformats.org/officeDocument/2006/relationships/externalLink" Target="externalLinks/externalLink7.xml"/><Relationship Id="rId18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WPR%20Executive%20Report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WPR%20Orig%20Report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PR%20Generation%20Report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WPR%20Mid%20Market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WPR%20Services%20Report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WPR%20Fundamentals%20Repor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Trading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3523630.5</v>
          </cell>
        </row>
        <row r="26">
          <cell r="BA26">
            <v>589460.41</v>
          </cell>
        </row>
        <row r="27">
          <cell r="BA27">
            <v>503728.11</v>
          </cell>
        </row>
        <row r="28">
          <cell r="BA28">
            <v>298111.99</v>
          </cell>
        </row>
        <row r="29">
          <cell r="BA29">
            <v>6445583.99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182158.55</v>
          </cell>
        </row>
        <row r="33">
          <cell r="BA33">
            <v>95696.91</v>
          </cell>
        </row>
        <row r="34">
          <cell r="BA34">
            <v>0</v>
          </cell>
        </row>
        <row r="35">
          <cell r="BA35">
            <v>1750</v>
          </cell>
        </row>
        <row r="36">
          <cell r="BA36">
            <v>176422.81</v>
          </cell>
        </row>
        <row r="37">
          <cell r="BA37">
            <v>105076.46</v>
          </cell>
        </row>
        <row r="38">
          <cell r="BA38">
            <v>0</v>
          </cell>
        </row>
        <row r="39">
          <cell r="BA39">
            <v>1619999.69</v>
          </cell>
        </row>
        <row r="40">
          <cell r="BA40">
            <v>871920.13</v>
          </cell>
        </row>
        <row r="41">
          <cell r="BA41">
            <v>38341.06</v>
          </cell>
        </row>
        <row r="42">
          <cell r="BA42">
            <v>1934075.94</v>
          </cell>
        </row>
        <row r="43">
          <cell r="BA43">
            <v>0</v>
          </cell>
        </row>
        <row r="44">
          <cell r="BA44">
            <v>45029.47</v>
          </cell>
        </row>
        <row r="45">
          <cell r="BA45">
            <v>263907.25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Executive Originations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279634.01</v>
          </cell>
        </row>
        <row r="26">
          <cell r="BA26">
            <v>39290.63</v>
          </cell>
        </row>
        <row r="27">
          <cell r="BA27">
            <v>17889.27</v>
          </cell>
        </row>
        <row r="28">
          <cell r="BA28">
            <v>43129.5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45237.92</v>
          </cell>
        </row>
        <row r="33">
          <cell r="BA33">
            <v>4511.29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3818.79</v>
          </cell>
        </row>
        <row r="37">
          <cell r="BA37">
            <v>18427.65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15.55</v>
          </cell>
        </row>
        <row r="41">
          <cell r="BA41">
            <v>1439.61</v>
          </cell>
        </row>
        <row r="42">
          <cell r="BA42">
            <v>40106.05</v>
          </cell>
        </row>
        <row r="43">
          <cell r="BA43">
            <v>0</v>
          </cell>
        </row>
        <row r="44">
          <cell r="BA44">
            <v>1425.29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Originations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1653450.7</v>
          </cell>
        </row>
        <row r="26">
          <cell r="BA26">
            <v>322220.16</v>
          </cell>
        </row>
        <row r="27">
          <cell r="BA27">
            <v>107321.17</v>
          </cell>
        </row>
        <row r="28">
          <cell r="BA28">
            <v>624642.27</v>
          </cell>
        </row>
        <row r="29">
          <cell r="BA29">
            <v>2024256.88</v>
          </cell>
        </row>
        <row r="30">
          <cell r="BA30">
            <v>128</v>
          </cell>
        </row>
        <row r="31">
          <cell r="BA31">
            <v>0</v>
          </cell>
        </row>
        <row r="32">
          <cell r="BA32">
            <v>1095236.89</v>
          </cell>
        </row>
        <row r="33">
          <cell r="BA33">
            <v>11981.99</v>
          </cell>
        </row>
        <row r="34">
          <cell r="BA34">
            <v>0</v>
          </cell>
        </row>
        <row r="35">
          <cell r="BA35">
            <v>7050</v>
          </cell>
        </row>
        <row r="36">
          <cell r="BA36">
            <v>141212.3</v>
          </cell>
        </row>
        <row r="37">
          <cell r="BA37">
            <v>11584.29</v>
          </cell>
        </row>
        <row r="38">
          <cell r="BA38">
            <v>116.15</v>
          </cell>
        </row>
        <row r="39">
          <cell r="BA39">
            <v>0</v>
          </cell>
        </row>
        <row r="40">
          <cell r="BA40">
            <v>30896.48</v>
          </cell>
        </row>
        <row r="41">
          <cell r="BA41">
            <v>19288.08</v>
          </cell>
        </row>
        <row r="42">
          <cell r="BA42">
            <v>317031.01</v>
          </cell>
        </row>
        <row r="43">
          <cell r="BA43">
            <v>0</v>
          </cell>
        </row>
        <row r="44">
          <cell r="BA44">
            <v>11413.48</v>
          </cell>
        </row>
        <row r="45">
          <cell r="BA45">
            <v>58719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Generation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435634.86</v>
          </cell>
        </row>
        <row r="26">
          <cell r="BA26">
            <v>305649.09</v>
          </cell>
        </row>
        <row r="27">
          <cell r="BA27">
            <v>154640.08</v>
          </cell>
        </row>
        <row r="28">
          <cell r="BA28">
            <v>215744.26</v>
          </cell>
        </row>
        <row r="29">
          <cell r="BA29">
            <v>232195.77</v>
          </cell>
        </row>
        <row r="30">
          <cell r="BA30">
            <v>0</v>
          </cell>
        </row>
        <row r="31">
          <cell r="BA31">
            <v>124209</v>
          </cell>
        </row>
        <row r="32">
          <cell r="BA32">
            <v>189840.78</v>
          </cell>
        </row>
        <row r="33">
          <cell r="BA33">
            <v>18188.9</v>
          </cell>
        </row>
        <row r="34">
          <cell r="BA34">
            <v>0</v>
          </cell>
        </row>
        <row r="35">
          <cell r="BA35">
            <v>21292</v>
          </cell>
        </row>
        <row r="36">
          <cell r="BA36">
            <v>408187.77</v>
          </cell>
        </row>
        <row r="37">
          <cell r="BA37">
            <v>13640.33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10824.87</v>
          </cell>
        </row>
        <row r="41">
          <cell r="BA41">
            <v>10947.08</v>
          </cell>
        </row>
        <row r="42">
          <cell r="BA42">
            <v>1334726.62</v>
          </cell>
        </row>
        <row r="43">
          <cell r="BA43">
            <v>0</v>
          </cell>
        </row>
        <row r="44">
          <cell r="BA44">
            <v>3909.77</v>
          </cell>
        </row>
        <row r="45">
          <cell r="BA45">
            <v>7339</v>
          </cell>
        </row>
      </sheetData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Mid-Market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446152.37</v>
          </cell>
        </row>
        <row r="26">
          <cell r="BA26">
            <v>95688.11</v>
          </cell>
        </row>
        <row r="27">
          <cell r="BA27">
            <v>21174.13</v>
          </cell>
        </row>
        <row r="28">
          <cell r="BA28">
            <v>72009.7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40914.38</v>
          </cell>
        </row>
        <row r="33">
          <cell r="BA33">
            <v>12922.06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2288.45</v>
          </cell>
        </row>
        <row r="37">
          <cell r="BA37">
            <v>5065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4330.8</v>
          </cell>
        </row>
        <row r="41">
          <cell r="BA41">
            <v>2931.97</v>
          </cell>
        </row>
        <row r="42">
          <cell r="BA42">
            <v>3737.88</v>
          </cell>
        </row>
        <row r="43">
          <cell r="BA43">
            <v>0</v>
          </cell>
        </row>
        <row r="44">
          <cell r="BA44">
            <v>8112.83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Services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182916.69</v>
          </cell>
        </row>
        <row r="26">
          <cell r="BA26">
            <v>43743.03</v>
          </cell>
        </row>
        <row r="27">
          <cell r="BA27">
            <v>2719.32</v>
          </cell>
        </row>
        <row r="28">
          <cell r="BA28">
            <v>9726.85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27236.06</v>
          </cell>
        </row>
        <row r="33">
          <cell r="BA33">
            <v>673.12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938.06</v>
          </cell>
        </row>
        <row r="37">
          <cell r="BA37">
            <v>350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0</v>
          </cell>
        </row>
        <row r="41">
          <cell r="BA41">
            <v>1215.25</v>
          </cell>
        </row>
        <row r="42">
          <cell r="BA42">
            <v>492.88</v>
          </cell>
        </row>
        <row r="43">
          <cell r="BA43">
            <v>0</v>
          </cell>
        </row>
        <row r="44">
          <cell r="BA44">
            <v>5418.95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West Power Fundamentals</v>
          </cell>
        </row>
      </sheetData>
      <sheetData sheetId="1">
        <row r="1">
          <cell r="B1" t="str">
            <v>Enron North America</v>
          </cell>
        </row>
        <row r="3">
          <cell r="B3">
            <v>37135</v>
          </cell>
        </row>
        <row r="25">
          <cell r="BA25">
            <v>392674.72</v>
          </cell>
        </row>
        <row r="26">
          <cell r="BA26">
            <v>66280.87</v>
          </cell>
        </row>
        <row r="27">
          <cell r="BA27">
            <v>16110.68</v>
          </cell>
        </row>
        <row r="28">
          <cell r="BA28">
            <v>15051.49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22922.44</v>
          </cell>
        </row>
        <row r="33">
          <cell r="BA33">
            <v>3104.77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2767.33</v>
          </cell>
        </row>
        <row r="37">
          <cell r="BA37">
            <v>15341.97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4828.69</v>
          </cell>
        </row>
        <row r="41">
          <cell r="BA41">
            <v>3510.2</v>
          </cell>
        </row>
        <row r="42">
          <cell r="BA42">
            <v>55894.17</v>
          </cell>
        </row>
        <row r="43">
          <cell r="BA43">
            <v>0</v>
          </cell>
        </row>
        <row r="44">
          <cell r="BA44">
            <v>4309.63</v>
          </cell>
        </row>
        <row r="45">
          <cell r="BA45">
            <v>2119.75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customFormat="false" ht="18" hidden="false" customHeight="false" outlineLevel="0" collapsed="false">
      <c r="B2" s="1" t="s">
        <v>0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customFormat="false" ht="18" hidden="false" customHeight="false" outlineLevel="0" collapsed="false">
      <c r="B3" s="3" t="n">
        <f aca="false">'[1]Team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</row>
    <row r="6" customFormat="false" ht="12.75" hidden="false" customHeight="false" outlineLevel="0" collapsed="false">
      <c r="C6" s="5" t="n">
        <v>37135</v>
      </c>
      <c r="E6" s="5" t="n">
        <v>37135</v>
      </c>
      <c r="F6" s="5"/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F7" s="6"/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'Executive Orig'!C8+Trading!C8+Origination!C8+'Mid Market'!C8+Generaton!C8+Services!C8+Fundamentals!C8</f>
        <v>6231873.85</v>
      </c>
      <c r="E8" s="9" t="n">
        <f aca="false">(C8/9)*12</f>
        <v>8309165.13333333</v>
      </c>
      <c r="F8" s="9"/>
      <c r="G8" s="10" t="n">
        <f aca="false">+E8/$E$23</f>
        <v>0.437816021818899</v>
      </c>
    </row>
    <row r="9" customFormat="false" ht="12.75" hidden="false" customHeight="false" outlineLevel="0" collapsed="false">
      <c r="A9" s="7"/>
      <c r="B9" s="8" t="s">
        <v>7</v>
      </c>
      <c r="C9" s="9" t="n">
        <f aca="false">'Executive Orig'!C9+Trading!C9+Origination!C9+'Mid Market'!C9+Generaton!C9+Services!C9+Fundamentals!C9</f>
        <v>1608000</v>
      </c>
      <c r="E9" s="9" t="n">
        <f aca="false">+C9</f>
        <v>1608000</v>
      </c>
      <c r="F9" s="9"/>
      <c r="G9" s="10" t="n">
        <f aca="false">+E9/$E$23</f>
        <v>0.0847267025974206</v>
      </c>
    </row>
    <row r="10" customFormat="false" ht="12.75" hidden="false" customHeight="false" outlineLevel="0" collapsed="false">
      <c r="B10" s="8" t="s">
        <v>8</v>
      </c>
      <c r="C10" s="9" t="n">
        <f aca="false">'Executive Orig'!C10+Trading!C10+Origination!C10+'Mid Market'!C10+Generaton!C10+Services!C10+Fundamentals!C10</f>
        <v>1058567</v>
      </c>
      <c r="E10" s="9" t="n">
        <f aca="false">(C10/9)*12</f>
        <v>1411422.66666667</v>
      </c>
      <c r="F10" s="9"/>
      <c r="G10" s="10" t="n">
        <f aca="false">+E10/$E$23</f>
        <v>0.0743688983320429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'Executive Orig'!C11+Trading!C11+Origination!C11+'Mid Market'!C11+Generaton!C11+Services!C11+Fundamentals!C11</f>
        <v>1384248.3</v>
      </c>
      <c r="E11" s="9" t="n">
        <f aca="false">(C11/9)*12</f>
        <v>1845664.4</v>
      </c>
      <c r="F11" s="9"/>
      <c r="G11" s="10" t="n">
        <f aca="false">+E11/$E$23</f>
        <v>0.0972494146227902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'Executive Orig'!C12+Trading!C12+Origination!C12+'Mid Market'!C12+Generaton!C12+Services!C12+Fundamentals!C12</f>
        <v>812757.76</v>
      </c>
      <c r="E12" s="9" t="n">
        <f aca="false">(C12/9)*12</f>
        <v>1083677.01333333</v>
      </c>
      <c r="F12" s="9"/>
      <c r="G12" s="10" t="n">
        <f aca="false">+E12/$E$23</f>
        <v>0.0570997388186283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'Executive Orig'!C13+Trading!C13+Origination!C13+'Mid Market'!C13+Generaton!C13+Services!C13+Fundamentals!C13</f>
        <v>935518.06</v>
      </c>
      <c r="E13" s="9" t="n">
        <f aca="false">(C13/9)*12</f>
        <v>1247357.41333333</v>
      </c>
      <c r="F13" s="9"/>
      <c r="G13" s="10" t="n">
        <f aca="false">+E13/$E$23</f>
        <v>0.0657241794727495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'Executive Orig'!C14+Trading!C14+Origination!C14+'Mid Market'!C14+Generaton!C14+Services!C14+Fundamentals!C14</f>
        <v>867163.02</v>
      </c>
      <c r="E14" s="9" t="n">
        <f aca="false">(C14/9)*12</f>
        <v>1156217.36</v>
      </c>
      <c r="F14" s="9"/>
      <c r="G14" s="10" t="n">
        <f aca="false">+E14/$E$23</f>
        <v>0.0609219430340141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'Executive Orig'!C15+Trading!C15+Origination!C15+'Mid Market'!C15+Generaton!C15+Services!C15+Fundamentals!C15</f>
        <v>147079.04</v>
      </c>
      <c r="E15" s="9" t="n">
        <f aca="false">(C15/9)*12</f>
        <v>196105.386666667</v>
      </c>
      <c r="F15" s="9"/>
      <c r="G15" s="10" t="n">
        <f aca="false">+E15/$E$23</f>
        <v>0.0103329370484197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'Executive Orig'!C16+Trading!C16+Origination!C16+'Mid Market'!C16+Generaton!C16+Services!C16+Fundamentals!C16</f>
        <v>0</v>
      </c>
      <c r="E16" s="9" t="n">
        <f aca="false">(C16/9)*12</f>
        <v>0</v>
      </c>
      <c r="F16" s="9"/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'Executive Orig'!C17+Trading!C17+Origination!C17+'Mid Market'!C17+Generaton!C17+Services!C17+Fundamentals!C17</f>
        <v>32592</v>
      </c>
      <c r="E17" s="9" t="n">
        <f aca="false">(C17/9)*12</f>
        <v>43456</v>
      </c>
      <c r="F17" s="9"/>
      <c r="G17" s="10" t="n">
        <f aca="false">+E17/$E$23</f>
        <v>0.0022897285995482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'Executive Orig'!C18+Trading!C18+Origination!C18+'Mid Market'!C18+Generaton!C18+Services!C18+Fundamentals!C18</f>
        <v>735635.51</v>
      </c>
      <c r="E18" s="9" t="n">
        <f aca="false">(C18/9)*12</f>
        <v>980847.346666667</v>
      </c>
      <c r="F18" s="9"/>
      <c r="G18" s="10" t="n">
        <f aca="false">+E18/$E$23</f>
        <v>0.0516815680562785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'Executive Orig'!C19+Trading!C19+Origination!C19+'Mid Market'!C19+Generaton!C19+Services!C19+Fundamentals!C19</f>
        <v>169485.7</v>
      </c>
      <c r="E19" s="9" t="n">
        <f aca="false">(C19/9)*12</f>
        <v>225980.933333333</v>
      </c>
      <c r="F19" s="9"/>
      <c r="G19" s="10" t="n">
        <f aca="false">+E19/$E$23</f>
        <v>0.0119071015741423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'Executive Orig'!C20+Trading!C20+Origination!C20+'Mid Market'!C20+Generaton!C20+Services!C20+Fundamentals!C20</f>
        <v>116.15</v>
      </c>
      <c r="E20" s="9" t="n">
        <f aca="false">(C20/9)*12</f>
        <v>154.866666666667</v>
      </c>
      <c r="F20" s="9"/>
      <c r="G20" s="10" t="n">
        <f aca="false">+E20/$E$23</f>
        <v>8.16003856276153E-006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'Executive Orig'!C21+Trading!C21+Origination!C21+'Mid Market'!C21+Generaton!C21+Services!C21+Fundamentals!C21</f>
        <v>573345.55</v>
      </c>
      <c r="E21" s="9" t="n">
        <f aca="false">(C21/9)*12</f>
        <v>764460.733333334</v>
      </c>
      <c r="F21" s="9"/>
      <c r="G21" s="10" t="n">
        <f aca="false">+E21/$E$23</f>
        <v>0.0402799982590419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'Executive Orig'!C22+Trading!C22+Origination!C22+'Mid Market'!C22+Generaton!C22+Services!C22+Fundamentals!C22</f>
        <v>79619.42</v>
      </c>
      <c r="E22" s="9" t="n">
        <f aca="false">(C22/9)*12</f>
        <v>106159.226666667</v>
      </c>
      <c r="F22" s="9"/>
      <c r="G22" s="10" t="n">
        <f aca="false">+E22/$E$23</f>
        <v>0.00559360772746195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14636001.36</v>
      </c>
      <c r="E23" s="13" t="n">
        <f aca="false">SUM(E8:E22)</f>
        <v>18978668.48</v>
      </c>
      <c r="F23" s="14"/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f aca="false">'Executive Orig'!E25+Trading!E25+Origination!E25+'Mid Market'!E25+Generaton!E25+Services!E25+Fundamentals!E25</f>
        <v>88</v>
      </c>
      <c r="F25" s="9"/>
    </row>
    <row r="26" customFormat="false" ht="12.75" hidden="false" customHeight="false" outlineLevel="0" collapsed="false">
      <c r="C26" s="9"/>
      <c r="E26" s="9"/>
      <c r="F26" s="9"/>
    </row>
    <row r="27" customFormat="false" ht="12.75" hidden="false" customHeight="false" outlineLevel="0" collapsed="false">
      <c r="B27" s="12" t="s">
        <v>36</v>
      </c>
      <c r="C27" s="9"/>
      <c r="E27" s="16" t="n">
        <f aca="false">'Executive Orig'!E27+Trading!E27+Origination!E27+'Mid Market'!E27+Generaton!E27+Services!E27+Fundamentals!E27</f>
        <v>19</v>
      </c>
      <c r="F27" s="9"/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107</v>
      </c>
      <c r="F29" s="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4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'[2]Team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'[2]Pull Sheet'!E9</f>
        <v>West Power Executive Originations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3" t="n">
        <f aca="false">'[2]Team Report'!B3</f>
        <v>37135</v>
      </c>
      <c r="C3" s="3"/>
      <c r="D3" s="3"/>
      <c r="E3" s="3"/>
      <c r="F3" s="3"/>
      <c r="G3" s="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'[2]Team Report'!BA25-C9</f>
        <v>239634.01</v>
      </c>
      <c r="E8" s="9" t="n">
        <f aca="false">(C8/9)*12</f>
        <v>319512.013333333</v>
      </c>
      <c r="G8" s="10" t="n">
        <f aca="false">+E8/$E$23</f>
        <v>0.495653942826696</v>
      </c>
    </row>
    <row r="9" customFormat="false" ht="12.75" hidden="false" customHeight="false" outlineLevel="0" collapsed="false">
      <c r="A9" s="7"/>
      <c r="B9" s="8" t="s">
        <v>7</v>
      </c>
      <c r="C9" s="9" t="n">
        <v>40000</v>
      </c>
      <c r="E9" s="9" t="n">
        <f aca="false">+C9</f>
        <v>40000</v>
      </c>
      <c r="G9" s="10" t="n">
        <f aca="false">+E9/$E$23</f>
        <v>0.0620513686049859</v>
      </c>
    </row>
    <row r="10" customFormat="false" ht="12.75" hidden="false" customHeight="false" outlineLevel="0" collapsed="false">
      <c r="B10" s="8" t="s">
        <v>8</v>
      </c>
      <c r="C10" s="9" t="n">
        <v>16800</v>
      </c>
      <c r="E10" s="9" t="n">
        <f aca="false">(C10/9)*12</f>
        <v>22400</v>
      </c>
      <c r="G10" s="10" t="n">
        <f aca="false">+E10/$E$23</f>
        <v>0.0347487664187921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'[2]Team Report'!BA26</f>
        <v>39290.63</v>
      </c>
      <c r="E11" s="9" t="n">
        <f aca="false">(C11/9)*12</f>
        <v>52387.5066666667</v>
      </c>
      <c r="G11" s="10" t="n">
        <f aca="false">+E11/$E$23</f>
        <v>0.0812679121617373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'[2]Team Report'!BA27</f>
        <v>17889.27</v>
      </c>
      <c r="E12" s="9" t="n">
        <f aca="false">(C12/9)*12</f>
        <v>23852.36</v>
      </c>
      <c r="G12" s="10" t="n">
        <f aca="false">+E12/$E$23</f>
        <v>0.0370017895614706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'[2]Team Report'!BA28</f>
        <v>43129.5</v>
      </c>
      <c r="E13" s="9" t="n">
        <f aca="false">(C13/9)*12</f>
        <v>57506</v>
      </c>
      <c r="G13" s="10" t="n">
        <f aca="false">+E13/$E$23</f>
        <v>0.089208150074958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'[2]Team Report'!BA32</f>
        <v>45237.92</v>
      </c>
      <c r="E14" s="9" t="n">
        <f aca="false">(C14/9)*12</f>
        <v>60317.2266666667</v>
      </c>
      <c r="G14" s="10" t="n">
        <f aca="false">+E14/$E$23</f>
        <v>0.0935691616280955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'[2]Team Report'!BA33</f>
        <v>4511.29</v>
      </c>
      <c r="E15" s="9" t="n">
        <f aca="false">(C15/9)*12</f>
        <v>6015.05333333333</v>
      </c>
      <c r="G15" s="10" t="n">
        <f aca="false">+E15/$E$23</f>
        <v>0.0093310572891329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'[2]Team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'[2]Team Report'!BA35</f>
        <v>0</v>
      </c>
      <c r="E17" s="9" t="n">
        <f aca="false">(C17/9)*12</f>
        <v>0</v>
      </c>
      <c r="G17" s="10" t="n">
        <f aca="false">+E17/$E$23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'[2]Team Report'!BA36</f>
        <v>3818.79</v>
      </c>
      <c r="E18" s="9" t="n">
        <f aca="false">(C18/9)*12</f>
        <v>5091.72</v>
      </c>
      <c r="G18" s="10" t="n">
        <f aca="false">+E18/$E$23</f>
        <v>0.00789870486383448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'[2]Team Report'!BA37</f>
        <v>18427.65</v>
      </c>
      <c r="E19" s="9" t="n">
        <f aca="false">(C19/9)*12</f>
        <v>24570.2</v>
      </c>
      <c r="G19" s="10" t="n">
        <f aca="false">+E19/$E$23</f>
        <v>0.0381153634224556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'[2]Team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'[2]Team Report'!BA42-C10</f>
        <v>23306.05</v>
      </c>
      <c r="E21" s="9" t="n">
        <f aca="false">(C21/9)*12</f>
        <v>31074.7333333333</v>
      </c>
      <c r="G21" s="10" t="n">
        <f aca="false">+E21/$E$23</f>
        <v>0.0482057433092078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'[2]Team Report'!BA44</f>
        <v>1425.29</v>
      </c>
      <c r="E22" s="9" t="n">
        <f aca="false">(C22/9)*12</f>
        <v>1900.38666666667</v>
      </c>
      <c r="G22" s="10" t="n">
        <f aca="false">+E22/$E$23</f>
        <v>0.00294803983863335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493470.4</v>
      </c>
      <c r="E23" s="13" t="n">
        <f aca="false">SUM(E8:E22)</f>
        <v>644627.2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17"/>
      <c r="E25" s="16" t="n">
        <v>4</v>
      </c>
    </row>
    <row r="26" customFormat="false" ht="12.75" hidden="false" customHeight="false" outlineLevel="0" collapsed="false">
      <c r="C26" s="18"/>
    </row>
    <row r="27" customFormat="false" ht="12.75" hidden="false" customHeight="false" outlineLevel="0" collapsed="false">
      <c r="B27" s="12" t="s">
        <v>36</v>
      </c>
      <c r="C27" s="17"/>
      <c r="E27" s="16" t="n">
        <v>2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6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'[2]Team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'[2]Team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'[2]Team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'[2]Team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'[2]Team Report'!BA40</f>
        <v>15.55</v>
      </c>
      <c r="E35" s="9" t="n">
        <f aca="false">(C35/9)*12</f>
        <v>20.7333333333333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'[2]Team Report'!BA41</f>
        <v>1439.61</v>
      </c>
      <c r="E36" s="9" t="n">
        <f aca="false">(C36/9)*12</f>
        <v>1919.48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'[2]Team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'[2]Team Report'!BA45</f>
        <v>0</v>
      </c>
      <c r="E38" s="9" t="n">
        <f aca="false">(C38/9)*12</f>
        <v>0</v>
      </c>
    </row>
    <row r="43" customFormat="false" ht="12.75" hidden="false" customHeight="false" outlineLevel="0" collapsed="false">
      <c r="C43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4.56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'[3]Team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'[3]Pull Sheet'!E9</f>
        <v>West Power Originations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'[3]Team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'[3]Team Report'!BA25-C9-88500</f>
        <v>1414950.7</v>
      </c>
      <c r="E8" s="9" t="n">
        <f aca="false">(C8/9)*12</f>
        <v>1886600.93333333</v>
      </c>
      <c r="G8" s="10" t="n">
        <f aca="false">+E8/$E$23</f>
        <v>0.453994331726594</v>
      </c>
    </row>
    <row r="9" customFormat="false" ht="12.75" hidden="false" customHeight="false" outlineLevel="0" collapsed="false">
      <c r="A9" s="7"/>
      <c r="B9" s="8" t="s">
        <v>7</v>
      </c>
      <c r="C9" s="9" t="n">
        <v>150000</v>
      </c>
      <c r="E9" s="9" t="n">
        <f aca="false">+C9</f>
        <v>150000</v>
      </c>
      <c r="G9" s="10" t="n">
        <f aca="false">+E9/$E$23</f>
        <v>0.0360962133304304</v>
      </c>
    </row>
    <row r="10" customFormat="false" ht="12.75" hidden="false" customHeight="false" outlineLevel="0" collapsed="false">
      <c r="B10" s="8" t="s">
        <v>8</v>
      </c>
      <c r="C10" s="9" t="n">
        <f aca="false">88500+15183+73200+29442+7875</f>
        <v>214200</v>
      </c>
      <c r="E10" s="9" t="n">
        <f aca="false">(C10/9)*12</f>
        <v>285600</v>
      </c>
      <c r="G10" s="10" t="n">
        <f aca="false">+E10/$E$23</f>
        <v>0.0687271901811395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'[3]Team Report'!BA26-15183-7875</f>
        <v>299162.16</v>
      </c>
      <c r="E11" s="9" t="n">
        <f aca="false">(C11/9)*12</f>
        <v>398882.88</v>
      </c>
      <c r="G11" s="10" t="n">
        <f aca="false">+E11/$E$23</f>
        <v>0.0959877435355765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'[3]Team Report'!BA27-10825</f>
        <v>96496.17</v>
      </c>
      <c r="E12" s="9" t="n">
        <f aca="false">(C12/9)*12</f>
        <v>128661.56</v>
      </c>
      <c r="G12" s="10" t="n">
        <f aca="false">+E12/$E$23</f>
        <v>0.0309613007812398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'[3]Team Report'!BA28-243381</f>
        <v>381261.27</v>
      </c>
      <c r="E13" s="9" t="n">
        <f aca="false">(C13/9)*12</f>
        <v>508348.36</v>
      </c>
      <c r="G13" s="10" t="n">
        <f aca="false">+E13/$E$23</f>
        <v>0.122329672324896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'[3]Team Report'!BA32-736384</f>
        <v>358852.89</v>
      </c>
      <c r="E14" s="9" t="n">
        <f aca="false">(C14/9)*12</f>
        <v>478470.52</v>
      </c>
      <c r="G14" s="10" t="n">
        <f aca="false">+E14/$E$23</f>
        <v>0.115139826414946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'[3]Team Report'!BA33</f>
        <v>11981.99</v>
      </c>
      <c r="E15" s="9" t="n">
        <f aca="false">(C15/9)*12</f>
        <v>15975.9866666667</v>
      </c>
      <c r="G15" s="10" t="n">
        <f aca="false">+E15/$E$23</f>
        <v>0.00384448415256075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'[3]Team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'[3]Team Report'!BA35</f>
        <v>7050</v>
      </c>
      <c r="E17" s="9" t="n">
        <f aca="false">(C17/9)*12</f>
        <v>9400</v>
      </c>
      <c r="G17" s="10" t="n">
        <f aca="false">+E17/$E$23</f>
        <v>0.00226202936870697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'[3]Team Report'!BA36</f>
        <v>141212.3</v>
      </c>
      <c r="E18" s="9" t="n">
        <f aca="false">(C18/9)*12</f>
        <v>188283.066666667</v>
      </c>
      <c r="G18" s="10" t="n">
        <f aca="false">+E18/$E$23</f>
        <v>0.0453087049393843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'[3]Team Report'!BA37</f>
        <v>11584.29</v>
      </c>
      <c r="E19" s="9" t="n">
        <f aca="false">(C19/9)*12</f>
        <v>15445.72</v>
      </c>
      <c r="G19" s="10" t="n">
        <f aca="false">+E19/$E$23</f>
        <v>0.0037168800277473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'[3]Team Report'!BA38</f>
        <v>116.15</v>
      </c>
      <c r="E20" s="9" t="n">
        <f aca="false">(C20/9)*12</f>
        <v>154.866666666667</v>
      </c>
      <c r="G20" s="10" t="n">
        <f aca="false">+E20/$E$23</f>
        <v>3.72673349184844E-005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'[3]Team Report'!BA42-29442-158500-73200</f>
        <v>55889.01</v>
      </c>
      <c r="E21" s="9" t="n">
        <f aca="false">(C21/9)*12</f>
        <v>74518.68</v>
      </c>
      <c r="G21" s="10" t="n">
        <f aca="false">+E21/$E$23</f>
        <v>0.0179322811358805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'[3]Team Report'!BA44</f>
        <v>11413.48</v>
      </c>
      <c r="E22" s="9" t="n">
        <f aca="false">(C22/9)*12</f>
        <v>15217.9733333333</v>
      </c>
      <c r="G22" s="10" t="n">
        <f aca="false">+E22/$E$23</f>
        <v>0.00366207474597867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3154170.41</v>
      </c>
      <c r="E23" s="13" t="n">
        <f aca="false">SUM(E8:E22)</f>
        <v>4155560.54666667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14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2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16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'[3]Team Report'!BA29</f>
        <v>2024256.88</v>
      </c>
      <c r="E31" s="9" t="n">
        <f aca="false">(C31/9)*12</f>
        <v>2699009.17333333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'[3]Team Report'!BA30</f>
        <v>128</v>
      </c>
      <c r="E32" s="9" t="n">
        <f aca="false">(C32/9)*12</f>
        <v>170.666666666667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'[3]Team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'[3]Team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'[3]Team Report'!BA40</f>
        <v>30896.48</v>
      </c>
      <c r="E35" s="9" t="n">
        <f aca="false">(C35/9)*12</f>
        <v>41195.3066666667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'[3]Team Report'!BA41</f>
        <v>19288.08</v>
      </c>
      <c r="E36" s="9" t="n">
        <f aca="false">(C36/9)*12</f>
        <v>25717.44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'[3]Team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'[3]Team Report'!BA45</f>
        <v>58719</v>
      </c>
      <c r="E38" s="9" t="n">
        <f aca="false">(C38/9)*12</f>
        <v>78292</v>
      </c>
    </row>
    <row r="39" customFormat="false" ht="12.75" hidden="false" customHeight="false" outlineLevel="0" collapsed="false">
      <c r="B39" s="8" t="s">
        <v>54</v>
      </c>
      <c r="C39" s="9" t="n">
        <v>243381</v>
      </c>
      <c r="E39" s="9" t="n">
        <f aca="false">(C39/9)*12</f>
        <v>324508</v>
      </c>
    </row>
    <row r="40" customFormat="false" ht="12.75" hidden="false" customHeight="false" outlineLevel="0" collapsed="false">
      <c r="B40" s="8" t="s">
        <v>55</v>
      </c>
      <c r="C40" s="9" t="n">
        <f aca="false">736384+158500</f>
        <v>894884</v>
      </c>
      <c r="E40" s="9" t="n">
        <f aca="false">(C40/9)*12</f>
        <v>1193178.66666667</v>
      </c>
    </row>
    <row r="43" customFormat="false" ht="12.75" hidden="false" customHeight="false" outlineLevel="0" collapsed="false">
      <c r="C43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2.56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'[4]Team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'[4]Pull Sheet'!E9</f>
        <v>West Power Generation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'[4]Team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'[4]Team Report'!BA25-C9+1216780-66500</f>
        <v>1441914.86</v>
      </c>
      <c r="E8" s="9" t="n">
        <f aca="false">(C8/9)*12</f>
        <v>1922553.14666667</v>
      </c>
      <c r="G8" s="10" t="n">
        <f aca="false">+E8/$E$23</f>
        <v>0.461558318139155</v>
      </c>
    </row>
    <row r="9" customFormat="false" ht="12.75" hidden="false" customHeight="false" outlineLevel="0" collapsed="false">
      <c r="A9" s="7"/>
      <c r="B9" s="8" t="s">
        <v>7</v>
      </c>
      <c r="C9" s="9" t="n">
        <v>144000</v>
      </c>
      <c r="E9" s="9" t="n">
        <f aca="false">+C9</f>
        <v>144000</v>
      </c>
      <c r="G9" s="10" t="n">
        <f aca="false">+E9/$E$23</f>
        <v>0.0345709027223901</v>
      </c>
    </row>
    <row r="10" customFormat="false" ht="12.75" hidden="false" customHeight="false" outlineLevel="0" collapsed="false">
      <c r="B10" s="8" t="s">
        <v>8</v>
      </c>
      <c r="C10" s="9" t="n">
        <f aca="false">66500+11844+150000+20031+5625</f>
        <v>254000</v>
      </c>
      <c r="E10" s="9" t="n">
        <f aca="false">(C10/9)*12</f>
        <v>338666.666666667</v>
      </c>
      <c r="G10" s="10" t="n">
        <f aca="false">+E10/$E$23</f>
        <v>0.0813056415878434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'[4]Team Report'!BA26-11844-5625</f>
        <v>288180.09</v>
      </c>
      <c r="E11" s="9" t="n">
        <f aca="false">(C11/9)*12</f>
        <v>384240.12</v>
      </c>
      <c r="G11" s="10" t="n">
        <f aca="false">+E11/$E$23</f>
        <v>0.0922467209066631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'[4]Team Report'!BA27</f>
        <v>154640.08</v>
      </c>
      <c r="E12" s="9" t="n">
        <f aca="false">(C12/9)*12</f>
        <v>206186.773333333</v>
      </c>
      <c r="G12" s="10" t="n">
        <f aca="false">+E12/$E$23</f>
        <v>0.0495004366913206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'[4]Team Report'!BA28</f>
        <v>215744.26</v>
      </c>
      <c r="E13" s="9" t="n">
        <f aca="false">(C13/9)*12</f>
        <v>287659.013333333</v>
      </c>
      <c r="G13" s="10" t="n">
        <f aca="false">+E13/$E$23</f>
        <v>0.0690599428275373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'[4]Team Report'!BA32</f>
        <v>189840.78</v>
      </c>
      <c r="E14" s="9" t="n">
        <f aca="false">(C14/9)*12</f>
        <v>253121.04</v>
      </c>
      <c r="G14" s="10" t="n">
        <f aca="false">+E14/$E$23</f>
        <v>0.0607682142418765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'[4]Team Report'!BA33</f>
        <v>18188.9</v>
      </c>
      <c r="E15" s="9" t="n">
        <f aca="false">(C15/9)*12</f>
        <v>24251.8666666667</v>
      </c>
      <c r="G15" s="10" t="n">
        <f aca="false">+E15/$E$23</f>
        <v>0.00582228419006742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'[4]Team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'[4]Team Report'!BA35</f>
        <v>21292</v>
      </c>
      <c r="E17" s="9" t="n">
        <f aca="false">(C17/9)*12</f>
        <v>28389.3333333333</v>
      </c>
      <c r="G17" s="10" t="n">
        <f aca="false">+E17/$E$23</f>
        <v>0.00681558945152898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'[4]Team Report'!BA36</f>
        <v>408187.77</v>
      </c>
      <c r="E18" s="9" t="n">
        <f aca="false">(C18/9)*12</f>
        <v>544250.36</v>
      </c>
      <c r="G18" s="10" t="n">
        <f aca="false">+E18/$E$23</f>
        <v>0.130661293417957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'[4]Team Report'!BA37</f>
        <v>13640.33</v>
      </c>
      <c r="E19" s="9" t="n">
        <f aca="false">(C19/9)*12</f>
        <v>18187.1066666667</v>
      </c>
      <c r="G19" s="10" t="n">
        <f aca="false">+E19/$E$23</f>
        <v>0.00436628260677129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'[4]Team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'[4]Team Report'!BA42-C39-150000-20031</f>
        <v>6475.62000000011</v>
      </c>
      <c r="E21" s="9" t="n">
        <f aca="false">(C21/9)*12</f>
        <v>8634.16000000015</v>
      </c>
      <c r="G21" s="10" t="n">
        <f aca="false">+E21/$E$23</f>
        <v>0.00207285212117748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'[4]Team Report'!BA44</f>
        <v>3909.77</v>
      </c>
      <c r="E22" s="9" t="n">
        <f aca="false">(C22/9)*12</f>
        <v>5213.02666666667</v>
      </c>
      <c r="G22" s="10" t="n">
        <f aca="false">+E22/$E$23</f>
        <v>0.00125152109571221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3160014.46</v>
      </c>
      <c r="E23" s="13" t="n">
        <f aca="false">SUM(E8:E22)</f>
        <v>4165352.61333333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14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4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18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'[4]Team Report'!BA29</f>
        <v>232195.77</v>
      </c>
      <c r="E31" s="9" t="n">
        <f aca="false">(C31/9)*12</f>
        <v>309594.36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'[4]Team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'[4]Team Report'!BA31</f>
        <v>124209</v>
      </c>
      <c r="E33" s="9" t="n">
        <f aca="false">(C33/9)*12</f>
        <v>165612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'[4]Team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'[4]Team Report'!BA40</f>
        <v>10824.87</v>
      </c>
      <c r="E35" s="9" t="n">
        <f aca="false">(C35/9)*12</f>
        <v>14433.16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'[4]Team Report'!BA41</f>
        <v>10947.08</v>
      </c>
      <c r="E36" s="9" t="n">
        <f aca="false">(C36/9)*12</f>
        <v>14596.1066666667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'[4]Team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'[4]Team Report'!BA45</f>
        <v>7339</v>
      </c>
      <c r="E38" s="9" t="n">
        <f aca="false">(C38/9)*12</f>
        <v>9785.33333333333</v>
      </c>
    </row>
    <row r="39" customFormat="false" ht="12.75" hidden="false" customHeight="false" outlineLevel="0" collapsed="false">
      <c r="B39" s="8" t="s">
        <v>56</v>
      </c>
      <c r="C39" s="9" t="n">
        <f aca="false">795732+362488</f>
        <v>1158220</v>
      </c>
      <c r="E39" s="9" t="n">
        <f aca="false">(C39/9)*12</f>
        <v>1544293.33333333</v>
      </c>
    </row>
    <row r="43" customFormat="false" ht="12.75" hidden="false" customHeight="false" outlineLevel="0" collapsed="false">
      <c r="C43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19.14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'[1]Team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'[1]Pull Sheet'!E9</f>
        <v>West Power Trading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'[1]Team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'[1]Team Report'!BA25-C9-136000</f>
        <v>2252130.5</v>
      </c>
      <c r="E8" s="9" t="n">
        <f aca="false">(C8/9)*12</f>
        <v>3002840.66666667</v>
      </c>
      <c r="G8" s="10" t="n">
        <f aca="false">+E8/$E$23</f>
        <v>0.377542745332594</v>
      </c>
    </row>
    <row r="9" customFormat="false" ht="12.75" hidden="false" customHeight="false" outlineLevel="0" collapsed="false">
      <c r="A9" s="7"/>
      <c r="B9" s="8" t="s">
        <v>7</v>
      </c>
      <c r="C9" s="9" t="n">
        <v>1135500</v>
      </c>
      <c r="E9" s="9" t="n">
        <f aca="false">+C9</f>
        <v>1135500</v>
      </c>
      <c r="G9" s="10" t="n">
        <f aca="false">+E9/$E$23</f>
        <v>0.142764746755959</v>
      </c>
    </row>
    <row r="10" customFormat="false" ht="12.75" hidden="false" customHeight="false" outlineLevel="0" collapsed="false">
      <c r="B10" s="8" t="s">
        <v>8</v>
      </c>
      <c r="C10" s="9" t="n">
        <f aca="false">136000+25317+341000+43410+12240</f>
        <v>557967</v>
      </c>
      <c r="E10" s="9" t="n">
        <f aca="false">(C10/9)*12</f>
        <v>743956</v>
      </c>
      <c r="G10" s="10" t="n">
        <f aca="false">+E10/$E$23</f>
        <v>0.0935364948811766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'[1]Team Report'!BA26-25317-12240</f>
        <v>551903.41</v>
      </c>
      <c r="E11" s="9" t="n">
        <f aca="false">(C11/9)*12</f>
        <v>735871.213333333</v>
      </c>
      <c r="G11" s="10" t="n">
        <f aca="false">+E11/$E$23</f>
        <v>0.0925200065315134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'[1]Team Report'!BA27</f>
        <v>503728.11</v>
      </c>
      <c r="E12" s="9" t="n">
        <f aca="false">(C12/9)*12</f>
        <v>671637.48</v>
      </c>
      <c r="G12" s="10" t="n">
        <f aca="false">+E12/$E$23</f>
        <v>0.0844439936098726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'[1]Team Report'!BA28-C39-C40</f>
        <v>198594.99</v>
      </c>
      <c r="E13" s="9" t="n">
        <f aca="false">(C13/9)*12</f>
        <v>264793.32</v>
      </c>
      <c r="G13" s="10" t="n">
        <f aca="false">+E13/$E$23</f>
        <v>0.0332920750968468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'[1]Team Report'!BA32</f>
        <v>182158.55</v>
      </c>
      <c r="E14" s="9" t="n">
        <f aca="false">(C14/9)*12</f>
        <v>242878.066666667</v>
      </c>
      <c r="G14" s="10" t="n">
        <f aca="false">+E14/$E$23</f>
        <v>0.0305367024925086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'[1]Team Report'!BA33</f>
        <v>95696.91</v>
      </c>
      <c r="E15" s="9" t="n">
        <f aca="false">(C15/9)*12</f>
        <v>127595.88</v>
      </c>
      <c r="G15" s="10" t="n">
        <f aca="false">+E15/$E$23</f>
        <v>0.0160424425321917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'[1]Team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'[1]Team Report'!BA35</f>
        <v>1750</v>
      </c>
      <c r="E17" s="9" t="n">
        <f aca="false">(C17/9)*12</f>
        <v>2333.33333333333</v>
      </c>
      <c r="G17" s="10" t="n">
        <f aca="false">+E17/$E$23</f>
        <v>0.000293366571933572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'[1]Team Report'!BA36</f>
        <v>176422.81</v>
      </c>
      <c r="E18" s="9" t="n">
        <f aca="false">(C18/9)*12</f>
        <v>235230.413333333</v>
      </c>
      <c r="G18" s="10" t="n">
        <f aca="false">+E18/$E$23</f>
        <v>0.0295751742746216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'[1]Team Report'!BA37</f>
        <v>105076.46</v>
      </c>
      <c r="E19" s="9" t="n">
        <f aca="false">(C19/9)*12</f>
        <v>140101.946666667</v>
      </c>
      <c r="G19" s="10" t="n">
        <f aca="false">+E19/$E$23</f>
        <v>0.0176148119206372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'[1]Team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'[1]Team Report'!BA42-341000-43410-C41-C42-C43</f>
        <v>443149.94</v>
      </c>
      <c r="E21" s="9" t="n">
        <f aca="false">(C21/9)*12</f>
        <v>590866.586666667</v>
      </c>
      <c r="G21" s="10" t="n">
        <f aca="false">+E21/$E$23</f>
        <v>0.0742887878573531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'[1]Team Report'!BA44</f>
        <v>45029.47</v>
      </c>
      <c r="E22" s="9" t="n">
        <f aca="false">(C22/9)*12</f>
        <v>60039.2933333333</v>
      </c>
      <c r="G22" s="10" t="n">
        <f aca="false">+E22/$E$23</f>
        <v>0.00754865214279176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6249108.15</v>
      </c>
      <c r="E23" s="13" t="n">
        <f aca="false">SUM(E8:E22)</f>
        <v>7953644.2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44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10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54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'[1]Team Report'!BA29</f>
        <v>6445583.99</v>
      </c>
      <c r="E31" s="9" t="n">
        <f aca="false">(C31/9)*12</f>
        <v>8594111.98666667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'[1]Team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'[1]Team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'[1]Team Report'!BA39</f>
        <v>1619999.69</v>
      </c>
      <c r="E34" s="9" t="n">
        <f aca="false">(C34/9)*12</f>
        <v>2159999.58666667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'[1]Team Report'!BA40</f>
        <v>871920.13</v>
      </c>
      <c r="E35" s="9" t="n">
        <f aca="false">(C35/9)*12</f>
        <v>1162560.17333333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'[1]Team Report'!BA41</f>
        <v>38341.06</v>
      </c>
      <c r="E36" s="9" t="n">
        <f aca="false">(C36/9)*12</f>
        <v>51121.4133333333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'[1]Team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'[1]Team Report'!BA45</f>
        <v>263907.25</v>
      </c>
      <c r="E38" s="9" t="n">
        <f aca="false">(C38/9)*12</f>
        <v>351876.333333333</v>
      </c>
    </row>
    <row r="39" customFormat="false" ht="12.75" hidden="false" customHeight="false" outlineLevel="0" collapsed="false">
      <c r="B39" s="8" t="s">
        <v>57</v>
      </c>
      <c r="C39" s="9" t="n">
        <f aca="false">10397+3368+4311+7331</f>
        <v>25407</v>
      </c>
      <c r="E39" s="9" t="n">
        <v>25407</v>
      </c>
    </row>
    <row r="40" customFormat="false" ht="12.75" hidden="false" customHeight="false" outlineLevel="0" collapsed="false">
      <c r="B40" s="8" t="s">
        <v>58</v>
      </c>
      <c r="C40" s="9" t="n">
        <f aca="false">16834+34764+839+2164+3268+16241</f>
        <v>74110</v>
      </c>
      <c r="E40" s="9" t="n">
        <v>74110</v>
      </c>
    </row>
    <row r="41" customFormat="false" ht="12.75" hidden="false" customHeight="false" outlineLevel="0" collapsed="false">
      <c r="B41" s="8" t="s">
        <v>59</v>
      </c>
      <c r="C41" s="9" t="n">
        <v>1035981</v>
      </c>
      <c r="E41" s="9" t="n">
        <f aca="false">(C41/9)*12</f>
        <v>1381308</v>
      </c>
    </row>
    <row r="42" customFormat="false" ht="12.75" hidden="false" customHeight="false" outlineLevel="0" collapsed="false">
      <c r="B42" s="8" t="s">
        <v>60</v>
      </c>
      <c r="C42" s="9" t="n">
        <v>41127</v>
      </c>
      <c r="E42" s="9" t="n">
        <v>41127</v>
      </c>
    </row>
    <row r="43" customFormat="false" ht="12.75" hidden="false" customHeight="false" outlineLevel="0" collapsed="false">
      <c r="B43" s="8" t="s">
        <v>61</v>
      </c>
      <c r="C43" s="9" t="n">
        <v>29408</v>
      </c>
      <c r="E43" s="9" t="n">
        <v>29408</v>
      </c>
    </row>
    <row r="45" customFormat="false" ht="12.75" hidden="false" customHeight="false" outlineLevel="0" collapsed="false">
      <c r="C45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3" min="2" style="0" width="23.41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'[5]Team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'[5]Pull Sheet'!E9</f>
        <v>West Power Mid-Market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'[5]Team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'[5]Team Report'!BA25-C9</f>
        <v>441152.37</v>
      </c>
      <c r="E8" s="9" t="n">
        <f aca="false">(C8/9)*12</f>
        <v>588203.16</v>
      </c>
      <c r="G8" s="10" t="n">
        <f aca="false">+E8/$E$23</f>
        <v>0.624141290398076</v>
      </c>
    </row>
    <row r="9" customFormat="false" ht="12.75" hidden="false" customHeight="false" outlineLevel="0" collapsed="false">
      <c r="A9" s="7"/>
      <c r="B9" s="8" t="s">
        <v>7</v>
      </c>
      <c r="C9" s="9" t="n">
        <v>5000</v>
      </c>
      <c r="E9" s="9" t="n">
        <f aca="false">+C9</f>
        <v>5000</v>
      </c>
      <c r="G9" s="10" t="n">
        <f aca="false">+E9/$E$23</f>
        <v>0.00530549079673489</v>
      </c>
    </row>
    <row r="10" customFormat="false" ht="12.75" hidden="false" customHeight="false" outlineLevel="0" collapsed="false">
      <c r="B10" s="8" t="s">
        <v>8</v>
      </c>
      <c r="C10" s="9" t="n">
        <v>0</v>
      </c>
      <c r="E10" s="9" t="n">
        <v>0</v>
      </c>
      <c r="G10" s="10" t="n">
        <f aca="false">+E10/$E$23</f>
        <v>0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'[5]Team Report'!BA26</f>
        <v>95688.11</v>
      </c>
      <c r="E11" s="9" t="n">
        <f aca="false">(C11/9)*12</f>
        <v>127584.146666667</v>
      </c>
      <c r="G11" s="10" t="n">
        <f aca="false">+E11/$E$23</f>
        <v>0.135379303189855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'[5]Team Report'!BA27</f>
        <v>21174.13</v>
      </c>
      <c r="E12" s="9" t="n">
        <f aca="false">(C12/9)*12</f>
        <v>28232.1733333333</v>
      </c>
      <c r="G12" s="10" t="n">
        <f aca="false">+E12/$E$23</f>
        <v>0.0299571071583648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'[5]Team Report'!BA28</f>
        <v>72009.7</v>
      </c>
      <c r="E13" s="9" t="n">
        <f aca="false">(C13/9)*12</f>
        <v>96012.9333333333</v>
      </c>
      <c r="G13" s="10" t="n">
        <f aca="false">+E13/$E$23</f>
        <v>0.101879146833504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'[5]Team Report'!BA32</f>
        <v>40914.38</v>
      </c>
      <c r="E14" s="9" t="n">
        <f aca="false">(C14/9)*12</f>
        <v>54552.5066666667</v>
      </c>
      <c r="G14" s="10" t="n">
        <f aca="false">+E14/$E$23</f>
        <v>0.0578855644117638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'[5]Team Report'!BA33</f>
        <v>12922.06</v>
      </c>
      <c r="E15" s="9" t="n">
        <f aca="false">(C15/9)*12</f>
        <v>17229.4133333333</v>
      </c>
      <c r="G15" s="10" t="n">
        <f aca="false">+E15/$E$23</f>
        <v>0.0182820987746283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'[5]Team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'[5]Team Report'!BA35</f>
        <v>0</v>
      </c>
      <c r="E17" s="9" t="n">
        <f aca="false">(C17/9)*12</f>
        <v>0</v>
      </c>
      <c r="G17" s="10" t="n">
        <f aca="false">+E17/$E$23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'[5]Team Report'!BA36</f>
        <v>2288.45</v>
      </c>
      <c r="E18" s="9" t="n">
        <f aca="false">(C18/9)*12</f>
        <v>3051.26666666667</v>
      </c>
      <c r="G18" s="10" t="n">
        <f aca="false">+E18/$E$23</f>
        <v>0.00323769344367679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'[5]Team Report'!BA37</f>
        <v>5065</v>
      </c>
      <c r="E19" s="9" t="n">
        <f aca="false">(C19/9)*12</f>
        <v>6753.33333333333</v>
      </c>
      <c r="G19" s="10" t="n">
        <f aca="false">+E19/$E$23</f>
        <v>0.00716594956945659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'[5]Team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'[5]Team Report'!BA42</f>
        <v>3737.88</v>
      </c>
      <c r="E21" s="9" t="n">
        <f aca="false">(C21/9)*12</f>
        <v>4983.84</v>
      </c>
      <c r="G21" s="10" t="n">
        <f aca="false">+E21/$E$23</f>
        <v>0.00528834345047984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'[5]Team Report'!BA44</f>
        <v>8112.83</v>
      </c>
      <c r="E22" s="9" t="n">
        <f aca="false">(C22/9)*12</f>
        <v>10817.1066666667</v>
      </c>
      <c r="G22" s="10" t="n">
        <f aca="false">+E22/$E$23</f>
        <v>0.0114780119734599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708064.91</v>
      </c>
      <c r="E23" s="13" t="n">
        <f aca="false">SUM(E8:E22)</f>
        <v>942419.88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5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0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5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'[5]Team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'[5]Team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'[5]Team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'[5]Team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'[5]Team Report'!BA40</f>
        <v>4330.8</v>
      </c>
      <c r="E35" s="9" t="n">
        <f aca="false">(C35/9)*12</f>
        <v>5774.4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'[5]Team Report'!BA41</f>
        <v>2931.97</v>
      </c>
      <c r="E36" s="9" t="n">
        <f aca="false">(C36/9)*12</f>
        <v>3909.29333333333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'[5]Team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'[5]Team Report'!BA45</f>
        <v>0</v>
      </c>
      <c r="E38" s="9" t="n">
        <f aca="false">(C38/9)*12</f>
        <v>0</v>
      </c>
    </row>
    <row r="43" customFormat="false" ht="12.75" hidden="false" customHeight="false" outlineLevel="0" collapsed="false">
      <c r="C43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0.13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56"/>
  </cols>
  <sheetData>
    <row r="1" customFormat="false" ht="18" hidden="false" customHeight="false" outlineLevel="0" collapsed="false">
      <c r="B1" s="1" t="str">
        <f aca="false">'[6]Team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'[6]Pull Sheet'!E9</f>
        <v>West Power Services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'[6]Team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'[6]Team Report'!BA25-C9</f>
        <v>166916.69</v>
      </c>
      <c r="E8" s="9" t="n">
        <f aca="false">(C8/9)*12</f>
        <v>222555.586666667</v>
      </c>
      <c r="G8" s="10" t="n">
        <f aca="false">+E8/$E$23</f>
        <v>0.612055495598775</v>
      </c>
    </row>
    <row r="9" customFormat="false" ht="12.75" hidden="false" customHeight="false" outlineLevel="0" collapsed="false">
      <c r="A9" s="7"/>
      <c r="B9" s="8" t="s">
        <v>7</v>
      </c>
      <c r="C9" s="9" t="n">
        <v>16000</v>
      </c>
      <c r="E9" s="9" t="n">
        <f aca="false">+C9</f>
        <v>16000</v>
      </c>
      <c r="G9" s="10" t="n">
        <f aca="false">+E9/$E$23</f>
        <v>0.0440019865430191</v>
      </c>
    </row>
    <row r="10" customFormat="false" ht="12.75" hidden="false" customHeight="false" outlineLevel="0" collapsed="false">
      <c r="B10" s="8" t="s">
        <v>8</v>
      </c>
      <c r="C10" s="9" t="n">
        <v>0</v>
      </c>
      <c r="E10" s="9" t="n">
        <f aca="false">(C10/9)*12</f>
        <v>0</v>
      </c>
      <c r="G10" s="10" t="n">
        <f aca="false">+E10/$E$23</f>
        <v>0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'[6]Team Report'!BA26</f>
        <v>43743.03</v>
      </c>
      <c r="E11" s="9" t="n">
        <f aca="false">(C11/9)*12</f>
        <v>58324.04</v>
      </c>
      <c r="G11" s="10" t="n">
        <f aca="false">+E11/$E$23</f>
        <v>0.160398351450907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'[6]Team Report'!BA27</f>
        <v>2719.32</v>
      </c>
      <c r="E12" s="9" t="n">
        <f aca="false">(C12/9)*12</f>
        <v>3625.76</v>
      </c>
      <c r="G12" s="10" t="n">
        <f aca="false">+E12/$E$23</f>
        <v>0.00997129017051357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'[6]Team Report'!BA28</f>
        <v>9726.85</v>
      </c>
      <c r="E13" s="9" t="n">
        <f aca="false">(C13/9)*12</f>
        <v>12969.1333333333</v>
      </c>
      <c r="G13" s="10" t="n">
        <f aca="false">+E13/$E$23</f>
        <v>0.0356667269004971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'[6]Team Report'!BA32</f>
        <v>27236.06</v>
      </c>
      <c r="E14" s="9" t="n">
        <f aca="false">(C14/9)*12</f>
        <v>36314.7466666667</v>
      </c>
      <c r="G14" s="10" t="n">
        <f aca="false">+E14/$E$23</f>
        <v>0.0998700621337385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'[6]Team Report'!BA33</f>
        <v>673.12</v>
      </c>
      <c r="E15" s="9" t="n">
        <f aca="false">(C15/9)*12</f>
        <v>897.493333333334</v>
      </c>
      <c r="G15" s="10" t="n">
        <f aca="false">+E15/$E$23</f>
        <v>0.00246821809848642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'[6]Team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'[6]Team Report'!BA35</f>
        <v>2500</v>
      </c>
      <c r="E17" s="9" t="n">
        <f aca="false">(C17/9)*12</f>
        <v>3333.33333333333</v>
      </c>
      <c r="G17" s="10" t="n">
        <f aca="false">+E17/$E$23</f>
        <v>0.00916708052979565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'[6]Team Report'!BA36</f>
        <v>938.06</v>
      </c>
      <c r="E18" s="9" t="n">
        <f aca="false">(C18/9)*12</f>
        <v>1250.74666666667</v>
      </c>
      <c r="G18" s="10" t="n">
        <f aca="false">+E18/$E$23</f>
        <v>0.00343970862471204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'[6]Team Report'!BA37</f>
        <v>350</v>
      </c>
      <c r="E19" s="9" t="n">
        <f aca="false">(C19/9)*12</f>
        <v>466.666666666667</v>
      </c>
      <c r="G19" s="10" t="n">
        <f aca="false">+E19/$E$23</f>
        <v>0.00128339127417139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'[6]Team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'[6]Team Report'!BA42</f>
        <v>492.88</v>
      </c>
      <c r="E21" s="9" t="n">
        <f aca="false">(C21/9)*12</f>
        <v>657.173333333333</v>
      </c>
      <c r="G21" s="10" t="n">
        <f aca="false">+E21/$E$23</f>
        <v>0.00180730826061027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'[6]Team Report'!BA44</f>
        <v>5418.95</v>
      </c>
      <c r="E22" s="9" t="n">
        <f aca="false">(C22/9)*12</f>
        <v>7225.26666666667</v>
      </c>
      <c r="G22" s="10" t="n">
        <f aca="false">+E22/$E$23</f>
        <v>0.0198703804147745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276714.96</v>
      </c>
      <c r="E23" s="13" t="n">
        <f aca="false">SUM(E8:E22)</f>
        <v>363619.946666667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2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0</v>
      </c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2</v>
      </c>
    </row>
    <row r="30" customFormat="false" ht="12.75" hidden="false" customHeight="false" outlineLevel="0" collapsed="false">
      <c r="B30" s="12"/>
      <c r="C30" s="9"/>
      <c r="E30" s="9"/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'[6]Team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'[6]Team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'[6]Team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'[6]Team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'[6]Team Report'!BA40</f>
        <v>0</v>
      </c>
      <c r="E35" s="9" t="n">
        <f aca="false">(C35/9)*12</f>
        <v>0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'[6]Team Report'!BA41</f>
        <v>1215.25</v>
      </c>
      <c r="E36" s="9" t="n">
        <f aca="false">(C36/9)*12</f>
        <v>1620.33333333333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'[6]Team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'[6]Team Report'!BA45</f>
        <v>0</v>
      </c>
      <c r="E38" s="9" t="n">
        <f aca="false">(C38/9)*12</f>
        <v>0</v>
      </c>
    </row>
    <row r="44" customFormat="false" ht="12.75" hidden="false" customHeight="false" outlineLevel="0" collapsed="false">
      <c r="C44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:G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false" outlineLevel="0" max="3" min="3" style="0" width="25.7"/>
    <col collapsed="false" customWidth="true" hidden="false" outlineLevel="0" max="4" min="4" style="0" width="2.56"/>
    <col collapsed="false" customWidth="true" hidden="false" outlineLevel="0" max="5" min="5" style="0" width="13.85"/>
    <col collapsed="false" customWidth="true" hidden="false" outlineLevel="0" max="6" min="6" style="0" width="2.42"/>
  </cols>
  <sheetData>
    <row r="1" customFormat="false" ht="18" hidden="false" customHeight="false" outlineLevel="0" collapsed="false">
      <c r="B1" s="1" t="str">
        <f aca="false">'[7]Team Report'!B1</f>
        <v>Enron North America</v>
      </c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customFormat="false" ht="18" hidden="false" customHeight="false" outlineLevel="0" collapsed="false">
      <c r="B2" s="1" t="str">
        <f aca="false">'[7]Pull Sheet'!E9</f>
        <v>West Power Fundamentals</v>
      </c>
      <c r="C2" s="1"/>
      <c r="D2" s="1"/>
      <c r="E2" s="1"/>
      <c r="F2" s="1"/>
      <c r="G2" s="1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</row>
    <row r="3" customFormat="false" ht="18" hidden="false" customHeight="false" outlineLevel="0" collapsed="false">
      <c r="B3" s="20" t="n">
        <f aca="false">'[7]Team Report'!B3</f>
        <v>37135</v>
      </c>
      <c r="C3" s="20"/>
      <c r="D3" s="20"/>
      <c r="E3" s="20"/>
      <c r="F3" s="20"/>
      <c r="G3" s="20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6" customFormat="false" ht="12.75" hidden="false" customHeight="false" outlineLevel="0" collapsed="false">
      <c r="C6" s="5" t="n">
        <v>37135</v>
      </c>
      <c r="E6" s="5" t="n">
        <v>37135</v>
      </c>
      <c r="G6" s="5" t="s">
        <v>1</v>
      </c>
    </row>
    <row r="7" customFormat="false" ht="12.75" hidden="false" customHeight="false" outlineLevel="0" collapsed="false">
      <c r="C7" s="6" t="s">
        <v>2</v>
      </c>
      <c r="E7" s="6" t="s">
        <v>3</v>
      </c>
      <c r="G7" s="6" t="s">
        <v>4</v>
      </c>
    </row>
    <row r="8" customFormat="false" ht="12.75" hidden="false" customHeight="false" outlineLevel="0" collapsed="false">
      <c r="A8" s="7" t="s">
        <v>5</v>
      </c>
      <c r="B8" s="8" t="s">
        <v>6</v>
      </c>
      <c r="C8" s="9" t="n">
        <f aca="false">'[7]Team Report'!BA25-C9</f>
        <v>275174.72</v>
      </c>
      <c r="E8" s="9" t="n">
        <f aca="false">(C8/9)*12</f>
        <v>366899.626666667</v>
      </c>
      <c r="G8" s="10" t="n">
        <f aca="false">+E8/$E$23</f>
        <v>0.486963306120638</v>
      </c>
    </row>
    <row r="9" customFormat="false" ht="12.75" hidden="false" customHeight="false" outlineLevel="0" collapsed="false">
      <c r="A9" s="7"/>
      <c r="B9" s="8" t="s">
        <v>7</v>
      </c>
      <c r="C9" s="9" t="n">
        <v>117500</v>
      </c>
      <c r="E9" s="9" t="n">
        <f aca="false">+C9</f>
        <v>117500</v>
      </c>
      <c r="G9" s="10" t="n">
        <f aca="false">+E9/$E$23</f>
        <v>0.155950522460353</v>
      </c>
    </row>
    <row r="10" customFormat="false" ht="12.75" hidden="false" customHeight="false" outlineLevel="0" collapsed="false">
      <c r="B10" s="8" t="s">
        <v>8</v>
      </c>
      <c r="C10" s="9" t="n">
        <v>15600</v>
      </c>
      <c r="E10" s="9" t="n">
        <f aca="false">(C10/9)*12</f>
        <v>20800</v>
      </c>
      <c r="G10" s="10" t="n">
        <f aca="false">+E10/$E$23</f>
        <v>0.027606560571705</v>
      </c>
    </row>
    <row r="11" customFormat="false" ht="12.75" hidden="false" customHeight="false" outlineLevel="0" collapsed="false">
      <c r="A11" s="7" t="s">
        <v>9</v>
      </c>
      <c r="B11" s="8" t="s">
        <v>10</v>
      </c>
      <c r="C11" s="9" t="n">
        <f aca="false">'[7]Team Report'!BA26</f>
        <v>66280.87</v>
      </c>
      <c r="E11" s="9" t="n">
        <f aca="false">(C11/9)*12</f>
        <v>88374.4933333333</v>
      </c>
      <c r="G11" s="10" t="n">
        <f aca="false">+E11/$E$23</f>
        <v>0.117294029000019</v>
      </c>
    </row>
    <row r="12" customFormat="false" ht="12.75" hidden="false" customHeight="false" outlineLevel="0" collapsed="false">
      <c r="A12" s="7" t="s">
        <v>11</v>
      </c>
      <c r="B12" s="8" t="s">
        <v>12</v>
      </c>
      <c r="C12" s="9" t="n">
        <f aca="false">'[7]Team Report'!BA27</f>
        <v>16110.68</v>
      </c>
      <c r="E12" s="9" t="n">
        <f aca="false">(C12/9)*12</f>
        <v>21480.9066666667</v>
      </c>
      <c r="G12" s="10" t="n">
        <f aca="false">+E12/$E$23</f>
        <v>0.0285102861071382</v>
      </c>
    </row>
    <row r="13" customFormat="false" ht="12.75" hidden="false" customHeight="false" outlineLevel="0" collapsed="false">
      <c r="A13" s="7" t="s">
        <v>13</v>
      </c>
      <c r="B13" s="8" t="s">
        <v>14</v>
      </c>
      <c r="C13" s="9" t="n">
        <f aca="false">'[7]Team Report'!BA28</f>
        <v>15051.49</v>
      </c>
      <c r="E13" s="9" t="n">
        <f aca="false">(C13/9)*12</f>
        <v>20068.6533333333</v>
      </c>
      <c r="G13" s="10" t="n">
        <f aca="false">+E13/$E$23</f>
        <v>0.0266358891268854</v>
      </c>
    </row>
    <row r="14" customFormat="false" ht="12.75" hidden="false" customHeight="false" outlineLevel="0" collapsed="false">
      <c r="A14" s="7" t="s">
        <v>15</v>
      </c>
      <c r="B14" s="8" t="s">
        <v>16</v>
      </c>
      <c r="C14" s="9" t="n">
        <f aca="false">'[7]Team Report'!BA32</f>
        <v>22922.44</v>
      </c>
      <c r="E14" s="9" t="n">
        <f aca="false">(C14/9)*12</f>
        <v>30563.2533333333</v>
      </c>
      <c r="G14" s="10" t="n">
        <f aca="false">+E14/$E$23</f>
        <v>0.0405647261737996</v>
      </c>
    </row>
    <row r="15" customFormat="false" ht="12.75" hidden="false" customHeight="false" outlineLevel="0" collapsed="false">
      <c r="A15" s="7" t="s">
        <v>17</v>
      </c>
      <c r="B15" s="8" t="s">
        <v>18</v>
      </c>
      <c r="C15" s="9" t="n">
        <f aca="false">'[7]Team Report'!BA33</f>
        <v>3104.77</v>
      </c>
      <c r="E15" s="9" t="n">
        <f aca="false">(C15/9)*12</f>
        <v>4139.69333333333</v>
      </c>
      <c r="G15" s="10" t="n">
        <f aca="false">+E15/$E$23</f>
        <v>0.00549436032475721</v>
      </c>
    </row>
    <row r="16" customFormat="false" ht="12.75" hidden="false" customHeight="false" outlineLevel="0" collapsed="false">
      <c r="A16" s="7" t="s">
        <v>19</v>
      </c>
      <c r="B16" s="8" t="s">
        <v>20</v>
      </c>
      <c r="C16" s="9" t="n">
        <f aca="false">'[7]Team Report'!BA34</f>
        <v>0</v>
      </c>
      <c r="E16" s="9" t="n">
        <f aca="false">(C16/9)*12</f>
        <v>0</v>
      </c>
      <c r="G16" s="10" t="n">
        <f aca="false">+E16/$E$23</f>
        <v>0</v>
      </c>
    </row>
    <row r="17" customFormat="false" ht="12.75" hidden="false" customHeight="false" outlineLevel="0" collapsed="false">
      <c r="A17" s="7" t="s">
        <v>21</v>
      </c>
      <c r="B17" s="8" t="s">
        <v>22</v>
      </c>
      <c r="C17" s="9" t="n">
        <f aca="false">'[7]Team Report'!BA35</f>
        <v>0</v>
      </c>
      <c r="E17" s="9" t="n">
        <f aca="false">(C17/9)*12</f>
        <v>0</v>
      </c>
      <c r="G17" s="10" t="n">
        <f aca="false">+E17/$E$23</f>
        <v>0</v>
      </c>
    </row>
    <row r="18" customFormat="false" ht="12.75" hidden="false" customHeight="false" outlineLevel="0" collapsed="false">
      <c r="A18" s="7" t="s">
        <v>23</v>
      </c>
      <c r="B18" s="8" t="s">
        <v>24</v>
      </c>
      <c r="C18" s="9" t="n">
        <f aca="false">'[7]Team Report'!BA36</f>
        <v>2767.33</v>
      </c>
      <c r="E18" s="9" t="n">
        <f aca="false">(C18/9)*12</f>
        <v>3689.77333333333</v>
      </c>
      <c r="G18" s="10" t="n">
        <f aca="false">+E18/$E$23</f>
        <v>0.0048972091837754</v>
      </c>
    </row>
    <row r="19" customFormat="false" ht="12.75" hidden="false" customHeight="false" outlineLevel="0" collapsed="false">
      <c r="A19" s="7" t="s">
        <v>25</v>
      </c>
      <c r="B19" s="8" t="s">
        <v>26</v>
      </c>
      <c r="C19" s="9" t="n">
        <f aca="false">'[7]Team Report'!BA37</f>
        <v>15341.97</v>
      </c>
      <c r="E19" s="9" t="n">
        <f aca="false">(C19/9)*12</f>
        <v>20455.96</v>
      </c>
      <c r="G19" s="10" t="n">
        <f aca="false">+E19/$E$23</f>
        <v>0.0271499374419411</v>
      </c>
    </row>
    <row r="20" customFormat="false" ht="12.75" hidden="false" customHeight="false" outlineLevel="0" collapsed="false">
      <c r="A20" s="7" t="s">
        <v>27</v>
      </c>
      <c r="B20" s="8" t="s">
        <v>28</v>
      </c>
      <c r="C20" s="9" t="n">
        <f aca="false">'[7]Team Report'!BA38</f>
        <v>0</v>
      </c>
      <c r="E20" s="9" t="n">
        <f aca="false">(C20/9)*12</f>
        <v>0</v>
      </c>
      <c r="G20" s="10" t="n">
        <f aca="false">+E20/$E$23</f>
        <v>0</v>
      </c>
    </row>
    <row r="21" customFormat="false" ht="12.75" hidden="false" customHeight="false" outlineLevel="0" collapsed="false">
      <c r="A21" s="7" t="s">
        <v>29</v>
      </c>
      <c r="B21" s="8" t="s">
        <v>30</v>
      </c>
      <c r="C21" s="9" t="n">
        <f aca="false">'[7]Team Report'!BA42-C10</f>
        <v>40294.17</v>
      </c>
      <c r="E21" s="9" t="n">
        <f aca="false">(C21/9)*12</f>
        <v>53725.56</v>
      </c>
      <c r="G21" s="10" t="n">
        <f aca="false">+E21/$E$23</f>
        <v>0.0713066310763832</v>
      </c>
    </row>
    <row r="22" customFormat="false" ht="12.75" hidden="false" customHeight="false" outlineLevel="0" collapsed="false">
      <c r="A22" s="7" t="s">
        <v>31</v>
      </c>
      <c r="B22" s="8" t="s">
        <v>32</v>
      </c>
      <c r="C22" s="9" t="n">
        <f aca="false">'[7]Team Report'!BA44</f>
        <v>4309.63</v>
      </c>
      <c r="E22" s="9" t="n">
        <f aca="false">(C22/9)*12</f>
        <v>5746.17333333333</v>
      </c>
      <c r="G22" s="10" t="n">
        <f aca="false">+E22/$E$23</f>
        <v>0.00762654241260493</v>
      </c>
    </row>
    <row r="23" customFormat="false" ht="12.75" hidden="false" customHeight="false" outlineLevel="0" collapsed="false">
      <c r="A23" s="11" t="s">
        <v>33</v>
      </c>
      <c r="B23" s="12" t="s">
        <v>34</v>
      </c>
      <c r="C23" s="13" t="n">
        <f aca="false">SUM(C8:C22)</f>
        <v>594458.07</v>
      </c>
      <c r="E23" s="13" t="n">
        <f aca="false">SUM(E8:E22)</f>
        <v>753444.093333333</v>
      </c>
      <c r="G23" s="15" t="n">
        <f aca="false">SUM(G8:G22)</f>
        <v>1</v>
      </c>
    </row>
    <row r="25" customFormat="false" ht="12.75" hidden="false" customHeight="false" outlineLevel="0" collapsed="false">
      <c r="B25" s="12" t="s">
        <v>35</v>
      </c>
      <c r="C25" s="9"/>
      <c r="E25" s="16" t="n">
        <v>5</v>
      </c>
    </row>
    <row r="26" customFormat="false" ht="12.75" hidden="false" customHeight="false" outlineLevel="0" collapsed="false">
      <c r="C26" s="9"/>
      <c r="E26" s="9"/>
    </row>
    <row r="27" customFormat="false" ht="12.75" hidden="false" customHeight="false" outlineLevel="0" collapsed="false">
      <c r="B27" s="12" t="s">
        <v>36</v>
      </c>
      <c r="C27" s="9"/>
      <c r="E27" s="16" t="n">
        <v>1</v>
      </c>
    </row>
    <row r="28" customFormat="false" ht="12.75" hidden="false" customHeight="false" outlineLevel="0" collapsed="false">
      <c r="B28" s="12"/>
      <c r="C28" s="9"/>
      <c r="E28" s="9"/>
    </row>
    <row r="29" customFormat="false" ht="12.75" hidden="false" customHeight="false" outlineLevel="0" collapsed="false">
      <c r="B29" s="12" t="s">
        <v>37</v>
      </c>
      <c r="C29" s="9"/>
      <c r="E29" s="16" t="n">
        <f aca="false">+E27+E25</f>
        <v>6</v>
      </c>
    </row>
    <row r="31" customFormat="false" ht="12.75" hidden="false" customHeight="false" outlineLevel="0" collapsed="false">
      <c r="A31" s="7" t="s">
        <v>38</v>
      </c>
      <c r="B31" s="8" t="s">
        <v>39</v>
      </c>
      <c r="C31" s="9" t="n">
        <f aca="false">'[7]Team Report'!BA29</f>
        <v>0</v>
      </c>
      <c r="E31" s="9" t="n">
        <f aca="false">(C31/9)*12</f>
        <v>0</v>
      </c>
    </row>
    <row r="32" customFormat="false" ht="12.75" hidden="false" customHeight="false" outlineLevel="0" collapsed="false">
      <c r="A32" s="7" t="s">
        <v>40</v>
      </c>
      <c r="B32" s="8" t="s">
        <v>41</v>
      </c>
      <c r="C32" s="9" t="n">
        <f aca="false">'[7]Team Report'!BA30</f>
        <v>0</v>
      </c>
      <c r="E32" s="9" t="n">
        <f aca="false">(C32/9)*12</f>
        <v>0</v>
      </c>
    </row>
    <row r="33" customFormat="false" ht="12.75" hidden="false" customHeight="false" outlineLevel="0" collapsed="false">
      <c r="A33" s="7" t="s">
        <v>42</v>
      </c>
      <c r="B33" s="8" t="s">
        <v>43</v>
      </c>
      <c r="C33" s="9" t="n">
        <f aca="false">'[7]Team Report'!BA31</f>
        <v>0</v>
      </c>
      <c r="E33" s="9" t="n">
        <f aca="false">(C33/9)*12</f>
        <v>0</v>
      </c>
    </row>
    <row r="34" customFormat="false" ht="12.75" hidden="false" customHeight="false" outlineLevel="0" collapsed="false">
      <c r="A34" s="7" t="s">
        <v>44</v>
      </c>
      <c r="B34" s="8" t="s">
        <v>45</v>
      </c>
      <c r="C34" s="9" t="n">
        <f aca="false">'[7]Team Report'!BA39</f>
        <v>0</v>
      </c>
      <c r="E34" s="9" t="n">
        <f aca="false">(C34/9)*12</f>
        <v>0</v>
      </c>
    </row>
    <row r="35" customFormat="false" ht="12.75" hidden="false" customHeight="false" outlineLevel="0" collapsed="false">
      <c r="A35" s="7" t="s">
        <v>46</v>
      </c>
      <c r="B35" s="8" t="s">
        <v>47</v>
      </c>
      <c r="C35" s="9" t="n">
        <f aca="false">'[7]Team Report'!BA40</f>
        <v>4828.69</v>
      </c>
      <c r="E35" s="9" t="n">
        <f aca="false">(C35/9)*12</f>
        <v>6438.25333333333</v>
      </c>
    </row>
    <row r="36" customFormat="false" ht="12.75" hidden="false" customHeight="false" outlineLevel="0" collapsed="false">
      <c r="A36" s="7" t="s">
        <v>48</v>
      </c>
      <c r="B36" s="8" t="s">
        <v>49</v>
      </c>
      <c r="C36" s="9" t="n">
        <f aca="false">'[7]Team Report'!BA41</f>
        <v>3510.2</v>
      </c>
      <c r="E36" s="9" t="n">
        <f aca="false">(C36/9)*12</f>
        <v>4680.26666666667</v>
      </c>
    </row>
    <row r="37" customFormat="false" ht="12.75" hidden="false" customHeight="false" outlineLevel="0" collapsed="false">
      <c r="A37" s="7" t="s">
        <v>50</v>
      </c>
      <c r="B37" s="8" t="s">
        <v>51</v>
      </c>
      <c r="C37" s="9" t="n">
        <f aca="false">'[7]Team Report'!BA43</f>
        <v>0</v>
      </c>
      <c r="E37" s="9" t="n">
        <f aca="false">(C37/9)*12</f>
        <v>0</v>
      </c>
    </row>
    <row r="38" customFormat="false" ht="12.75" hidden="false" customHeight="false" outlineLevel="0" collapsed="false">
      <c r="A38" s="7" t="s">
        <v>52</v>
      </c>
      <c r="B38" s="8" t="s">
        <v>53</v>
      </c>
      <c r="C38" s="9" t="n">
        <f aca="false">'[7]Team Report'!BA45</f>
        <v>2119.75</v>
      </c>
      <c r="E38" s="9" t="n">
        <f aca="false">(C38/9)*12</f>
        <v>2826.33333333333</v>
      </c>
    </row>
    <row r="43" customFormat="false" ht="12.75" hidden="false" customHeight="false" outlineLevel="0" collapsed="false">
      <c r="C43" s="19"/>
    </row>
  </sheetData>
  <mergeCells count="3">
    <mergeCell ref="B1:G1"/>
    <mergeCell ref="B2:G2"/>
    <mergeCell ref="B3:G3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2001-12-01T17:49:23Z</dcterms:created>
  <dc:creator>thardy</dc:creator>
  <dc:description/>
  <dc:language>en-US</dc:language>
  <cp:lastModifiedBy>thardy</cp:lastModifiedBy>
  <cp:lastPrinted>2001-12-01T21:39:34Z</cp:lastPrinted>
  <dcterms:modified xsi:type="dcterms:W3CDTF">2001-12-01T21:48:31Z</dcterms:modified>
  <cp:revision>0</cp:revision>
  <dc:subject/>
  <dc:title/>
</cp:coreProperties>
</file>