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7.xml.rels" ContentType="application/vnd.openxmlformats-package.relationships+xml"/>
  <Override PartName="/xl/worksheets/_rels/sheet6.xml.rels" ContentType="application/vnd.openxmlformats-package.relationships+xml"/>
  <Override PartName="/xl/worksheets/_rels/sheet5.xml.rels" ContentType="application/vnd.openxmlformats-package.relationship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6.xml.rels" ContentType="application/vnd.openxmlformats-package.relationships+xml"/>
  <Override PartName="/xl/externalLinks/_rels/externalLink5.xml.rels" ContentType="application/vnd.openxmlformats-package.relationships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comments6.xml" ContentType="application/vnd.openxmlformats-officedocument.spreadsheetml.comments+xml"/>
  <Override PartName="/xl/sharedStrings.xml" ContentType="application/vnd.openxmlformats-officedocument.spreadsheetml.sharedStrings+xml"/>
  <Override PartName="/xl/ctrlProps/ctrlProps66.xml" ContentType="application/vnd.ms-excel.controlproperties+xml"/>
  <Override PartName="/xl/ctrlProps/ctrlProps65.xml" ContentType="application/vnd.ms-excel.controlproperties+xml"/>
  <Override PartName="/xl/ctrlProps/ctrlProps64.xml" ContentType="application/vnd.ms-excel.controlproperties+xml"/>
  <Override PartName="/xl/ctrlProps/ctrlProps63.xml" ContentType="application/vnd.ms-excel.controlproperties+xml"/>
  <Override PartName="/xl/ctrlProps/ctrlProps62.xml" ContentType="application/vnd.ms-excel.controlproperties+xml"/>
  <Override PartName="/xl/ctrlProps/ctrlProps56.xml" ContentType="application/vnd.ms-excel.controlproperties+xml"/>
  <Override PartName="/xl/ctrlProps/ctrlProps54.xml" ContentType="application/vnd.ms-excel.controlproperties+xml"/>
  <Override PartName="/xl/ctrlProps/ctrlProps53.xml" ContentType="application/vnd.ms-excel.controlproperties+xml"/>
  <Override PartName="/xl/ctrlProps/ctrlProps52.xml" ContentType="application/vnd.ms-excel.controlproperties+xml"/>
  <Override PartName="/xl/ctrlProps/ctrlProps51.xml" ContentType="application/vnd.ms-excel.controlproperties+xml"/>
  <Override PartName="/xl/ctrlProps/ctrlProps50.xml" ContentType="application/vnd.ms-excel.controlproperties+xml"/>
  <Override PartName="/xl/ctrlProps/ctrlProps47.xml" ContentType="application/vnd.ms-excel.controlproperties+xml"/>
  <Override PartName="/xl/ctrlProps/ctrlProps46.xml" ContentType="application/vnd.ms-excel.controlproperties+xml"/>
  <Override PartName="/xl/ctrlProps/ctrlProps45.xml" ContentType="application/vnd.ms-excel.controlproperties+xml"/>
  <Override PartName="/xl/ctrlProps/ctrlProps44.xml" ContentType="application/vnd.ms-excel.controlproperties+xml"/>
  <Override PartName="/xl/ctrlProps/ctrlProps43.xml" ContentType="application/vnd.ms-excel.controlproperties+xml"/>
  <Override PartName="/xl/ctrlProps/ctrlProps42.xml" ContentType="application/vnd.ms-excel.controlproperties+xml"/>
  <Override PartName="/xl/ctrlProps/ctrlProps41.xml" ContentType="application/vnd.ms-excel.controlproperties+xml"/>
  <Override PartName="/xl/ctrlProps/ctrlProps40.xml" ContentType="application/vnd.ms-excel.controlproperties+xml"/>
  <Override PartName="/xl/ctrlProps/ctrlProps39.xml" ContentType="application/vnd.ms-excel.controlproperties+xml"/>
  <Override PartName="/xl/ctrlProps/ctrlProps7.xml" ContentType="application/vnd.ms-excel.controlproperties+xml"/>
  <Override PartName="/xl/ctrlProps/ctrlProps38.xml" ContentType="application/vnd.ms-excel.controlproperties+xml"/>
  <Override PartName="/xl/ctrlProps/ctrlProps26.xml" ContentType="application/vnd.ms-excel.controlproperties+xml"/>
  <Override PartName="/xl/ctrlProps/ctrlProps27.xml" ContentType="application/vnd.ms-excel.controlproperties+xml"/>
  <Override PartName="/xl/ctrlProps/ctrlProps28.xml" ContentType="application/vnd.ms-excel.controlproperties+xml"/>
  <Override PartName="/xl/ctrlProps/ctrlProps70.xml" ContentType="application/vnd.ms-excel.controlproperties+xml"/>
  <Override PartName="/xl/ctrlProps/ctrlProps30.xml" ContentType="application/vnd.ms-excel.controlproperties+xml"/>
  <Override PartName="/xl/ctrlProps/ctrlProps67.xml" ContentType="application/vnd.ms-excel.controlproperties+xml"/>
  <Override PartName="/xl/ctrlProps/ctrlProps29.xml" ContentType="application/vnd.ms-excel.controlproperties+xml"/>
  <Override PartName="/xl/ctrlProps/ctrlProps71.xml" ContentType="application/vnd.ms-excel.controlproperties+xml"/>
  <Override PartName="/xl/ctrlProps/ctrlProps31.xml" ContentType="application/vnd.ms-excel.controlproperties+xml"/>
  <Override PartName="/xl/ctrlProps/ctrlProps68.xml" ContentType="application/vnd.ms-excel.controlproperties+xml"/>
  <Override PartName="/xl/ctrlProps/ctrlProps32.xml" ContentType="application/vnd.ms-excel.controlproperties+xml"/>
  <Override PartName="/xl/ctrlProps/ctrlProps69.xml" ContentType="application/vnd.ms-excel.controlproperties+xml"/>
  <Override PartName="/xl/ctrlProps/ctrlProps33.xml" ContentType="application/vnd.ms-excel.controlproperties+xml"/>
  <Override PartName="/xl/ctrlProps/ctrlProps34.xml" ContentType="application/vnd.ms-excel.controlproperties+xml"/>
  <Override PartName="/xl/ctrlProps/ctrlProps89.xml" ContentType="application/vnd.ms-excel.controlproperties+xml"/>
  <Override PartName="/xl/ctrlProps/ctrlProps77.xml" ContentType="application/vnd.ms-excel.controlproperties+xml"/>
  <Override PartName="/xl/ctrlProps/ctrlProps88.xml" ContentType="application/vnd.ms-excel.controlproperties+xml"/>
  <Override PartName="/xl/ctrlProps/ctrlProps76.xml" ContentType="application/vnd.ms-excel.controlproperties+xml"/>
  <Override PartName="/xl/ctrlProps/ctrlProps87.xml" ContentType="application/vnd.ms-excel.controlproperties+xml"/>
  <Override PartName="/xl/ctrlProps/ctrlProps75.xml" ContentType="application/vnd.ms-excel.controlproperties+xml"/>
  <Override PartName="/xl/ctrlProps/ctrlProps86.xml" ContentType="application/vnd.ms-excel.controlproperties+xml"/>
  <Override PartName="/xl/ctrlProps/ctrlProps74.xml" ContentType="application/vnd.ms-excel.controlproperties+xml"/>
  <Override PartName="/xl/ctrlProps/ctrlProps85.xml" ContentType="application/vnd.ms-excel.controlproperties+xml"/>
  <Override PartName="/xl/ctrlProps/ctrlProps36.xml" ContentType="application/vnd.ms-excel.controlproperties+xml"/>
  <Override PartName="/xl/ctrlProps/ctrlProps73.xml" ContentType="application/vnd.ms-excel.controlproperties+xml"/>
  <Override PartName="/xl/ctrlProps/ctrlProps79.xml" ContentType="application/vnd.ms-excel.controlproperties+xml"/>
  <Override PartName="/xl/ctrlProps/ctrlProps78.xml" ContentType="application/vnd.ms-excel.controlproperties+xml"/>
  <Override PartName="/xl/ctrlProps/ctrlProps35.xml" ContentType="application/vnd.ms-excel.controlproperties+xml"/>
  <Override PartName="/xl/ctrlProps/ctrlProps72.xml" ContentType="application/vnd.ms-excel.controlproperties+xml"/>
  <Override PartName="/xl/ctrlProps/ctrlProps25.xml" ContentType="application/vnd.ms-excel.controlproperties+xml"/>
  <Override PartName="/xl/ctrlProps/ctrlProps24.xml" ContentType="application/vnd.ms-excel.controlproperties+xml"/>
  <Override PartName="/xl/ctrlProps/ctrlProps23.xml" ContentType="application/vnd.ms-excel.controlproperties+xml"/>
  <Override PartName="/xl/ctrlProps/ctrlProps22.xml" ContentType="application/vnd.ms-excel.controlproperties+xml"/>
  <Override PartName="/xl/ctrlProps/ctrlProps9.xml" ContentType="application/vnd.ms-excel.controlproperties+xml"/>
  <Override PartName="/xl/ctrlProps/ctrlProps59.xml" ContentType="application/vnd.ms-excel.controlproperties+xml"/>
  <Override PartName="/xl/ctrlProps/ctrlProps55.xml" ContentType="application/vnd.ms-excel.controlproperties+xml"/>
  <Override PartName="/xl/ctrlProps/ctrlProps37.xml" ContentType="application/vnd.ms-excel.controlproperties+xml"/>
  <Override PartName="/xl/ctrlProps/ctrlProps5.xml" ContentType="application/vnd.ms-excel.controlproperties+xml"/>
  <Override PartName="/xl/ctrlProps/ctrlProps14.xml" ContentType="application/vnd.ms-excel.controlproperties+xml"/>
  <Override PartName="/xl/ctrlProps/ctrlProps20.xml" ContentType="application/vnd.ms-excel.controlproperties+xml"/>
  <Override PartName="/xl/ctrlProps/ctrlProps57.xml" ContentType="application/vnd.ms-excel.controlproperties+xml"/>
  <Override PartName="/xl/ctrlProps/ctrlProps81.xml" ContentType="application/vnd.ms-excel.controlproperties+xml"/>
  <Override PartName="/xl/ctrlProps/ctrlProps16.xml" ContentType="application/vnd.ms-excel.controlproperties+xml"/>
  <Override PartName="/xl/ctrlProps/ctrlProps11.xml" ContentType="application/vnd.ms-excel.controlproperties+xml"/>
  <Override PartName="/xl/ctrlProps/ctrlProps48.xml" ContentType="application/vnd.ms-excel.controlproperties+xml"/>
  <Override PartName="/xl/ctrlProps/ctrlProps12.xml" ContentType="application/vnd.ms-excel.controlproperties+xml"/>
  <Override PartName="/xl/ctrlProps/ctrlProps49.xml" ContentType="application/vnd.ms-excel.controlproperties+xml"/>
  <Override PartName="/xl/ctrlProps/ctrlProps13.xml" ContentType="application/vnd.ms-excel.controlproperties+xml"/>
  <Override PartName="/xl/ctrlProps/ctrlProps80.xml" ContentType="application/vnd.ms-excel.controlproperties+xml"/>
  <Override PartName="/xl/ctrlProps/ctrlProps15.xml" ContentType="application/vnd.ms-excel.controlproperties+xml"/>
  <Override PartName="/xl/ctrlProps/ctrlProps82.xml" ContentType="application/vnd.ms-excel.controlproperties+xml"/>
  <Override PartName="/xl/ctrlProps/ctrlProps17.xml" ContentType="application/vnd.ms-excel.controlproperties+xml"/>
  <Override PartName="/xl/ctrlProps/ctrlProps21.xml" ContentType="application/vnd.ms-excel.controlproperties+xml"/>
  <Override PartName="/xl/ctrlProps/ctrlProps58.xml" ContentType="application/vnd.ms-excel.controlproperties+xml"/>
  <Override PartName="/xl/ctrlProps/ctrlProps84.xml" ContentType="application/vnd.ms-excel.controlproperties+xml"/>
  <Override PartName="/xl/ctrlProps/ctrlProps19.xml" ContentType="application/vnd.ms-excel.controlproperties+xml"/>
  <Override PartName="/xl/ctrlProps/ctrlProps61.xml" ContentType="application/vnd.ms-excel.controlproperties+xml"/>
  <Override PartName="/xl/ctrlProps/ctrlProps83.xml" ContentType="application/vnd.ms-excel.controlproperties+xml"/>
  <Override PartName="/xl/ctrlProps/ctrlProps18.xml" ContentType="application/vnd.ms-excel.controlproperties+xml"/>
  <Override PartName="/xl/ctrlProps/ctrlProps60.xml" ContentType="application/vnd.ms-excel.controlproperties+xml"/>
  <Override PartName="/xl/drawings/drawing1.xml" ContentType="application/vnd.openxmlformats-officedocument.drawing+xml"/>
  <Override PartName="/xl/drawings/vmlDrawing3.vml" ContentType="application/vnd.openxmlformats-officedocument.vmlDrawing"/>
  <Override PartName="/xl/drawings/drawing2.xml" ContentType="application/vnd.openxmlformats-officedocument.drawing+xml"/>
  <Override PartName="/xl/drawings/vmlDrawing4.vml" ContentType="application/vnd.openxmlformats-officedocument.vmlDrawing"/>
  <Override PartName="/xl/drawings/_rels/drawing3.xml.rels" ContentType="application/vnd.openxmlformats-package.relationship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vmlDrawing1.vml" ContentType="application/vnd.openxmlformats-officedocument.vmlDrawing"/>
  <Override PartName="/xl/drawings/drawing6.xml" ContentType="application/vnd.openxmlformats-officedocument.drawing+xml"/>
  <Override PartName="/xl/drawings/drawing10.xml" ContentType="application/vnd.openxmlformats-officedocument.drawing+xml"/>
  <Override PartName="/xl/drawings/vmlDrawing2.vml" ContentType="application/vnd.openxmlformats-officedocument.vmlDrawing"/>
  <Override PartName="/xl/drawings/drawing8.xml" ContentType="application/vnd.openxmlformats-officedocument.drawing+xml"/>
  <Override PartName="/xl/_rels/workbook.xml.rels" ContentType="application/vnd.openxmlformats-package.relationships+xml"/>
  <Override PartName="/xl/media/image1.wmf" ContentType="image/x-wmf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Gas Average Basis" sheetId="1" state="visible" r:id="rId3"/>
    <sheet name="Gas Average PhyIdx" sheetId="2" state="visible" r:id="rId4"/>
    <sheet name="Gas Average FinIdx" sheetId="3" state="visible" r:id="rId5"/>
    <sheet name="CurveFetch" sheetId="4" state="visible" r:id="rId6"/>
    <sheet name="BasisCurves" sheetId="5" state="visible" r:id="rId7"/>
    <sheet name="IndexCurves" sheetId="6" state="visible" r:id="rId8"/>
    <sheet name="PowerPrices" sheetId="7" state="visible" r:id="rId9"/>
    <sheet name="Copy Price Macro" sheetId="8" state="hidden" r:id="rId10"/>
  </sheets>
  <externalReferences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function="false" hidden="false" localSheetId="3" name="_xlnm.Print_Area" vbProcedure="false">CurveFetch!$I$1:$I$14</definedName>
    <definedName function="false" hidden="false" localSheetId="3" name="_xlnm.Print_Titles" vbProcedure="false">CurveFetch!$D:$D</definedName>
    <definedName function="false" hidden="false" localSheetId="0" name="_xlnm.Print_Area" vbProcedure="false">'Gas Average Basis'!$C$3:$AI$69</definedName>
    <definedName function="false" hidden="false" localSheetId="2" name="_xlnm.Print_Area" vbProcedure="false">'Gas Average FinIdx'!$C$3:$AI$63</definedName>
    <definedName function="false" hidden="false" localSheetId="1" name="_xlnm.Print_Area" vbProcedure="false">'Gas Average PhyIdx'!$C$3:$AI$63</definedName>
    <definedName function="false" hidden="false" name="ANR_LA" vbProcedure="false">'[1]'!$A$1:$B$71</definedName>
    <definedName function="false" hidden="false" name="ANR_OK" vbProcedure="false">'[1]'!$D$1:$E$71</definedName>
    <definedName function="false" hidden="false" name="ANR_SE_MKT" vbProcedure="false">'[1]'!$DY$1:$DZ$71</definedName>
    <definedName function="false" hidden="false" name="BucketTable" vbProcedure="false">'[1]'!$D$3:$F$30</definedName>
    <definedName function="false" hidden="false" name="CARLTON_IM" vbProcedure="false">'[1]'!$EK$1:$EL$71</definedName>
    <definedName function="false" hidden="false" name="CHI_GATE" vbProcedure="false">'[1]'!$BI$1:$BJ$71</definedName>
    <definedName function="false" hidden="false" name="CNSMR_POWER" vbProcedure="false">'[1]'!$DE$1:$DF$71</definedName>
    <definedName function="false" hidden="false" name="Count" vbProcedure="false">'[1]'!$E$12</definedName>
    <definedName function="false" hidden="false" name="Count1" vbProcedure="false">'[1]'!$A$4</definedName>
    <definedName function="false" hidden="false" name="crvDate" vbProcedure="false">[4]Top!$C$3</definedName>
    <definedName function="false" hidden="false" name="CRYSTAL_IM" vbProcedure="false">'[1]'!$EE$1:$EF$71</definedName>
    <definedName function="false" hidden="false" name="CurveCode" vbProcedure="false">'[1]'!$B$4</definedName>
    <definedName function="false" hidden="false" name="CurveRange" vbProcedure="false">BasisCurves!$C$11</definedName>
    <definedName function="false" hidden="false" name="Curves" vbProcedure="false">[2]Curves!$B$11:$X$157</definedName>
    <definedName function="false" hidden="false" name="CurveTable" vbProcedure="false">'[1]'!$F$2:$G$8</definedName>
    <definedName function="false" hidden="false" name="CurveTable1" vbProcedure="false">'[1]'!$E$1:$AE$7</definedName>
    <definedName function="false" hidden="false" name="CurveType" vbProcedure="false">'[1]'!$B$5</definedName>
    <definedName function="false" hidden="false" name="Dates" vbProcedure="false">BasisCurves!$B$16:$B$32</definedName>
    <definedName function="false" hidden="false" name="DateTable" vbProcedure="false">'[1]'!$D$3</definedName>
    <definedName function="false" hidden="false" name="DayOfTheMonth" vbProcedure="false">'[1]'!$B$7</definedName>
    <definedName function="false" hidden="false" name="DaysinMonth" vbProcedure="false">'[1]'!$B$6</definedName>
    <definedName function="false" hidden="false" name="Daysofthemonth" vbProcedure="false">'[1]'!$B$7</definedName>
    <definedName function="false" hidden="false" name="Dbase" vbProcedure="false">BasisCurves!$B$3</definedName>
    <definedName function="false" hidden="false" name="deals_inc" vbProcedure="false">'[1]'!$B$4</definedName>
    <definedName function="false" hidden="false" name="Dump" vbProcedure="false">'[1]'!$B$7</definedName>
    <definedName function="false" hidden="false" name="EffDt" vbProcedure="false">BasisCurves!$B$5</definedName>
    <definedName function="false" hidden="false" name="EffectiveDate" vbProcedure="false">'[1]'!$B$2</definedName>
    <definedName function="false" hidden="false" name="EMERSON_US" vbProcedure="false">'[1]'!$EC$1:$ED$71</definedName>
    <definedName function="false" hidden="false" name="EMERSON_USA" vbProcedure="false">'[1]'!$ES$1:$ET$72</definedName>
    <definedName function="false" hidden="false" name="EMERSON_US_IM" vbProcedure="false">'[1]'!$EC$1:$ED$71</definedName>
    <definedName function="false" hidden="false" name="EndLine" vbProcedure="false">'[1]'!$G$21</definedName>
    <definedName function="false" hidden="false" name="EndLine2" vbProcedure="false">'[1]'!$G$23</definedName>
    <definedName function="false" hidden="false" name="erv10sec1" vbProcedure="false">'Gas Average Basis'!$B$9:$AI$49</definedName>
    <definedName function="false" hidden="false" name="FARWELL_IM" vbProcedure="false">'[1]'!$EA$1:$EB$71</definedName>
    <definedName function="false" hidden="false" name="FileName" vbProcedure="false">'[1]'!$F$12</definedName>
    <definedName function="false" hidden="false" name="FileTable" vbProcedure="false">'[1]'!$A$12:$C$67</definedName>
    <definedName function="false" hidden="false" name="FileType" vbProcedure="false">'[1]'!$B$6</definedName>
    <definedName function="false" hidden="false" name="FinishFile" vbProcedure="false">'[1]'!$F$16:$H$16</definedName>
    <definedName function="false" hidden="false" name="FinishFlag" vbProcedure="false">'[1]'!$G$2:$I$2</definedName>
    <definedName function="false" hidden="false" name="FTPConfig" vbProcedure="false">'[1]'!$B$7</definedName>
    <definedName function="false" hidden="false" name="Gas_Trading" vbProcedure="false">'Gas Average Basis'!$C$9:$AH$49</definedName>
    <definedName function="false" hidden="false" name="Holidays" vbProcedure="false">[5]Holidays!$B$2:$B$61</definedName>
    <definedName function="false" hidden="false" name="IF_ANR_LA_MKT" vbProcedure="false">'[1]'!$DN$1:$DO$71</definedName>
    <definedName function="false" hidden="false" name="IF_MONCHY" vbProcedure="false">'[1]'!$EG$1:$EH$71</definedName>
    <definedName function="false" hidden="false" name="IF_NGPL_LA_MKT" vbProcedure="false">'[1]'!$DN$1:$DO$71</definedName>
    <definedName function="false" hidden="false" name="IF_NGPL_OK_NW" vbProcedure="false">'[1]'!$Y$1:$Z$72</definedName>
    <definedName function="false" hidden="false" name="LocalPath" vbProcedure="false">'[1]'!$B$4</definedName>
    <definedName function="false" hidden="false" name="MICHCON" vbProcedure="false">'[1]'!$BR$1:$BS$71</definedName>
    <definedName function="false" hidden="false" name="MICHCONGD" vbProcedure="false">'[1]'!$BU$1:$BV$71</definedName>
    <definedName function="false" hidden="false" name="MICH_CONS" vbProcedure="false">'[1]'!$EO$1:$EP$71</definedName>
    <definedName function="false" hidden="false" name="MICH_STCLAI_IM" vbProcedure="false">'[1]'!$EI$1:$EJ$71</definedName>
    <definedName function="false" hidden="false" name="MICH_ST_CLAIR" vbProcedure="false">'[1]'!$EI$1:$EJ$71</definedName>
    <definedName function="false" hidden="false" name="MICH_ST_CLAI_IM" vbProcedure="false">'[1]'!$EI$1:$EJ$71</definedName>
    <definedName function="false" hidden="false" name="ML3_CG" vbProcedure="false">'[1]'!$DB$1:$DC$71</definedName>
    <definedName function="false" hidden="false" name="ML7_CG" vbProcedure="false">'[1]'!$CV$1:$CW$71</definedName>
    <definedName function="false" hidden="false" name="MONCHY_IM" vbProcedure="false">'[1]'!$EG$1:$EH$71</definedName>
    <definedName function="false" hidden="false" name="Month" vbProcedure="false">'[1]'!$B$3</definedName>
    <definedName function="false" hidden="false" name="NGPL_AMARILLO" vbProcedure="false">'[1]'!$Y$1:$Z$71</definedName>
    <definedName function="false" hidden="false" name="NGPL_GCM_L" vbProcedure="false">'[1]'!$AN$1:$AO$71</definedName>
    <definedName function="false" hidden="false" name="NGPL_IOWA_ILL" vbProcedure="false">'[1]'!$AB$1:$AC$71</definedName>
    <definedName function="false" hidden="false" name="NGPL_LA" vbProcedure="false">'[1]'!$M$1:$N$71</definedName>
    <definedName function="false" hidden="false" name="NGPL_MIDCON" vbProcedure="false">'[1]'!$P$1:$Q$71</definedName>
    <definedName function="false" hidden="false" name="NGPL_OK_NW" vbProcedure="false">'[1]'!$Y$1:$Z$72</definedName>
    <definedName function="false" hidden="false" name="NGPL_PERMIAN" vbProcedure="false">'[1]'!$V$1:$W$71</definedName>
    <definedName function="false" hidden="false" name="NGPL_TEX_OK" vbProcedure="false">'[1]'!$AK$1:$AL$71</definedName>
    <definedName function="false" hidden="false" name="NGPL_TEX_OK_E" vbProcedure="false">'[1]'!$AE$1:$AF$71</definedName>
    <definedName function="false" hidden="false" name="NGPL_TEX_OK_MKT" vbProcedure="false">'[1]'!$DK$1:$DL$71</definedName>
    <definedName function="false" hidden="false" name="NGPL_TEX_OK_W" vbProcedure="false">'[1]'!$AH$1:$AI$71</definedName>
    <definedName function="false" hidden="false" name="NGPL_TX" vbProcedure="false">'[1]'!$S$1:$T$71</definedName>
    <definedName function="false" hidden="false" name="NNG_BUSHTON" vbProcedure="false">'[1]'!$EW$1:$EX$72</definedName>
    <definedName function="false" hidden="false" name="NNG_CG" vbProcedure="false">'[1]'!$CS$1:$CT$71</definedName>
    <definedName function="false" hidden="false" name="NNG_DEMARC" vbProcedure="false">'[1]'!$AQ$1:$AR$71</definedName>
    <definedName function="false" hidden="false" name="NNG_MID10" vbProcedure="false">'[1]'!$DT$1:$DU$71</definedName>
    <definedName function="false" hidden="false" name="NNG_MID11" vbProcedure="false">'[1]'!$DW$1:$DX$71</definedName>
    <definedName function="false" hidden="false" name="NNG_MID13" vbProcedure="false">'[1]'!$CM$1:$CN$71</definedName>
    <definedName function="false" hidden="false" name="NNG_MID15" vbProcedure="false">'[1]'!$CP$1:$CQ$71</definedName>
    <definedName function="false" hidden="false" name="NNG_MID1_6" vbProcedure="false">'[1]'!$CJ$1:$CK$71</definedName>
    <definedName function="false" hidden="false" name="NNG_TOK" vbProcedure="false">'[1]'!$AT$1:$AU$71</definedName>
    <definedName function="false" hidden="false" name="NNG_VENT" vbProcedure="false">'[1]'!$AW$1:$AX$71</definedName>
    <definedName function="false" hidden="false" name="NORAM_EAST" vbProcedure="false">'[1]'!$G$1:$H$71</definedName>
    <definedName function="false" hidden="false" name="NORAM_WEST" vbProcedure="false">'[1]'!$J$1:$K$71</definedName>
    <definedName function="false" hidden="false" name="nr_gas_avg_basis" vbProcedure="false">'Gas Average Basis'!$C$9:$AI$49</definedName>
    <definedName function="false" hidden="false" name="NX1" vbProcedure="false">'[1]'!$C$15</definedName>
    <definedName function="false" hidden="false" name="NXB2" vbProcedure="false">'[1]'!$B$15</definedName>
    <definedName function="false" hidden="false" name="NXB3" vbProcedure="false">'[1]'!$A$15</definedName>
    <definedName function="false" hidden="false" name="NYMEXPrices" vbProcedure="false">BasisCurves!$B$11:$C$32</definedName>
    <definedName function="false" hidden="false" name="ONG_OKLA" vbProcedure="false">'[1]'!$BL$1:$BM$71</definedName>
    <definedName function="false" hidden="false" name="PAN_TX_OK" vbProcedure="false">'[1]'!$AZ$1:$BA$71</definedName>
    <definedName function="false" hidden="false" name="password" vbProcedure="false">BasisCurves!$B$2</definedName>
    <definedName function="false" hidden="false" name="PEPL_MKT" vbProcedure="false">'[1]'!$EQ$1:$ER$71</definedName>
    <definedName function="false" hidden="false" name="PriorPostId" vbProcedure="false">'[1]'!$J$24</definedName>
    <definedName function="false" hidden="false" name="PromptMonth" vbProcedure="false">'[1]'!$B$8</definedName>
    <definedName function="false" hidden="false" name="PrReportDate" vbProcedure="false">[5]Top!$C$3</definedName>
    <definedName function="false" hidden="false" name="PubCdLiquidations" vbProcedure="false">'[1]'!$H$6</definedName>
    <definedName function="false" hidden="false" name="PutGet" vbProcedure="false">'[1]'!$B$3</definedName>
    <definedName function="false" hidden="false" name="PW" vbProcedure="false">'[1]'!$B$3</definedName>
    <definedName function="false" hidden="false" name="RangeName" vbProcedure="false">'[1]'!$G$12</definedName>
    <definedName function="false" hidden="false" name="RemotePath" vbProcedure="false">'[1]'!$B$5</definedName>
    <definedName function="false" hidden="false" name="RiskType" vbProcedure="false">'[1]'!$B$6</definedName>
    <definedName function="false" hidden="false" name="SkipLines" vbProcedure="false">'[1]'!$G$20</definedName>
    <definedName function="false" hidden="false" name="SkipLines2" vbProcedure="false">'[1]'!$G$22</definedName>
    <definedName function="false" hidden="false" name="StartMonth" vbProcedure="false">'[1]'!$E$2</definedName>
    <definedName function="false" hidden="false" name="StartRange" vbProcedure="false">'[1]'!$B$9</definedName>
    <definedName function="false" hidden="false" name="Start_Data" vbProcedure="false">'[1]'!$EG$8</definedName>
    <definedName function="false" hidden="false" name="ST_CLAIR_CENT" vbProcedure="false">'[1]'!$DH$1:$DI$71</definedName>
    <definedName function="false" hidden="false" name="SumMonths" vbProcedure="false">'[1]'!$F$3:$F$30</definedName>
    <definedName function="false" hidden="false" name="SumNumber" vbProcedure="false">'[1]'!$D$3:$E$30</definedName>
    <definedName function="false" hidden="false" name="TodaysDate" vbProcedure="false">'[1]'!$B$5</definedName>
    <definedName function="false" hidden="false" name="TRANS_OK" vbProcedure="false">'[1]'!$DQ$1:$DR$71</definedName>
    <definedName function="false" hidden="false" name="TRUNKL_ELA" vbProcedure="false">'[1]'!$BX$1:$BY$71</definedName>
    <definedName function="false" hidden="false" name="TRUNKL_FIELD" vbProcedure="false">'[1]'!$EM$1:$EN$71</definedName>
    <definedName function="false" hidden="false" name="TRUNKL_LA" vbProcedure="false">'[1]'!$BC$1:$BD$71</definedName>
    <definedName function="false" hidden="false" name="TRUNKL_NTX" vbProcedure="false">'[1]'!$CD$1:$CE$71</definedName>
    <definedName function="false" hidden="false" name="TRUNKL_STX" vbProcedure="false">'[1]'!$CG$1:$CH$71</definedName>
    <definedName function="false" hidden="false" name="TRUNKL_TX" vbProcedure="false">'[1]'!$BF$1:$BG$71</definedName>
    <definedName function="false" hidden="false" name="TRUNKL_WLA" vbProcedure="false">'[1]'!$CA$1:$CB$71</definedName>
    <definedName function="false" hidden="false" name="TRUNKL_ZA" vbProcedure="false">'[1]'!$EU$1:$EV$72</definedName>
    <definedName function="false" hidden="false" name="trv45sec1" vbProcedure="false">'Gas Average Basis'!$C$7:$AI$63</definedName>
    <definedName function="false" hidden="false" name="trv46sec1" vbProcedure="false">'Gas Average PhyIdx'!$C$7:$AI$49</definedName>
    <definedName function="false" hidden="false" name="trv47sec1" vbProcedure="false">'Gas Average FinIdx'!$C$7:$AI$49</definedName>
    <definedName function="false" hidden="false" name="UID" vbProcedure="false">'[1]'!$B$2</definedName>
    <definedName function="false" hidden="false" name="UpperLeftofCurveTable" vbProcedure="false">BasisCurves!$B$11</definedName>
    <definedName function="false" hidden="false" name="username" vbProcedure="false">BasisCurves!$B$1</definedName>
    <definedName function="false" hidden="false" name="WACOG_CENTRAL" vbProcedure="false">'[1]'!$CY$1:$CZ$71</definedName>
    <definedName function="false" hidden="false" name="WILLIAMS" vbProcedure="false">'[1]'!$BO$1:$BP$71</definedName>
    <definedName function="false" hidden="false" name="_Order1" vbProcedure="false">0</definedName>
    <definedName function="false" hidden="false" name="_Order2" vbProcedure="false">0</definedName>
    <definedName function="false" hidden="false" localSheetId="1" name="erv10sec1" vbProcedure="false">'Gas Average PhyIdx'!$B$9:$AI$49</definedName>
    <definedName function="false" hidden="false" localSheetId="1" name="Gas_Trading" vbProcedure="false">'Gas Average PhyIdx'!$C$9:$AH$49</definedName>
    <definedName function="false" hidden="false" localSheetId="1" name="nr_gas_avg_basis" vbProcedure="false">'Gas Average PhyIdx'!$C$9:$AI$49</definedName>
    <definedName function="false" hidden="false" localSheetId="2" name="erv10sec1" vbProcedure="false">'Gas Average FinIdx'!$B$9:$AI$49</definedName>
    <definedName function="false" hidden="false" localSheetId="2" name="Gas_Trading" vbProcedure="false">'Gas Average FinIdx'!$C$9:$AH$49</definedName>
    <definedName function="false" hidden="false" localSheetId="2" name="nr_gas_avg_basis" vbProcedure="false">'Gas Average FinIdx'!$C$9:$AI$49</definedName>
    <definedName function="false" hidden="false" localSheetId="3" name="Count1" vbProcedure="false">CurveFetch!$A$4</definedName>
    <definedName function="false" hidden="false" localSheetId="3" name="CurveCode" vbProcedure="false">CurveFetch!$B$4</definedName>
    <definedName function="false" hidden="false" localSheetId="3" name="CurveTable1" vbProcedure="false">CurveFetch!$E$1:$AH$7</definedName>
    <definedName function="false" hidden="false" localSheetId="3" name="CurveType" vbProcedure="false">CurveFetch!$B$5</definedName>
    <definedName function="false" hidden="false" localSheetId="3" name="Dump" vbProcedure="false">CurveFetch!$B$7</definedName>
    <definedName function="false" hidden="false" localSheetId="3" name="EffectiveDate" vbProcedure="false">CurveFetch!$B$2</definedName>
    <definedName function="false" hidden="false" localSheetId="3" name="Month" vbProcedure="false">CurveFetch!$B$3</definedName>
    <definedName function="false" hidden="false" localSheetId="3" name="RiskType" vbProcedure="false">CurveFetch!$B$6</definedName>
    <definedName function="false" hidden="false" localSheetId="5" name="CurveRange" vbProcedure="false">IndexCurves!$C$11</definedName>
    <definedName function="false" hidden="false" localSheetId="5" name="Dates" vbProcedure="false">IndexCurves!$B$16:$B$32</definedName>
    <definedName function="false" hidden="false" localSheetId="5" name="Dbase" vbProcedure="false">IndexCurves!$B$3</definedName>
    <definedName function="false" hidden="false" localSheetId="5" name="EffDt" vbProcedure="false">IndexCurves!$B$5</definedName>
    <definedName function="false" hidden="false" localSheetId="5" name="NYMEXPrices" vbProcedure="false">IndexCurves!$B$11:$C$32</definedName>
    <definedName function="false" hidden="false" localSheetId="5" name="password" vbProcedure="false">IndexCurves!$B$2</definedName>
    <definedName function="false" hidden="false" localSheetId="5" name="UpperLeftofCurveTable" vbProcedure="false">IndexCurves!$B$11</definedName>
    <definedName function="false" hidden="false" localSheetId="5" name="username" vbProcedure="false">IndexCurves!$B$1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4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E2" authorId="0">
      <text>
        <r>
          <rPr>
            <b val="true"/>
            <sz val="8"/>
            <color rgb="FF000000"/>
            <rFont val="Tahoma"/>
            <family val="0"/>
          </rPr>
          <t xml:space="preserve">gmonroy:
</t>
        </r>
        <r>
          <rPr>
            <sz val="8"/>
            <color rgb="FF000000"/>
            <rFont val="Tahoma"/>
            <family val="0"/>
          </rPr>
          <t xml:space="preserve">Change this everyday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12</xdr:colOff>
                <xdr:row>0</xdr:row>
                <xdr:rowOff>7</xdr:rowOff>
              </xdr:from>
              <xdr:to>
                <xdr:col>6</xdr:col>
                <xdr:colOff>58</xdr:colOff>
                <xdr:row>4</xdr:row>
                <xdr:rowOff>13</xdr:rowOff>
              </xdr:to>
            </anchor>
          </commentPr>
        </mc:Choice>
        <mc:Fallback/>
      </mc:AlternateContent>
    </comment>
  </commentList>
</comments>
</file>

<file path=xl/comments5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B5" authorId="0">
      <text>
        <r>
          <rPr>
            <b val="true"/>
            <sz val="8"/>
            <color rgb="FF000000"/>
            <rFont val="Tahoma"/>
            <family val="0"/>
          </rPr>
          <t xml:space="preserve">gmonroy:
</t>
        </r>
        <r>
          <rPr>
            <sz val="8"/>
            <color rgb="FF000000"/>
            <rFont val="Tahoma"/>
            <family val="0"/>
          </rPr>
          <t xml:space="preserve">Change this everyday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3</xdr:row>
                <xdr:rowOff>6</xdr:rowOff>
              </xdr:from>
              <xdr:to>
                <xdr:col>3</xdr:col>
                <xdr:colOff>54</xdr:colOff>
                <xdr:row>7</xdr:row>
                <xdr:rowOff>16</xdr:rowOff>
              </xdr:to>
            </anchor>
          </commentPr>
        </mc:Choice>
        <mc:Fallback/>
      </mc:AlternateContent>
    </comment>
  </commentList>
</comments>
</file>

<file path=xl/comments6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B5" authorId="0">
      <text>
        <r>
          <rPr>
            <b val="true"/>
            <sz val="8"/>
            <color rgb="FF000000"/>
            <rFont val="Tahoma"/>
            <family val="0"/>
          </rPr>
          <t xml:space="preserve">gmonroy:
</t>
        </r>
        <r>
          <rPr>
            <sz val="8"/>
            <color rgb="FF000000"/>
            <rFont val="Tahoma"/>
            <family val="0"/>
          </rPr>
          <t xml:space="preserve">Change this everyday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3</xdr:row>
                <xdr:rowOff>6</xdr:rowOff>
              </xdr:from>
              <xdr:to>
                <xdr:col>3</xdr:col>
                <xdr:colOff>54</xdr:colOff>
                <xdr:row>7</xdr:row>
                <xdr:rowOff>16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<sst xmlns="http://schemas.openxmlformats.org/spreadsheetml/2006/main" count="743" uniqueCount="191">
  <si>
    <t xml:space="preserve">Basis Curves</t>
  </si>
  <si>
    <t xml:space="preserve">WEST NATURAL GAS PRICES- IntraMonth &amp; Basis</t>
  </si>
  <si>
    <t xml:space="preserve">AS OF</t>
  </si>
  <si>
    <t xml:space="preserve">Last-Day</t>
  </si>
  <si>
    <t xml:space="preserve">Cash</t>
  </si>
  <si>
    <t xml:space="preserve">Change</t>
  </si>
  <si>
    <t xml:space="preserve">BOM</t>
  </si>
  <si>
    <t xml:space="preserve">Prompt Month</t>
  </si>
  <si>
    <t xml:space="preserve">Q4</t>
  </si>
  <si>
    <t xml:space="preserve">Winter 2001-02</t>
  </si>
  <si>
    <t xml:space="preserve">Q1</t>
  </si>
  <si>
    <t xml:space="preserve">Q2</t>
  </si>
  <si>
    <t xml:space="preserve">Summer 2002</t>
  </si>
  <si>
    <t xml:space="preserve">Q3</t>
  </si>
  <si>
    <t xml:space="preserve">Winter 2002-03</t>
  </si>
  <si>
    <t xml:space="preserve">Cash Settle</t>
  </si>
  <si>
    <t xml:space="preserve">Price</t>
  </si>
  <si>
    <t xml:space="preserve">Spread</t>
  </si>
  <si>
    <t xml:space="preserve">Dec-01/Mar-02</t>
  </si>
  <si>
    <t xml:space="preserve">Apr-02/Oct-02</t>
  </si>
  <si>
    <t xml:space="preserve">Nov-02/Mar-03</t>
  </si>
  <si>
    <t xml:space="preserve">California Region Notional</t>
  </si>
  <si>
    <t xml:space="preserve">Sheet Name</t>
  </si>
  <si>
    <t xml:space="preserve">Row Num for CurveName</t>
  </si>
  <si>
    <t xml:space="preserve">Column Letter for Date</t>
  </si>
  <si>
    <t xml:space="preserve">Basis</t>
  </si>
  <si>
    <t xml:space="preserve">BasisCurves</t>
  </si>
  <si>
    <t xml:space="preserve">B</t>
  </si>
  <si>
    <t xml:space="preserve">Gas Trading</t>
  </si>
  <si>
    <t xml:space="preserve">IntraMonth</t>
  </si>
  <si>
    <t xml:space="preserve">CurveFetch</t>
  </si>
  <si>
    <t xml:space="preserve">D</t>
  </si>
  <si>
    <t xml:space="preserve">IntraMonth Hub Curve</t>
  </si>
  <si>
    <t xml:space="preserve">IF-HEHUB</t>
  </si>
  <si>
    <t xml:space="preserve">IntraMonth Month</t>
  </si>
  <si>
    <t xml:space="preserve">Date Start</t>
  </si>
  <si>
    <t xml:space="preserve">Date End</t>
  </si>
  <si>
    <t xml:space="preserve">WEST REGION BASIS NOTIONAL</t>
  </si>
  <si>
    <t xml:space="preserve">Intra-Month</t>
  </si>
  <si>
    <t xml:space="preserve">IntraMonth Match</t>
  </si>
  <si>
    <t xml:space="preserve">Basis Match</t>
  </si>
  <si>
    <t xml:space="preserve">NGI-PGE/CG</t>
  </si>
  <si>
    <t xml:space="preserve">NGI-PGE/TOPOCK</t>
  </si>
  <si>
    <t xml:space="preserve">NGI-MALIN</t>
  </si>
  <si>
    <t xml:space="preserve">NGI-SOCAL</t>
  </si>
  <si>
    <t xml:space="preserve">Southwest Region Notional</t>
  </si>
  <si>
    <t xml:space="preserve">SAN JUAN</t>
  </si>
  <si>
    <t xml:space="preserve">IF-ELPO/SJ</t>
  </si>
  <si>
    <t xml:space="preserve">ELPO/PERMIAN</t>
  </si>
  <si>
    <t xml:space="preserve">IF-ELPO/PERMIAN</t>
  </si>
  <si>
    <t xml:space="preserve">WAHA</t>
  </si>
  <si>
    <t xml:space="preserve">IF-WAHA-TX</t>
  </si>
  <si>
    <t xml:space="preserve">NGPL/MIDCON</t>
  </si>
  <si>
    <t xml:space="preserve">IF-NGPL/MIDCON</t>
  </si>
  <si>
    <t xml:space="preserve">Northwest Region Notional</t>
  </si>
  <si>
    <t xml:space="preserve">OPAL</t>
  </si>
  <si>
    <t xml:space="preserve">IF-NWPL_ROCKY_M</t>
  </si>
  <si>
    <t xml:space="preserve">STANFIELD</t>
  </si>
  <si>
    <t xml:space="preserve">NW-STANFIELD</t>
  </si>
  <si>
    <t xml:space="preserve">NW STANF/1ST-GD</t>
  </si>
  <si>
    <t xml:space="preserve">SUMAS</t>
  </si>
  <si>
    <t xml:space="preserve">IF-NWPL/CNBR-US</t>
  </si>
  <si>
    <t xml:space="preserve">IF-NTHWST/CANBR</t>
  </si>
  <si>
    <t xml:space="preserve">AECO</t>
  </si>
  <si>
    <t xml:space="preserve">CGPR-AECO/USIM</t>
  </si>
  <si>
    <t xml:space="preserve">CGPR-AECO/BASIS</t>
  </si>
  <si>
    <t xml:space="preserve">CIG</t>
  </si>
  <si>
    <t xml:space="preserve">IF-CIG/RKYMTN</t>
  </si>
  <si>
    <t xml:space="preserve">Ontario Region Notional</t>
  </si>
  <si>
    <t xml:space="preserve">Central Region Notional</t>
  </si>
  <si>
    <t xml:space="preserve">East &amp; Texas Region Notional</t>
  </si>
  <si>
    <t xml:space="preserve">Nymex</t>
  </si>
  <si>
    <t xml:space="preserve">NG</t>
  </si>
  <si>
    <t xml:space="preserve">POWER PRICES &amp; SPARK SPREADS*</t>
  </si>
  <si>
    <t xml:space="preserve">SS</t>
  </si>
  <si>
    <t xml:space="preserve">Power</t>
  </si>
  <si>
    <t xml:space="preserve">MID-COLUMBIA</t>
  </si>
  <si>
    <t xml:space="preserve">NP15</t>
  </si>
  <si>
    <t xml:space="preserve">SP15</t>
  </si>
  <si>
    <t xml:space="preserve">PALO VERDE</t>
  </si>
  <si>
    <t xml:space="preserve">* Calculated according to power prices from 'PowerPrices' tab (usually only as current as prior day) less O &amp; M expense of $2.00.  Gas prices are as follows:</t>
  </si>
  <si>
    <t xml:space="preserve">PV= Permian plus .12</t>
  </si>
  <si>
    <t xml:space="preserve">SP= Socal plus .33</t>
  </si>
  <si>
    <t xml:space="preserve">NP= PGE plus .20</t>
  </si>
  <si>
    <t xml:space="preserve">Mid-C= Malin</t>
  </si>
  <si>
    <t xml:space="preserve">PhyIdx Curves</t>
  </si>
  <si>
    <t xml:space="preserve">WEST NATURAL GAS PRICES- Phy Idx</t>
  </si>
  <si>
    <t xml:space="preserve">Nov-01/Mar-02</t>
  </si>
  <si>
    <t xml:space="preserve">IndexCurves</t>
  </si>
  <si>
    <t xml:space="preserve">FinIdx Curves</t>
  </si>
  <si>
    <t xml:space="preserve">WEST NATURAL GAS PRICES- Fin Idx</t>
  </si>
  <si>
    <t xml:space="preserve">GD-PG&amp;E/CITIGAT</t>
  </si>
  <si>
    <t xml:space="preserve">GDP-PGE/TOPOCK</t>
  </si>
  <si>
    <t xml:space="preserve">GDP-MALIN-CTYGA</t>
  </si>
  <si>
    <t xml:space="preserve">GDP-CAL BORDER</t>
  </si>
  <si>
    <t xml:space="preserve">GDP-ELPO/SANJUA</t>
  </si>
  <si>
    <t xml:space="preserve">GDP-ELPO/PERM2</t>
  </si>
  <si>
    <t xml:space="preserve">GDP-WAHA</t>
  </si>
  <si>
    <t xml:space="preserve">GDP-NGPL/OK</t>
  </si>
  <si>
    <t xml:space="preserve">GDP-KERN/OPAL</t>
  </si>
  <si>
    <t xml:space="preserve">GD-NW STANFIELD</t>
  </si>
  <si>
    <t xml:space="preserve">GDP-NTHWST/CANB</t>
  </si>
  <si>
    <t xml:space="preserve">GD-AECOUSD-DAIL</t>
  </si>
  <si>
    <t xml:space="preserve">GDP-CIG/RKYMTN</t>
  </si>
  <si>
    <t xml:space="preserve">GDP-HEHUB</t>
  </si>
  <si>
    <t xml:space="preserve">Effective Date</t>
  </si>
  <si>
    <t xml:space="preserve">Curve Code</t>
  </si>
  <si>
    <t xml:space="preserve">Curve Type</t>
  </si>
  <si>
    <t xml:space="preserve">PR</t>
  </si>
  <si>
    <t xml:space="preserve">FX</t>
  </si>
  <si>
    <t xml:space="preserve">Book Code 1</t>
  </si>
  <si>
    <t xml:space="preserve">M</t>
  </si>
  <si>
    <t xml:space="preserve">F</t>
  </si>
  <si>
    <t xml:space="preserve">Cell Location</t>
  </si>
  <si>
    <t xml:space="preserve">d8</t>
  </si>
  <si>
    <t xml:space="preserve">f8</t>
  </si>
  <si>
    <t xml:space="preserve">g8</t>
  </si>
  <si>
    <t xml:space="preserve">h8</t>
  </si>
  <si>
    <t xml:space="preserve">i8</t>
  </si>
  <si>
    <t xml:space="preserve">j8</t>
  </si>
  <si>
    <t xml:space="preserve">k8</t>
  </si>
  <si>
    <t xml:space="preserve">l8</t>
  </si>
  <si>
    <t xml:space="preserve">m8</t>
  </si>
  <si>
    <t xml:space="preserve">n8</t>
  </si>
  <si>
    <t xml:space="preserve">o8</t>
  </si>
  <si>
    <t xml:space="preserve">p8</t>
  </si>
  <si>
    <t xml:space="preserve">q8</t>
  </si>
  <si>
    <t xml:space="preserve">r8</t>
  </si>
  <si>
    <t xml:space="preserve">s8</t>
  </si>
  <si>
    <t xml:space="preserve">t8</t>
  </si>
  <si>
    <t xml:space="preserve">u8</t>
  </si>
  <si>
    <t xml:space="preserve">v8</t>
  </si>
  <si>
    <t xml:space="preserve">w8</t>
  </si>
  <si>
    <t xml:space="preserve">x8</t>
  </si>
  <si>
    <t xml:space="preserve">y8</t>
  </si>
  <si>
    <t xml:space="preserve">z8</t>
  </si>
  <si>
    <t xml:space="preserve">aa8</t>
  </si>
  <si>
    <t xml:space="preserve">ab8</t>
  </si>
  <si>
    <t xml:space="preserve">ac8</t>
  </si>
  <si>
    <t xml:space="preserve">ad8</t>
  </si>
  <si>
    <t xml:space="preserve">ae8</t>
  </si>
  <si>
    <t xml:space="preserve">aF8</t>
  </si>
  <si>
    <t xml:space="preserve">aG8</t>
  </si>
  <si>
    <t xml:space="preserve">aH8</t>
  </si>
  <si>
    <t xml:space="preserve">aI8</t>
  </si>
  <si>
    <t xml:space="preserve">User ID:</t>
  </si>
  <si>
    <t xml:space="preserve">mbennet_pc</t>
  </si>
  <si>
    <t xml:space="preserve">Please enter a valid User ID for ERMS/RUNM</t>
  </si>
  <si>
    <t xml:space="preserve">Password:</t>
  </si>
  <si>
    <t xml:space="preserve">Please enter the Password for the User ID</t>
  </si>
  <si>
    <t xml:space="preserve">Database:</t>
  </si>
  <si>
    <t xml:space="preserve">egsprod</t>
  </si>
  <si>
    <t xml:space="preserve">Database into which the curves will be loaded (ex: egsprod = ERMS Prod, egstest = ERMS Test, etc.)</t>
  </si>
  <si>
    <t xml:space="preserve">Effective Dt:</t>
  </si>
  <si>
    <t xml:space="preserve">Enter today's Effective Dt</t>
  </si>
  <si>
    <t xml:space="preserve">P</t>
  </si>
  <si>
    <t xml:space="preserve">I</t>
  </si>
  <si>
    <t xml:space="preserve">Y</t>
  </si>
  <si>
    <t xml:space="preserve">Report Date</t>
  </si>
  <si>
    <t xml:space="preserve">Peak Prices</t>
  </si>
  <si>
    <t xml:space="preserve">M:\Genco\Position\spread position 16 hr.xls</t>
  </si>
  <si>
    <t xml:space="preserve">M:\common\power\riskmgmt\lcra\lcra_newexotica.xls</t>
  </si>
  <si>
    <t xml:space="preserve">West Peak Prices</t>
  </si>
  <si>
    <t xml:space="preserve">Nov 01</t>
  </si>
  <si>
    <t xml:space="preserve">Dec 01</t>
  </si>
  <si>
    <t xml:space="preserve">2001 Total</t>
  </si>
  <si>
    <t xml:space="preserve">Jan-Feb '02</t>
  </si>
  <si>
    <t xml:space="preserve">Mar-Apr '02</t>
  </si>
  <si>
    <t xml:space="preserve">Q2-02</t>
  </si>
  <si>
    <t xml:space="preserve">Q3-02</t>
  </si>
  <si>
    <t xml:space="preserve">Q4-02</t>
  </si>
  <si>
    <t xml:space="preserve">2002</t>
  </si>
  <si>
    <t xml:space="preserve">2003</t>
  </si>
  <si>
    <t xml:space="preserve">2004</t>
  </si>
  <si>
    <t xml:space="preserve">2005</t>
  </si>
  <si>
    <t xml:space="preserve">2006-2009</t>
  </si>
  <si>
    <t xml:space="preserve">&gt; =2010</t>
  </si>
  <si>
    <t xml:space="preserve">Total Avg Peak</t>
  </si>
  <si>
    <t xml:space="preserve">TenMinSpin</t>
  </si>
  <si>
    <t xml:space="preserve">COB</t>
  </si>
  <si>
    <t xml:space="preserve">OpRes</t>
  </si>
  <si>
    <t xml:space="preserve">ZP26</t>
  </si>
  <si>
    <t xml:space="preserve">NEPOOLU</t>
  </si>
  <si>
    <t xml:space="preserve">Palo Verde</t>
  </si>
  <si>
    <t xml:space="preserve">Mead</t>
  </si>
  <si>
    <t xml:space="preserve">NEPOOL</t>
  </si>
  <si>
    <t xml:space="preserve">Alberta Peak Prices</t>
  </si>
  <si>
    <t xml:space="preserve">ALBERTA</t>
  </si>
  <si>
    <t xml:space="preserve">NYPP</t>
  </si>
  <si>
    <t xml:space="preserve">West Heat Rates - Peak</t>
  </si>
  <si>
    <t xml:space="preserve"> </t>
  </si>
</sst>
</file>

<file path=xl/styles.xml><?xml version="1.0" encoding="utf-8"?>
<styleSheet xmlns="http://schemas.openxmlformats.org/spreadsheetml/2006/main">
  <numFmts count="22">
    <numFmt numFmtId="164" formatCode="General"/>
    <numFmt numFmtId="165" formatCode="[$-409]d\-mmm\-yy"/>
    <numFmt numFmtId="166" formatCode="[$-409]mmm\-yy"/>
    <numFmt numFmtId="167" formatCode="0"/>
    <numFmt numFmtId="168" formatCode="[$-409]m/d/yyyy"/>
    <numFmt numFmtId="169" formatCode="0.0000"/>
    <numFmt numFmtId="170" formatCode="0.0000_);[RED]\(0.0000\)"/>
    <numFmt numFmtId="171" formatCode="#,##0.0000_);[RED]\(#,##0.0000\)"/>
    <numFmt numFmtId="172" formatCode="\$#,##0.0000;[RED]&quot;-$&quot;#,##0.0000"/>
    <numFmt numFmtId="173" formatCode="#,##0"/>
    <numFmt numFmtId="174" formatCode="m/d/yyyy\ h:mm:ss"/>
    <numFmt numFmtId="175" formatCode="mmm\-dd\-yy"/>
    <numFmt numFmtId="176" formatCode="0.000"/>
    <numFmt numFmtId="177" formatCode="#,##0.00000000000000000000_);[RED]\(#,##0.00000000000000000000\)"/>
    <numFmt numFmtId="178" formatCode="mm\-dd\-yyyy"/>
    <numFmt numFmtId="179" formatCode="0.00"/>
    <numFmt numFmtId="180" formatCode="dd\-mmm\-yyyy"/>
    <numFmt numFmtId="181" formatCode="&quot;Effective Date:  &quot;dd\-mmm\-yyyy"/>
    <numFmt numFmtId="182" formatCode="_(* #,##0.00_);_(* \(#,##0.00\);_(* \-??_);_(@_)"/>
    <numFmt numFmtId="183" formatCode="[$-409]#,##0_);[RED]\(#,##0\)"/>
    <numFmt numFmtId="184" formatCode="_(* #,##0_);_(* \(#,##0\);_(* \-??_);_(@_)"/>
    <numFmt numFmtId="185" formatCode="#,##0.0000"/>
  </numFmts>
  <fonts count="2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 Narrow"/>
      <family val="2"/>
    </font>
    <font>
      <sz val="8"/>
      <color rgb="FF969696"/>
      <name val="Arial Narrow"/>
      <family val="2"/>
    </font>
    <font>
      <b val="true"/>
      <sz val="14"/>
      <name val="Arial Narrow"/>
      <family val="2"/>
    </font>
    <font>
      <b val="true"/>
      <i val="true"/>
      <sz val="14"/>
      <name val="Arial Narrow"/>
      <family val="2"/>
    </font>
    <font>
      <b val="true"/>
      <sz val="8"/>
      <name val="Arial Narrow"/>
      <family val="2"/>
    </font>
    <font>
      <sz val="8"/>
      <color rgb="FF0000FF"/>
      <name val="Arial Narrow"/>
      <family val="2"/>
    </font>
    <font>
      <b val="true"/>
      <sz val="8"/>
      <color rgb="FF969696"/>
      <name val="Arial Narrow"/>
      <family val="2"/>
    </font>
    <font>
      <sz val="8"/>
      <color rgb="FFC0C0C0"/>
      <name val="Arial Narrow"/>
      <family val="2"/>
    </font>
    <font>
      <sz val="10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sz val="9"/>
      <name val="Times New Roman"/>
      <family val="1"/>
    </font>
    <font>
      <b val="true"/>
      <sz val="9"/>
      <name val="Times New Roman"/>
      <family val="1"/>
    </font>
    <font>
      <sz val="8"/>
      <name val="Arial"/>
      <family val="2"/>
    </font>
    <font>
      <b val="true"/>
      <sz val="8"/>
      <name val="Arial"/>
      <family val="2"/>
    </font>
    <font>
      <b val="true"/>
      <sz val="10"/>
      <name val="Arial"/>
      <family val="2"/>
    </font>
    <font>
      <b val="true"/>
      <sz val="12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7F"/>
        <bgColor rgb="FFFFFF99"/>
      </patternFill>
    </fill>
    <fill>
      <patternFill patternType="solid">
        <fgColor rgb="FF8080FF"/>
        <bgColor rgb="FF969696"/>
      </patternFill>
    </fill>
    <fill>
      <patternFill patternType="solid">
        <fgColor rgb="FFE3E3E3"/>
        <bgColor rgb="FFCCFFCC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7F"/>
      </patternFill>
    </fill>
    <fill>
      <patternFill patternType="solid">
        <fgColor rgb="FFCC99FF"/>
        <bgColor rgb="FFFF99CC"/>
      </patternFill>
    </fill>
    <fill>
      <patternFill patternType="solid">
        <fgColor rgb="FFFFFFFF"/>
        <bgColor rgb="FFFFFFC0"/>
      </patternFill>
    </fill>
    <fill>
      <patternFill patternType="solid">
        <fgColor rgb="FFFFFFC0"/>
        <bgColor rgb="FFFFFF99"/>
      </patternFill>
    </fill>
    <fill>
      <patternFill patternType="solid">
        <fgColor rgb="FF00FF00"/>
        <bgColor rgb="FF33CCCC"/>
      </patternFill>
    </fill>
  </fills>
  <borders count="36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/>
      <right/>
      <top style="thin">
        <color rgb="FFC0C0C0"/>
      </top>
      <bottom style="thin">
        <color rgb="FFC0C0C0"/>
      </bottom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 style="thin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thin"/>
      <right/>
      <top style="medium"/>
      <bottom/>
      <diagonal/>
    </border>
    <border diagonalUp="false" diagonalDown="false">
      <left style="medium"/>
      <right/>
      <top/>
      <bottom style="medium"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2" borderId="0" applyFont="true" applyBorder="tru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2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5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5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6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5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6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5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6" borderId="1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6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1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4" fillId="5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4" fillId="5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3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2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3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3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1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2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9" fillId="0" borderId="20" xfId="21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0" borderId="2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7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4" fillId="7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8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8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8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8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8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8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8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8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8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8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8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8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5" xfId="21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4" fontId="0" fillId="9" borderId="5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0" fillId="10" borderId="5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0" fillId="0" borderId="5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0" fillId="0" borderId="5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5" xfId="21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0" fillId="0" borderId="8" xfId="21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0" fillId="0" borderId="5" xfId="21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5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5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5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5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7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8" fontId="15" fillId="1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1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0" fontId="1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17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true"/>
    </xf>
    <xf numFmtId="168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1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8" fillId="0" borderId="2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8" fillId="0" borderId="2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8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8" fontId="17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7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17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7" fillId="0" borderId="2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7" fillId="0" borderId="2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7" fillId="0" borderId="2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17" fillId="0" borderId="2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7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7" fillId="0" borderId="2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7" fillId="0" borderId="2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17" fillId="0" borderId="2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7" fillId="0" borderId="2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7" fillId="0" borderId="3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7" fillId="0" borderId="2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17" fillId="0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7" fillId="0" borderId="3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7" fillId="0" borderId="3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7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1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5" fontId="1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1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2" fontId="1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3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17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18" fillId="0" borderId="2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8" fillId="0" borderId="2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8" fillId="0" borderId="2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84" fontId="1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7" fillId="0" borderId="3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7" fillId="0" borderId="2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7" fillId="0" borderId="2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7" fillId="0" borderId="2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7" fillId="0" borderId="2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7" fillId="0" borderId="2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7" fillId="0" borderId="2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7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18" fillId="0" borderId="2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7" fillId="0" borderId="2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3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1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ewFill" xfId="20"/>
    <cellStyle name="Normal_GASCURVESFETCH" xfId="21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8080FF"/>
      <rgbColor rgb="FF993366"/>
      <rgbColor rgb="FFFFFFC0"/>
      <rgbColor rgb="FFCCFFFF"/>
      <rgbColor rgb="FF660066"/>
      <rgbColor rgb="FFFF8080"/>
      <rgbColor rgb="FF0066CC"/>
      <rgbColor rgb="FFE3E3E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FF7F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externalLink" Target="externalLinks/externalLink1.xml"/><Relationship Id="rId12" Type="http://schemas.openxmlformats.org/officeDocument/2006/relationships/externalLink" Target="externalLinks/externalLink2.xml"/><Relationship Id="rId13" Type="http://schemas.openxmlformats.org/officeDocument/2006/relationships/externalLink" Target="externalLinks/externalLink3.xml"/><Relationship Id="rId14" Type="http://schemas.openxmlformats.org/officeDocument/2006/relationships/externalLink" Target="externalLinks/externalLink4.xml"/><Relationship Id="rId15" Type="http://schemas.openxmlformats.org/officeDocument/2006/relationships/externalLink" Target="externalLinks/externalLink5.xml"/><Relationship Id="rId16" Type="http://schemas.openxmlformats.org/officeDocument/2006/relationships/externalLink" Target="externalLinks/externalLink6.xml"/><Relationship Id="rId17" Type="http://schemas.openxmlformats.org/officeDocument/2006/relationships/sharedStrings" Target="sharedStrings.xml"/>
</Relationships>
</file>

<file path=xl/ctrlProps/ctrlProps11.xml><?xml version="1.0" encoding="utf-8"?>
<formControlPr xmlns="http://schemas.microsoft.com/office/spreadsheetml/2009/9/main" objectType="Button" lockText="1"/>
</file>

<file path=xl/ctrlProps/ctrlProps12.xml><?xml version="1.0" encoding="utf-8"?>
<formControlPr xmlns="http://schemas.microsoft.com/office/spreadsheetml/2009/9/main" objectType="Button" lockText="1"/>
</file>

<file path=xl/ctrlProps/ctrlProps13.xml><?xml version="1.0" encoding="utf-8"?>
<formControlPr xmlns="http://schemas.microsoft.com/office/spreadsheetml/2009/9/main" objectType="Button" lockText="1"/>
</file>

<file path=xl/ctrlProps/ctrlProps14.xml><?xml version="1.0" encoding="utf-8"?>
<formControlPr xmlns="http://schemas.microsoft.com/office/spreadsheetml/2009/9/main" objectType="Button" lockText="1"/>
</file>

<file path=xl/ctrlProps/ctrlProps15.xml><?xml version="1.0" encoding="utf-8"?>
<formControlPr xmlns="http://schemas.microsoft.com/office/spreadsheetml/2009/9/main" objectType="Button" lockText="1"/>
</file>

<file path=xl/ctrlProps/ctrlProps16.xml><?xml version="1.0" encoding="utf-8"?>
<formControlPr xmlns="http://schemas.microsoft.com/office/spreadsheetml/2009/9/main" objectType="Button" lockText="1"/>
</file>

<file path=xl/ctrlProps/ctrlProps17.xml><?xml version="1.0" encoding="utf-8"?>
<formControlPr xmlns="http://schemas.microsoft.com/office/spreadsheetml/2009/9/main" objectType="Button" lockText="1"/>
</file>

<file path=xl/ctrlProps/ctrlProps18.xml><?xml version="1.0" encoding="utf-8"?>
<formControlPr xmlns="http://schemas.microsoft.com/office/spreadsheetml/2009/9/main" objectType="Button" lockText="1"/>
</file>

<file path=xl/ctrlProps/ctrlProps19.xml><?xml version="1.0" encoding="utf-8"?>
<formControlPr xmlns="http://schemas.microsoft.com/office/spreadsheetml/2009/9/main" objectType="Button" lockText="1"/>
</file>

<file path=xl/ctrlProps/ctrlProps20.xml><?xml version="1.0" encoding="utf-8"?>
<formControlPr xmlns="http://schemas.microsoft.com/office/spreadsheetml/2009/9/main" objectType="Button" lockText="1"/>
</file>

<file path=xl/ctrlProps/ctrlProps21.xml><?xml version="1.0" encoding="utf-8"?>
<formControlPr xmlns="http://schemas.microsoft.com/office/spreadsheetml/2009/9/main" objectType="Button" lockText="1"/>
</file>

<file path=xl/ctrlProps/ctrlProps22.xml><?xml version="1.0" encoding="utf-8"?>
<formControlPr xmlns="http://schemas.microsoft.com/office/spreadsheetml/2009/9/main" objectType="Button" lockText="1"/>
</file>

<file path=xl/ctrlProps/ctrlProps23.xml><?xml version="1.0" encoding="utf-8"?>
<formControlPr xmlns="http://schemas.microsoft.com/office/spreadsheetml/2009/9/main" objectType="Button" lockText="1"/>
</file>

<file path=xl/ctrlProps/ctrlProps24.xml><?xml version="1.0" encoding="utf-8"?>
<formControlPr xmlns="http://schemas.microsoft.com/office/spreadsheetml/2009/9/main" objectType="Button" lockText="1"/>
</file>

<file path=xl/ctrlProps/ctrlProps25.xml><?xml version="1.0" encoding="utf-8"?>
<formControlPr xmlns="http://schemas.microsoft.com/office/spreadsheetml/2009/9/main" objectType="Button" lockText="1"/>
</file>

<file path=xl/ctrlProps/ctrlProps26.xml><?xml version="1.0" encoding="utf-8"?>
<formControlPr xmlns="http://schemas.microsoft.com/office/spreadsheetml/2009/9/main" objectType="Button" lockText="1"/>
</file>

<file path=xl/ctrlProps/ctrlProps27.xml><?xml version="1.0" encoding="utf-8"?>
<formControlPr xmlns="http://schemas.microsoft.com/office/spreadsheetml/2009/9/main" objectType="Button" lockText="1"/>
</file>

<file path=xl/ctrlProps/ctrlProps28.xml><?xml version="1.0" encoding="utf-8"?>
<formControlPr xmlns="http://schemas.microsoft.com/office/spreadsheetml/2009/9/main" objectType="Button" lockText="1"/>
</file>

<file path=xl/ctrlProps/ctrlProps29.xml><?xml version="1.0" encoding="utf-8"?>
<formControlPr xmlns="http://schemas.microsoft.com/office/spreadsheetml/2009/9/main" objectType="Button" lockText="1"/>
</file>

<file path=xl/ctrlProps/ctrlProps30.xml><?xml version="1.0" encoding="utf-8"?>
<formControlPr xmlns="http://schemas.microsoft.com/office/spreadsheetml/2009/9/main" objectType="Button" lockText="1"/>
</file>

<file path=xl/ctrlProps/ctrlProps31.xml><?xml version="1.0" encoding="utf-8"?>
<formControlPr xmlns="http://schemas.microsoft.com/office/spreadsheetml/2009/9/main" objectType="Button" lockText="1"/>
</file>

<file path=xl/ctrlProps/ctrlProps32.xml><?xml version="1.0" encoding="utf-8"?>
<formControlPr xmlns="http://schemas.microsoft.com/office/spreadsheetml/2009/9/main" objectType="Button" lockText="1"/>
</file>

<file path=xl/ctrlProps/ctrlProps33.xml><?xml version="1.0" encoding="utf-8"?>
<formControlPr xmlns="http://schemas.microsoft.com/office/spreadsheetml/2009/9/main" objectType="Button" lockText="1"/>
</file>

<file path=xl/ctrlProps/ctrlProps34.xml><?xml version="1.0" encoding="utf-8"?>
<formControlPr xmlns="http://schemas.microsoft.com/office/spreadsheetml/2009/9/main" objectType="Button" lockText="1"/>
</file>

<file path=xl/ctrlProps/ctrlProps35.xml><?xml version="1.0" encoding="utf-8"?>
<formControlPr xmlns="http://schemas.microsoft.com/office/spreadsheetml/2009/9/main" objectType="Button" lockText="1"/>
</file>

<file path=xl/ctrlProps/ctrlProps36.xml><?xml version="1.0" encoding="utf-8"?>
<formControlPr xmlns="http://schemas.microsoft.com/office/spreadsheetml/2009/9/main" objectType="Button" lockText="1"/>
</file>

<file path=xl/ctrlProps/ctrlProps37.xml><?xml version="1.0" encoding="utf-8"?>
<formControlPr xmlns="http://schemas.microsoft.com/office/spreadsheetml/2009/9/main" objectType="Button" lockText="1"/>
</file>

<file path=xl/ctrlProps/ctrlProps38.xml><?xml version="1.0" encoding="utf-8"?>
<formControlPr xmlns="http://schemas.microsoft.com/office/spreadsheetml/2009/9/main" objectType="Button" lockText="1"/>
</file>

<file path=xl/ctrlProps/ctrlProps39.xml><?xml version="1.0" encoding="utf-8"?>
<formControlPr xmlns="http://schemas.microsoft.com/office/spreadsheetml/2009/9/main" objectType="Button" lockText="1"/>
</file>

<file path=xl/ctrlProps/ctrlProps40.xml><?xml version="1.0" encoding="utf-8"?>
<formControlPr xmlns="http://schemas.microsoft.com/office/spreadsheetml/2009/9/main" objectType="Button" lockText="1"/>
</file>

<file path=xl/ctrlProps/ctrlProps41.xml><?xml version="1.0" encoding="utf-8"?>
<formControlPr xmlns="http://schemas.microsoft.com/office/spreadsheetml/2009/9/main" objectType="Button" lockText="1"/>
</file>

<file path=xl/ctrlProps/ctrlProps42.xml><?xml version="1.0" encoding="utf-8"?>
<formControlPr xmlns="http://schemas.microsoft.com/office/spreadsheetml/2009/9/main" objectType="Button" lockText="1"/>
</file>

<file path=xl/ctrlProps/ctrlProps43.xml><?xml version="1.0" encoding="utf-8"?>
<formControlPr xmlns="http://schemas.microsoft.com/office/spreadsheetml/2009/9/main" objectType="Button" lockText="1"/>
</file>

<file path=xl/ctrlProps/ctrlProps44.xml><?xml version="1.0" encoding="utf-8"?>
<formControlPr xmlns="http://schemas.microsoft.com/office/spreadsheetml/2009/9/main" objectType="Button" lockText="1"/>
</file>

<file path=xl/ctrlProps/ctrlProps45.xml><?xml version="1.0" encoding="utf-8"?>
<formControlPr xmlns="http://schemas.microsoft.com/office/spreadsheetml/2009/9/main" objectType="Button" lockText="1"/>
</file>

<file path=xl/ctrlProps/ctrlProps46.xml><?xml version="1.0" encoding="utf-8"?>
<formControlPr xmlns="http://schemas.microsoft.com/office/spreadsheetml/2009/9/main" objectType="Button" lockText="1"/>
</file>

<file path=xl/ctrlProps/ctrlProps47.xml><?xml version="1.0" encoding="utf-8"?>
<formControlPr xmlns="http://schemas.microsoft.com/office/spreadsheetml/2009/9/main" objectType="Button" lockText="1"/>
</file>

<file path=xl/ctrlProps/ctrlProps48.xml><?xml version="1.0" encoding="utf-8"?>
<formControlPr xmlns="http://schemas.microsoft.com/office/spreadsheetml/2009/9/main" objectType="Button" lockText="1"/>
</file>

<file path=xl/ctrlProps/ctrlProps49.xml><?xml version="1.0" encoding="utf-8"?>
<formControlPr xmlns="http://schemas.microsoft.com/office/spreadsheetml/2009/9/main" objectType="Button" lockText="1"/>
</file>

<file path=xl/ctrlProps/ctrlProps5.xml><?xml version="1.0" encoding="utf-8"?>
<formControlPr xmlns="http://schemas.microsoft.com/office/spreadsheetml/2009/9/main" objectType="Button" lockText="1"/>
</file>

<file path=xl/ctrlProps/ctrlProps50.xml><?xml version="1.0" encoding="utf-8"?>
<formControlPr xmlns="http://schemas.microsoft.com/office/spreadsheetml/2009/9/main" objectType="Button" lockText="1"/>
</file>

<file path=xl/ctrlProps/ctrlProps51.xml><?xml version="1.0" encoding="utf-8"?>
<formControlPr xmlns="http://schemas.microsoft.com/office/spreadsheetml/2009/9/main" objectType="Button" lockText="1"/>
</file>

<file path=xl/ctrlProps/ctrlProps52.xml><?xml version="1.0" encoding="utf-8"?>
<formControlPr xmlns="http://schemas.microsoft.com/office/spreadsheetml/2009/9/main" objectType="Button" lockText="1"/>
</file>

<file path=xl/ctrlProps/ctrlProps53.xml><?xml version="1.0" encoding="utf-8"?>
<formControlPr xmlns="http://schemas.microsoft.com/office/spreadsheetml/2009/9/main" objectType="Button" lockText="1"/>
</file>

<file path=xl/ctrlProps/ctrlProps54.xml><?xml version="1.0" encoding="utf-8"?>
<formControlPr xmlns="http://schemas.microsoft.com/office/spreadsheetml/2009/9/main" objectType="Button" lockText="1"/>
</file>

<file path=xl/ctrlProps/ctrlProps55.xml><?xml version="1.0" encoding="utf-8"?>
<formControlPr xmlns="http://schemas.microsoft.com/office/spreadsheetml/2009/9/main" objectType="Button" lockText="1"/>
</file>

<file path=xl/ctrlProps/ctrlProps56.xml><?xml version="1.0" encoding="utf-8"?>
<formControlPr xmlns="http://schemas.microsoft.com/office/spreadsheetml/2009/9/main" objectType="Button" lockText="1"/>
</file>

<file path=xl/ctrlProps/ctrlProps57.xml><?xml version="1.0" encoding="utf-8"?>
<formControlPr xmlns="http://schemas.microsoft.com/office/spreadsheetml/2009/9/main" objectType="Button" lockText="1"/>
</file>

<file path=xl/ctrlProps/ctrlProps58.xml><?xml version="1.0" encoding="utf-8"?>
<formControlPr xmlns="http://schemas.microsoft.com/office/spreadsheetml/2009/9/main" objectType="Button" lockText="1"/>
</file>

<file path=xl/ctrlProps/ctrlProps59.xml><?xml version="1.0" encoding="utf-8"?>
<formControlPr xmlns="http://schemas.microsoft.com/office/spreadsheetml/2009/9/main" objectType="Button" lockText="1"/>
</file>

<file path=xl/ctrlProps/ctrlProps60.xml><?xml version="1.0" encoding="utf-8"?>
<formControlPr xmlns="http://schemas.microsoft.com/office/spreadsheetml/2009/9/main" objectType="Button" lockText="1"/>
</file>

<file path=xl/ctrlProps/ctrlProps61.xml><?xml version="1.0" encoding="utf-8"?>
<formControlPr xmlns="http://schemas.microsoft.com/office/spreadsheetml/2009/9/main" objectType="Button" lockText="1"/>
</file>

<file path=xl/ctrlProps/ctrlProps62.xml><?xml version="1.0" encoding="utf-8"?>
<formControlPr xmlns="http://schemas.microsoft.com/office/spreadsheetml/2009/9/main" objectType="Button" lockText="1"/>
</file>

<file path=xl/ctrlProps/ctrlProps63.xml><?xml version="1.0" encoding="utf-8"?>
<formControlPr xmlns="http://schemas.microsoft.com/office/spreadsheetml/2009/9/main" objectType="Button" lockText="1"/>
</file>

<file path=xl/ctrlProps/ctrlProps64.xml><?xml version="1.0" encoding="utf-8"?>
<formControlPr xmlns="http://schemas.microsoft.com/office/spreadsheetml/2009/9/main" objectType="Button" lockText="1"/>
</file>

<file path=xl/ctrlProps/ctrlProps65.xml><?xml version="1.0" encoding="utf-8"?>
<formControlPr xmlns="http://schemas.microsoft.com/office/spreadsheetml/2009/9/main" objectType="Button" lockText="1"/>
</file>

<file path=xl/ctrlProps/ctrlProps66.xml><?xml version="1.0" encoding="utf-8"?>
<formControlPr xmlns="http://schemas.microsoft.com/office/spreadsheetml/2009/9/main" objectType="Button" lockText="1"/>
</file>

<file path=xl/ctrlProps/ctrlProps67.xml><?xml version="1.0" encoding="utf-8"?>
<formControlPr xmlns="http://schemas.microsoft.com/office/spreadsheetml/2009/9/main" objectType="Button" lockText="1"/>
</file>

<file path=xl/ctrlProps/ctrlProps68.xml><?xml version="1.0" encoding="utf-8"?>
<formControlPr xmlns="http://schemas.microsoft.com/office/spreadsheetml/2009/9/main" objectType="Button" lockText="1"/>
</file>

<file path=xl/ctrlProps/ctrlProps69.xml><?xml version="1.0" encoding="utf-8"?>
<formControlPr xmlns="http://schemas.microsoft.com/office/spreadsheetml/2009/9/main" objectType="Button" lockText="1"/>
</file>

<file path=xl/ctrlProps/ctrlProps7.xml><?xml version="1.0" encoding="utf-8"?>
<formControlPr xmlns="http://schemas.microsoft.com/office/spreadsheetml/2009/9/main" objectType="Button" lockText="1"/>
</file>

<file path=xl/ctrlProps/ctrlProps70.xml><?xml version="1.0" encoding="utf-8"?>
<formControlPr xmlns="http://schemas.microsoft.com/office/spreadsheetml/2009/9/main" objectType="Button" lockText="1"/>
</file>

<file path=xl/ctrlProps/ctrlProps71.xml><?xml version="1.0" encoding="utf-8"?>
<formControlPr xmlns="http://schemas.microsoft.com/office/spreadsheetml/2009/9/main" objectType="Button" lockText="1"/>
</file>

<file path=xl/ctrlProps/ctrlProps72.xml><?xml version="1.0" encoding="utf-8"?>
<formControlPr xmlns="http://schemas.microsoft.com/office/spreadsheetml/2009/9/main" objectType="Button" lockText="1"/>
</file>

<file path=xl/ctrlProps/ctrlProps73.xml><?xml version="1.0" encoding="utf-8"?>
<formControlPr xmlns="http://schemas.microsoft.com/office/spreadsheetml/2009/9/main" objectType="Button" lockText="1"/>
</file>

<file path=xl/ctrlProps/ctrlProps74.xml><?xml version="1.0" encoding="utf-8"?>
<formControlPr xmlns="http://schemas.microsoft.com/office/spreadsheetml/2009/9/main" objectType="Button" lockText="1"/>
</file>

<file path=xl/ctrlProps/ctrlProps75.xml><?xml version="1.0" encoding="utf-8"?>
<formControlPr xmlns="http://schemas.microsoft.com/office/spreadsheetml/2009/9/main" objectType="Button" lockText="1"/>
</file>

<file path=xl/ctrlProps/ctrlProps76.xml><?xml version="1.0" encoding="utf-8"?>
<formControlPr xmlns="http://schemas.microsoft.com/office/spreadsheetml/2009/9/main" objectType="Button" lockText="1"/>
</file>

<file path=xl/ctrlProps/ctrlProps77.xml><?xml version="1.0" encoding="utf-8"?>
<formControlPr xmlns="http://schemas.microsoft.com/office/spreadsheetml/2009/9/main" objectType="Button" lockText="1"/>
</file>

<file path=xl/ctrlProps/ctrlProps78.xml><?xml version="1.0" encoding="utf-8"?>
<formControlPr xmlns="http://schemas.microsoft.com/office/spreadsheetml/2009/9/main" objectType="Button" lockText="1"/>
</file>

<file path=xl/ctrlProps/ctrlProps79.xml><?xml version="1.0" encoding="utf-8"?>
<formControlPr xmlns="http://schemas.microsoft.com/office/spreadsheetml/2009/9/main" objectType="Button" lockText="1"/>
</file>

<file path=xl/ctrlProps/ctrlProps80.xml><?xml version="1.0" encoding="utf-8"?>
<formControlPr xmlns="http://schemas.microsoft.com/office/spreadsheetml/2009/9/main" objectType="Button" lockText="1"/>
</file>

<file path=xl/ctrlProps/ctrlProps81.xml><?xml version="1.0" encoding="utf-8"?>
<formControlPr xmlns="http://schemas.microsoft.com/office/spreadsheetml/2009/9/main" objectType="Button" lockText="1"/>
</file>

<file path=xl/ctrlProps/ctrlProps82.xml><?xml version="1.0" encoding="utf-8"?>
<formControlPr xmlns="http://schemas.microsoft.com/office/spreadsheetml/2009/9/main" objectType="Button" lockText="1"/>
</file>

<file path=xl/ctrlProps/ctrlProps83.xml><?xml version="1.0" encoding="utf-8"?>
<formControlPr xmlns="http://schemas.microsoft.com/office/spreadsheetml/2009/9/main" objectType="Button" lockText="1"/>
</file>

<file path=xl/ctrlProps/ctrlProps84.xml><?xml version="1.0" encoding="utf-8"?>
<formControlPr xmlns="http://schemas.microsoft.com/office/spreadsheetml/2009/9/main" objectType="Button" lockText="1"/>
</file>

<file path=xl/ctrlProps/ctrlProps85.xml><?xml version="1.0" encoding="utf-8"?>
<formControlPr xmlns="http://schemas.microsoft.com/office/spreadsheetml/2009/9/main" objectType="Button" lockText="1"/>
</file>

<file path=xl/ctrlProps/ctrlProps86.xml><?xml version="1.0" encoding="utf-8"?>
<formControlPr xmlns="http://schemas.microsoft.com/office/spreadsheetml/2009/9/main" objectType="Button" lockText="1"/>
</file>

<file path=xl/ctrlProps/ctrlProps87.xml><?xml version="1.0" encoding="utf-8"?>
<formControlPr xmlns="http://schemas.microsoft.com/office/spreadsheetml/2009/9/main" objectType="Button" lockText="1"/>
</file>

<file path=xl/ctrlProps/ctrlProps88.xml><?xml version="1.0" encoding="utf-8"?>
<formControlPr xmlns="http://schemas.microsoft.com/office/spreadsheetml/2009/9/main" objectType="Button" lockText="1"/>
</file>

<file path=xl/ctrlProps/ctrlProps89.xml><?xml version="1.0" encoding="utf-8"?>
<formControlPr xmlns="http://schemas.microsoft.com/office/spreadsheetml/2009/9/main" objectType="Button" lockText="1"/>
</file>

<file path=xl/ctrlProps/ctrlProps9.xml><?xml version="1.0" encoding="utf-8"?>
<formControlPr xmlns="http://schemas.microsoft.com/office/spreadsheetml/2009/9/main" objectType="Button" lockText="1"/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</xdr:col>
      <xdr:colOff>180720</xdr:colOff>
      <xdr:row>2</xdr:row>
      <xdr:rowOff>56880</xdr:rowOff>
    </xdr:from>
    <xdr:to>
      <xdr:col>2</xdr:col>
      <xdr:colOff>956880</xdr:colOff>
      <xdr:row>5</xdr:row>
      <xdr:rowOff>142920</xdr:rowOff>
    </xdr:to>
    <xdr:pic>
      <xdr:nvPicPr>
        <xdr:cNvPr id="0" name="Picture 2" descr=""/>
        <xdr:cNvPicPr/>
      </xdr:nvPicPr>
      <xdr:blipFill>
        <a:blip r:embed="rId1"/>
        <a:stretch/>
      </xdr:blipFill>
      <xdr:spPr>
        <a:xfrm>
          <a:off x="1035360" y="380880"/>
          <a:ext cx="776160" cy="5716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0</xdr:row>
          <xdr:rowOff>66240</xdr:rowOff>
        </xdr:from>
        <xdr:to>
          <xdr:col>14</xdr:col>
          <xdr:colOff>855360</xdr:colOff>
          <xdr:row>1</xdr:row>
          <xdr:rowOff>0</xdr:rowOff>
        </xdr:to>
        <xdr:sp>
          <xdr:nvSpPr>
            <xdr:cNvPr id="1001" name="Button 2" descr="Publish West Price Peak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West Price Peak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0</xdr:row>
          <xdr:rowOff>66240</xdr:rowOff>
        </xdr:from>
        <xdr:to>
          <xdr:col>14</xdr:col>
          <xdr:colOff>855360</xdr:colOff>
          <xdr:row>1</xdr:row>
          <xdr:rowOff>0</xdr:rowOff>
        </xdr:to>
        <xdr:sp>
          <xdr:nvSpPr>
            <xdr:cNvPr id="1002" name="Button 3" descr="Publish West Price Peak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West Price Peak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402120</xdr:colOff>
          <xdr:row>0</xdr:row>
          <xdr:rowOff>37800</xdr:rowOff>
        </xdr:from>
        <xdr:to>
          <xdr:col>9</xdr:col>
          <xdr:colOff>694080</xdr:colOff>
          <xdr:row>1</xdr:row>
          <xdr:rowOff>123840</xdr:rowOff>
        </xdr:to>
        <xdr:sp>
          <xdr:nvSpPr>
            <xdr:cNvPr id="1003" name="Button 4" descr="Publish  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 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573120</xdr:colOff>
          <xdr:row>0</xdr:row>
          <xdr:rowOff>28440</xdr:rowOff>
        </xdr:from>
        <xdr:to>
          <xdr:col>27</xdr:col>
          <xdr:colOff>543240</xdr:colOff>
          <xdr:row>1</xdr:row>
          <xdr:rowOff>304920</xdr:rowOff>
        </xdr:to>
        <xdr:sp>
          <xdr:nvSpPr>
            <xdr:cNvPr id="1004" name="Button 5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462960</xdr:colOff>
          <xdr:row>0</xdr:row>
          <xdr:rowOff>28440</xdr:rowOff>
        </xdr:from>
        <xdr:to>
          <xdr:col>31</xdr:col>
          <xdr:colOff>615240</xdr:colOff>
          <xdr:row>1</xdr:row>
          <xdr:rowOff>114120</xdr:rowOff>
        </xdr:to>
        <xdr:sp>
          <xdr:nvSpPr>
            <xdr:cNvPr id="1005" name="Button 6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402120</xdr:colOff>
          <xdr:row>0</xdr:row>
          <xdr:rowOff>37800</xdr:rowOff>
        </xdr:from>
        <xdr:to>
          <xdr:col>9</xdr:col>
          <xdr:colOff>694080</xdr:colOff>
          <xdr:row>1</xdr:row>
          <xdr:rowOff>123840</xdr:rowOff>
        </xdr:to>
        <xdr:sp>
          <xdr:nvSpPr>
            <xdr:cNvPr id="1006" name="Button 7" descr="Publish  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 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573120</xdr:colOff>
          <xdr:row>0</xdr:row>
          <xdr:rowOff>28440</xdr:rowOff>
        </xdr:from>
        <xdr:to>
          <xdr:col>27</xdr:col>
          <xdr:colOff>543240</xdr:colOff>
          <xdr:row>1</xdr:row>
          <xdr:rowOff>304920</xdr:rowOff>
        </xdr:to>
        <xdr:sp>
          <xdr:nvSpPr>
            <xdr:cNvPr id="1007" name="Button 8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462960</xdr:colOff>
          <xdr:row>0</xdr:row>
          <xdr:rowOff>28440</xdr:rowOff>
        </xdr:from>
        <xdr:to>
          <xdr:col>31</xdr:col>
          <xdr:colOff>615240</xdr:colOff>
          <xdr:row>1</xdr:row>
          <xdr:rowOff>114120</xdr:rowOff>
        </xdr:to>
        <xdr:sp>
          <xdr:nvSpPr>
            <xdr:cNvPr id="1008" name="Button 9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402120</xdr:colOff>
          <xdr:row>0</xdr:row>
          <xdr:rowOff>37800</xdr:rowOff>
        </xdr:from>
        <xdr:to>
          <xdr:col>9</xdr:col>
          <xdr:colOff>694080</xdr:colOff>
          <xdr:row>1</xdr:row>
          <xdr:rowOff>123840</xdr:rowOff>
        </xdr:to>
        <xdr:sp>
          <xdr:nvSpPr>
            <xdr:cNvPr id="1009" name="Button 10" descr="Publish  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 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573120</xdr:colOff>
          <xdr:row>0</xdr:row>
          <xdr:rowOff>28440</xdr:rowOff>
        </xdr:from>
        <xdr:to>
          <xdr:col>27</xdr:col>
          <xdr:colOff>543240</xdr:colOff>
          <xdr:row>1</xdr:row>
          <xdr:rowOff>304920</xdr:rowOff>
        </xdr:to>
        <xdr:sp>
          <xdr:nvSpPr>
            <xdr:cNvPr id="1010" name="Button 11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462960</xdr:colOff>
          <xdr:row>0</xdr:row>
          <xdr:rowOff>28440</xdr:rowOff>
        </xdr:from>
        <xdr:to>
          <xdr:col>31</xdr:col>
          <xdr:colOff>615240</xdr:colOff>
          <xdr:row>1</xdr:row>
          <xdr:rowOff>114120</xdr:rowOff>
        </xdr:to>
        <xdr:sp>
          <xdr:nvSpPr>
            <xdr:cNvPr id="1011" name="Button 12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402120</xdr:colOff>
          <xdr:row>0</xdr:row>
          <xdr:rowOff>37800</xdr:rowOff>
        </xdr:from>
        <xdr:to>
          <xdr:col>9</xdr:col>
          <xdr:colOff>694080</xdr:colOff>
          <xdr:row>1</xdr:row>
          <xdr:rowOff>123840</xdr:rowOff>
        </xdr:to>
        <xdr:sp>
          <xdr:nvSpPr>
            <xdr:cNvPr id="1012" name="Button 13" descr="Publish  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 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573120</xdr:colOff>
          <xdr:row>0</xdr:row>
          <xdr:rowOff>28440</xdr:rowOff>
        </xdr:from>
        <xdr:to>
          <xdr:col>27</xdr:col>
          <xdr:colOff>543240</xdr:colOff>
          <xdr:row>1</xdr:row>
          <xdr:rowOff>304920</xdr:rowOff>
        </xdr:to>
        <xdr:sp>
          <xdr:nvSpPr>
            <xdr:cNvPr id="1013" name="Button 14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462960</xdr:colOff>
          <xdr:row>0</xdr:row>
          <xdr:rowOff>28440</xdr:rowOff>
        </xdr:from>
        <xdr:to>
          <xdr:col>31</xdr:col>
          <xdr:colOff>615240</xdr:colOff>
          <xdr:row>1</xdr:row>
          <xdr:rowOff>114120</xdr:rowOff>
        </xdr:to>
        <xdr:sp>
          <xdr:nvSpPr>
            <xdr:cNvPr id="1014" name="Button 15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402120</xdr:colOff>
          <xdr:row>0</xdr:row>
          <xdr:rowOff>37800</xdr:rowOff>
        </xdr:from>
        <xdr:to>
          <xdr:col>9</xdr:col>
          <xdr:colOff>694080</xdr:colOff>
          <xdr:row>1</xdr:row>
          <xdr:rowOff>123840</xdr:rowOff>
        </xdr:to>
        <xdr:sp>
          <xdr:nvSpPr>
            <xdr:cNvPr id="1015" name="Button 16" descr="Publish  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 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573120</xdr:colOff>
          <xdr:row>0</xdr:row>
          <xdr:rowOff>28440</xdr:rowOff>
        </xdr:from>
        <xdr:to>
          <xdr:col>27</xdr:col>
          <xdr:colOff>543240</xdr:colOff>
          <xdr:row>1</xdr:row>
          <xdr:rowOff>304920</xdr:rowOff>
        </xdr:to>
        <xdr:sp>
          <xdr:nvSpPr>
            <xdr:cNvPr id="1016" name="Button 17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462960</xdr:colOff>
          <xdr:row>0</xdr:row>
          <xdr:rowOff>28440</xdr:rowOff>
        </xdr:from>
        <xdr:to>
          <xdr:col>31</xdr:col>
          <xdr:colOff>615240</xdr:colOff>
          <xdr:row>1</xdr:row>
          <xdr:rowOff>114120</xdr:rowOff>
        </xdr:to>
        <xdr:sp>
          <xdr:nvSpPr>
            <xdr:cNvPr id="1017" name="Button 18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402120</xdr:colOff>
          <xdr:row>0</xdr:row>
          <xdr:rowOff>37800</xdr:rowOff>
        </xdr:from>
        <xdr:to>
          <xdr:col>9</xdr:col>
          <xdr:colOff>694080</xdr:colOff>
          <xdr:row>1</xdr:row>
          <xdr:rowOff>123840</xdr:rowOff>
        </xdr:to>
        <xdr:sp>
          <xdr:nvSpPr>
            <xdr:cNvPr id="1018" name="Button 19" descr="Publish  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 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573120</xdr:colOff>
          <xdr:row>0</xdr:row>
          <xdr:rowOff>28440</xdr:rowOff>
        </xdr:from>
        <xdr:to>
          <xdr:col>27</xdr:col>
          <xdr:colOff>543240</xdr:colOff>
          <xdr:row>1</xdr:row>
          <xdr:rowOff>304920</xdr:rowOff>
        </xdr:to>
        <xdr:sp>
          <xdr:nvSpPr>
            <xdr:cNvPr id="1019" name="Button 20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462960</xdr:colOff>
          <xdr:row>0</xdr:row>
          <xdr:rowOff>28440</xdr:rowOff>
        </xdr:from>
        <xdr:to>
          <xdr:col>31</xdr:col>
          <xdr:colOff>615240</xdr:colOff>
          <xdr:row>1</xdr:row>
          <xdr:rowOff>114120</xdr:rowOff>
        </xdr:to>
        <xdr:sp>
          <xdr:nvSpPr>
            <xdr:cNvPr id="1020" name="Button 21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402120</xdr:colOff>
          <xdr:row>0</xdr:row>
          <xdr:rowOff>37800</xdr:rowOff>
        </xdr:from>
        <xdr:to>
          <xdr:col>9</xdr:col>
          <xdr:colOff>694080</xdr:colOff>
          <xdr:row>1</xdr:row>
          <xdr:rowOff>123840</xdr:rowOff>
        </xdr:to>
        <xdr:sp>
          <xdr:nvSpPr>
            <xdr:cNvPr id="1021" name="Button 22" descr="Publish  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 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573120</xdr:colOff>
          <xdr:row>0</xdr:row>
          <xdr:rowOff>28440</xdr:rowOff>
        </xdr:from>
        <xdr:to>
          <xdr:col>27</xdr:col>
          <xdr:colOff>543240</xdr:colOff>
          <xdr:row>1</xdr:row>
          <xdr:rowOff>304920</xdr:rowOff>
        </xdr:to>
        <xdr:sp>
          <xdr:nvSpPr>
            <xdr:cNvPr id="1022" name="Button 23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462960</xdr:colOff>
          <xdr:row>0</xdr:row>
          <xdr:rowOff>28440</xdr:rowOff>
        </xdr:from>
        <xdr:to>
          <xdr:col>31</xdr:col>
          <xdr:colOff>615240</xdr:colOff>
          <xdr:row>1</xdr:row>
          <xdr:rowOff>114120</xdr:rowOff>
        </xdr:to>
        <xdr:sp>
          <xdr:nvSpPr>
            <xdr:cNvPr id="1023" name="Button 24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0</xdr:row>
          <xdr:rowOff>133560</xdr:rowOff>
        </xdr:from>
        <xdr:to>
          <xdr:col>6</xdr:col>
          <xdr:colOff>523800</xdr:colOff>
          <xdr:row>1</xdr:row>
          <xdr:rowOff>304920</xdr:rowOff>
        </xdr:to>
        <xdr:sp>
          <xdr:nvSpPr>
            <xdr:cNvPr id="1024" name="Button 26" descr="PublishPowerDeskDaily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PublishPowerDeskDailyPrice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402120</xdr:colOff>
          <xdr:row>0</xdr:row>
          <xdr:rowOff>37800</xdr:rowOff>
        </xdr:from>
        <xdr:to>
          <xdr:col>9</xdr:col>
          <xdr:colOff>694080</xdr:colOff>
          <xdr:row>1</xdr:row>
          <xdr:rowOff>123840</xdr:rowOff>
        </xdr:to>
        <xdr:sp>
          <xdr:nvSpPr>
            <xdr:cNvPr id="1025" name="Button 27" descr="Publish  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 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573120</xdr:colOff>
          <xdr:row>0</xdr:row>
          <xdr:rowOff>28440</xdr:rowOff>
        </xdr:from>
        <xdr:to>
          <xdr:col>27</xdr:col>
          <xdr:colOff>543240</xdr:colOff>
          <xdr:row>1</xdr:row>
          <xdr:rowOff>304920</xdr:rowOff>
        </xdr:to>
        <xdr:sp>
          <xdr:nvSpPr>
            <xdr:cNvPr id="1026" name="Button 28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462960</xdr:colOff>
          <xdr:row>0</xdr:row>
          <xdr:rowOff>28440</xdr:rowOff>
        </xdr:from>
        <xdr:to>
          <xdr:col>31</xdr:col>
          <xdr:colOff>615240</xdr:colOff>
          <xdr:row>1</xdr:row>
          <xdr:rowOff>114120</xdr:rowOff>
        </xdr:to>
        <xdr:sp>
          <xdr:nvSpPr>
            <xdr:cNvPr id="1027" name="Button 29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402120</xdr:colOff>
          <xdr:row>0</xdr:row>
          <xdr:rowOff>37800</xdr:rowOff>
        </xdr:from>
        <xdr:to>
          <xdr:col>9</xdr:col>
          <xdr:colOff>694080</xdr:colOff>
          <xdr:row>1</xdr:row>
          <xdr:rowOff>123840</xdr:rowOff>
        </xdr:to>
        <xdr:sp>
          <xdr:nvSpPr>
            <xdr:cNvPr id="1028" name="Button 30" descr="Publish  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 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573120</xdr:colOff>
          <xdr:row>0</xdr:row>
          <xdr:rowOff>28440</xdr:rowOff>
        </xdr:from>
        <xdr:to>
          <xdr:col>27</xdr:col>
          <xdr:colOff>543240</xdr:colOff>
          <xdr:row>1</xdr:row>
          <xdr:rowOff>304920</xdr:rowOff>
        </xdr:to>
        <xdr:sp>
          <xdr:nvSpPr>
            <xdr:cNvPr id="1029" name="Button 31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462960</xdr:colOff>
          <xdr:row>0</xdr:row>
          <xdr:rowOff>28440</xdr:rowOff>
        </xdr:from>
        <xdr:to>
          <xdr:col>31</xdr:col>
          <xdr:colOff>615240</xdr:colOff>
          <xdr:row>1</xdr:row>
          <xdr:rowOff>114120</xdr:rowOff>
        </xdr:to>
        <xdr:sp>
          <xdr:nvSpPr>
            <xdr:cNvPr id="1030" name="Button 32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402120</xdr:colOff>
          <xdr:row>0</xdr:row>
          <xdr:rowOff>37800</xdr:rowOff>
        </xdr:from>
        <xdr:to>
          <xdr:col>9</xdr:col>
          <xdr:colOff>694080</xdr:colOff>
          <xdr:row>1</xdr:row>
          <xdr:rowOff>123840</xdr:rowOff>
        </xdr:to>
        <xdr:sp>
          <xdr:nvSpPr>
            <xdr:cNvPr id="1031" name="Button 33" descr="Publish  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 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573120</xdr:colOff>
          <xdr:row>0</xdr:row>
          <xdr:rowOff>28440</xdr:rowOff>
        </xdr:from>
        <xdr:to>
          <xdr:col>27</xdr:col>
          <xdr:colOff>543240</xdr:colOff>
          <xdr:row>1</xdr:row>
          <xdr:rowOff>304920</xdr:rowOff>
        </xdr:to>
        <xdr:sp>
          <xdr:nvSpPr>
            <xdr:cNvPr id="1032" name="Button 34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462960</xdr:colOff>
          <xdr:row>0</xdr:row>
          <xdr:rowOff>28440</xdr:rowOff>
        </xdr:from>
        <xdr:to>
          <xdr:col>31</xdr:col>
          <xdr:colOff>615240</xdr:colOff>
          <xdr:row>1</xdr:row>
          <xdr:rowOff>114120</xdr:rowOff>
        </xdr:to>
        <xdr:sp>
          <xdr:nvSpPr>
            <xdr:cNvPr id="1033" name="Button 35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402120</xdr:colOff>
          <xdr:row>0</xdr:row>
          <xdr:rowOff>37800</xdr:rowOff>
        </xdr:from>
        <xdr:to>
          <xdr:col>9</xdr:col>
          <xdr:colOff>694080</xdr:colOff>
          <xdr:row>1</xdr:row>
          <xdr:rowOff>123840</xdr:rowOff>
        </xdr:to>
        <xdr:sp>
          <xdr:nvSpPr>
            <xdr:cNvPr id="1034" name="Button 36" descr="Publish  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 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573120</xdr:colOff>
          <xdr:row>0</xdr:row>
          <xdr:rowOff>28440</xdr:rowOff>
        </xdr:from>
        <xdr:to>
          <xdr:col>27</xdr:col>
          <xdr:colOff>543240</xdr:colOff>
          <xdr:row>1</xdr:row>
          <xdr:rowOff>304920</xdr:rowOff>
        </xdr:to>
        <xdr:sp>
          <xdr:nvSpPr>
            <xdr:cNvPr id="1035" name="Button 37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462960</xdr:colOff>
          <xdr:row>0</xdr:row>
          <xdr:rowOff>28440</xdr:rowOff>
        </xdr:from>
        <xdr:to>
          <xdr:col>31</xdr:col>
          <xdr:colOff>615240</xdr:colOff>
          <xdr:row>1</xdr:row>
          <xdr:rowOff>114120</xdr:rowOff>
        </xdr:to>
        <xdr:sp>
          <xdr:nvSpPr>
            <xdr:cNvPr id="1036" name="Button 38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402120</xdr:colOff>
          <xdr:row>0</xdr:row>
          <xdr:rowOff>37800</xdr:rowOff>
        </xdr:from>
        <xdr:to>
          <xdr:col>9</xdr:col>
          <xdr:colOff>694080</xdr:colOff>
          <xdr:row>1</xdr:row>
          <xdr:rowOff>123840</xdr:rowOff>
        </xdr:to>
        <xdr:sp>
          <xdr:nvSpPr>
            <xdr:cNvPr id="1037" name="Button 39" descr="Publish  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 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573120</xdr:colOff>
          <xdr:row>0</xdr:row>
          <xdr:rowOff>28440</xdr:rowOff>
        </xdr:from>
        <xdr:to>
          <xdr:col>27</xdr:col>
          <xdr:colOff>543240</xdr:colOff>
          <xdr:row>1</xdr:row>
          <xdr:rowOff>304920</xdr:rowOff>
        </xdr:to>
        <xdr:sp>
          <xdr:nvSpPr>
            <xdr:cNvPr id="1038" name="Button 40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462960</xdr:colOff>
          <xdr:row>0</xdr:row>
          <xdr:rowOff>28440</xdr:rowOff>
        </xdr:from>
        <xdr:to>
          <xdr:col>31</xdr:col>
          <xdr:colOff>615240</xdr:colOff>
          <xdr:row>1</xdr:row>
          <xdr:rowOff>114120</xdr:rowOff>
        </xdr:to>
        <xdr:sp>
          <xdr:nvSpPr>
            <xdr:cNvPr id="1039" name="Button 41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402120</xdr:colOff>
          <xdr:row>0</xdr:row>
          <xdr:rowOff>37800</xdr:rowOff>
        </xdr:from>
        <xdr:to>
          <xdr:col>9</xdr:col>
          <xdr:colOff>694080</xdr:colOff>
          <xdr:row>1</xdr:row>
          <xdr:rowOff>123840</xdr:rowOff>
        </xdr:to>
        <xdr:sp>
          <xdr:nvSpPr>
            <xdr:cNvPr id="1040" name="Button 42" descr="Publish  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 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573120</xdr:colOff>
          <xdr:row>0</xdr:row>
          <xdr:rowOff>28440</xdr:rowOff>
        </xdr:from>
        <xdr:to>
          <xdr:col>27</xdr:col>
          <xdr:colOff>543240</xdr:colOff>
          <xdr:row>1</xdr:row>
          <xdr:rowOff>304920</xdr:rowOff>
        </xdr:to>
        <xdr:sp>
          <xdr:nvSpPr>
            <xdr:cNvPr id="1041" name="Button 43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462960</xdr:colOff>
          <xdr:row>0</xdr:row>
          <xdr:rowOff>28440</xdr:rowOff>
        </xdr:from>
        <xdr:to>
          <xdr:col>31</xdr:col>
          <xdr:colOff>615240</xdr:colOff>
          <xdr:row>1</xdr:row>
          <xdr:rowOff>114120</xdr:rowOff>
        </xdr:to>
        <xdr:sp>
          <xdr:nvSpPr>
            <xdr:cNvPr id="1042" name="Button 44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402120</xdr:colOff>
          <xdr:row>0</xdr:row>
          <xdr:rowOff>37800</xdr:rowOff>
        </xdr:from>
        <xdr:to>
          <xdr:col>9</xdr:col>
          <xdr:colOff>694080</xdr:colOff>
          <xdr:row>1</xdr:row>
          <xdr:rowOff>123840</xdr:rowOff>
        </xdr:to>
        <xdr:sp>
          <xdr:nvSpPr>
            <xdr:cNvPr id="1043" name="Button 45" descr="Publish  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 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573120</xdr:colOff>
          <xdr:row>0</xdr:row>
          <xdr:rowOff>28440</xdr:rowOff>
        </xdr:from>
        <xdr:to>
          <xdr:col>27</xdr:col>
          <xdr:colOff>543240</xdr:colOff>
          <xdr:row>1</xdr:row>
          <xdr:rowOff>304920</xdr:rowOff>
        </xdr:to>
        <xdr:sp>
          <xdr:nvSpPr>
            <xdr:cNvPr id="1044" name="Button 46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462960</xdr:colOff>
          <xdr:row>0</xdr:row>
          <xdr:rowOff>28440</xdr:rowOff>
        </xdr:from>
        <xdr:to>
          <xdr:col>31</xdr:col>
          <xdr:colOff>615240</xdr:colOff>
          <xdr:row>1</xdr:row>
          <xdr:rowOff>114120</xdr:rowOff>
        </xdr:to>
        <xdr:sp>
          <xdr:nvSpPr>
            <xdr:cNvPr id="1045" name="Button 47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402120</xdr:colOff>
          <xdr:row>0</xdr:row>
          <xdr:rowOff>37800</xdr:rowOff>
        </xdr:from>
        <xdr:to>
          <xdr:col>9</xdr:col>
          <xdr:colOff>694080</xdr:colOff>
          <xdr:row>1</xdr:row>
          <xdr:rowOff>123840</xdr:rowOff>
        </xdr:to>
        <xdr:sp>
          <xdr:nvSpPr>
            <xdr:cNvPr id="1046" name="Button 48" descr="Publish  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 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573120</xdr:colOff>
          <xdr:row>0</xdr:row>
          <xdr:rowOff>28440</xdr:rowOff>
        </xdr:from>
        <xdr:to>
          <xdr:col>27</xdr:col>
          <xdr:colOff>543240</xdr:colOff>
          <xdr:row>1</xdr:row>
          <xdr:rowOff>304920</xdr:rowOff>
        </xdr:to>
        <xdr:sp>
          <xdr:nvSpPr>
            <xdr:cNvPr id="1047" name="Button 49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462960</xdr:colOff>
          <xdr:row>0</xdr:row>
          <xdr:rowOff>28440</xdr:rowOff>
        </xdr:from>
        <xdr:to>
          <xdr:col>31</xdr:col>
          <xdr:colOff>615240</xdr:colOff>
          <xdr:row>1</xdr:row>
          <xdr:rowOff>114120</xdr:rowOff>
        </xdr:to>
        <xdr:sp>
          <xdr:nvSpPr>
            <xdr:cNvPr id="1048" name="Button 50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573120</xdr:colOff>
          <xdr:row>0</xdr:row>
          <xdr:rowOff>28440</xdr:rowOff>
        </xdr:from>
        <xdr:to>
          <xdr:col>27</xdr:col>
          <xdr:colOff>543240</xdr:colOff>
          <xdr:row>1</xdr:row>
          <xdr:rowOff>304920</xdr:rowOff>
        </xdr:to>
        <xdr:sp>
          <xdr:nvSpPr>
            <xdr:cNvPr id="1049" name="Button 51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462960</xdr:colOff>
          <xdr:row>0</xdr:row>
          <xdr:rowOff>28440</xdr:rowOff>
        </xdr:from>
        <xdr:to>
          <xdr:col>31</xdr:col>
          <xdr:colOff>615240</xdr:colOff>
          <xdr:row>1</xdr:row>
          <xdr:rowOff>114120</xdr:rowOff>
        </xdr:to>
        <xdr:sp>
          <xdr:nvSpPr>
            <xdr:cNvPr id="1050" name="Button 52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402120</xdr:colOff>
          <xdr:row>0</xdr:row>
          <xdr:rowOff>37800</xdr:rowOff>
        </xdr:from>
        <xdr:to>
          <xdr:col>9</xdr:col>
          <xdr:colOff>694080</xdr:colOff>
          <xdr:row>1</xdr:row>
          <xdr:rowOff>123840</xdr:rowOff>
        </xdr:to>
        <xdr:sp>
          <xdr:nvSpPr>
            <xdr:cNvPr id="1051" name="Button 53" descr="Publish  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 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573120</xdr:colOff>
          <xdr:row>0</xdr:row>
          <xdr:rowOff>28440</xdr:rowOff>
        </xdr:from>
        <xdr:to>
          <xdr:col>27</xdr:col>
          <xdr:colOff>543240</xdr:colOff>
          <xdr:row>1</xdr:row>
          <xdr:rowOff>304920</xdr:rowOff>
        </xdr:to>
        <xdr:sp>
          <xdr:nvSpPr>
            <xdr:cNvPr id="1052" name="Button 54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462960</xdr:colOff>
          <xdr:row>0</xdr:row>
          <xdr:rowOff>28440</xdr:rowOff>
        </xdr:from>
        <xdr:to>
          <xdr:col>31</xdr:col>
          <xdr:colOff>615240</xdr:colOff>
          <xdr:row>1</xdr:row>
          <xdr:rowOff>114120</xdr:rowOff>
        </xdr:to>
        <xdr:sp>
          <xdr:nvSpPr>
            <xdr:cNvPr id="1053" name="Button 55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573120</xdr:colOff>
          <xdr:row>0</xdr:row>
          <xdr:rowOff>28440</xdr:rowOff>
        </xdr:from>
        <xdr:to>
          <xdr:col>26</xdr:col>
          <xdr:colOff>543600</xdr:colOff>
          <xdr:row>1</xdr:row>
          <xdr:rowOff>304920</xdr:rowOff>
        </xdr:to>
        <xdr:sp>
          <xdr:nvSpPr>
            <xdr:cNvPr id="1054" name="Button 56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462600</xdr:colOff>
          <xdr:row>0</xdr:row>
          <xdr:rowOff>28440</xdr:rowOff>
        </xdr:from>
        <xdr:to>
          <xdr:col>30</xdr:col>
          <xdr:colOff>613800</xdr:colOff>
          <xdr:row>1</xdr:row>
          <xdr:rowOff>114120</xdr:rowOff>
        </xdr:to>
        <xdr:sp>
          <xdr:nvSpPr>
            <xdr:cNvPr id="1055" name="Button 57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0</xdr:row>
          <xdr:rowOff>37800</xdr:rowOff>
        </xdr:from>
        <xdr:to>
          <xdr:col>9</xdr:col>
          <xdr:colOff>694080</xdr:colOff>
          <xdr:row>1</xdr:row>
          <xdr:rowOff>123840</xdr:rowOff>
        </xdr:to>
        <xdr:sp>
          <xdr:nvSpPr>
            <xdr:cNvPr id="1056" name="Button 58" descr="Publish  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 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573120</xdr:colOff>
          <xdr:row>0</xdr:row>
          <xdr:rowOff>28440</xdr:rowOff>
        </xdr:from>
        <xdr:to>
          <xdr:col>27</xdr:col>
          <xdr:colOff>543240</xdr:colOff>
          <xdr:row>1</xdr:row>
          <xdr:rowOff>304920</xdr:rowOff>
        </xdr:to>
        <xdr:sp>
          <xdr:nvSpPr>
            <xdr:cNvPr id="1057" name="Button 59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462960</xdr:colOff>
          <xdr:row>0</xdr:row>
          <xdr:rowOff>28440</xdr:rowOff>
        </xdr:from>
        <xdr:to>
          <xdr:col>31</xdr:col>
          <xdr:colOff>615240</xdr:colOff>
          <xdr:row>1</xdr:row>
          <xdr:rowOff>114120</xdr:rowOff>
        </xdr:to>
        <xdr:sp>
          <xdr:nvSpPr>
            <xdr:cNvPr id="1058" name="Button 60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0</xdr:row>
          <xdr:rowOff>37800</xdr:rowOff>
        </xdr:from>
        <xdr:to>
          <xdr:col>9</xdr:col>
          <xdr:colOff>694080</xdr:colOff>
          <xdr:row>1</xdr:row>
          <xdr:rowOff>123840</xdr:rowOff>
        </xdr:to>
        <xdr:sp>
          <xdr:nvSpPr>
            <xdr:cNvPr id="1059" name="Button 61" descr="Publish  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 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573120</xdr:colOff>
          <xdr:row>0</xdr:row>
          <xdr:rowOff>28440</xdr:rowOff>
        </xdr:from>
        <xdr:to>
          <xdr:col>27</xdr:col>
          <xdr:colOff>543240</xdr:colOff>
          <xdr:row>1</xdr:row>
          <xdr:rowOff>304920</xdr:rowOff>
        </xdr:to>
        <xdr:sp>
          <xdr:nvSpPr>
            <xdr:cNvPr id="1060" name="Button 62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462960</xdr:colOff>
          <xdr:row>0</xdr:row>
          <xdr:rowOff>28440</xdr:rowOff>
        </xdr:from>
        <xdr:to>
          <xdr:col>31</xdr:col>
          <xdr:colOff>615240</xdr:colOff>
          <xdr:row>1</xdr:row>
          <xdr:rowOff>114120</xdr:rowOff>
        </xdr:to>
        <xdr:sp>
          <xdr:nvSpPr>
            <xdr:cNvPr id="1061" name="Button 63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0</xdr:row>
          <xdr:rowOff>37800</xdr:rowOff>
        </xdr:from>
        <xdr:to>
          <xdr:col>9</xdr:col>
          <xdr:colOff>694080</xdr:colOff>
          <xdr:row>1</xdr:row>
          <xdr:rowOff>123840</xdr:rowOff>
        </xdr:to>
        <xdr:sp>
          <xdr:nvSpPr>
            <xdr:cNvPr id="1062" name="Button 64" descr="Publish  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 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573120</xdr:colOff>
          <xdr:row>0</xdr:row>
          <xdr:rowOff>28440</xdr:rowOff>
        </xdr:from>
        <xdr:to>
          <xdr:col>27</xdr:col>
          <xdr:colOff>543240</xdr:colOff>
          <xdr:row>1</xdr:row>
          <xdr:rowOff>304920</xdr:rowOff>
        </xdr:to>
        <xdr:sp>
          <xdr:nvSpPr>
            <xdr:cNvPr id="1063" name="Button 65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462960</xdr:colOff>
          <xdr:row>0</xdr:row>
          <xdr:rowOff>28440</xdr:rowOff>
        </xdr:from>
        <xdr:to>
          <xdr:col>31</xdr:col>
          <xdr:colOff>615240</xdr:colOff>
          <xdr:row>1</xdr:row>
          <xdr:rowOff>114120</xdr:rowOff>
        </xdr:to>
        <xdr:sp>
          <xdr:nvSpPr>
            <xdr:cNvPr id="1064" name="Button 66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0</xdr:row>
          <xdr:rowOff>37800</xdr:rowOff>
        </xdr:from>
        <xdr:to>
          <xdr:col>9</xdr:col>
          <xdr:colOff>694080</xdr:colOff>
          <xdr:row>1</xdr:row>
          <xdr:rowOff>123840</xdr:rowOff>
        </xdr:to>
        <xdr:sp>
          <xdr:nvSpPr>
            <xdr:cNvPr id="1065" name="Button 67" descr="Publish  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 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573120</xdr:colOff>
          <xdr:row>0</xdr:row>
          <xdr:rowOff>28440</xdr:rowOff>
        </xdr:from>
        <xdr:to>
          <xdr:col>27</xdr:col>
          <xdr:colOff>543240</xdr:colOff>
          <xdr:row>1</xdr:row>
          <xdr:rowOff>304920</xdr:rowOff>
        </xdr:to>
        <xdr:sp>
          <xdr:nvSpPr>
            <xdr:cNvPr id="1066" name="Button 68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462960</xdr:colOff>
          <xdr:row>0</xdr:row>
          <xdr:rowOff>28440</xdr:rowOff>
        </xdr:from>
        <xdr:to>
          <xdr:col>31</xdr:col>
          <xdr:colOff>615240</xdr:colOff>
          <xdr:row>1</xdr:row>
          <xdr:rowOff>114120</xdr:rowOff>
        </xdr:to>
        <xdr:sp>
          <xdr:nvSpPr>
            <xdr:cNvPr id="1067" name="Button 69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0</xdr:row>
          <xdr:rowOff>37800</xdr:rowOff>
        </xdr:from>
        <xdr:to>
          <xdr:col>9</xdr:col>
          <xdr:colOff>694080</xdr:colOff>
          <xdr:row>1</xdr:row>
          <xdr:rowOff>123840</xdr:rowOff>
        </xdr:to>
        <xdr:sp>
          <xdr:nvSpPr>
            <xdr:cNvPr id="1068" name="Button 70" descr="Publish  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 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573120</xdr:colOff>
          <xdr:row>0</xdr:row>
          <xdr:rowOff>28440</xdr:rowOff>
        </xdr:from>
        <xdr:to>
          <xdr:col>27</xdr:col>
          <xdr:colOff>543240</xdr:colOff>
          <xdr:row>1</xdr:row>
          <xdr:rowOff>304920</xdr:rowOff>
        </xdr:to>
        <xdr:sp>
          <xdr:nvSpPr>
            <xdr:cNvPr id="1069" name="Button 71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462960</xdr:colOff>
          <xdr:row>0</xdr:row>
          <xdr:rowOff>28440</xdr:rowOff>
        </xdr:from>
        <xdr:to>
          <xdr:col>31</xdr:col>
          <xdr:colOff>615240</xdr:colOff>
          <xdr:row>1</xdr:row>
          <xdr:rowOff>114120</xdr:rowOff>
        </xdr:to>
        <xdr:sp>
          <xdr:nvSpPr>
            <xdr:cNvPr id="1070" name="Button 72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0</xdr:row>
          <xdr:rowOff>37800</xdr:rowOff>
        </xdr:from>
        <xdr:to>
          <xdr:col>9</xdr:col>
          <xdr:colOff>694080</xdr:colOff>
          <xdr:row>1</xdr:row>
          <xdr:rowOff>123840</xdr:rowOff>
        </xdr:to>
        <xdr:sp>
          <xdr:nvSpPr>
            <xdr:cNvPr id="1071" name="Button 73" descr="Publish  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 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573120</xdr:colOff>
          <xdr:row>0</xdr:row>
          <xdr:rowOff>28440</xdr:rowOff>
        </xdr:from>
        <xdr:to>
          <xdr:col>27</xdr:col>
          <xdr:colOff>543240</xdr:colOff>
          <xdr:row>1</xdr:row>
          <xdr:rowOff>304920</xdr:rowOff>
        </xdr:to>
        <xdr:sp>
          <xdr:nvSpPr>
            <xdr:cNvPr id="1072" name="Button 74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462960</xdr:colOff>
          <xdr:row>0</xdr:row>
          <xdr:rowOff>28440</xdr:rowOff>
        </xdr:from>
        <xdr:to>
          <xdr:col>31</xdr:col>
          <xdr:colOff>615240</xdr:colOff>
          <xdr:row>1</xdr:row>
          <xdr:rowOff>114120</xdr:rowOff>
        </xdr:to>
        <xdr:sp>
          <xdr:nvSpPr>
            <xdr:cNvPr id="1073" name="Button 75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0</xdr:row>
          <xdr:rowOff>37800</xdr:rowOff>
        </xdr:from>
        <xdr:to>
          <xdr:col>9</xdr:col>
          <xdr:colOff>694080</xdr:colOff>
          <xdr:row>1</xdr:row>
          <xdr:rowOff>123840</xdr:rowOff>
        </xdr:to>
        <xdr:sp>
          <xdr:nvSpPr>
            <xdr:cNvPr id="1074" name="Button 76" descr="Publish  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 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573120</xdr:colOff>
          <xdr:row>0</xdr:row>
          <xdr:rowOff>28440</xdr:rowOff>
        </xdr:from>
        <xdr:to>
          <xdr:col>27</xdr:col>
          <xdr:colOff>543240</xdr:colOff>
          <xdr:row>1</xdr:row>
          <xdr:rowOff>304920</xdr:rowOff>
        </xdr:to>
        <xdr:sp>
          <xdr:nvSpPr>
            <xdr:cNvPr id="1075" name="Button 77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462960</xdr:colOff>
          <xdr:row>0</xdr:row>
          <xdr:rowOff>28440</xdr:rowOff>
        </xdr:from>
        <xdr:to>
          <xdr:col>31</xdr:col>
          <xdr:colOff>615240</xdr:colOff>
          <xdr:row>1</xdr:row>
          <xdr:rowOff>114120</xdr:rowOff>
        </xdr:to>
        <xdr:sp>
          <xdr:nvSpPr>
            <xdr:cNvPr id="1076" name="Button 78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0</xdr:row>
          <xdr:rowOff>37800</xdr:rowOff>
        </xdr:from>
        <xdr:to>
          <xdr:col>9</xdr:col>
          <xdr:colOff>694080</xdr:colOff>
          <xdr:row>1</xdr:row>
          <xdr:rowOff>123840</xdr:rowOff>
        </xdr:to>
        <xdr:sp>
          <xdr:nvSpPr>
            <xdr:cNvPr id="1077" name="Button 79" descr="Publish  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 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573120</xdr:colOff>
          <xdr:row>0</xdr:row>
          <xdr:rowOff>28440</xdr:rowOff>
        </xdr:from>
        <xdr:to>
          <xdr:col>27</xdr:col>
          <xdr:colOff>543240</xdr:colOff>
          <xdr:row>1</xdr:row>
          <xdr:rowOff>304920</xdr:rowOff>
        </xdr:to>
        <xdr:sp>
          <xdr:nvSpPr>
            <xdr:cNvPr id="1078" name="Button 80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462960</xdr:colOff>
          <xdr:row>0</xdr:row>
          <xdr:rowOff>28440</xdr:rowOff>
        </xdr:from>
        <xdr:to>
          <xdr:col>31</xdr:col>
          <xdr:colOff>615240</xdr:colOff>
          <xdr:row>1</xdr:row>
          <xdr:rowOff>114120</xdr:rowOff>
        </xdr:to>
        <xdr:sp>
          <xdr:nvSpPr>
            <xdr:cNvPr id="1079" name="Button 81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</xdr:col>
      <xdr:colOff>180720</xdr:colOff>
      <xdr:row>2</xdr:row>
      <xdr:rowOff>56880</xdr:rowOff>
    </xdr:from>
    <xdr:to>
      <xdr:col>2</xdr:col>
      <xdr:colOff>956880</xdr:colOff>
      <xdr:row>5</xdr:row>
      <xdr:rowOff>142920</xdr:rowOff>
    </xdr:to>
    <xdr:pic>
      <xdr:nvPicPr>
        <xdr:cNvPr id="1" name="Picture 1" descr=""/>
        <xdr:cNvPicPr/>
      </xdr:nvPicPr>
      <xdr:blipFill>
        <a:blip r:embed="rId1"/>
        <a:stretch/>
      </xdr:blipFill>
      <xdr:spPr>
        <a:xfrm>
          <a:off x="1035360" y="380880"/>
          <a:ext cx="776160" cy="5716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</xdr:col>
      <xdr:colOff>180720</xdr:colOff>
      <xdr:row>2</xdr:row>
      <xdr:rowOff>56880</xdr:rowOff>
    </xdr:from>
    <xdr:to>
      <xdr:col>2</xdr:col>
      <xdr:colOff>956880</xdr:colOff>
      <xdr:row>5</xdr:row>
      <xdr:rowOff>142920</xdr:rowOff>
    </xdr:to>
    <xdr:pic>
      <xdr:nvPicPr>
        <xdr:cNvPr id="2" name="Picture 1" descr=""/>
        <xdr:cNvPicPr/>
      </xdr:nvPicPr>
      <xdr:blipFill>
        <a:blip r:embed="rId1"/>
        <a:stretch/>
      </xdr:blipFill>
      <xdr:spPr>
        <a:xfrm>
          <a:off x="1035360" y="380880"/>
          <a:ext cx="776160" cy="5716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372240</xdr:colOff>
          <xdr:row>15</xdr:row>
          <xdr:rowOff>0</xdr:rowOff>
        </xdr:from>
        <xdr:to>
          <xdr:col>2</xdr:col>
          <xdr:colOff>232200</xdr:colOff>
          <xdr:row>16</xdr:row>
          <xdr:rowOff>161640</xdr:rowOff>
        </xdr:to>
        <xdr:sp>
          <xdr:nvSpPr>
            <xdr:cNvPr id="1001" name="Button 1" descr="Fetch Pric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Fetch Prices</a:t>
              </a:r>
            </a:p>
          </xdr:txBody>
        </xdr:sp>
        <xdr:clientData/>
      </xdr:twoCellAnchor>
    </mc:Choice>
  </mc:AlternateContent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261360</xdr:colOff>
          <xdr:row>6</xdr:row>
          <xdr:rowOff>0</xdr:rowOff>
        </xdr:from>
        <xdr:to>
          <xdr:col>1</xdr:col>
          <xdr:colOff>181800</xdr:colOff>
          <xdr:row>9</xdr:row>
          <xdr:rowOff>76320</xdr:rowOff>
        </xdr:to>
        <xdr:sp>
          <xdr:nvSpPr>
            <xdr:cNvPr id="1001" name="Button 1" descr="&#10;CurveFetch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
CurveFetch
</a:t>
              </a:r>
            </a:p>
          </xdr:txBody>
        </xdr:sp>
        <xdr:clientData/>
      </xdr:twoCellAnchor>
    </mc:Choice>
  </mc:AlternateContent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261360</xdr:colOff>
          <xdr:row>6</xdr:row>
          <xdr:rowOff>0</xdr:rowOff>
        </xdr:from>
        <xdr:to>
          <xdr:col>1</xdr:col>
          <xdr:colOff>181800</xdr:colOff>
          <xdr:row>9</xdr:row>
          <xdr:rowOff>76320</xdr:rowOff>
        </xdr:to>
        <xdr:sp>
          <xdr:nvSpPr>
            <xdr:cNvPr id="1001" name="Button 1" descr="&#10;CurveFetch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
CurveFetch
</a:t>
              </a:r>
            </a:p>
          </xdr:txBody>
        </xdr:sp>
        <xdr:clientData/>
      </xdr:twoCellAnchor>
    </mc:Choice>
  </mc:AlternateContent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1intra/WEST/PositionFile/HS_WESTall1025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Documents%20and%20Settings/rorourke/Local%20Settings/Temporary%20Internet%20Files/OLK13/West%20Prices0918-01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xls/Curve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Documents%20and%20Settings/rorourke/Local%20Settings/Temporary%20Internet%20Files/OLK13/West%20Daily%20Prices1001-01.xls" TargetMode="External"/>
</Relationships>
</file>

<file path=xl/externalLinks/_rels/externalLink5.xml.rels><?xml version="1.0" encoding="UTF-8"?>
<Relationships xmlns="http://schemas.openxmlformats.org/package/2006/relationships"><Relationship Id="rId1" Type="http://schemas.openxmlformats.org/officeDocument/2006/relationships/externalLinkPath" Target="../xls/West%20NatGas%20Prices%201119.xls" TargetMode="External"/>
</Relationships>
</file>

<file path=xl/externalLinks/_rels/externalLink6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Documents%20and%20Settings/rorourke/Local%20Settings/Temporary%20Internet%20Files/OLK13/West%20Daily%20Prices1119-01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Run Query"/>
      <sheetName val="GRMS Detail"/>
      <sheetName val="QueryPage"/>
      <sheetName val="Months"/>
      <sheetName val="Temp"/>
      <sheetName val="Procedures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Instructions"/>
      <sheetName val="Top"/>
      <sheetName val="Power West Price Peak"/>
      <sheetName val="Power West Price Off-Peak"/>
      <sheetName val="Power West Price OP 6 by 8"/>
      <sheetName val="Power West Price Peak-Tim"/>
      <sheetName val="Power West Price Off Peak-Tim"/>
      <sheetName val="P2"/>
      <sheetName val="P2Sun"/>
      <sheetName val="PricesSun"/>
      <sheetName val="Prices"/>
      <sheetName val="Holiday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Curves"/>
    </sheetNames>
    <sheetDataSet>
      <sheetData sheetId="0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Curve Summary Temp"/>
      <sheetName val="Power Desk Daily PriceA"/>
      <sheetName val="Top"/>
      <sheetName val="Power Price"/>
      <sheetName val="Power Off-Peak Prices"/>
      <sheetName val="Power Desk Daily Price"/>
      <sheetName val="OP.Power Desk Daily Price"/>
      <sheetName val="Power &amp; Gas Heat Rates"/>
      <sheetName val="West Daily Peak and Off Peak"/>
      <sheetName val="Gas Curve Summary"/>
      <sheetName val="Off Peak Detail"/>
      <sheetName val="Power West Price OP 6 by 8"/>
      <sheetName val="Power West Price Peak-Tim"/>
      <sheetName val="Power West Price Off Peak-Tim"/>
      <sheetName val="Curve Summary"/>
      <sheetName val="Curve Summary ALBERTA"/>
      <sheetName val="Sat Curve Sum"/>
      <sheetName val="Sun Curve Sum"/>
      <sheetName val="Curve Summary Backup"/>
      <sheetName val="Off Peak Curve Sum"/>
      <sheetName val="Sun Curve Sum Backup"/>
      <sheetName val="Sat Curve Sum Backup"/>
      <sheetName val="Instruction"/>
      <sheetName val="Regions"/>
      <sheetName val="Holidays"/>
      <sheetName val="Power West Price Peak"/>
      <sheetName val="Power West Price Off-Peak"/>
      <sheetName val="P2"/>
      <sheetName val="P2Sun"/>
      <sheetName val="Pric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Gas Average Basis"/>
      <sheetName val="Gas Average PhyIdx"/>
      <sheetName val="Gas Average FinIdx"/>
      <sheetName val="CurveFetch"/>
      <sheetName val="BasisCurves"/>
      <sheetName val="IndexCurves"/>
      <sheetName val="PowerPrices"/>
      <sheetName val="Copy Price Macro"/>
      <sheetName val="West NatGas Prices 1119"/>
    </sheetNames>
    <sheetDataSet>
      <sheetData sheetId="0">
        <row r="28">
          <cell r="M28">
            <v>-0.0800000000000001</v>
          </cell>
        </row>
        <row r="28">
          <cell r="P28">
            <v>-0.18</v>
          </cell>
        </row>
        <row r="28">
          <cell r="R28">
            <v>-0.11</v>
          </cell>
        </row>
        <row r="28">
          <cell r="V28">
            <v>-0.10875</v>
          </cell>
        </row>
        <row r="28">
          <cell r="AB28">
            <v>0.08</v>
          </cell>
        </row>
        <row r="28">
          <cell r="AH28">
            <v>0.292</v>
          </cell>
        </row>
        <row r="29">
          <cell r="M29">
            <v>-0.25</v>
          </cell>
        </row>
        <row r="29">
          <cell r="P29">
            <v>-0.2</v>
          </cell>
        </row>
        <row r="29">
          <cell r="R29">
            <v>0.01</v>
          </cell>
          <cell r="S29">
            <v>0</v>
          </cell>
        </row>
        <row r="29">
          <cell r="V29">
            <v>0.02875</v>
          </cell>
          <cell r="W29">
            <v>0</v>
          </cell>
        </row>
        <row r="29">
          <cell r="Y29">
            <v>0.035</v>
          </cell>
        </row>
        <row r="29">
          <cell r="AB29">
            <v>-0.0357142857142857</v>
          </cell>
          <cell r="AC29">
            <v>0</v>
          </cell>
        </row>
        <row r="29">
          <cell r="AE29">
            <v>0.035</v>
          </cell>
        </row>
        <row r="29">
          <cell r="AH29">
            <v>0.162</v>
          </cell>
        </row>
        <row r="30">
          <cell r="M30">
            <v>-0.13</v>
          </cell>
        </row>
        <row r="30">
          <cell r="P30">
            <v>-0.22</v>
          </cell>
        </row>
        <row r="30">
          <cell r="R30">
            <v>-0.17</v>
          </cell>
          <cell r="S30">
            <v>0.065</v>
          </cell>
        </row>
        <row r="30">
          <cell r="V30">
            <v>-0.1625</v>
          </cell>
          <cell r="W30">
            <v>0.0475</v>
          </cell>
        </row>
        <row r="30">
          <cell r="Y30">
            <v>-0.15375</v>
          </cell>
        </row>
        <row r="30">
          <cell r="AB30">
            <v>-0.165</v>
          </cell>
          <cell r="AC30">
            <v>0</v>
          </cell>
        </row>
        <row r="30">
          <cell r="AE30">
            <v>-0.0735714285714286</v>
          </cell>
        </row>
        <row r="30">
          <cell r="AH30">
            <v>0.052</v>
          </cell>
        </row>
        <row r="31">
          <cell r="M31">
            <v>-0.0900000000000001</v>
          </cell>
        </row>
        <row r="31">
          <cell r="P31">
            <v>-0.16</v>
          </cell>
        </row>
        <row r="31">
          <cell r="R31">
            <v>-0.165</v>
          </cell>
          <cell r="S31">
            <v>0.075</v>
          </cell>
        </row>
        <row r="31">
          <cell r="V31">
            <v>-0.15625</v>
          </cell>
          <cell r="W31">
            <v>0.03875</v>
          </cell>
        </row>
        <row r="31">
          <cell r="Y31">
            <v>-0.125833333333333</v>
          </cell>
        </row>
        <row r="31">
          <cell r="AB31">
            <v>0.04</v>
          </cell>
          <cell r="AC31">
            <v>0</v>
          </cell>
        </row>
        <row r="31">
          <cell r="AE31">
            <v>0.136428571428571</v>
          </cell>
        </row>
        <row r="31">
          <cell r="AH31">
            <v>0.08</v>
          </cell>
        </row>
        <row r="33">
          <cell r="M33">
            <v>-0.32</v>
          </cell>
        </row>
        <row r="33">
          <cell r="P33">
            <v>-0.4</v>
          </cell>
        </row>
        <row r="33">
          <cell r="R33">
            <v>-0.37</v>
          </cell>
          <cell r="S33">
            <v>0.09</v>
          </cell>
        </row>
        <row r="33">
          <cell r="V33">
            <v>-0.34</v>
          </cell>
          <cell r="W33">
            <v>0.055</v>
          </cell>
        </row>
        <row r="33">
          <cell r="Y33">
            <v>-0.31375</v>
          </cell>
        </row>
        <row r="33">
          <cell r="AB33">
            <v>-0.365</v>
          </cell>
          <cell r="AC33">
            <v>0.005</v>
          </cell>
        </row>
        <row r="33">
          <cell r="AE33">
            <v>-0.335</v>
          </cell>
        </row>
        <row r="33">
          <cell r="AH33">
            <v>-0.23</v>
          </cell>
        </row>
        <row r="34">
          <cell r="M34">
            <v>-0.27</v>
          </cell>
        </row>
        <row r="34">
          <cell r="P34">
            <v>-0.34</v>
          </cell>
        </row>
        <row r="34">
          <cell r="R34">
            <v>-0.27</v>
          </cell>
          <cell r="S34">
            <v>0.03</v>
          </cell>
        </row>
        <row r="34">
          <cell r="V34">
            <v>-0.2475</v>
          </cell>
          <cell r="W34">
            <v>0.01375</v>
          </cell>
        </row>
        <row r="34">
          <cell r="Y34">
            <v>-0.21625</v>
          </cell>
        </row>
        <row r="34">
          <cell r="AB34">
            <v>-0.163214285714286</v>
          </cell>
          <cell r="AC34">
            <v>0</v>
          </cell>
        </row>
        <row r="34">
          <cell r="AE34">
            <v>-0.134166666666667</v>
          </cell>
        </row>
        <row r="34">
          <cell r="AH34">
            <v>-0.1635</v>
          </cell>
        </row>
        <row r="35">
          <cell r="M35">
            <v>-0.11</v>
          </cell>
        </row>
        <row r="35">
          <cell r="P35">
            <v>-0.29</v>
          </cell>
        </row>
        <row r="35">
          <cell r="R35">
            <v>-0.205</v>
          </cell>
          <cell r="S35">
            <v>0.025</v>
          </cell>
        </row>
        <row r="35">
          <cell r="V35">
            <v>-0.18375</v>
          </cell>
          <cell r="W35">
            <v>0.01125</v>
          </cell>
        </row>
        <row r="35">
          <cell r="Y35">
            <v>-0.164166666666667</v>
          </cell>
        </row>
        <row r="35">
          <cell r="AB35">
            <v>-0.113214285714286</v>
          </cell>
          <cell r="AC35">
            <v>0</v>
          </cell>
        </row>
        <row r="35">
          <cell r="AE35">
            <v>-0.0783333333333333</v>
          </cell>
        </row>
        <row r="35">
          <cell r="AH35">
            <v>-0.13</v>
          </cell>
        </row>
        <row r="36">
          <cell r="M36">
            <v>0.18</v>
          </cell>
        </row>
        <row r="36">
          <cell r="P36">
            <v>-0.21</v>
          </cell>
        </row>
        <row r="36">
          <cell r="R36">
            <v>-0.1675</v>
          </cell>
          <cell r="S36">
            <v>0</v>
          </cell>
        </row>
        <row r="36">
          <cell r="V36">
            <v>-0.165</v>
          </cell>
          <cell r="W36">
            <v>0</v>
          </cell>
        </row>
        <row r="36">
          <cell r="Y36">
            <v>-0.149166666666667</v>
          </cell>
        </row>
        <row r="36">
          <cell r="AB36">
            <v>-0.16</v>
          </cell>
          <cell r="AC36">
            <v>0</v>
          </cell>
        </row>
        <row r="36">
          <cell r="AE36">
            <v>-0.15</v>
          </cell>
        </row>
        <row r="36">
          <cell r="AH36">
            <v>-0.16</v>
          </cell>
        </row>
        <row r="39">
          <cell r="M39">
            <v>-0.4</v>
          </cell>
        </row>
        <row r="39">
          <cell r="P39">
            <v>-0.52</v>
          </cell>
        </row>
        <row r="39">
          <cell r="R39">
            <v>-0.49</v>
          </cell>
          <cell r="S39">
            <v>0.1125</v>
          </cell>
        </row>
        <row r="39">
          <cell r="V39">
            <v>-0.46</v>
          </cell>
          <cell r="W39">
            <v>0.061875</v>
          </cell>
        </row>
        <row r="39">
          <cell r="Y39">
            <v>-0.415625</v>
          </cell>
        </row>
        <row r="39">
          <cell r="AB39">
            <v>-0.5975</v>
          </cell>
          <cell r="AC39">
            <v>0.00249999999999995</v>
          </cell>
        </row>
        <row r="39">
          <cell r="AE39">
            <v>-0.5875</v>
          </cell>
        </row>
        <row r="39">
          <cell r="AH39">
            <v>-0.298</v>
          </cell>
        </row>
        <row r="40">
          <cell r="M40">
            <v>-0.21</v>
          </cell>
        </row>
        <row r="40">
          <cell r="P40">
            <v>-0.25</v>
          </cell>
        </row>
        <row r="40">
          <cell r="R40">
            <v>-0.14</v>
          </cell>
          <cell r="S40">
            <v>-0.025</v>
          </cell>
        </row>
        <row r="40">
          <cell r="V40">
            <v>-0.16125</v>
          </cell>
          <cell r="W40">
            <v>-0.02</v>
          </cell>
        </row>
        <row r="40">
          <cell r="Y40">
            <v>-0.172083333333333</v>
          </cell>
        </row>
        <row r="40">
          <cell r="AB40">
            <v>-0.33</v>
          </cell>
          <cell r="AC40">
            <v>0</v>
          </cell>
        </row>
        <row r="40">
          <cell r="AE40">
            <v>-0.38</v>
          </cell>
        </row>
        <row r="40">
          <cell r="AH40">
            <v>0.095</v>
          </cell>
        </row>
        <row r="41">
          <cell r="M41">
            <v>-0.11</v>
          </cell>
        </row>
        <row r="41">
          <cell r="P41">
            <v>-0.25</v>
          </cell>
        </row>
        <row r="41">
          <cell r="R41">
            <v>-0.165</v>
          </cell>
          <cell r="S41">
            <v>0</v>
          </cell>
        </row>
        <row r="41">
          <cell r="V41">
            <v>-0.19125</v>
          </cell>
          <cell r="W41">
            <v>0</v>
          </cell>
        </row>
        <row r="41">
          <cell r="Y41">
            <v>-0.2</v>
          </cell>
        </row>
        <row r="41">
          <cell r="AB41">
            <v>-0.38</v>
          </cell>
          <cell r="AC41">
            <v>0</v>
          </cell>
        </row>
        <row r="41">
          <cell r="AE41">
            <v>-0.43</v>
          </cell>
        </row>
        <row r="41">
          <cell r="AH41">
            <v>0.05</v>
          </cell>
        </row>
        <row r="42">
          <cell r="M42">
            <v>-0.896</v>
          </cell>
        </row>
        <row r="42">
          <cell r="P42">
            <v>-0.84</v>
          </cell>
        </row>
        <row r="42">
          <cell r="R42">
            <v>-0.30303465283372</v>
          </cell>
          <cell r="S42">
            <v>0</v>
          </cell>
        </row>
        <row r="42">
          <cell r="V42">
            <v>-0.43325866320843</v>
          </cell>
          <cell r="W42">
            <v>0</v>
          </cell>
        </row>
        <row r="42">
          <cell r="Y42">
            <v>-0.476666666666667</v>
          </cell>
        </row>
        <row r="42">
          <cell r="AB42">
            <v>-0.505</v>
          </cell>
          <cell r="AC42">
            <v>0</v>
          </cell>
        </row>
        <row r="42">
          <cell r="AE42">
            <v>-0.505</v>
          </cell>
        </row>
        <row r="42">
          <cell r="AH42">
            <v>-0.44</v>
          </cell>
        </row>
        <row r="43">
          <cell r="M43">
            <v>-0.5</v>
          </cell>
        </row>
        <row r="43">
          <cell r="P43">
            <v>-0.6</v>
          </cell>
        </row>
        <row r="43">
          <cell r="R43">
            <v>-0.54</v>
          </cell>
          <cell r="S43">
            <v>0.1125</v>
          </cell>
        </row>
        <row r="43">
          <cell r="V43">
            <v>-0.51625</v>
          </cell>
          <cell r="W43">
            <v>0.0618749999999999</v>
          </cell>
        </row>
        <row r="43">
          <cell r="Y43">
            <v>-0.473958333333333</v>
          </cell>
        </row>
        <row r="43">
          <cell r="AB43">
            <v>-0.7075</v>
          </cell>
          <cell r="AC43">
            <v>0.00249999999999984</v>
          </cell>
        </row>
        <row r="43">
          <cell r="AE43">
            <v>-0.6975</v>
          </cell>
        </row>
        <row r="43">
          <cell r="AH43">
            <v>-0.343</v>
          </cell>
        </row>
        <row r="49">
          <cell r="L49">
            <v>2.06</v>
          </cell>
        </row>
        <row r="49">
          <cell r="O49">
            <v>2.45</v>
          </cell>
        </row>
        <row r="49">
          <cell r="R49">
            <v>2.791</v>
          </cell>
        </row>
        <row r="49">
          <cell r="V49">
            <v>2.96275</v>
          </cell>
        </row>
        <row r="49">
          <cell r="AB49">
            <v>3.116</v>
          </cell>
        </row>
        <row r="49">
          <cell r="AH49">
            <v>3.57</v>
          </cell>
        </row>
      </sheetData>
      <sheetData sheetId="1">
        <row r="28">
          <cell r="R28">
            <v>0.01</v>
          </cell>
        </row>
        <row r="28">
          <cell r="V28">
            <v>0.01</v>
          </cell>
        </row>
        <row r="28">
          <cell r="AB28">
            <v>0.03</v>
          </cell>
        </row>
        <row r="28">
          <cell r="AH28">
            <v>0.04</v>
          </cell>
        </row>
        <row r="29">
          <cell r="R29">
            <v>0</v>
          </cell>
        </row>
        <row r="29">
          <cell r="V29">
            <v>0</v>
          </cell>
        </row>
        <row r="29">
          <cell r="AB29">
            <v>0</v>
          </cell>
        </row>
        <row r="29">
          <cell r="AH29">
            <v>0.02</v>
          </cell>
        </row>
        <row r="30">
          <cell r="R30">
            <v>0.02</v>
          </cell>
        </row>
        <row r="30">
          <cell r="V30">
            <v>0.02</v>
          </cell>
        </row>
        <row r="30">
          <cell r="AB30">
            <v>0.02</v>
          </cell>
        </row>
        <row r="30">
          <cell r="AH30">
            <v>0.04</v>
          </cell>
        </row>
        <row r="31">
          <cell r="R31">
            <v>-0.01</v>
          </cell>
        </row>
        <row r="31">
          <cell r="V31">
            <v>-0.01</v>
          </cell>
        </row>
        <row r="31">
          <cell r="AB31">
            <v>-0.01</v>
          </cell>
        </row>
        <row r="31">
          <cell r="AH31">
            <v>0.02</v>
          </cell>
        </row>
        <row r="33">
          <cell r="R33">
            <v>-0.01</v>
          </cell>
        </row>
        <row r="33">
          <cell r="V33">
            <v>-0.01</v>
          </cell>
        </row>
        <row r="33">
          <cell r="AB33">
            <v>0</v>
          </cell>
        </row>
        <row r="33">
          <cell r="AH33">
            <v>0</v>
          </cell>
        </row>
        <row r="34">
          <cell r="R34">
            <v>-0.0275</v>
          </cell>
        </row>
        <row r="34">
          <cell r="V34">
            <v>-0.0275</v>
          </cell>
        </row>
        <row r="34">
          <cell r="AB34">
            <v>-0.01</v>
          </cell>
        </row>
        <row r="34">
          <cell r="AH34">
            <v>0</v>
          </cell>
        </row>
        <row r="35">
          <cell r="R35">
            <v>-0.02</v>
          </cell>
        </row>
        <row r="35">
          <cell r="V35">
            <v>-0.02</v>
          </cell>
        </row>
        <row r="35">
          <cell r="AB35">
            <v>0</v>
          </cell>
        </row>
        <row r="35">
          <cell r="AH35">
            <v>0</v>
          </cell>
        </row>
        <row r="36">
          <cell r="R36">
            <v>-0.005</v>
          </cell>
        </row>
        <row r="36">
          <cell r="V36">
            <v>-0.005</v>
          </cell>
        </row>
        <row r="36">
          <cell r="AB36">
            <v>-0.015</v>
          </cell>
        </row>
        <row r="36">
          <cell r="AH36">
            <v>-0.005</v>
          </cell>
        </row>
        <row r="39">
          <cell r="R39">
            <v>0.015</v>
          </cell>
        </row>
        <row r="39">
          <cell r="V39">
            <v>0.015</v>
          </cell>
        </row>
        <row r="39">
          <cell r="AB39">
            <v>0.0171428571428571</v>
          </cell>
        </row>
        <row r="39">
          <cell r="AH39">
            <v>0.0275</v>
          </cell>
        </row>
        <row r="40">
          <cell r="R40">
            <v>0</v>
          </cell>
        </row>
        <row r="40">
          <cell r="V40">
            <v>0</v>
          </cell>
        </row>
        <row r="40">
          <cell r="AB40">
            <v>0</v>
          </cell>
        </row>
        <row r="40">
          <cell r="AH40">
            <v>0</v>
          </cell>
        </row>
        <row r="41">
          <cell r="R41">
            <v>0.04</v>
          </cell>
        </row>
        <row r="41">
          <cell r="V41">
            <v>0.03125</v>
          </cell>
        </row>
        <row r="41">
          <cell r="AB41">
            <v>0.01</v>
          </cell>
        </row>
        <row r="41">
          <cell r="AH41">
            <v>0.045</v>
          </cell>
        </row>
        <row r="42">
          <cell r="R42">
            <v>0</v>
          </cell>
        </row>
        <row r="42">
          <cell r="V42">
            <v>-0.00099391597308355</v>
          </cell>
        </row>
        <row r="42">
          <cell r="AB42">
            <v>-0.00132478091095241</v>
          </cell>
        </row>
        <row r="42">
          <cell r="AH42">
            <v>0.00265100604158488</v>
          </cell>
        </row>
        <row r="43">
          <cell r="R43">
            <v>0.02</v>
          </cell>
        </row>
        <row r="43">
          <cell r="V43">
            <v>0.02</v>
          </cell>
        </row>
        <row r="43">
          <cell r="AB43">
            <v>0.0132142857142857</v>
          </cell>
        </row>
        <row r="43">
          <cell r="AH43">
            <v>0.03</v>
          </cell>
        </row>
      </sheetData>
      <sheetData sheetId="2">
        <row r="28">
          <cell r="R28">
            <v>0.01</v>
          </cell>
        </row>
        <row r="28">
          <cell r="V28">
            <v>0.01</v>
          </cell>
        </row>
        <row r="28">
          <cell r="AB28">
            <v>0.0242857142857143</v>
          </cell>
        </row>
        <row r="28">
          <cell r="AH28">
            <v>0.035</v>
          </cell>
        </row>
        <row r="29">
          <cell r="R29">
            <v>0</v>
          </cell>
        </row>
        <row r="29">
          <cell r="V29">
            <v>0</v>
          </cell>
        </row>
        <row r="29">
          <cell r="AB29">
            <v>0</v>
          </cell>
        </row>
        <row r="29">
          <cell r="AH29">
            <v>0</v>
          </cell>
        </row>
        <row r="30">
          <cell r="R30">
            <v>0.03</v>
          </cell>
        </row>
        <row r="30">
          <cell r="V30">
            <v>0.03</v>
          </cell>
        </row>
        <row r="30">
          <cell r="AB30">
            <v>0.0242857142857143</v>
          </cell>
        </row>
        <row r="30">
          <cell r="AH30">
            <v>0.03</v>
          </cell>
        </row>
        <row r="31">
          <cell r="R31">
            <v>0</v>
          </cell>
        </row>
        <row r="31">
          <cell r="V31">
            <v>0</v>
          </cell>
        </row>
        <row r="31">
          <cell r="AB31">
            <v>0.0185714285714286</v>
          </cell>
        </row>
        <row r="31">
          <cell r="AH31">
            <v>0.02</v>
          </cell>
        </row>
        <row r="33">
          <cell r="R33">
            <v>0.01</v>
          </cell>
        </row>
        <row r="33">
          <cell r="V33">
            <v>0.01</v>
          </cell>
        </row>
        <row r="33">
          <cell r="AB33">
            <v>0.01</v>
          </cell>
        </row>
        <row r="33">
          <cell r="AH33">
            <v>0.01</v>
          </cell>
        </row>
        <row r="34">
          <cell r="R34">
            <v>-0.015</v>
          </cell>
        </row>
        <row r="34">
          <cell r="V34">
            <v>-0.015</v>
          </cell>
        </row>
        <row r="34">
          <cell r="AB34">
            <v>0.00214285714285714</v>
          </cell>
        </row>
        <row r="34">
          <cell r="AH34">
            <v>0.01</v>
          </cell>
        </row>
        <row r="35">
          <cell r="R35">
            <v>-0.02</v>
          </cell>
        </row>
        <row r="35">
          <cell r="V35">
            <v>-0.02</v>
          </cell>
        </row>
        <row r="35">
          <cell r="AB35">
            <v>0</v>
          </cell>
        </row>
        <row r="35">
          <cell r="AH35">
            <v>0</v>
          </cell>
        </row>
        <row r="36">
          <cell r="R36">
            <v>-0.005</v>
          </cell>
        </row>
        <row r="36">
          <cell r="V36">
            <v>-0.005</v>
          </cell>
        </row>
        <row r="36">
          <cell r="AB36">
            <v>-0.015</v>
          </cell>
        </row>
        <row r="36">
          <cell r="AH36">
            <v>-0.005</v>
          </cell>
        </row>
        <row r="39">
          <cell r="R39">
            <v>0.01</v>
          </cell>
        </row>
        <row r="39">
          <cell r="V39">
            <v>0.01</v>
          </cell>
        </row>
        <row r="39">
          <cell r="AB39">
            <v>0.01</v>
          </cell>
        </row>
        <row r="39">
          <cell r="AH39">
            <v>0.02</v>
          </cell>
        </row>
        <row r="40">
          <cell r="R40">
            <v>0</v>
          </cell>
        </row>
        <row r="40">
          <cell r="V40">
            <v>0</v>
          </cell>
        </row>
        <row r="40">
          <cell r="AB40">
            <v>0</v>
          </cell>
        </row>
        <row r="40">
          <cell r="AH40">
            <v>0</v>
          </cell>
        </row>
        <row r="41">
          <cell r="R41">
            <v>0</v>
          </cell>
        </row>
        <row r="41">
          <cell r="V41">
            <v>0</v>
          </cell>
        </row>
        <row r="41">
          <cell r="AB41">
            <v>0</v>
          </cell>
        </row>
        <row r="41">
          <cell r="AH41">
            <v>0</v>
          </cell>
        </row>
        <row r="42">
          <cell r="R42">
            <v>0</v>
          </cell>
        </row>
        <row r="42">
          <cell r="V42">
            <v>0</v>
          </cell>
        </row>
        <row r="42">
          <cell r="AB42">
            <v>0</v>
          </cell>
        </row>
        <row r="42">
          <cell r="AH42">
            <v>0</v>
          </cell>
        </row>
        <row r="43">
          <cell r="R43">
            <v>0.015</v>
          </cell>
        </row>
        <row r="43">
          <cell r="V43">
            <v>0.015</v>
          </cell>
        </row>
        <row r="43">
          <cell r="AB43">
            <v>0.015</v>
          </cell>
        </row>
        <row r="43">
          <cell r="AH43">
            <v>0.015</v>
          </cell>
        </row>
        <row r="49">
          <cell r="R49">
            <v>-0.005</v>
          </cell>
        </row>
        <row r="49">
          <cell r="V49">
            <v>-0.005</v>
          </cell>
        </row>
        <row r="49">
          <cell r="AB49">
            <v>-0.00214285714285714</v>
          </cell>
        </row>
        <row r="49">
          <cell r="AH49">
            <v>0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Curve Summary Temp"/>
      <sheetName val="Power Desk Daily PriceA"/>
      <sheetName val="Top"/>
      <sheetName val="Power Price PRINT"/>
      <sheetName val="Power Off-Peak Prices PRINT"/>
      <sheetName val="Daily Peak and Off Peak PRINT"/>
      <sheetName val="Power Desk Daily Price"/>
      <sheetName val="OP.Power Desk Daily Price"/>
      <sheetName val="Power &amp; Gas Heat Rates"/>
      <sheetName val="Gas Curve Summary"/>
      <sheetName val="Off Peak Detail"/>
      <sheetName val="Power West Price OP 6 by 8"/>
      <sheetName val="Power West Price Peak-Tim"/>
      <sheetName val="Power West Price Off Peak-Tim"/>
      <sheetName val="Power West Off-Peak 6 by 8-Tim"/>
      <sheetName val="Curve Summary"/>
      <sheetName val="Curve Summary ALBERTA"/>
      <sheetName val="Sat Curve Sum"/>
      <sheetName val="Sun Curve Sum"/>
      <sheetName val="Curve Summary Backup"/>
      <sheetName val="Off Peak Curve Sum"/>
      <sheetName val="Off Peak Curve Sum Backup"/>
      <sheetName val="Sun Curve Sum Backup"/>
      <sheetName val="Sat Curve Sum Backup"/>
      <sheetName val="Instruction"/>
      <sheetName val="Regions"/>
      <sheetName val="Holidays"/>
      <sheetName val="Power West Price Peak"/>
      <sheetName val="Power West Price Off-Peak"/>
      <sheetName val="P2"/>
      <sheetName val="P2Sun"/>
      <sheetName val="Prices"/>
    </sheetNames>
    <sheetDataSet>
      <sheetData sheetId="0"/>
      <sheetData sheetId="1"/>
      <sheetData sheetId="2">
        <row r="3">
          <cell r="C3">
            <v>37214</v>
          </cell>
        </row>
      </sheetData>
      <sheetData sheetId="3"/>
      <sheetData sheetId="4"/>
      <sheetData sheetId="5"/>
      <sheetData sheetId="6">
        <row r="9">
          <cell r="AC9">
            <v>17.8333333333333</v>
          </cell>
        </row>
        <row r="10">
          <cell r="AC10">
            <v>20.7222222222222</v>
          </cell>
        </row>
        <row r="11">
          <cell r="AC11">
            <v>22.4166666666667</v>
          </cell>
        </row>
        <row r="12">
          <cell r="AC12">
            <v>20.283332824707</v>
          </cell>
        </row>
        <row r="13">
          <cell r="AC13">
            <v>21.4444444444444</v>
          </cell>
        </row>
        <row r="14">
          <cell r="AC14">
            <v>19.95</v>
          </cell>
        </row>
        <row r="15">
          <cell r="AC15">
            <v>20.95</v>
          </cell>
        </row>
        <row r="18">
          <cell r="AC18">
            <v>34.0111072964138</v>
          </cell>
        </row>
      </sheetData>
      <sheetData sheetId="7"/>
      <sheetData sheetId="8"/>
      <sheetData sheetId="9">
        <row r="7">
          <cell r="A7">
            <v>36892</v>
          </cell>
          <cell r="B7">
            <v>9.98</v>
          </cell>
          <cell r="C7">
            <v>4.22</v>
          </cell>
          <cell r="D7">
            <v>14.2</v>
          </cell>
          <cell r="E7">
            <v>4.142</v>
          </cell>
          <cell r="F7">
            <v>14.122</v>
          </cell>
          <cell r="G7">
            <v>4.662</v>
          </cell>
          <cell r="H7">
            <v>14.642</v>
          </cell>
          <cell r="I7">
            <v>-1.178</v>
          </cell>
          <cell r="J7">
            <v>8.802</v>
          </cell>
          <cell r="K7">
            <v>6.342</v>
          </cell>
          <cell r="L7">
            <v>16.322</v>
          </cell>
        </row>
        <row r="8">
          <cell r="A8">
            <v>36923</v>
          </cell>
          <cell r="B8">
            <v>6.293</v>
          </cell>
          <cell r="C8">
            <v>0.657</v>
          </cell>
          <cell r="D8">
            <v>6.95</v>
          </cell>
          <cell r="E8">
            <v>3.807</v>
          </cell>
          <cell r="F8">
            <v>10.1</v>
          </cell>
          <cell r="G8">
            <v>6.107</v>
          </cell>
          <cell r="H8">
            <v>12.4</v>
          </cell>
          <cell r="I8">
            <v>-0.053</v>
          </cell>
          <cell r="J8">
            <v>6.24</v>
          </cell>
          <cell r="K8">
            <v>6.337</v>
          </cell>
          <cell r="L8">
            <v>12.63</v>
          </cell>
        </row>
        <row r="9">
          <cell r="A9">
            <v>36951</v>
          </cell>
          <cell r="B9">
            <v>4.998</v>
          </cell>
          <cell r="C9">
            <v>0.212</v>
          </cell>
          <cell r="D9">
            <v>5.21</v>
          </cell>
          <cell r="E9">
            <v>3.402</v>
          </cell>
          <cell r="F9">
            <v>8.4</v>
          </cell>
          <cell r="G9">
            <v>6.252</v>
          </cell>
          <cell r="H9">
            <v>11.25</v>
          </cell>
          <cell r="I9">
            <v>-0.168</v>
          </cell>
          <cell r="J9">
            <v>4.83</v>
          </cell>
          <cell r="K9">
            <v>7.582</v>
          </cell>
          <cell r="L9">
            <v>12.58</v>
          </cell>
        </row>
        <row r="10">
          <cell r="A10">
            <v>36982</v>
          </cell>
          <cell r="B10">
            <v>5.384</v>
          </cell>
          <cell r="C10">
            <v>-0.014</v>
          </cell>
          <cell r="D10">
            <v>5.37</v>
          </cell>
          <cell r="E10">
            <v>2.016</v>
          </cell>
          <cell r="F10">
            <v>7.4</v>
          </cell>
          <cell r="G10">
            <v>4.056</v>
          </cell>
          <cell r="H10">
            <v>9.44</v>
          </cell>
          <cell r="I10">
            <v>-0.734</v>
          </cell>
          <cell r="J10">
            <v>4.65</v>
          </cell>
          <cell r="K10">
            <v>7.176</v>
          </cell>
          <cell r="L10">
            <v>12.56</v>
          </cell>
        </row>
        <row r="11">
          <cell r="A11">
            <v>37012</v>
          </cell>
          <cell r="B11">
            <v>4.891</v>
          </cell>
          <cell r="C11">
            <v>0.279</v>
          </cell>
          <cell r="D11">
            <v>5.17</v>
          </cell>
          <cell r="E11">
            <v>5.049</v>
          </cell>
          <cell r="F11">
            <v>9.94</v>
          </cell>
          <cell r="G11">
            <v>7.429</v>
          </cell>
          <cell r="H11">
            <v>12.32</v>
          </cell>
          <cell r="I11">
            <v>-0.661</v>
          </cell>
          <cell r="J11">
            <v>4.23</v>
          </cell>
          <cell r="K11">
            <v>10.049</v>
          </cell>
          <cell r="L11">
            <v>14.94</v>
          </cell>
        </row>
        <row r="12">
          <cell r="A12">
            <v>37043</v>
          </cell>
          <cell r="B12">
            <v>3.738</v>
          </cell>
          <cell r="C12">
            <v>0.222</v>
          </cell>
          <cell r="D12">
            <v>3.96</v>
          </cell>
          <cell r="E12">
            <v>2.122</v>
          </cell>
          <cell r="F12">
            <v>5.86</v>
          </cell>
          <cell r="G12">
            <v>5.802</v>
          </cell>
          <cell r="H12">
            <v>9.54</v>
          </cell>
          <cell r="I12">
            <v>-0.598</v>
          </cell>
          <cell r="J12">
            <v>3.14</v>
          </cell>
          <cell r="K12">
            <v>7.962</v>
          </cell>
          <cell r="L12">
            <v>11.7</v>
          </cell>
        </row>
        <row r="13">
          <cell r="A13">
            <v>37073</v>
          </cell>
          <cell r="B13">
            <v>3.182</v>
          </cell>
          <cell r="C13">
            <v>-0.512</v>
          </cell>
          <cell r="D13">
            <v>2.67</v>
          </cell>
          <cell r="E13">
            <v>0.088</v>
          </cell>
          <cell r="F13">
            <v>3.27</v>
          </cell>
          <cell r="G13">
            <v>0.678</v>
          </cell>
          <cell r="H13">
            <v>3.86</v>
          </cell>
          <cell r="I13">
            <v>-0.842</v>
          </cell>
          <cell r="J13">
            <v>2.34</v>
          </cell>
          <cell r="K13">
            <v>1.518</v>
          </cell>
          <cell r="L13">
            <v>4.7</v>
          </cell>
        </row>
        <row r="14">
          <cell r="A14">
            <v>37104</v>
          </cell>
          <cell r="B14">
            <v>3.167</v>
          </cell>
          <cell r="C14">
            <v>-0.747</v>
          </cell>
          <cell r="D14">
            <v>2.42</v>
          </cell>
          <cell r="E14">
            <v>-0.027</v>
          </cell>
          <cell r="F14">
            <v>3.14</v>
          </cell>
          <cell r="G14">
            <v>0.463</v>
          </cell>
          <cell r="H14">
            <v>3.63</v>
          </cell>
          <cell r="I14">
            <v>-0.707</v>
          </cell>
          <cell r="J14">
            <v>2.46</v>
          </cell>
          <cell r="K14">
            <v>0.573</v>
          </cell>
          <cell r="L14">
            <v>3.74</v>
          </cell>
        </row>
        <row r="15">
          <cell r="A15">
            <v>37135</v>
          </cell>
          <cell r="B15">
            <v>2.295</v>
          </cell>
          <cell r="C15">
            <v>-0.115</v>
          </cell>
          <cell r="D15">
            <v>2.18</v>
          </cell>
          <cell r="E15">
            <v>0.145</v>
          </cell>
          <cell r="F15">
            <v>2.44</v>
          </cell>
          <cell r="G15">
            <v>0.415</v>
          </cell>
          <cell r="H15">
            <v>2.71</v>
          </cell>
          <cell r="I15">
            <v>-0.115</v>
          </cell>
          <cell r="J15">
            <v>2.18</v>
          </cell>
          <cell r="K15">
            <v>0.355</v>
          </cell>
          <cell r="L15">
            <v>2.65</v>
          </cell>
        </row>
        <row r="16">
          <cell r="A16">
            <v>37165</v>
          </cell>
          <cell r="B16">
            <v>1.83</v>
          </cell>
          <cell r="C16">
            <v>-0.45</v>
          </cell>
          <cell r="D16">
            <v>1.38</v>
          </cell>
          <cell r="E16">
            <v>-0.28</v>
          </cell>
          <cell r="F16">
            <v>1.55</v>
          </cell>
          <cell r="G16">
            <v>-0.03</v>
          </cell>
          <cell r="H16">
            <v>1.8</v>
          </cell>
          <cell r="I16">
            <v>-0.49</v>
          </cell>
          <cell r="J16">
            <v>1.34</v>
          </cell>
          <cell r="K16">
            <v>-0.07</v>
          </cell>
          <cell r="L16">
            <v>1.76</v>
          </cell>
        </row>
        <row r="17">
          <cell r="A17">
            <v>37196</v>
          </cell>
          <cell r="B17">
            <v>3.202</v>
          </cell>
          <cell r="C17">
            <v>-0.422</v>
          </cell>
          <cell r="D17">
            <v>2.78</v>
          </cell>
          <cell r="E17">
            <v>-0.292</v>
          </cell>
          <cell r="F17">
            <v>2.91</v>
          </cell>
          <cell r="G17">
            <v>-0.132</v>
          </cell>
          <cell r="H17">
            <v>3.07</v>
          </cell>
          <cell r="I17">
            <v>-0.512</v>
          </cell>
          <cell r="J17">
            <v>2.69</v>
          </cell>
          <cell r="K17">
            <v>-0.252</v>
          </cell>
          <cell r="L17">
            <v>2.95</v>
          </cell>
        </row>
        <row r="18">
          <cell r="A18">
            <v>37226</v>
          </cell>
          <cell r="B18">
            <v>2.637</v>
          </cell>
          <cell r="C18">
            <v>-0.19</v>
          </cell>
          <cell r="D18">
            <v>2.447</v>
          </cell>
          <cell r="E18">
            <v>-0.235</v>
          </cell>
          <cell r="F18">
            <v>2.402</v>
          </cell>
          <cell r="G18">
            <v>-0.165</v>
          </cell>
          <cell r="H18">
            <v>2.472</v>
          </cell>
          <cell r="I18">
            <v>-0.46</v>
          </cell>
          <cell r="J18">
            <v>2.177</v>
          </cell>
          <cell r="K18">
            <v>-0.24</v>
          </cell>
          <cell r="L18">
            <v>2.397</v>
          </cell>
        </row>
        <row r="19">
          <cell r="A19">
            <v>37257</v>
          </cell>
          <cell r="B19">
            <v>2.85</v>
          </cell>
          <cell r="C19">
            <v>-0.075</v>
          </cell>
          <cell r="D19">
            <v>2.775</v>
          </cell>
          <cell r="E19">
            <v>-0.19</v>
          </cell>
          <cell r="F19">
            <v>2.66</v>
          </cell>
          <cell r="G19">
            <v>-0.12</v>
          </cell>
          <cell r="H19">
            <v>2.73</v>
          </cell>
          <cell r="I19">
            <v>-0.38</v>
          </cell>
          <cell r="J19">
            <v>2.47</v>
          </cell>
          <cell r="K19">
            <v>-0.165</v>
          </cell>
          <cell r="L19">
            <v>2.685</v>
          </cell>
        </row>
        <row r="20">
          <cell r="A20">
            <v>37288</v>
          </cell>
          <cell r="B20">
            <v>2.903</v>
          </cell>
          <cell r="C20">
            <v>-0.2</v>
          </cell>
          <cell r="D20">
            <v>2.703</v>
          </cell>
          <cell r="E20">
            <v>-0.195</v>
          </cell>
          <cell r="F20">
            <v>2.708</v>
          </cell>
          <cell r="G20">
            <v>-0.12</v>
          </cell>
          <cell r="H20">
            <v>2.783</v>
          </cell>
          <cell r="I20">
            <v>-0.37</v>
          </cell>
          <cell r="J20">
            <v>2.533</v>
          </cell>
          <cell r="K20">
            <v>-0.175</v>
          </cell>
          <cell r="L20">
            <v>2.728</v>
          </cell>
        </row>
        <row r="21">
          <cell r="A21">
            <v>37316</v>
          </cell>
          <cell r="B21">
            <v>2.898</v>
          </cell>
          <cell r="C21">
            <v>-0.38</v>
          </cell>
          <cell r="D21">
            <v>2.518</v>
          </cell>
          <cell r="E21">
            <v>-0.22</v>
          </cell>
          <cell r="F21">
            <v>2.678</v>
          </cell>
          <cell r="G21">
            <v>-0.155</v>
          </cell>
          <cell r="H21">
            <v>2.743</v>
          </cell>
          <cell r="I21">
            <v>-0.37</v>
          </cell>
          <cell r="J21">
            <v>2.528</v>
          </cell>
          <cell r="K21">
            <v>-0.2</v>
          </cell>
          <cell r="L21">
            <v>2.698</v>
          </cell>
        </row>
        <row r="22">
          <cell r="A22">
            <v>37347</v>
          </cell>
          <cell r="B22">
            <v>2.878</v>
          </cell>
          <cell r="C22">
            <v>-0.37</v>
          </cell>
          <cell r="D22">
            <v>2.508</v>
          </cell>
          <cell r="E22">
            <v>-0.265</v>
          </cell>
          <cell r="F22">
            <v>2.613</v>
          </cell>
          <cell r="G22">
            <v>-0.09</v>
          </cell>
          <cell r="H22">
            <v>2.788</v>
          </cell>
          <cell r="I22">
            <v>-0.395</v>
          </cell>
          <cell r="J22">
            <v>2.483</v>
          </cell>
          <cell r="K22">
            <v>-0.085</v>
          </cell>
          <cell r="L22">
            <v>2.793</v>
          </cell>
        </row>
        <row r="23">
          <cell r="A23">
            <v>37377</v>
          </cell>
          <cell r="B23">
            <v>2.921</v>
          </cell>
          <cell r="C23">
            <v>-0.37</v>
          </cell>
          <cell r="D23">
            <v>2.551</v>
          </cell>
          <cell r="E23">
            <v>-0.265</v>
          </cell>
          <cell r="F23">
            <v>2.656</v>
          </cell>
          <cell r="G23">
            <v>-0.055</v>
          </cell>
          <cell r="H23">
            <v>2.866</v>
          </cell>
          <cell r="I23">
            <v>-0.395</v>
          </cell>
          <cell r="J23">
            <v>2.526</v>
          </cell>
          <cell r="K23">
            <v>-0.055</v>
          </cell>
          <cell r="L23">
            <v>2.866</v>
          </cell>
        </row>
        <row r="24">
          <cell r="A24">
            <v>37408</v>
          </cell>
          <cell r="B24">
            <v>2.966</v>
          </cell>
          <cell r="C24">
            <v>-0.37</v>
          </cell>
          <cell r="D24">
            <v>2.596</v>
          </cell>
          <cell r="E24">
            <v>-0.265</v>
          </cell>
          <cell r="F24">
            <v>2.701</v>
          </cell>
          <cell r="G24">
            <v>0.055</v>
          </cell>
          <cell r="H24">
            <v>3.021</v>
          </cell>
          <cell r="I24">
            <v>-0.395</v>
          </cell>
          <cell r="J24">
            <v>2.571</v>
          </cell>
          <cell r="K24">
            <v>-0.015</v>
          </cell>
          <cell r="L24">
            <v>2.951</v>
          </cell>
        </row>
        <row r="25">
          <cell r="A25">
            <v>37438</v>
          </cell>
          <cell r="B25">
            <v>3.009</v>
          </cell>
          <cell r="C25">
            <v>-0.43</v>
          </cell>
          <cell r="D25">
            <v>2.579</v>
          </cell>
          <cell r="E25">
            <v>-0.085</v>
          </cell>
          <cell r="F25">
            <v>2.924</v>
          </cell>
          <cell r="G25">
            <v>0.19</v>
          </cell>
          <cell r="H25">
            <v>3.199</v>
          </cell>
          <cell r="I25">
            <v>-0.35</v>
          </cell>
          <cell r="J25">
            <v>2.659</v>
          </cell>
          <cell r="K25">
            <v>0.12</v>
          </cell>
          <cell r="L25">
            <v>3.129</v>
          </cell>
        </row>
        <row r="26">
          <cell r="A26">
            <v>37469</v>
          </cell>
          <cell r="B26">
            <v>3.052</v>
          </cell>
          <cell r="C26">
            <v>-0.43</v>
          </cell>
          <cell r="D26">
            <v>2.622</v>
          </cell>
          <cell r="E26">
            <v>-0.085</v>
          </cell>
          <cell r="F26">
            <v>2.967</v>
          </cell>
          <cell r="G26">
            <v>0.2</v>
          </cell>
          <cell r="H26">
            <v>3.252</v>
          </cell>
          <cell r="I26">
            <v>-0.35</v>
          </cell>
          <cell r="J26">
            <v>2.702</v>
          </cell>
          <cell r="K26">
            <v>0.135</v>
          </cell>
          <cell r="L26">
            <v>3.187</v>
          </cell>
        </row>
        <row r="27">
          <cell r="A27">
            <v>37500</v>
          </cell>
          <cell r="B27">
            <v>3.064</v>
          </cell>
          <cell r="C27">
            <v>-0.43</v>
          </cell>
          <cell r="D27">
            <v>2.634</v>
          </cell>
          <cell r="E27">
            <v>-0.085</v>
          </cell>
          <cell r="F27">
            <v>2.979</v>
          </cell>
          <cell r="G27">
            <v>0.145</v>
          </cell>
          <cell r="H27">
            <v>3.209</v>
          </cell>
          <cell r="I27">
            <v>-0.35</v>
          </cell>
          <cell r="J27">
            <v>2.714</v>
          </cell>
          <cell r="K27">
            <v>0.12</v>
          </cell>
          <cell r="L27">
            <v>3.184</v>
          </cell>
        </row>
        <row r="28">
          <cell r="A28">
            <v>37530</v>
          </cell>
          <cell r="B28">
            <v>3.104</v>
          </cell>
          <cell r="C28">
            <v>-0.26</v>
          </cell>
          <cell r="D28">
            <v>2.844</v>
          </cell>
          <cell r="E28">
            <v>-0.105</v>
          </cell>
          <cell r="F28">
            <v>2.999</v>
          </cell>
          <cell r="G28">
            <v>0.115</v>
          </cell>
          <cell r="H28">
            <v>3.219</v>
          </cell>
          <cell r="I28">
            <v>-0.355</v>
          </cell>
          <cell r="J28">
            <v>2.749</v>
          </cell>
          <cell r="K28">
            <v>0.06</v>
          </cell>
          <cell r="L28">
            <v>3.164</v>
          </cell>
        </row>
        <row r="29">
          <cell r="A29">
            <v>37561</v>
          </cell>
          <cell r="B29">
            <v>3.297</v>
          </cell>
          <cell r="C29">
            <v>-0.055</v>
          </cell>
          <cell r="D29">
            <v>3.242</v>
          </cell>
          <cell r="E29">
            <v>0.015</v>
          </cell>
          <cell r="F29">
            <v>3.312</v>
          </cell>
          <cell r="G29">
            <v>0.19</v>
          </cell>
          <cell r="H29">
            <v>3.487</v>
          </cell>
          <cell r="I29">
            <v>-0.23</v>
          </cell>
          <cell r="J29">
            <v>3.067</v>
          </cell>
          <cell r="K29">
            <v>0.085</v>
          </cell>
          <cell r="L29">
            <v>3.382</v>
          </cell>
        </row>
        <row r="30">
          <cell r="A30">
            <v>37591</v>
          </cell>
          <cell r="B30">
            <v>3.495</v>
          </cell>
          <cell r="C30">
            <v>0.285</v>
          </cell>
          <cell r="D30">
            <v>3.78</v>
          </cell>
          <cell r="E30">
            <v>0.035</v>
          </cell>
          <cell r="F30">
            <v>3.53</v>
          </cell>
          <cell r="G30">
            <v>0.31</v>
          </cell>
          <cell r="H30">
            <v>3.805</v>
          </cell>
          <cell r="I30">
            <v>-0.23</v>
          </cell>
          <cell r="J30">
            <v>3.265</v>
          </cell>
          <cell r="K30">
            <v>0.085</v>
          </cell>
          <cell r="L30">
            <v>3.58</v>
          </cell>
        </row>
        <row r="31">
          <cell r="A31">
            <v>37622</v>
          </cell>
          <cell r="B31">
            <v>3.612</v>
          </cell>
          <cell r="C31">
            <v>0.315</v>
          </cell>
          <cell r="D31">
            <v>3.927</v>
          </cell>
          <cell r="E31">
            <v>0.11</v>
          </cell>
          <cell r="F31">
            <v>3.722</v>
          </cell>
          <cell r="G31">
            <v>0.43</v>
          </cell>
          <cell r="H31">
            <v>4.042</v>
          </cell>
          <cell r="I31">
            <v>-0.23</v>
          </cell>
          <cell r="J31">
            <v>3.382</v>
          </cell>
          <cell r="K31">
            <v>0.085</v>
          </cell>
          <cell r="L31">
            <v>3.697</v>
          </cell>
        </row>
        <row r="32">
          <cell r="A32">
            <v>37653</v>
          </cell>
          <cell r="B32">
            <v>3.542</v>
          </cell>
          <cell r="C32">
            <v>-0.005</v>
          </cell>
          <cell r="D32">
            <v>3.537</v>
          </cell>
          <cell r="E32">
            <v>0.09</v>
          </cell>
          <cell r="F32">
            <v>3.632</v>
          </cell>
          <cell r="G32">
            <v>0.33</v>
          </cell>
          <cell r="H32">
            <v>3.872</v>
          </cell>
          <cell r="I32">
            <v>-0.23</v>
          </cell>
          <cell r="J32">
            <v>3.312</v>
          </cell>
          <cell r="K32">
            <v>0.085</v>
          </cell>
          <cell r="L32">
            <v>3.627</v>
          </cell>
        </row>
        <row r="33">
          <cell r="A33">
            <v>37681</v>
          </cell>
          <cell r="B33">
            <v>3.452</v>
          </cell>
          <cell r="C33">
            <v>-0.315</v>
          </cell>
          <cell r="D33">
            <v>3.137</v>
          </cell>
          <cell r="E33">
            <v>0.01</v>
          </cell>
          <cell r="F33">
            <v>3.462</v>
          </cell>
          <cell r="G33">
            <v>0.2</v>
          </cell>
          <cell r="H33">
            <v>3.652</v>
          </cell>
          <cell r="I33">
            <v>-0.23</v>
          </cell>
          <cell r="J33">
            <v>3.222</v>
          </cell>
          <cell r="K33">
            <v>0.085</v>
          </cell>
          <cell r="L33">
            <v>3.537</v>
          </cell>
        </row>
        <row r="34">
          <cell r="A34">
            <v>37712</v>
          </cell>
          <cell r="B34">
            <v>3.347</v>
          </cell>
          <cell r="C34">
            <v>-0.275</v>
          </cell>
          <cell r="D34">
            <v>3.072</v>
          </cell>
          <cell r="E34">
            <v>0.05</v>
          </cell>
          <cell r="F34">
            <v>3.397</v>
          </cell>
          <cell r="G34">
            <v>0.43</v>
          </cell>
          <cell r="H34">
            <v>3.777</v>
          </cell>
          <cell r="I34">
            <v>-0.285</v>
          </cell>
          <cell r="J34">
            <v>3.062</v>
          </cell>
          <cell r="K34">
            <v>0.21</v>
          </cell>
          <cell r="L34">
            <v>3.557</v>
          </cell>
        </row>
        <row r="35">
          <cell r="A35">
            <v>37742</v>
          </cell>
          <cell r="B35">
            <v>3.357</v>
          </cell>
          <cell r="C35">
            <v>-0.275</v>
          </cell>
          <cell r="D35">
            <v>3.082</v>
          </cell>
          <cell r="E35">
            <v>0.05</v>
          </cell>
          <cell r="F35">
            <v>3.407</v>
          </cell>
          <cell r="G35">
            <v>0.43</v>
          </cell>
          <cell r="H35">
            <v>3.787</v>
          </cell>
          <cell r="I35">
            <v>-0.285</v>
          </cell>
          <cell r="J35">
            <v>3.072</v>
          </cell>
          <cell r="K35">
            <v>0.21</v>
          </cell>
          <cell r="L35">
            <v>3.567</v>
          </cell>
        </row>
        <row r="36">
          <cell r="A36">
            <v>37773</v>
          </cell>
          <cell r="B36">
            <v>3.387</v>
          </cell>
          <cell r="C36">
            <v>-0.275</v>
          </cell>
          <cell r="D36">
            <v>3.112</v>
          </cell>
          <cell r="E36">
            <v>0.05</v>
          </cell>
          <cell r="F36">
            <v>3.437</v>
          </cell>
          <cell r="G36">
            <v>0.43</v>
          </cell>
          <cell r="H36">
            <v>3.817</v>
          </cell>
          <cell r="I36">
            <v>-0.285</v>
          </cell>
          <cell r="J36">
            <v>3.102</v>
          </cell>
          <cell r="K36">
            <v>0.21</v>
          </cell>
          <cell r="L36">
            <v>3.597</v>
          </cell>
        </row>
        <row r="37">
          <cell r="A37">
            <v>37803</v>
          </cell>
          <cell r="B37">
            <v>3.422</v>
          </cell>
          <cell r="C37">
            <v>-0.275</v>
          </cell>
          <cell r="D37">
            <v>3.147</v>
          </cell>
          <cell r="E37">
            <v>0.05</v>
          </cell>
          <cell r="F37">
            <v>3.472</v>
          </cell>
          <cell r="G37">
            <v>0.43</v>
          </cell>
          <cell r="H37">
            <v>3.852</v>
          </cell>
          <cell r="I37">
            <v>-0.285</v>
          </cell>
          <cell r="J37">
            <v>3.137</v>
          </cell>
          <cell r="K37">
            <v>0.21</v>
          </cell>
          <cell r="L37">
            <v>3.632</v>
          </cell>
        </row>
        <row r="38">
          <cell r="A38">
            <v>37834</v>
          </cell>
          <cell r="B38">
            <v>3.449</v>
          </cell>
          <cell r="C38">
            <v>-0.275</v>
          </cell>
          <cell r="D38">
            <v>3.174</v>
          </cell>
          <cell r="E38">
            <v>0.05</v>
          </cell>
          <cell r="F38">
            <v>3.499</v>
          </cell>
          <cell r="G38">
            <v>0.43</v>
          </cell>
          <cell r="H38">
            <v>3.879</v>
          </cell>
          <cell r="I38">
            <v>-0.285</v>
          </cell>
          <cell r="J38">
            <v>3.164</v>
          </cell>
          <cell r="K38">
            <v>0.21</v>
          </cell>
          <cell r="L38">
            <v>3.659</v>
          </cell>
        </row>
        <row r="39">
          <cell r="A39">
            <v>37865</v>
          </cell>
          <cell r="B39">
            <v>3.457</v>
          </cell>
          <cell r="C39">
            <v>-0.275</v>
          </cell>
          <cell r="D39">
            <v>3.182</v>
          </cell>
          <cell r="E39">
            <v>0.05</v>
          </cell>
          <cell r="F39">
            <v>3.507</v>
          </cell>
          <cell r="G39">
            <v>0.43</v>
          </cell>
          <cell r="H39">
            <v>3.887</v>
          </cell>
          <cell r="I39">
            <v>-0.285</v>
          </cell>
          <cell r="J39">
            <v>3.172</v>
          </cell>
          <cell r="K39">
            <v>0.21</v>
          </cell>
          <cell r="L39">
            <v>3.667</v>
          </cell>
        </row>
        <row r="40">
          <cell r="A40">
            <v>37895</v>
          </cell>
          <cell r="B40">
            <v>3.499</v>
          </cell>
          <cell r="C40">
            <v>-0.275</v>
          </cell>
          <cell r="D40">
            <v>3.224</v>
          </cell>
          <cell r="E40">
            <v>0.05</v>
          </cell>
          <cell r="F40">
            <v>3.549</v>
          </cell>
          <cell r="G40">
            <v>0.43</v>
          </cell>
          <cell r="H40">
            <v>3.929</v>
          </cell>
          <cell r="I40">
            <v>-0.285</v>
          </cell>
          <cell r="J40">
            <v>3.214</v>
          </cell>
          <cell r="K40">
            <v>0.21</v>
          </cell>
          <cell r="L40">
            <v>3.709</v>
          </cell>
        </row>
        <row r="41">
          <cell r="A41">
            <v>37926</v>
          </cell>
          <cell r="B41">
            <v>3.657</v>
          </cell>
          <cell r="C41">
            <v>0.05</v>
          </cell>
          <cell r="D41">
            <v>3.707</v>
          </cell>
          <cell r="E41">
            <v>0.16</v>
          </cell>
          <cell r="F41">
            <v>3.817</v>
          </cell>
          <cell r="G41">
            <v>0.5</v>
          </cell>
          <cell r="H41">
            <v>4.157</v>
          </cell>
          <cell r="I41">
            <v>-0.155</v>
          </cell>
          <cell r="J41">
            <v>3.502</v>
          </cell>
          <cell r="K41">
            <v>0.23</v>
          </cell>
          <cell r="L41">
            <v>3.887</v>
          </cell>
        </row>
        <row r="42">
          <cell r="A42">
            <v>37956</v>
          </cell>
          <cell r="B42">
            <v>3.824</v>
          </cell>
          <cell r="C42">
            <v>0.39</v>
          </cell>
          <cell r="D42">
            <v>4.214</v>
          </cell>
          <cell r="E42">
            <v>0.16</v>
          </cell>
          <cell r="F42">
            <v>3.984</v>
          </cell>
          <cell r="G42">
            <v>0.55</v>
          </cell>
          <cell r="H42">
            <v>4.374</v>
          </cell>
          <cell r="I42">
            <v>-0.155</v>
          </cell>
          <cell r="J42">
            <v>3.669</v>
          </cell>
          <cell r="K42">
            <v>0.23</v>
          </cell>
          <cell r="L42">
            <v>4.054</v>
          </cell>
        </row>
        <row r="43">
          <cell r="A43">
            <v>37987</v>
          </cell>
          <cell r="B43">
            <v>3.883</v>
          </cell>
          <cell r="C43">
            <v>0.42</v>
          </cell>
          <cell r="D43">
            <v>4.303</v>
          </cell>
          <cell r="E43">
            <v>0.17</v>
          </cell>
          <cell r="F43">
            <v>4.053</v>
          </cell>
          <cell r="G43">
            <v>0.56</v>
          </cell>
          <cell r="H43">
            <v>4.443</v>
          </cell>
          <cell r="I43">
            <v>-0.155</v>
          </cell>
          <cell r="J43">
            <v>3.728</v>
          </cell>
          <cell r="K43">
            <v>0.23</v>
          </cell>
          <cell r="L43">
            <v>4.113</v>
          </cell>
        </row>
        <row r="44">
          <cell r="A44">
            <v>38018</v>
          </cell>
          <cell r="B44">
            <v>3.799</v>
          </cell>
          <cell r="C44">
            <v>0.1</v>
          </cell>
          <cell r="D44">
            <v>3.899</v>
          </cell>
          <cell r="E44">
            <v>0.17</v>
          </cell>
          <cell r="F44">
            <v>3.969</v>
          </cell>
          <cell r="G44">
            <v>0.52</v>
          </cell>
          <cell r="H44">
            <v>4.319</v>
          </cell>
          <cell r="I44">
            <v>-0.155</v>
          </cell>
          <cell r="J44">
            <v>3.644</v>
          </cell>
          <cell r="K44">
            <v>0.23</v>
          </cell>
          <cell r="L44">
            <v>4.029</v>
          </cell>
        </row>
        <row r="45">
          <cell r="A45">
            <v>38047</v>
          </cell>
          <cell r="B45">
            <v>3.664</v>
          </cell>
          <cell r="C45">
            <v>-0.21</v>
          </cell>
          <cell r="D45">
            <v>3.454</v>
          </cell>
          <cell r="E45">
            <v>0.17</v>
          </cell>
          <cell r="F45">
            <v>3.834</v>
          </cell>
          <cell r="G45">
            <v>0.4</v>
          </cell>
          <cell r="H45">
            <v>4.064</v>
          </cell>
          <cell r="I45">
            <v>-0.155</v>
          </cell>
          <cell r="J45">
            <v>3.509</v>
          </cell>
          <cell r="K45">
            <v>0.23</v>
          </cell>
          <cell r="L45">
            <v>3.894</v>
          </cell>
        </row>
        <row r="46">
          <cell r="A46">
            <v>38078</v>
          </cell>
          <cell r="B46">
            <v>3.504</v>
          </cell>
          <cell r="C46">
            <v>-0.3</v>
          </cell>
          <cell r="D46">
            <v>3.204</v>
          </cell>
          <cell r="E46">
            <v>0.135</v>
          </cell>
          <cell r="F46">
            <v>3.639</v>
          </cell>
          <cell r="G46">
            <v>0.475</v>
          </cell>
          <cell r="H46">
            <v>3.979</v>
          </cell>
          <cell r="I46">
            <v>-0.22</v>
          </cell>
          <cell r="J46">
            <v>3.284</v>
          </cell>
          <cell r="K46">
            <v>0.26</v>
          </cell>
          <cell r="L46">
            <v>3.764</v>
          </cell>
        </row>
        <row r="47">
          <cell r="A47">
            <v>38108</v>
          </cell>
          <cell r="B47">
            <v>3.508</v>
          </cell>
          <cell r="C47">
            <v>-0.3</v>
          </cell>
          <cell r="D47">
            <v>3.208</v>
          </cell>
          <cell r="E47">
            <v>0.135</v>
          </cell>
          <cell r="F47">
            <v>3.643</v>
          </cell>
          <cell r="G47">
            <v>0.475</v>
          </cell>
          <cell r="H47">
            <v>3.983</v>
          </cell>
          <cell r="I47">
            <v>-0.22</v>
          </cell>
          <cell r="J47">
            <v>3.288</v>
          </cell>
          <cell r="K47">
            <v>0.26</v>
          </cell>
          <cell r="L47">
            <v>3.768</v>
          </cell>
        </row>
        <row r="48">
          <cell r="A48">
            <v>38139</v>
          </cell>
          <cell r="B48">
            <v>3.548</v>
          </cell>
          <cell r="C48">
            <v>-0.3</v>
          </cell>
          <cell r="D48">
            <v>3.248</v>
          </cell>
          <cell r="E48">
            <v>0.135</v>
          </cell>
          <cell r="F48">
            <v>3.683</v>
          </cell>
          <cell r="G48">
            <v>0.475</v>
          </cell>
          <cell r="H48">
            <v>4.023</v>
          </cell>
          <cell r="I48">
            <v>-0.22</v>
          </cell>
          <cell r="J48">
            <v>3.328</v>
          </cell>
          <cell r="K48">
            <v>0.26</v>
          </cell>
          <cell r="L48">
            <v>3.808</v>
          </cell>
        </row>
        <row r="49">
          <cell r="A49">
            <v>38169</v>
          </cell>
          <cell r="B49">
            <v>3.59</v>
          </cell>
          <cell r="C49">
            <v>-0.3</v>
          </cell>
          <cell r="D49">
            <v>3.29</v>
          </cell>
          <cell r="E49">
            <v>0.135</v>
          </cell>
          <cell r="F49">
            <v>3.725</v>
          </cell>
          <cell r="G49">
            <v>0.475</v>
          </cell>
          <cell r="H49">
            <v>4.065</v>
          </cell>
          <cell r="I49">
            <v>-0.22</v>
          </cell>
          <cell r="J49">
            <v>3.37</v>
          </cell>
          <cell r="K49">
            <v>0.26</v>
          </cell>
          <cell r="L49">
            <v>3.85</v>
          </cell>
        </row>
        <row r="50">
          <cell r="A50">
            <v>38200</v>
          </cell>
          <cell r="B50">
            <v>3.627</v>
          </cell>
          <cell r="C50">
            <v>-0.3</v>
          </cell>
          <cell r="D50">
            <v>3.327</v>
          </cell>
          <cell r="E50">
            <v>0.135</v>
          </cell>
          <cell r="F50">
            <v>3.762</v>
          </cell>
          <cell r="G50">
            <v>0.475</v>
          </cell>
          <cell r="H50">
            <v>4.102</v>
          </cell>
          <cell r="I50">
            <v>-0.22</v>
          </cell>
          <cell r="J50">
            <v>3.407</v>
          </cell>
          <cell r="K50">
            <v>0.26</v>
          </cell>
          <cell r="L50">
            <v>3.887</v>
          </cell>
        </row>
        <row r="51">
          <cell r="A51">
            <v>38231</v>
          </cell>
          <cell r="B51">
            <v>3.61</v>
          </cell>
          <cell r="C51">
            <v>-0.3</v>
          </cell>
          <cell r="D51">
            <v>3.31</v>
          </cell>
          <cell r="E51">
            <v>0.135</v>
          </cell>
          <cell r="F51">
            <v>3.745</v>
          </cell>
          <cell r="G51">
            <v>0.475</v>
          </cell>
          <cell r="H51">
            <v>4.085</v>
          </cell>
          <cell r="I51">
            <v>-0.22</v>
          </cell>
          <cell r="J51">
            <v>3.39</v>
          </cell>
          <cell r="K51">
            <v>0.26</v>
          </cell>
          <cell r="L51">
            <v>3.87</v>
          </cell>
        </row>
        <row r="52">
          <cell r="A52">
            <v>38261</v>
          </cell>
          <cell r="B52">
            <v>3.623</v>
          </cell>
          <cell r="C52">
            <v>-0.3</v>
          </cell>
          <cell r="D52">
            <v>3.323</v>
          </cell>
          <cell r="E52">
            <v>0.135</v>
          </cell>
          <cell r="F52">
            <v>3.758</v>
          </cell>
          <cell r="G52">
            <v>0.475</v>
          </cell>
          <cell r="H52">
            <v>4.098</v>
          </cell>
          <cell r="I52">
            <v>-0.22</v>
          </cell>
          <cell r="J52">
            <v>3.403</v>
          </cell>
          <cell r="K52">
            <v>0.26</v>
          </cell>
          <cell r="L52">
            <v>3.883</v>
          </cell>
        </row>
        <row r="53">
          <cell r="A53">
            <v>38292</v>
          </cell>
          <cell r="B53">
            <v>3.778</v>
          </cell>
          <cell r="C53">
            <v>0.248</v>
          </cell>
          <cell r="D53">
            <v>4.026</v>
          </cell>
          <cell r="E53">
            <v>0.19</v>
          </cell>
          <cell r="F53">
            <v>3.968</v>
          </cell>
          <cell r="G53">
            <v>0.5</v>
          </cell>
          <cell r="H53">
            <v>4.278</v>
          </cell>
          <cell r="I53">
            <v>-0.135</v>
          </cell>
          <cell r="J53">
            <v>3.643</v>
          </cell>
          <cell r="K53">
            <v>0.25</v>
          </cell>
          <cell r="L53">
            <v>4.028</v>
          </cell>
        </row>
        <row r="54">
          <cell r="A54">
            <v>38322</v>
          </cell>
          <cell r="B54">
            <v>3.938</v>
          </cell>
          <cell r="C54">
            <v>0.308</v>
          </cell>
          <cell r="D54">
            <v>4.246</v>
          </cell>
          <cell r="E54">
            <v>0.19</v>
          </cell>
          <cell r="F54">
            <v>4.128</v>
          </cell>
          <cell r="G54">
            <v>0.57</v>
          </cell>
          <cell r="H54">
            <v>4.508</v>
          </cell>
          <cell r="I54">
            <v>-0.135</v>
          </cell>
          <cell r="J54">
            <v>3.803</v>
          </cell>
          <cell r="K54">
            <v>0.25</v>
          </cell>
          <cell r="L54">
            <v>4.188</v>
          </cell>
        </row>
        <row r="55">
          <cell r="A55">
            <v>38353</v>
          </cell>
          <cell r="B55">
            <v>3.9755</v>
          </cell>
          <cell r="C55">
            <v>0.378</v>
          </cell>
          <cell r="D55">
            <v>4.3535</v>
          </cell>
          <cell r="E55">
            <v>0.19</v>
          </cell>
          <cell r="F55">
            <v>4.1655</v>
          </cell>
          <cell r="G55">
            <v>0.57</v>
          </cell>
          <cell r="H55">
            <v>4.5455</v>
          </cell>
          <cell r="I55">
            <v>-0.135</v>
          </cell>
          <cell r="J55">
            <v>3.8405</v>
          </cell>
          <cell r="K55">
            <v>0.25</v>
          </cell>
          <cell r="L55">
            <v>4.2255</v>
          </cell>
        </row>
        <row r="56">
          <cell r="A56">
            <v>38384</v>
          </cell>
          <cell r="B56">
            <v>3.8915</v>
          </cell>
          <cell r="C56">
            <v>0.248</v>
          </cell>
          <cell r="D56">
            <v>4.1395</v>
          </cell>
          <cell r="E56">
            <v>0.19</v>
          </cell>
          <cell r="F56">
            <v>4.0815</v>
          </cell>
          <cell r="G56">
            <v>0.57</v>
          </cell>
          <cell r="H56">
            <v>4.4615</v>
          </cell>
          <cell r="I56">
            <v>-0.135</v>
          </cell>
          <cell r="J56">
            <v>3.7565</v>
          </cell>
          <cell r="K56">
            <v>0.25</v>
          </cell>
          <cell r="L56">
            <v>4.1415</v>
          </cell>
        </row>
        <row r="57">
          <cell r="A57">
            <v>38412</v>
          </cell>
          <cell r="B57">
            <v>3.7565</v>
          </cell>
          <cell r="C57">
            <v>0.068</v>
          </cell>
          <cell r="D57">
            <v>3.8245</v>
          </cell>
          <cell r="E57">
            <v>0.19</v>
          </cell>
          <cell r="F57">
            <v>3.9465</v>
          </cell>
          <cell r="G57">
            <v>0.57</v>
          </cell>
          <cell r="H57">
            <v>4.3265</v>
          </cell>
          <cell r="I57">
            <v>-0.135</v>
          </cell>
          <cell r="J57">
            <v>3.6215</v>
          </cell>
          <cell r="K57">
            <v>0.25</v>
          </cell>
          <cell r="L57">
            <v>4.0065</v>
          </cell>
        </row>
        <row r="58">
          <cell r="A58">
            <v>38443</v>
          </cell>
          <cell r="B58">
            <v>3.5965</v>
          </cell>
          <cell r="C58">
            <v>-0.25</v>
          </cell>
          <cell r="D58">
            <v>3.3465</v>
          </cell>
          <cell r="E58">
            <v>0.135</v>
          </cell>
          <cell r="F58">
            <v>3.7315</v>
          </cell>
          <cell r="G58">
            <v>0.475</v>
          </cell>
          <cell r="H58">
            <v>4.0715</v>
          </cell>
          <cell r="I58">
            <v>-0.2</v>
          </cell>
          <cell r="J58">
            <v>3.3965</v>
          </cell>
          <cell r="K58">
            <v>0.26</v>
          </cell>
          <cell r="L58">
            <v>3.8565</v>
          </cell>
        </row>
        <row r="59">
          <cell r="A59">
            <v>38473</v>
          </cell>
          <cell r="B59">
            <v>3.6005</v>
          </cell>
          <cell r="C59">
            <v>-0.25</v>
          </cell>
          <cell r="D59">
            <v>3.3505</v>
          </cell>
          <cell r="E59">
            <v>0.135</v>
          </cell>
          <cell r="F59">
            <v>3.7355</v>
          </cell>
          <cell r="G59">
            <v>0.475</v>
          </cell>
          <cell r="H59">
            <v>4.0755</v>
          </cell>
          <cell r="I59">
            <v>-0.2</v>
          </cell>
          <cell r="J59">
            <v>3.4005</v>
          </cell>
          <cell r="K59">
            <v>0.26</v>
          </cell>
          <cell r="L59">
            <v>3.8605</v>
          </cell>
        </row>
        <row r="60">
          <cell r="A60">
            <v>38504</v>
          </cell>
          <cell r="B60">
            <v>3.6405</v>
          </cell>
          <cell r="C60">
            <v>-0.25</v>
          </cell>
          <cell r="D60">
            <v>3.3905</v>
          </cell>
          <cell r="E60">
            <v>0.135</v>
          </cell>
          <cell r="F60">
            <v>3.7755</v>
          </cell>
          <cell r="G60">
            <v>0.475</v>
          </cell>
          <cell r="H60">
            <v>4.1155</v>
          </cell>
          <cell r="I60">
            <v>-0.2</v>
          </cell>
          <cell r="J60">
            <v>3.4405</v>
          </cell>
          <cell r="K60">
            <v>0.26</v>
          </cell>
          <cell r="L60">
            <v>3.9005</v>
          </cell>
        </row>
        <row r="61">
          <cell r="A61">
            <v>38534</v>
          </cell>
          <cell r="B61">
            <v>3.6825</v>
          </cell>
          <cell r="C61">
            <v>-0.25</v>
          </cell>
          <cell r="D61">
            <v>3.4325</v>
          </cell>
          <cell r="E61">
            <v>0.135</v>
          </cell>
          <cell r="F61">
            <v>3.8175</v>
          </cell>
          <cell r="G61">
            <v>0.475</v>
          </cell>
          <cell r="H61">
            <v>4.1575</v>
          </cell>
          <cell r="I61">
            <v>-0.2</v>
          </cell>
          <cell r="J61">
            <v>3.4825</v>
          </cell>
          <cell r="K61">
            <v>0.26</v>
          </cell>
          <cell r="L61">
            <v>3.9425</v>
          </cell>
        </row>
        <row r="62">
          <cell r="A62">
            <v>38565</v>
          </cell>
          <cell r="B62">
            <v>3.7195</v>
          </cell>
          <cell r="C62">
            <v>-0.25</v>
          </cell>
          <cell r="D62">
            <v>3.4695</v>
          </cell>
          <cell r="E62">
            <v>0.135</v>
          </cell>
          <cell r="F62">
            <v>3.8545</v>
          </cell>
          <cell r="G62">
            <v>0.475</v>
          </cell>
          <cell r="H62">
            <v>4.1945</v>
          </cell>
          <cell r="I62">
            <v>-0.2</v>
          </cell>
          <cell r="J62">
            <v>3.5195</v>
          </cell>
          <cell r="K62">
            <v>0.26</v>
          </cell>
          <cell r="L62">
            <v>3.9795</v>
          </cell>
        </row>
        <row r="63">
          <cell r="A63">
            <v>38596</v>
          </cell>
          <cell r="B63">
            <v>3.7025</v>
          </cell>
          <cell r="C63">
            <v>-0.25</v>
          </cell>
          <cell r="D63">
            <v>3.4525</v>
          </cell>
          <cell r="E63">
            <v>0.135</v>
          </cell>
          <cell r="F63">
            <v>3.8375</v>
          </cell>
          <cell r="G63">
            <v>0.475</v>
          </cell>
          <cell r="H63">
            <v>4.1775</v>
          </cell>
          <cell r="I63">
            <v>-0.2</v>
          </cell>
          <cell r="J63">
            <v>3.5025</v>
          </cell>
          <cell r="K63">
            <v>0.26</v>
          </cell>
          <cell r="L63">
            <v>3.9625</v>
          </cell>
        </row>
        <row r="64">
          <cell r="A64">
            <v>38626</v>
          </cell>
          <cell r="B64">
            <v>3.7155</v>
          </cell>
          <cell r="C64">
            <v>-0.25</v>
          </cell>
          <cell r="D64">
            <v>3.4655</v>
          </cell>
          <cell r="E64">
            <v>0.135</v>
          </cell>
          <cell r="F64">
            <v>3.8505</v>
          </cell>
          <cell r="G64">
            <v>0.475</v>
          </cell>
          <cell r="H64">
            <v>4.1905</v>
          </cell>
          <cell r="I64">
            <v>-0.2</v>
          </cell>
          <cell r="J64">
            <v>3.5155</v>
          </cell>
          <cell r="K64">
            <v>0.26</v>
          </cell>
          <cell r="L64">
            <v>3.9755</v>
          </cell>
        </row>
        <row r="65">
          <cell r="A65">
            <v>38657</v>
          </cell>
          <cell r="B65">
            <v>3.8705</v>
          </cell>
          <cell r="C65">
            <v>0.248</v>
          </cell>
          <cell r="D65">
            <v>4.1185</v>
          </cell>
          <cell r="E65">
            <v>0.19</v>
          </cell>
          <cell r="F65">
            <v>4.0605</v>
          </cell>
          <cell r="G65">
            <v>0.5</v>
          </cell>
          <cell r="H65">
            <v>4.3705</v>
          </cell>
          <cell r="I65">
            <v>-0.13</v>
          </cell>
          <cell r="J65">
            <v>3.7405</v>
          </cell>
          <cell r="K65">
            <v>0.25</v>
          </cell>
          <cell r="L65">
            <v>4.1205</v>
          </cell>
        </row>
        <row r="66">
          <cell r="A66">
            <v>38687</v>
          </cell>
          <cell r="B66">
            <v>4.0305</v>
          </cell>
          <cell r="C66">
            <v>0.308</v>
          </cell>
          <cell r="D66">
            <v>4.3385</v>
          </cell>
          <cell r="E66">
            <v>0.19</v>
          </cell>
          <cell r="F66">
            <v>4.2205</v>
          </cell>
          <cell r="G66">
            <v>0.57</v>
          </cell>
          <cell r="H66">
            <v>4.6005</v>
          </cell>
          <cell r="I66">
            <v>-0.13</v>
          </cell>
          <cell r="J66">
            <v>3.9005</v>
          </cell>
          <cell r="K66">
            <v>0.25</v>
          </cell>
          <cell r="L66">
            <v>4.2805</v>
          </cell>
        </row>
        <row r="67">
          <cell r="A67">
            <v>38718</v>
          </cell>
          <cell r="B67">
            <v>4.068</v>
          </cell>
          <cell r="C67">
            <v>0.378</v>
          </cell>
          <cell r="D67">
            <v>4.446</v>
          </cell>
          <cell r="E67">
            <v>0.19</v>
          </cell>
          <cell r="F67">
            <v>4.258</v>
          </cell>
          <cell r="G67">
            <v>0.57</v>
          </cell>
          <cell r="H67">
            <v>4.638</v>
          </cell>
          <cell r="I67">
            <v>-0.13</v>
          </cell>
          <cell r="J67">
            <v>3.938</v>
          </cell>
          <cell r="K67">
            <v>0.25</v>
          </cell>
          <cell r="L67">
            <v>4.318</v>
          </cell>
        </row>
        <row r="68">
          <cell r="A68">
            <v>38749</v>
          </cell>
          <cell r="B68">
            <v>3.984</v>
          </cell>
          <cell r="C68">
            <v>0.248</v>
          </cell>
          <cell r="D68">
            <v>4.232</v>
          </cell>
          <cell r="E68">
            <v>0.19</v>
          </cell>
          <cell r="F68">
            <v>4.174</v>
          </cell>
          <cell r="G68">
            <v>0.57</v>
          </cell>
          <cell r="H68">
            <v>4.554</v>
          </cell>
          <cell r="I68">
            <v>-0.13</v>
          </cell>
          <cell r="J68">
            <v>3.854</v>
          </cell>
          <cell r="K68">
            <v>0.25</v>
          </cell>
          <cell r="L68">
            <v>4.234</v>
          </cell>
        </row>
        <row r="69">
          <cell r="A69">
            <v>38777</v>
          </cell>
          <cell r="B69">
            <v>3.849</v>
          </cell>
          <cell r="C69">
            <v>0.068</v>
          </cell>
          <cell r="D69">
            <v>3.917</v>
          </cell>
          <cell r="E69">
            <v>0.19</v>
          </cell>
          <cell r="F69">
            <v>4.039</v>
          </cell>
          <cell r="G69">
            <v>0.57</v>
          </cell>
          <cell r="H69">
            <v>4.419</v>
          </cell>
          <cell r="I69">
            <v>-0.13</v>
          </cell>
          <cell r="J69">
            <v>3.719</v>
          </cell>
          <cell r="K69">
            <v>0.25</v>
          </cell>
          <cell r="L69">
            <v>4.099</v>
          </cell>
        </row>
        <row r="70">
          <cell r="A70">
            <v>38808</v>
          </cell>
          <cell r="B70">
            <v>3.689</v>
          </cell>
          <cell r="C70">
            <v>-0.25</v>
          </cell>
          <cell r="D70">
            <v>3.439</v>
          </cell>
          <cell r="E70">
            <v>0.135</v>
          </cell>
          <cell r="F70">
            <v>3.824</v>
          </cell>
          <cell r="G70">
            <v>0.475</v>
          </cell>
          <cell r="H70">
            <v>4.164</v>
          </cell>
          <cell r="I70">
            <v>-0.195</v>
          </cell>
          <cell r="J70">
            <v>3.494</v>
          </cell>
          <cell r="K70">
            <v>0.26</v>
          </cell>
          <cell r="L70">
            <v>3.949</v>
          </cell>
        </row>
        <row r="71">
          <cell r="A71">
            <v>38838</v>
          </cell>
          <cell r="B71">
            <v>3.693</v>
          </cell>
          <cell r="C71">
            <v>-0.25</v>
          </cell>
          <cell r="D71">
            <v>3.443</v>
          </cell>
          <cell r="E71">
            <v>0.135</v>
          </cell>
          <cell r="F71">
            <v>3.828</v>
          </cell>
          <cell r="G71">
            <v>0.475</v>
          </cell>
          <cell r="H71">
            <v>4.168</v>
          </cell>
          <cell r="I71">
            <v>-0.195</v>
          </cell>
          <cell r="J71">
            <v>3.498</v>
          </cell>
          <cell r="K71">
            <v>0.26</v>
          </cell>
          <cell r="L71">
            <v>3.953</v>
          </cell>
        </row>
        <row r="72">
          <cell r="A72">
            <v>38869</v>
          </cell>
          <cell r="B72">
            <v>3.733</v>
          </cell>
          <cell r="C72">
            <v>-0.25</v>
          </cell>
          <cell r="D72">
            <v>3.483</v>
          </cell>
          <cell r="E72">
            <v>0.135</v>
          </cell>
          <cell r="F72">
            <v>3.868</v>
          </cell>
          <cell r="G72">
            <v>0.475</v>
          </cell>
          <cell r="H72">
            <v>4.208</v>
          </cell>
          <cell r="I72">
            <v>-0.195</v>
          </cell>
          <cell r="J72">
            <v>3.538</v>
          </cell>
          <cell r="K72">
            <v>0.26</v>
          </cell>
          <cell r="L72">
            <v>3.993</v>
          </cell>
        </row>
        <row r="73">
          <cell r="A73">
            <v>38899</v>
          </cell>
          <cell r="B73">
            <v>3.775</v>
          </cell>
          <cell r="C73">
            <v>-0.25</v>
          </cell>
          <cell r="D73">
            <v>3.525</v>
          </cell>
          <cell r="E73">
            <v>0.135</v>
          </cell>
          <cell r="F73">
            <v>3.91</v>
          </cell>
          <cell r="G73">
            <v>0.475</v>
          </cell>
          <cell r="H73">
            <v>4.25</v>
          </cell>
          <cell r="I73">
            <v>-0.195</v>
          </cell>
          <cell r="J73">
            <v>3.58</v>
          </cell>
          <cell r="K73">
            <v>0.26</v>
          </cell>
          <cell r="L73">
            <v>4.035</v>
          </cell>
        </row>
        <row r="74">
          <cell r="A74">
            <v>38930</v>
          </cell>
          <cell r="B74">
            <v>3.812</v>
          </cell>
          <cell r="C74">
            <v>-0.25</v>
          </cell>
          <cell r="D74">
            <v>3.562</v>
          </cell>
          <cell r="E74">
            <v>0.135</v>
          </cell>
          <cell r="F74">
            <v>3.947</v>
          </cell>
          <cell r="G74">
            <v>0.475</v>
          </cell>
          <cell r="H74">
            <v>4.287</v>
          </cell>
          <cell r="I74">
            <v>-0.195</v>
          </cell>
          <cell r="J74">
            <v>3.617</v>
          </cell>
          <cell r="K74">
            <v>0.26</v>
          </cell>
          <cell r="L74">
            <v>4.072</v>
          </cell>
        </row>
        <row r="75">
          <cell r="A75">
            <v>38961</v>
          </cell>
          <cell r="B75">
            <v>3.795</v>
          </cell>
          <cell r="C75">
            <v>-0.25</v>
          </cell>
          <cell r="D75">
            <v>3.545</v>
          </cell>
          <cell r="E75">
            <v>0.135</v>
          </cell>
          <cell r="F75">
            <v>3.93</v>
          </cell>
          <cell r="G75">
            <v>0.475</v>
          </cell>
          <cell r="H75">
            <v>4.27</v>
          </cell>
          <cell r="I75">
            <v>-0.195</v>
          </cell>
          <cell r="J75">
            <v>3.6</v>
          </cell>
          <cell r="K75">
            <v>0.26</v>
          </cell>
          <cell r="L75">
            <v>4.055</v>
          </cell>
        </row>
        <row r="76">
          <cell r="A76">
            <v>38991</v>
          </cell>
          <cell r="B76">
            <v>3.808</v>
          </cell>
          <cell r="C76">
            <v>-0.25</v>
          </cell>
          <cell r="D76">
            <v>3.558</v>
          </cell>
          <cell r="E76">
            <v>0.135</v>
          </cell>
          <cell r="F76">
            <v>3.943</v>
          </cell>
          <cell r="G76">
            <v>0.475</v>
          </cell>
          <cell r="H76">
            <v>4.283</v>
          </cell>
          <cell r="I76">
            <v>-0.195</v>
          </cell>
          <cell r="J76">
            <v>3.613</v>
          </cell>
          <cell r="K76">
            <v>0.26</v>
          </cell>
          <cell r="L76">
            <v>4.068</v>
          </cell>
        </row>
        <row r="77">
          <cell r="A77">
            <v>39022</v>
          </cell>
          <cell r="B77">
            <v>3.963</v>
          </cell>
          <cell r="C77">
            <v>0.248</v>
          </cell>
          <cell r="D77">
            <v>4.211</v>
          </cell>
          <cell r="E77">
            <v>0.19</v>
          </cell>
          <cell r="F77">
            <v>4.153</v>
          </cell>
          <cell r="G77">
            <v>0.5</v>
          </cell>
          <cell r="H77">
            <v>4.463</v>
          </cell>
          <cell r="I77">
            <v>-0.13</v>
          </cell>
          <cell r="J77">
            <v>3.833</v>
          </cell>
          <cell r="K77">
            <v>0.25</v>
          </cell>
          <cell r="L77">
            <v>4.213</v>
          </cell>
        </row>
        <row r="78">
          <cell r="A78">
            <v>39052</v>
          </cell>
          <cell r="B78">
            <v>4.123</v>
          </cell>
          <cell r="C78">
            <v>0.308</v>
          </cell>
          <cell r="D78">
            <v>4.431</v>
          </cell>
          <cell r="E78">
            <v>0.19</v>
          </cell>
          <cell r="F78">
            <v>4.313</v>
          </cell>
          <cell r="G78">
            <v>0.57</v>
          </cell>
          <cell r="H78">
            <v>4.693</v>
          </cell>
          <cell r="I78">
            <v>-0.13</v>
          </cell>
          <cell r="J78">
            <v>3.993</v>
          </cell>
          <cell r="K78">
            <v>0.25</v>
          </cell>
          <cell r="L78">
            <v>4.373</v>
          </cell>
        </row>
        <row r="79">
          <cell r="A79">
            <v>39083</v>
          </cell>
          <cell r="B79">
            <v>4.163</v>
          </cell>
          <cell r="C79">
            <v>0.378</v>
          </cell>
          <cell r="D79">
            <v>4.541</v>
          </cell>
          <cell r="E79">
            <v>0.19</v>
          </cell>
          <cell r="F79">
            <v>4.353</v>
          </cell>
          <cell r="G79">
            <v>0.57</v>
          </cell>
          <cell r="H79">
            <v>4.733</v>
          </cell>
          <cell r="I79">
            <v>-0.13</v>
          </cell>
          <cell r="J79">
            <v>4.033</v>
          </cell>
          <cell r="K79">
            <v>0.25</v>
          </cell>
          <cell r="L79">
            <v>4.413</v>
          </cell>
        </row>
        <row r="80">
          <cell r="A80">
            <v>39114</v>
          </cell>
          <cell r="B80">
            <v>4.079</v>
          </cell>
          <cell r="C80">
            <v>0.248</v>
          </cell>
          <cell r="D80">
            <v>4.327</v>
          </cell>
          <cell r="E80">
            <v>0.19</v>
          </cell>
          <cell r="F80">
            <v>4.269</v>
          </cell>
          <cell r="G80">
            <v>0.57</v>
          </cell>
          <cell r="H80">
            <v>4.649</v>
          </cell>
          <cell r="I80">
            <v>-0.13</v>
          </cell>
          <cell r="J80">
            <v>3.949</v>
          </cell>
          <cell r="K80">
            <v>0.25</v>
          </cell>
          <cell r="L80">
            <v>4.329</v>
          </cell>
        </row>
        <row r="81">
          <cell r="A81">
            <v>39142</v>
          </cell>
          <cell r="B81">
            <v>3.944</v>
          </cell>
          <cell r="C81">
            <v>0.068</v>
          </cell>
          <cell r="D81">
            <v>4.012</v>
          </cell>
          <cell r="E81">
            <v>0.19</v>
          </cell>
          <cell r="F81">
            <v>4.134</v>
          </cell>
          <cell r="G81">
            <v>0.57</v>
          </cell>
          <cell r="H81">
            <v>4.514</v>
          </cell>
          <cell r="I81">
            <v>-0.13</v>
          </cell>
          <cell r="J81">
            <v>3.814</v>
          </cell>
          <cell r="K81">
            <v>0.25</v>
          </cell>
          <cell r="L81">
            <v>4.194</v>
          </cell>
        </row>
        <row r="82">
          <cell r="A82">
            <v>39173</v>
          </cell>
          <cell r="B82">
            <v>3.784</v>
          </cell>
          <cell r="C82">
            <v>-0.25</v>
          </cell>
          <cell r="D82">
            <v>3.534</v>
          </cell>
          <cell r="E82">
            <v>0.135</v>
          </cell>
          <cell r="F82">
            <v>3.919</v>
          </cell>
          <cell r="G82">
            <v>0.475</v>
          </cell>
          <cell r="H82">
            <v>4.259</v>
          </cell>
          <cell r="I82">
            <v>-0.195</v>
          </cell>
          <cell r="J82">
            <v>3.589</v>
          </cell>
          <cell r="K82">
            <v>0.26</v>
          </cell>
          <cell r="L82">
            <v>4.044</v>
          </cell>
        </row>
        <row r="83">
          <cell r="A83">
            <v>39203</v>
          </cell>
          <cell r="B83">
            <v>3.788</v>
          </cell>
          <cell r="C83">
            <v>-0.25</v>
          </cell>
          <cell r="D83">
            <v>3.538</v>
          </cell>
          <cell r="E83">
            <v>0.135</v>
          </cell>
          <cell r="F83">
            <v>3.923</v>
          </cell>
          <cell r="G83">
            <v>0.475</v>
          </cell>
          <cell r="H83">
            <v>4.263</v>
          </cell>
          <cell r="I83">
            <v>-0.195</v>
          </cell>
          <cell r="J83">
            <v>3.593</v>
          </cell>
          <cell r="K83">
            <v>0.26</v>
          </cell>
          <cell r="L83">
            <v>4.048</v>
          </cell>
        </row>
        <row r="84">
          <cell r="A84">
            <v>39234</v>
          </cell>
          <cell r="B84">
            <v>3.828</v>
          </cell>
          <cell r="C84">
            <v>-0.25</v>
          </cell>
          <cell r="D84">
            <v>3.578</v>
          </cell>
          <cell r="E84">
            <v>0.135</v>
          </cell>
          <cell r="F84">
            <v>3.963</v>
          </cell>
          <cell r="G84">
            <v>0.475</v>
          </cell>
          <cell r="H84">
            <v>4.303</v>
          </cell>
          <cell r="I84">
            <v>-0.195</v>
          </cell>
          <cell r="J84">
            <v>3.633</v>
          </cell>
          <cell r="K84">
            <v>0.26</v>
          </cell>
          <cell r="L84">
            <v>4.088</v>
          </cell>
        </row>
        <row r="85">
          <cell r="A85">
            <v>39264</v>
          </cell>
          <cell r="B85">
            <v>3.87</v>
          </cell>
          <cell r="C85">
            <v>-0.25</v>
          </cell>
          <cell r="D85">
            <v>3.62</v>
          </cell>
          <cell r="E85">
            <v>0.135</v>
          </cell>
          <cell r="F85">
            <v>4.005</v>
          </cell>
          <cell r="G85">
            <v>0.475</v>
          </cell>
          <cell r="H85">
            <v>4.345</v>
          </cell>
          <cell r="I85">
            <v>-0.195</v>
          </cell>
          <cell r="J85">
            <v>3.675</v>
          </cell>
          <cell r="K85">
            <v>0.26</v>
          </cell>
          <cell r="L85">
            <v>4.13</v>
          </cell>
        </row>
        <row r="86">
          <cell r="A86">
            <v>39295</v>
          </cell>
          <cell r="B86">
            <v>3.907</v>
          </cell>
          <cell r="C86">
            <v>-0.25</v>
          </cell>
          <cell r="D86">
            <v>3.657</v>
          </cell>
          <cell r="E86">
            <v>0.135</v>
          </cell>
          <cell r="F86">
            <v>4.042</v>
          </cell>
          <cell r="G86">
            <v>0.475</v>
          </cell>
          <cell r="H86">
            <v>4.382</v>
          </cell>
          <cell r="I86">
            <v>-0.195</v>
          </cell>
          <cell r="J86">
            <v>3.712</v>
          </cell>
          <cell r="K86">
            <v>0.26</v>
          </cell>
          <cell r="L86">
            <v>4.167</v>
          </cell>
        </row>
        <row r="87">
          <cell r="A87">
            <v>39326</v>
          </cell>
          <cell r="B87">
            <v>3.89</v>
          </cell>
          <cell r="C87">
            <v>-0.25</v>
          </cell>
          <cell r="D87">
            <v>3.64</v>
          </cell>
          <cell r="E87">
            <v>0.135</v>
          </cell>
          <cell r="F87">
            <v>4.025</v>
          </cell>
          <cell r="G87">
            <v>0.475</v>
          </cell>
          <cell r="H87">
            <v>4.365</v>
          </cell>
          <cell r="I87">
            <v>-0.195</v>
          </cell>
          <cell r="J87">
            <v>3.695</v>
          </cell>
          <cell r="K87">
            <v>0.26</v>
          </cell>
          <cell r="L87">
            <v>4.15</v>
          </cell>
        </row>
        <row r="88">
          <cell r="A88">
            <v>39356</v>
          </cell>
          <cell r="B88">
            <v>3.903</v>
          </cell>
          <cell r="C88">
            <v>-0.25</v>
          </cell>
          <cell r="D88">
            <v>3.653</v>
          </cell>
          <cell r="E88">
            <v>0.135</v>
          </cell>
          <cell r="F88">
            <v>4.038</v>
          </cell>
          <cell r="G88">
            <v>0.475</v>
          </cell>
          <cell r="H88">
            <v>4.378</v>
          </cell>
          <cell r="I88">
            <v>-0.195</v>
          </cell>
          <cell r="J88">
            <v>3.708</v>
          </cell>
          <cell r="K88">
            <v>0.26</v>
          </cell>
          <cell r="L88">
            <v>4.163</v>
          </cell>
        </row>
        <row r="89">
          <cell r="A89">
            <v>39387</v>
          </cell>
          <cell r="B89">
            <v>4.058</v>
          </cell>
          <cell r="C89">
            <v>0.248</v>
          </cell>
          <cell r="D89">
            <v>4.306</v>
          </cell>
          <cell r="E89">
            <v>0.19</v>
          </cell>
          <cell r="F89">
            <v>4.248</v>
          </cell>
          <cell r="G89">
            <v>0.5</v>
          </cell>
          <cell r="H89">
            <v>4.558</v>
          </cell>
          <cell r="I89">
            <v>-0.13</v>
          </cell>
          <cell r="J89">
            <v>3.928</v>
          </cell>
          <cell r="K89">
            <v>0.25</v>
          </cell>
          <cell r="L89">
            <v>4.308</v>
          </cell>
        </row>
        <row r="90">
          <cell r="A90">
            <v>39417</v>
          </cell>
          <cell r="B90">
            <v>4.218</v>
          </cell>
          <cell r="C90">
            <v>0.308</v>
          </cell>
          <cell r="D90">
            <v>4.526</v>
          </cell>
          <cell r="E90">
            <v>0.19</v>
          </cell>
          <cell r="F90">
            <v>4.408</v>
          </cell>
          <cell r="G90">
            <v>0.57</v>
          </cell>
          <cell r="H90">
            <v>4.788</v>
          </cell>
          <cell r="I90">
            <v>-0.13</v>
          </cell>
          <cell r="J90">
            <v>4.088</v>
          </cell>
          <cell r="K90">
            <v>0.25</v>
          </cell>
          <cell r="L90">
            <v>4.468</v>
          </cell>
        </row>
        <row r="91">
          <cell r="A91">
            <v>39448</v>
          </cell>
          <cell r="B91">
            <v>4.2605</v>
          </cell>
          <cell r="C91">
            <v>0.378</v>
          </cell>
          <cell r="D91">
            <v>4.6385</v>
          </cell>
          <cell r="E91">
            <v>0.19</v>
          </cell>
          <cell r="F91">
            <v>4.4505</v>
          </cell>
          <cell r="G91">
            <v>0.57</v>
          </cell>
          <cell r="H91">
            <v>4.8305</v>
          </cell>
          <cell r="I91">
            <v>-0.13</v>
          </cell>
          <cell r="J91">
            <v>4.1305</v>
          </cell>
          <cell r="K91">
            <v>0.25</v>
          </cell>
          <cell r="L91">
            <v>4.5105</v>
          </cell>
        </row>
        <row r="92">
          <cell r="A92">
            <v>39479</v>
          </cell>
          <cell r="B92">
            <v>4.1765</v>
          </cell>
          <cell r="C92">
            <v>0.248</v>
          </cell>
          <cell r="D92">
            <v>4.4245</v>
          </cell>
          <cell r="E92">
            <v>0.19</v>
          </cell>
          <cell r="F92">
            <v>4.3665</v>
          </cell>
          <cell r="G92">
            <v>0.57</v>
          </cell>
          <cell r="H92">
            <v>4.7465</v>
          </cell>
          <cell r="I92">
            <v>-0.13</v>
          </cell>
          <cell r="J92">
            <v>4.0465</v>
          </cell>
          <cell r="K92">
            <v>0.25</v>
          </cell>
          <cell r="L92">
            <v>4.4265</v>
          </cell>
        </row>
        <row r="93">
          <cell r="A93">
            <v>39508</v>
          </cell>
          <cell r="B93">
            <v>4.0415</v>
          </cell>
          <cell r="C93">
            <v>0.068</v>
          </cell>
          <cell r="D93">
            <v>4.1095</v>
          </cell>
          <cell r="E93">
            <v>0.19</v>
          </cell>
          <cell r="F93">
            <v>4.2315</v>
          </cell>
          <cell r="G93">
            <v>0.57</v>
          </cell>
          <cell r="H93">
            <v>4.6115</v>
          </cell>
          <cell r="I93">
            <v>-0.13</v>
          </cell>
          <cell r="J93">
            <v>3.9115</v>
          </cell>
          <cell r="K93">
            <v>0.25</v>
          </cell>
          <cell r="L93">
            <v>4.2915</v>
          </cell>
        </row>
        <row r="94">
          <cell r="A94">
            <v>39539</v>
          </cell>
          <cell r="B94">
            <v>3.8815</v>
          </cell>
          <cell r="C94">
            <v>-0.25</v>
          </cell>
          <cell r="D94">
            <v>3.6315</v>
          </cell>
          <cell r="E94">
            <v>0.135</v>
          </cell>
          <cell r="F94">
            <v>4.0165</v>
          </cell>
          <cell r="G94">
            <v>0.475</v>
          </cell>
          <cell r="H94">
            <v>4.3565</v>
          </cell>
          <cell r="I94">
            <v>-0.195</v>
          </cell>
          <cell r="J94">
            <v>3.6865</v>
          </cell>
          <cell r="K94">
            <v>0.26</v>
          </cell>
          <cell r="L94">
            <v>4.1415</v>
          </cell>
        </row>
        <row r="95">
          <cell r="A95">
            <v>39569</v>
          </cell>
          <cell r="B95">
            <v>3.8855</v>
          </cell>
          <cell r="C95">
            <v>-0.25</v>
          </cell>
          <cell r="D95">
            <v>3.6355</v>
          </cell>
          <cell r="E95">
            <v>0.135</v>
          </cell>
          <cell r="F95">
            <v>4.0205</v>
          </cell>
          <cell r="G95">
            <v>0.475</v>
          </cell>
          <cell r="H95">
            <v>4.3605</v>
          </cell>
          <cell r="I95">
            <v>-0.195</v>
          </cell>
          <cell r="J95">
            <v>3.6905</v>
          </cell>
          <cell r="K95">
            <v>0.26</v>
          </cell>
          <cell r="L95">
            <v>4.1455</v>
          </cell>
        </row>
        <row r="96">
          <cell r="A96">
            <v>39600</v>
          </cell>
          <cell r="B96">
            <v>3.9255</v>
          </cell>
          <cell r="C96">
            <v>-0.25</v>
          </cell>
          <cell r="D96">
            <v>3.6755</v>
          </cell>
          <cell r="E96">
            <v>0.135</v>
          </cell>
          <cell r="F96">
            <v>4.0605</v>
          </cell>
          <cell r="G96">
            <v>0.475</v>
          </cell>
          <cell r="H96">
            <v>4.4005</v>
          </cell>
          <cell r="I96">
            <v>-0.195</v>
          </cell>
          <cell r="J96">
            <v>3.7305</v>
          </cell>
          <cell r="K96">
            <v>0.26</v>
          </cell>
          <cell r="L96">
            <v>4.1855</v>
          </cell>
        </row>
        <row r="97">
          <cell r="A97">
            <v>39630</v>
          </cell>
          <cell r="B97">
            <v>3.9675</v>
          </cell>
          <cell r="C97">
            <v>-0.25</v>
          </cell>
          <cell r="D97">
            <v>3.7175</v>
          </cell>
          <cell r="E97">
            <v>0.135</v>
          </cell>
          <cell r="F97">
            <v>4.1025</v>
          </cell>
          <cell r="G97">
            <v>0.475</v>
          </cell>
          <cell r="H97">
            <v>4.4425</v>
          </cell>
          <cell r="I97">
            <v>-0.195</v>
          </cell>
          <cell r="J97">
            <v>3.7725</v>
          </cell>
          <cell r="K97">
            <v>0.26</v>
          </cell>
          <cell r="L97">
            <v>4.2275</v>
          </cell>
        </row>
        <row r="98">
          <cell r="A98">
            <v>39661</v>
          </cell>
          <cell r="B98">
            <v>4.0045</v>
          </cell>
          <cell r="C98">
            <v>-0.25</v>
          </cell>
          <cell r="D98">
            <v>3.7545</v>
          </cell>
          <cell r="E98">
            <v>0.135</v>
          </cell>
          <cell r="F98">
            <v>4.1395</v>
          </cell>
          <cell r="G98">
            <v>0.475</v>
          </cell>
          <cell r="H98">
            <v>4.4795</v>
          </cell>
          <cell r="I98">
            <v>-0.195</v>
          </cell>
          <cell r="J98">
            <v>3.8095</v>
          </cell>
          <cell r="K98">
            <v>0.26</v>
          </cell>
          <cell r="L98">
            <v>4.2645</v>
          </cell>
        </row>
        <row r="99">
          <cell r="A99">
            <v>39692</v>
          </cell>
          <cell r="B99">
            <v>3.9875</v>
          </cell>
          <cell r="C99">
            <v>-0.25</v>
          </cell>
          <cell r="D99">
            <v>3.7375</v>
          </cell>
          <cell r="E99">
            <v>0.135</v>
          </cell>
          <cell r="F99">
            <v>4.1225</v>
          </cell>
          <cell r="G99">
            <v>0.475</v>
          </cell>
          <cell r="H99">
            <v>4.4625</v>
          </cell>
          <cell r="I99">
            <v>-0.195</v>
          </cell>
          <cell r="J99">
            <v>3.7925</v>
          </cell>
          <cell r="K99">
            <v>0.26</v>
          </cell>
          <cell r="L99">
            <v>4.2475</v>
          </cell>
        </row>
        <row r="100">
          <cell r="A100">
            <v>39722</v>
          </cell>
          <cell r="B100">
            <v>4.0005</v>
          </cell>
          <cell r="C100">
            <v>-0.25</v>
          </cell>
          <cell r="D100">
            <v>3.7505</v>
          </cell>
          <cell r="E100">
            <v>0.135</v>
          </cell>
          <cell r="F100">
            <v>4.1355</v>
          </cell>
          <cell r="G100">
            <v>0.475</v>
          </cell>
          <cell r="H100">
            <v>4.4755</v>
          </cell>
          <cell r="I100">
            <v>-0.195</v>
          </cell>
          <cell r="J100">
            <v>3.8055</v>
          </cell>
          <cell r="K100">
            <v>0.26</v>
          </cell>
          <cell r="L100">
            <v>4.2605</v>
          </cell>
        </row>
        <row r="101">
          <cell r="A101">
            <v>39753</v>
          </cell>
          <cell r="B101">
            <v>4.1555</v>
          </cell>
          <cell r="C101">
            <v>0.248</v>
          </cell>
          <cell r="D101">
            <v>4.4035</v>
          </cell>
          <cell r="E101">
            <v>0</v>
          </cell>
          <cell r="F101">
            <v>4.1555</v>
          </cell>
          <cell r="G101">
            <v>0.5</v>
          </cell>
          <cell r="H101">
            <v>4.6555</v>
          </cell>
          <cell r="I101">
            <v>-0.13</v>
          </cell>
          <cell r="J101">
            <v>4.0255</v>
          </cell>
          <cell r="K101">
            <v>0.25</v>
          </cell>
          <cell r="L101">
            <v>4.4055</v>
          </cell>
        </row>
        <row r="102">
          <cell r="A102">
            <v>39783</v>
          </cell>
          <cell r="B102">
            <v>4.3155</v>
          </cell>
          <cell r="C102">
            <v>0.308</v>
          </cell>
          <cell r="D102">
            <v>4.6235</v>
          </cell>
          <cell r="E102">
            <v>0</v>
          </cell>
          <cell r="F102">
            <v>4.3155</v>
          </cell>
          <cell r="G102">
            <v>0.57</v>
          </cell>
          <cell r="H102">
            <v>4.8855</v>
          </cell>
          <cell r="I102">
            <v>-0.13</v>
          </cell>
          <cell r="J102">
            <v>4.1855</v>
          </cell>
          <cell r="K102">
            <v>0.25</v>
          </cell>
          <cell r="L102">
            <v>4.5655</v>
          </cell>
        </row>
        <row r="103">
          <cell r="A103">
            <v>39814</v>
          </cell>
          <cell r="B103">
            <v>4.3605</v>
          </cell>
          <cell r="C103">
            <v>0.378</v>
          </cell>
          <cell r="D103">
            <v>4.7385</v>
          </cell>
          <cell r="E103">
            <v>0</v>
          </cell>
          <cell r="F103">
            <v>4.3605</v>
          </cell>
          <cell r="G103">
            <v>0.57</v>
          </cell>
          <cell r="H103">
            <v>4.9305</v>
          </cell>
          <cell r="I103">
            <v>-0.13</v>
          </cell>
          <cell r="J103">
            <v>4.2305</v>
          </cell>
          <cell r="K103">
            <v>0.25</v>
          </cell>
          <cell r="L103">
            <v>4.6105</v>
          </cell>
        </row>
        <row r="104">
          <cell r="A104">
            <v>39845</v>
          </cell>
          <cell r="B104">
            <v>4.2765</v>
          </cell>
          <cell r="C104">
            <v>0.248</v>
          </cell>
          <cell r="D104">
            <v>4.5245</v>
          </cell>
          <cell r="E104">
            <v>0</v>
          </cell>
          <cell r="F104">
            <v>4.2765</v>
          </cell>
          <cell r="G104">
            <v>0.57</v>
          </cell>
          <cell r="H104">
            <v>4.8465</v>
          </cell>
          <cell r="I104">
            <v>-0.13</v>
          </cell>
          <cell r="J104">
            <v>4.1465</v>
          </cell>
          <cell r="K104">
            <v>0.25</v>
          </cell>
          <cell r="L104">
            <v>4.5265</v>
          </cell>
        </row>
        <row r="105">
          <cell r="A105">
            <v>39873</v>
          </cell>
          <cell r="B105">
            <v>4.1415</v>
          </cell>
          <cell r="C105">
            <v>0.068</v>
          </cell>
          <cell r="D105">
            <v>4.2095</v>
          </cell>
          <cell r="E105">
            <v>0</v>
          </cell>
          <cell r="F105">
            <v>4.1415</v>
          </cell>
          <cell r="G105">
            <v>0.57</v>
          </cell>
          <cell r="H105">
            <v>4.7115</v>
          </cell>
          <cell r="I105">
            <v>-0.13</v>
          </cell>
          <cell r="J105">
            <v>4.0115</v>
          </cell>
          <cell r="K105">
            <v>0.25</v>
          </cell>
          <cell r="L105">
            <v>4.3915</v>
          </cell>
        </row>
        <row r="106">
          <cell r="A106">
            <v>39904</v>
          </cell>
          <cell r="B106">
            <v>3.9815</v>
          </cell>
          <cell r="C106">
            <v>-0.25</v>
          </cell>
          <cell r="D106">
            <v>3.7315</v>
          </cell>
          <cell r="E106">
            <v>0</v>
          </cell>
          <cell r="F106">
            <v>3.9815</v>
          </cell>
          <cell r="G106">
            <v>0.475</v>
          </cell>
          <cell r="H106">
            <v>4.4565</v>
          </cell>
          <cell r="I106">
            <v>-0.195</v>
          </cell>
          <cell r="J106">
            <v>3.7865</v>
          </cell>
          <cell r="K106">
            <v>0.26</v>
          </cell>
          <cell r="L106">
            <v>4.2415</v>
          </cell>
        </row>
        <row r="107">
          <cell r="A107">
            <v>39934</v>
          </cell>
          <cell r="B107">
            <v>3.9855</v>
          </cell>
          <cell r="C107">
            <v>-0.25</v>
          </cell>
          <cell r="D107">
            <v>3.7355</v>
          </cell>
          <cell r="E107">
            <v>0</v>
          </cell>
          <cell r="F107">
            <v>3.9855</v>
          </cell>
          <cell r="G107">
            <v>0.475</v>
          </cell>
          <cell r="H107">
            <v>4.4605</v>
          </cell>
          <cell r="I107">
            <v>-0.195</v>
          </cell>
          <cell r="J107">
            <v>3.7905</v>
          </cell>
          <cell r="K107">
            <v>0.26</v>
          </cell>
          <cell r="L107">
            <v>4.2455</v>
          </cell>
        </row>
        <row r="108">
          <cell r="A108">
            <v>39965</v>
          </cell>
          <cell r="B108">
            <v>4.0255</v>
          </cell>
          <cell r="C108">
            <v>-0.25</v>
          </cell>
          <cell r="D108">
            <v>3.7755</v>
          </cell>
          <cell r="E108">
            <v>0</v>
          </cell>
          <cell r="F108">
            <v>4.0255</v>
          </cell>
          <cell r="G108">
            <v>0.475</v>
          </cell>
          <cell r="H108">
            <v>4.5005</v>
          </cell>
          <cell r="I108">
            <v>-0.195</v>
          </cell>
          <cell r="J108">
            <v>3.8305</v>
          </cell>
          <cell r="K108">
            <v>0.26</v>
          </cell>
          <cell r="L108">
            <v>4.2855</v>
          </cell>
        </row>
        <row r="109">
          <cell r="A109">
            <v>39995</v>
          </cell>
          <cell r="B109">
            <v>4.0675</v>
          </cell>
          <cell r="C109">
            <v>-0.25</v>
          </cell>
          <cell r="D109">
            <v>3.8175</v>
          </cell>
          <cell r="E109">
            <v>0</v>
          </cell>
          <cell r="F109">
            <v>4.0675</v>
          </cell>
          <cell r="G109">
            <v>0.475</v>
          </cell>
          <cell r="H109">
            <v>4.5425</v>
          </cell>
          <cell r="I109">
            <v>-0.195</v>
          </cell>
          <cell r="J109">
            <v>3.8725</v>
          </cell>
          <cell r="K109">
            <v>0.26</v>
          </cell>
          <cell r="L109">
            <v>4.3275</v>
          </cell>
        </row>
        <row r="110">
          <cell r="A110">
            <v>40026</v>
          </cell>
          <cell r="B110">
            <v>4.1045</v>
          </cell>
          <cell r="C110">
            <v>-0.25</v>
          </cell>
          <cell r="D110">
            <v>3.8545</v>
          </cell>
          <cell r="E110">
            <v>0</v>
          </cell>
          <cell r="F110">
            <v>4.1045</v>
          </cell>
          <cell r="G110">
            <v>0.475</v>
          </cell>
          <cell r="H110">
            <v>4.5795</v>
          </cell>
          <cell r="I110">
            <v>-0.195</v>
          </cell>
          <cell r="J110">
            <v>3.9095</v>
          </cell>
          <cell r="K110">
            <v>0.26</v>
          </cell>
          <cell r="L110">
            <v>4.3645</v>
          </cell>
        </row>
        <row r="111">
          <cell r="A111">
            <v>40057</v>
          </cell>
          <cell r="B111">
            <v>4.0875</v>
          </cell>
          <cell r="C111">
            <v>-0.25</v>
          </cell>
          <cell r="D111">
            <v>3.8375</v>
          </cell>
          <cell r="E111">
            <v>0</v>
          </cell>
          <cell r="F111">
            <v>4.0875</v>
          </cell>
          <cell r="G111">
            <v>0.475</v>
          </cell>
          <cell r="H111">
            <v>4.5625</v>
          </cell>
          <cell r="I111">
            <v>-0.195</v>
          </cell>
          <cell r="J111">
            <v>3.8925</v>
          </cell>
          <cell r="K111">
            <v>0.26</v>
          </cell>
          <cell r="L111">
            <v>4.3475</v>
          </cell>
        </row>
        <row r="112">
          <cell r="A112">
            <v>40087</v>
          </cell>
          <cell r="B112">
            <v>4.1005</v>
          </cell>
          <cell r="C112">
            <v>-0.25</v>
          </cell>
          <cell r="D112">
            <v>3.8505</v>
          </cell>
          <cell r="E112">
            <v>0</v>
          </cell>
          <cell r="F112">
            <v>4.1005</v>
          </cell>
          <cell r="G112">
            <v>0.475</v>
          </cell>
          <cell r="H112">
            <v>4.5755</v>
          </cell>
          <cell r="I112">
            <v>-0.195</v>
          </cell>
          <cell r="J112">
            <v>3.9055</v>
          </cell>
          <cell r="K112">
            <v>0.26</v>
          </cell>
          <cell r="L112">
            <v>4.3605</v>
          </cell>
        </row>
        <row r="113">
          <cell r="A113">
            <v>40118</v>
          </cell>
          <cell r="B113">
            <v>4.2555</v>
          </cell>
          <cell r="C113">
            <v>0.248</v>
          </cell>
          <cell r="D113">
            <v>4.5035</v>
          </cell>
          <cell r="E113">
            <v>0</v>
          </cell>
          <cell r="F113">
            <v>4.2555</v>
          </cell>
          <cell r="G113">
            <v>0.5</v>
          </cell>
          <cell r="H113">
            <v>4.7555</v>
          </cell>
          <cell r="I113">
            <v>-0.13</v>
          </cell>
          <cell r="J113">
            <v>4.1255</v>
          </cell>
          <cell r="K113">
            <v>0.25</v>
          </cell>
          <cell r="L113">
            <v>4.5055</v>
          </cell>
        </row>
        <row r="114">
          <cell r="A114">
            <v>40148</v>
          </cell>
          <cell r="B114">
            <v>4.4155</v>
          </cell>
          <cell r="C114">
            <v>0.308</v>
          </cell>
          <cell r="D114">
            <v>4.7235</v>
          </cell>
          <cell r="E114">
            <v>0</v>
          </cell>
          <cell r="F114">
            <v>4.4155</v>
          </cell>
          <cell r="G114">
            <v>0.57</v>
          </cell>
          <cell r="H114">
            <v>4.9855</v>
          </cell>
          <cell r="I114">
            <v>-0.13</v>
          </cell>
          <cell r="J114">
            <v>4.2855</v>
          </cell>
          <cell r="K114">
            <v>0.25</v>
          </cell>
          <cell r="L114">
            <v>4.6655</v>
          </cell>
        </row>
        <row r="115">
          <cell r="A115">
            <v>40179</v>
          </cell>
          <cell r="B115">
            <v>4.463</v>
          </cell>
          <cell r="C115">
            <v>0.378</v>
          </cell>
          <cell r="D115">
            <v>4.841</v>
          </cell>
          <cell r="E115">
            <v>0</v>
          </cell>
          <cell r="F115">
            <v>4.463</v>
          </cell>
          <cell r="G115">
            <v>0.57</v>
          </cell>
          <cell r="H115">
            <v>5.033</v>
          </cell>
          <cell r="I115">
            <v>-0.13</v>
          </cell>
          <cell r="J115">
            <v>4.333</v>
          </cell>
          <cell r="K115">
            <v>0.25</v>
          </cell>
          <cell r="L115">
            <v>4.713</v>
          </cell>
        </row>
        <row r="116">
          <cell r="A116">
            <v>40210</v>
          </cell>
          <cell r="B116">
            <v>4.379</v>
          </cell>
          <cell r="C116">
            <v>0.248</v>
          </cell>
          <cell r="D116">
            <v>4.627</v>
          </cell>
          <cell r="E116">
            <v>0</v>
          </cell>
          <cell r="F116">
            <v>4.379</v>
          </cell>
          <cell r="G116">
            <v>0.57</v>
          </cell>
          <cell r="H116">
            <v>4.949</v>
          </cell>
          <cell r="I116">
            <v>-0.13</v>
          </cell>
          <cell r="J116">
            <v>4.249</v>
          </cell>
          <cell r="K116">
            <v>0.25</v>
          </cell>
          <cell r="L116">
            <v>4.629</v>
          </cell>
        </row>
        <row r="117">
          <cell r="A117">
            <v>40238</v>
          </cell>
          <cell r="B117">
            <v>4.244</v>
          </cell>
          <cell r="C117">
            <v>0.068</v>
          </cell>
          <cell r="D117">
            <v>4.312</v>
          </cell>
          <cell r="E117">
            <v>0</v>
          </cell>
          <cell r="F117">
            <v>4.244</v>
          </cell>
          <cell r="G117">
            <v>0.57</v>
          </cell>
          <cell r="H117">
            <v>4.814</v>
          </cell>
          <cell r="I117">
            <v>-0.13</v>
          </cell>
          <cell r="J117">
            <v>4.114</v>
          </cell>
          <cell r="K117">
            <v>0.25</v>
          </cell>
          <cell r="L117">
            <v>4.494</v>
          </cell>
        </row>
        <row r="118">
          <cell r="A118">
            <v>40269</v>
          </cell>
          <cell r="B118">
            <v>4.084</v>
          </cell>
          <cell r="C118">
            <v>-0.25</v>
          </cell>
          <cell r="D118">
            <v>3.834</v>
          </cell>
          <cell r="E118">
            <v>0</v>
          </cell>
          <cell r="F118">
            <v>4.084</v>
          </cell>
          <cell r="G118">
            <v>0.475</v>
          </cell>
          <cell r="H118">
            <v>4.559</v>
          </cell>
          <cell r="I118">
            <v>-0.195</v>
          </cell>
          <cell r="J118">
            <v>3.889</v>
          </cell>
          <cell r="K118">
            <v>0.26</v>
          </cell>
          <cell r="L118">
            <v>4.344</v>
          </cell>
        </row>
        <row r="119">
          <cell r="A119">
            <v>40299</v>
          </cell>
          <cell r="B119">
            <v>4.088</v>
          </cell>
          <cell r="C119">
            <v>-0.25</v>
          </cell>
          <cell r="D119">
            <v>3.838</v>
          </cell>
          <cell r="E119">
            <v>0</v>
          </cell>
          <cell r="F119">
            <v>4.088</v>
          </cell>
          <cell r="G119">
            <v>0.475</v>
          </cell>
          <cell r="H119">
            <v>4.563</v>
          </cell>
          <cell r="I119">
            <v>-0.195</v>
          </cell>
          <cell r="J119">
            <v>3.893</v>
          </cell>
          <cell r="K119">
            <v>0.26</v>
          </cell>
          <cell r="L119">
            <v>4.348</v>
          </cell>
        </row>
        <row r="120">
          <cell r="A120">
            <v>40330</v>
          </cell>
          <cell r="B120">
            <v>4.128</v>
          </cell>
          <cell r="C120">
            <v>-0.25</v>
          </cell>
          <cell r="D120">
            <v>3.878</v>
          </cell>
          <cell r="E120">
            <v>0</v>
          </cell>
          <cell r="F120">
            <v>4.128</v>
          </cell>
          <cell r="G120">
            <v>0.475</v>
          </cell>
          <cell r="H120">
            <v>4.603</v>
          </cell>
          <cell r="I120">
            <v>-0.195</v>
          </cell>
          <cell r="J120">
            <v>3.933</v>
          </cell>
          <cell r="K120">
            <v>0.26</v>
          </cell>
          <cell r="L120">
            <v>4.388</v>
          </cell>
        </row>
        <row r="121">
          <cell r="A121">
            <v>40360</v>
          </cell>
          <cell r="B121">
            <v>4.17</v>
          </cell>
          <cell r="C121">
            <v>-0.25</v>
          </cell>
          <cell r="D121">
            <v>3.92</v>
          </cell>
          <cell r="E121">
            <v>0</v>
          </cell>
          <cell r="F121">
            <v>4.17</v>
          </cell>
          <cell r="G121">
            <v>0.475</v>
          </cell>
          <cell r="H121">
            <v>4.645</v>
          </cell>
          <cell r="I121">
            <v>-0.195</v>
          </cell>
          <cell r="J121">
            <v>3.975</v>
          </cell>
          <cell r="K121">
            <v>0.26</v>
          </cell>
          <cell r="L121">
            <v>4.43</v>
          </cell>
        </row>
        <row r="122">
          <cell r="A122">
            <v>40391</v>
          </cell>
          <cell r="B122">
            <v>4.207</v>
          </cell>
          <cell r="C122">
            <v>-0.25</v>
          </cell>
          <cell r="D122">
            <v>3.957</v>
          </cell>
          <cell r="E122">
            <v>0</v>
          </cell>
          <cell r="F122">
            <v>4.207</v>
          </cell>
          <cell r="G122">
            <v>0.475</v>
          </cell>
          <cell r="H122">
            <v>4.682</v>
          </cell>
          <cell r="I122">
            <v>-0.195</v>
          </cell>
          <cell r="J122">
            <v>4.012</v>
          </cell>
          <cell r="K122">
            <v>0.26</v>
          </cell>
          <cell r="L122">
            <v>4.467</v>
          </cell>
        </row>
        <row r="123">
          <cell r="A123">
            <v>40422</v>
          </cell>
          <cell r="B123">
            <v>4.19</v>
          </cell>
          <cell r="C123">
            <v>-0.25</v>
          </cell>
          <cell r="D123">
            <v>3.94</v>
          </cell>
          <cell r="E123">
            <v>0</v>
          </cell>
          <cell r="F123">
            <v>4.19</v>
          </cell>
          <cell r="G123">
            <v>0.475</v>
          </cell>
          <cell r="H123">
            <v>4.665</v>
          </cell>
          <cell r="I123">
            <v>-0.195</v>
          </cell>
          <cell r="J123">
            <v>3.995</v>
          </cell>
          <cell r="K123">
            <v>0.26</v>
          </cell>
          <cell r="L123">
            <v>4.45</v>
          </cell>
        </row>
        <row r="124">
          <cell r="A124">
            <v>40452</v>
          </cell>
          <cell r="B124">
            <v>4.203</v>
          </cell>
          <cell r="C124">
            <v>-0.25</v>
          </cell>
          <cell r="D124">
            <v>3.953</v>
          </cell>
          <cell r="E124">
            <v>0</v>
          </cell>
          <cell r="F124">
            <v>4.203</v>
          </cell>
          <cell r="G124">
            <v>0.475</v>
          </cell>
          <cell r="H124">
            <v>4.678</v>
          </cell>
          <cell r="I124">
            <v>-0.195</v>
          </cell>
          <cell r="J124">
            <v>4.008</v>
          </cell>
          <cell r="K124">
            <v>0.26</v>
          </cell>
          <cell r="L124">
            <v>4.463</v>
          </cell>
        </row>
        <row r="125">
          <cell r="L125">
            <v>0</v>
          </cell>
        </row>
        <row r="126">
          <cell r="L126">
            <v>0</v>
          </cell>
        </row>
        <row r="127">
          <cell r="L127">
            <v>0</v>
          </cell>
        </row>
        <row r="128">
          <cell r="L128">
            <v>0</v>
          </cell>
        </row>
        <row r="129">
          <cell r="L129">
            <v>0</v>
          </cell>
        </row>
        <row r="130">
          <cell r="L130">
            <v>0</v>
          </cell>
        </row>
        <row r="131">
          <cell r="L131">
            <v>0</v>
          </cell>
        </row>
        <row r="132">
          <cell r="L132">
            <v>0</v>
          </cell>
        </row>
        <row r="133">
          <cell r="L133">
            <v>0</v>
          </cell>
        </row>
        <row r="134">
          <cell r="L134">
            <v>0</v>
          </cell>
        </row>
        <row r="135">
          <cell r="L135">
            <v>0</v>
          </cell>
        </row>
        <row r="136">
          <cell r="L136">
            <v>0</v>
          </cell>
        </row>
        <row r="137">
          <cell r="L137">
            <v>0</v>
          </cell>
        </row>
        <row r="138">
          <cell r="L138">
            <v>0</v>
          </cell>
        </row>
        <row r="139">
          <cell r="L139">
            <v>0</v>
          </cell>
        </row>
        <row r="140">
          <cell r="L140">
            <v>0</v>
          </cell>
        </row>
        <row r="141">
          <cell r="L141">
            <v>0</v>
          </cell>
        </row>
        <row r="142">
          <cell r="L142">
            <v>0</v>
          </cell>
        </row>
        <row r="143">
          <cell r="L143">
            <v>0</v>
          </cell>
        </row>
        <row r="144">
          <cell r="L144">
            <v>0</v>
          </cell>
        </row>
        <row r="145">
          <cell r="L145">
            <v>0</v>
          </cell>
        </row>
        <row r="146">
          <cell r="L146">
            <v>0</v>
          </cell>
        </row>
        <row r="147">
          <cell r="L147">
            <v>0</v>
          </cell>
        </row>
        <row r="148">
          <cell r="L148">
            <v>0</v>
          </cell>
        </row>
        <row r="149">
          <cell r="L149">
            <v>0</v>
          </cell>
        </row>
        <row r="150">
          <cell r="L150">
            <v>0</v>
          </cell>
        </row>
        <row r="151">
          <cell r="L151">
            <v>0</v>
          </cell>
        </row>
        <row r="152">
          <cell r="L152">
            <v>0</v>
          </cell>
        </row>
        <row r="153">
          <cell r="L153">
            <v>0</v>
          </cell>
        </row>
        <row r="154">
          <cell r="L154">
            <v>0</v>
          </cell>
        </row>
        <row r="155">
          <cell r="L155">
            <v>0</v>
          </cell>
        </row>
        <row r="156">
          <cell r="L156">
            <v>0</v>
          </cell>
        </row>
        <row r="157">
          <cell r="L157">
            <v>0</v>
          </cell>
        </row>
        <row r="158">
          <cell r="L158">
            <v>0</v>
          </cell>
        </row>
        <row r="159">
          <cell r="L159">
            <v>0</v>
          </cell>
        </row>
        <row r="160">
          <cell r="L160">
            <v>0</v>
          </cell>
        </row>
        <row r="161">
          <cell r="L161">
            <v>0</v>
          </cell>
        </row>
        <row r="162">
          <cell r="L162">
            <v>0</v>
          </cell>
        </row>
        <row r="163">
          <cell r="L163">
            <v>0</v>
          </cell>
        </row>
        <row r="164">
          <cell r="L164">
            <v>0</v>
          </cell>
        </row>
        <row r="165">
          <cell r="L165">
            <v>0</v>
          </cell>
        </row>
        <row r="166">
          <cell r="L166">
            <v>0</v>
          </cell>
        </row>
        <row r="167">
          <cell r="L167">
            <v>0</v>
          </cell>
        </row>
        <row r="168">
          <cell r="L168">
            <v>0</v>
          </cell>
        </row>
        <row r="169">
          <cell r="L169">
            <v>0</v>
          </cell>
        </row>
        <row r="170">
          <cell r="L170">
            <v>0</v>
          </cell>
        </row>
        <row r="171">
          <cell r="L171">
            <v>0</v>
          </cell>
        </row>
        <row r="172">
          <cell r="L172">
            <v>0</v>
          </cell>
        </row>
        <row r="173">
          <cell r="L173">
            <v>0</v>
          </cell>
        </row>
        <row r="174">
          <cell r="L174">
            <v>0</v>
          </cell>
        </row>
        <row r="175">
          <cell r="L175">
            <v>0</v>
          </cell>
        </row>
        <row r="176">
          <cell r="L176">
            <v>0</v>
          </cell>
        </row>
        <row r="177">
          <cell r="L177">
            <v>0</v>
          </cell>
        </row>
        <row r="178">
          <cell r="L178">
            <v>0</v>
          </cell>
        </row>
        <row r="179">
          <cell r="L179">
            <v>0</v>
          </cell>
        </row>
        <row r="180">
          <cell r="L180">
            <v>0</v>
          </cell>
        </row>
        <row r="181">
          <cell r="L181">
            <v>0</v>
          </cell>
        </row>
        <row r="182">
          <cell r="L182">
            <v>0</v>
          </cell>
        </row>
        <row r="183">
          <cell r="L183">
            <v>0</v>
          </cell>
        </row>
        <row r="184">
          <cell r="L184">
            <v>0</v>
          </cell>
        </row>
        <row r="185">
          <cell r="L185">
            <v>0</v>
          </cell>
        </row>
      </sheetData>
      <sheetData sheetId="10"/>
      <sheetData sheetId="11"/>
      <sheetData sheetId="12"/>
      <sheetData sheetId="13"/>
      <sheetData sheetId="14"/>
      <sheetData sheetId="15">
        <row r="6">
          <cell r="B6" t="str">
            <v>Palo Verde</v>
          </cell>
          <cell r="C6" t="str">
            <v>COB</v>
          </cell>
          <cell r="D6" t="str">
            <v>MID-COLUMBIA</v>
          </cell>
          <cell r="E6" t="str">
            <v>NP15</v>
          </cell>
          <cell r="F6" t="str">
            <v>SP15</v>
          </cell>
          <cell r="G6" t="str">
            <v>Mead</v>
          </cell>
        </row>
        <row r="6">
          <cell r="I6" t="str">
            <v>ZP26</v>
          </cell>
        </row>
        <row r="7">
          <cell r="A7">
            <v>37215</v>
          </cell>
          <cell r="B7">
            <v>15.4</v>
          </cell>
          <cell r="C7">
            <v>16.25</v>
          </cell>
          <cell r="D7">
            <v>13.75</v>
          </cell>
          <cell r="E7">
            <v>17.75</v>
          </cell>
          <cell r="F7">
            <v>17.75</v>
          </cell>
          <cell r="G7">
            <v>16.4</v>
          </cell>
        </row>
        <row r="7">
          <cell r="I7">
            <v>17.75</v>
          </cell>
        </row>
        <row r="7">
          <cell r="R7">
            <v>37.2999961853027</v>
          </cell>
        </row>
        <row r="8">
          <cell r="A8">
            <v>37216</v>
          </cell>
          <cell r="B8">
            <v>15.4</v>
          </cell>
          <cell r="C8">
            <v>16.25</v>
          </cell>
          <cell r="D8">
            <v>13.75</v>
          </cell>
          <cell r="E8">
            <v>17.75</v>
          </cell>
          <cell r="F8">
            <v>17.75</v>
          </cell>
          <cell r="G8">
            <v>16.4</v>
          </cell>
        </row>
        <row r="8">
          <cell r="I8">
            <v>17.75</v>
          </cell>
        </row>
        <row r="8">
          <cell r="R8">
            <v>38.3999961853027</v>
          </cell>
        </row>
        <row r="9">
          <cell r="A9">
            <v>37218</v>
          </cell>
          <cell r="B9">
            <v>21.25</v>
          </cell>
          <cell r="C9">
            <v>22</v>
          </cell>
          <cell r="D9">
            <v>19</v>
          </cell>
          <cell r="E9">
            <v>23.75</v>
          </cell>
          <cell r="F9">
            <v>22.5</v>
          </cell>
          <cell r="G9">
            <v>22.25</v>
          </cell>
        </row>
        <row r="9">
          <cell r="I9">
            <v>20.1749992370605</v>
          </cell>
        </row>
        <row r="9">
          <cell r="R9">
            <v>38.3999961853027</v>
          </cell>
        </row>
        <row r="10">
          <cell r="A10">
            <v>37219</v>
          </cell>
          <cell r="B10">
            <v>21.25</v>
          </cell>
          <cell r="C10">
            <v>22</v>
          </cell>
          <cell r="D10">
            <v>19</v>
          </cell>
          <cell r="E10">
            <v>23.75</v>
          </cell>
          <cell r="F10">
            <v>22.5</v>
          </cell>
          <cell r="G10">
            <v>22.25</v>
          </cell>
        </row>
        <row r="10">
          <cell r="I10">
            <v>26</v>
          </cell>
        </row>
        <row r="10">
          <cell r="R10">
            <v>35.9999897003174</v>
          </cell>
        </row>
        <row r="11">
          <cell r="A11">
            <v>37221</v>
          </cell>
          <cell r="B11">
            <v>21.25</v>
          </cell>
          <cell r="C11">
            <v>22</v>
          </cell>
          <cell r="D11">
            <v>19</v>
          </cell>
          <cell r="E11">
            <v>23.75</v>
          </cell>
          <cell r="F11">
            <v>22.5</v>
          </cell>
          <cell r="G11">
            <v>22.25</v>
          </cell>
        </row>
        <row r="11">
          <cell r="I11">
            <v>20.1749992370605</v>
          </cell>
        </row>
        <row r="11">
          <cell r="R11">
            <v>38.3999923706055</v>
          </cell>
        </row>
        <row r="12">
          <cell r="A12">
            <v>37222</v>
          </cell>
          <cell r="B12">
            <v>21.25</v>
          </cell>
          <cell r="C12">
            <v>22</v>
          </cell>
          <cell r="D12">
            <v>19</v>
          </cell>
          <cell r="E12">
            <v>23.75</v>
          </cell>
          <cell r="F12">
            <v>22.5</v>
          </cell>
          <cell r="G12">
            <v>22.25</v>
          </cell>
        </row>
        <row r="12">
          <cell r="I12">
            <v>20.1749992370605</v>
          </cell>
        </row>
        <row r="12">
          <cell r="R12">
            <v>38.3999961853027</v>
          </cell>
        </row>
        <row r="13">
          <cell r="A13">
            <v>37223</v>
          </cell>
          <cell r="B13">
            <v>21.25</v>
          </cell>
          <cell r="C13">
            <v>22</v>
          </cell>
          <cell r="D13">
            <v>19</v>
          </cell>
          <cell r="E13">
            <v>23.75</v>
          </cell>
          <cell r="F13">
            <v>22.5</v>
          </cell>
          <cell r="G13">
            <v>22.25</v>
          </cell>
        </row>
        <row r="13">
          <cell r="I13">
            <v>20.1749992370605</v>
          </cell>
        </row>
        <row r="13">
          <cell r="R13">
            <v>38.3999961853027</v>
          </cell>
        </row>
        <row r="14">
          <cell r="A14">
            <v>37224</v>
          </cell>
          <cell r="B14">
            <v>21.25</v>
          </cell>
          <cell r="C14">
            <v>22</v>
          </cell>
          <cell r="D14">
            <v>19</v>
          </cell>
          <cell r="E14">
            <v>23.75</v>
          </cell>
          <cell r="F14">
            <v>22.5</v>
          </cell>
          <cell r="G14">
            <v>22.25</v>
          </cell>
        </row>
        <row r="14">
          <cell r="I14">
            <v>20.1749992370605</v>
          </cell>
        </row>
        <row r="14">
          <cell r="R14">
            <v>38.3999961853027</v>
          </cell>
        </row>
        <row r="15">
          <cell r="A15">
            <v>37225</v>
          </cell>
          <cell r="B15">
            <v>21.25</v>
          </cell>
          <cell r="C15">
            <v>22</v>
          </cell>
          <cell r="D15">
            <v>19</v>
          </cell>
          <cell r="E15">
            <v>23.75</v>
          </cell>
          <cell r="F15">
            <v>22.5</v>
          </cell>
          <cell r="G15">
            <v>22.25</v>
          </cell>
        </row>
        <row r="15">
          <cell r="I15">
            <v>20.1749992370605</v>
          </cell>
        </row>
        <row r="15">
          <cell r="R15">
            <v>38.3999961853027</v>
          </cell>
        </row>
        <row r="16">
          <cell r="A16">
            <v>37226</v>
          </cell>
          <cell r="B16">
            <v>26.5</v>
          </cell>
          <cell r="C16">
            <v>30.25</v>
          </cell>
          <cell r="D16">
            <v>29.75</v>
          </cell>
          <cell r="E16">
            <v>30.8</v>
          </cell>
          <cell r="F16">
            <v>28.8</v>
          </cell>
          <cell r="G16">
            <v>27.5</v>
          </cell>
        </row>
        <row r="16">
          <cell r="I16">
            <v>36.65</v>
          </cell>
        </row>
        <row r="16">
          <cell r="R16">
            <v>41.7999964904785</v>
          </cell>
        </row>
        <row r="17">
          <cell r="A17">
            <v>37228</v>
          </cell>
          <cell r="B17">
            <v>26.5</v>
          </cell>
          <cell r="C17">
            <v>30.25</v>
          </cell>
          <cell r="D17">
            <v>29.75</v>
          </cell>
          <cell r="E17">
            <v>30.8</v>
          </cell>
          <cell r="F17">
            <v>28.8</v>
          </cell>
          <cell r="G17">
            <v>27.5</v>
          </cell>
        </row>
        <row r="17">
          <cell r="I17">
            <v>36.65</v>
          </cell>
        </row>
        <row r="17">
          <cell r="R17">
            <v>53.4900007629395</v>
          </cell>
        </row>
        <row r="18">
          <cell r="A18">
            <v>37229</v>
          </cell>
          <cell r="B18">
            <v>26.5</v>
          </cell>
          <cell r="C18">
            <v>30.25</v>
          </cell>
          <cell r="D18">
            <v>29.75</v>
          </cell>
          <cell r="E18">
            <v>30.8</v>
          </cell>
          <cell r="F18">
            <v>28.8</v>
          </cell>
          <cell r="G18">
            <v>27.5</v>
          </cell>
        </row>
        <row r="18">
          <cell r="I18">
            <v>36.65</v>
          </cell>
        </row>
        <row r="18">
          <cell r="R18">
            <v>53.4900007629395</v>
          </cell>
        </row>
        <row r="19">
          <cell r="A19">
            <v>37230</v>
          </cell>
          <cell r="B19">
            <v>26.5</v>
          </cell>
          <cell r="C19">
            <v>30.25</v>
          </cell>
          <cell r="D19">
            <v>29.75</v>
          </cell>
          <cell r="E19">
            <v>30.8</v>
          </cell>
          <cell r="F19">
            <v>28.8</v>
          </cell>
          <cell r="G19">
            <v>27.5</v>
          </cell>
        </row>
        <row r="19">
          <cell r="I19">
            <v>36.65</v>
          </cell>
        </row>
        <row r="19">
          <cell r="R19">
            <v>53.4900007629395</v>
          </cell>
        </row>
        <row r="20">
          <cell r="A20">
            <v>37231</v>
          </cell>
          <cell r="B20">
            <v>26.5</v>
          </cell>
          <cell r="C20">
            <v>30.25</v>
          </cell>
          <cell r="D20">
            <v>29.75</v>
          </cell>
          <cell r="E20">
            <v>30.8</v>
          </cell>
          <cell r="F20">
            <v>28.8</v>
          </cell>
          <cell r="G20">
            <v>27.5</v>
          </cell>
        </row>
        <row r="20">
          <cell r="I20">
            <v>36.65</v>
          </cell>
        </row>
        <row r="20">
          <cell r="R20">
            <v>53.4900007629395</v>
          </cell>
        </row>
        <row r="21">
          <cell r="A21">
            <v>37232</v>
          </cell>
          <cell r="B21">
            <v>26.5</v>
          </cell>
          <cell r="C21">
            <v>30.25</v>
          </cell>
          <cell r="D21">
            <v>29.75</v>
          </cell>
          <cell r="E21">
            <v>30.8</v>
          </cell>
          <cell r="F21">
            <v>28.8</v>
          </cell>
          <cell r="G21">
            <v>27.5</v>
          </cell>
        </row>
        <row r="21">
          <cell r="I21">
            <v>36.65</v>
          </cell>
        </row>
        <row r="21">
          <cell r="R21">
            <v>53.4900007629395</v>
          </cell>
        </row>
        <row r="22">
          <cell r="A22">
            <v>37233</v>
          </cell>
          <cell r="B22">
            <v>26.5</v>
          </cell>
          <cell r="C22">
            <v>30.25</v>
          </cell>
          <cell r="D22">
            <v>29.75</v>
          </cell>
          <cell r="E22">
            <v>30.8</v>
          </cell>
          <cell r="F22">
            <v>28.8</v>
          </cell>
          <cell r="G22">
            <v>27.5</v>
          </cell>
        </row>
        <row r="22">
          <cell r="I22">
            <v>32.5</v>
          </cell>
        </row>
        <row r="22">
          <cell r="R22">
            <v>41.8000003051758</v>
          </cell>
        </row>
        <row r="23">
          <cell r="A23">
            <v>37235</v>
          </cell>
          <cell r="B23">
            <v>26.5</v>
          </cell>
          <cell r="C23">
            <v>30.25</v>
          </cell>
          <cell r="D23">
            <v>29.75</v>
          </cell>
          <cell r="E23">
            <v>30.8</v>
          </cell>
          <cell r="F23">
            <v>28.8</v>
          </cell>
          <cell r="G23">
            <v>27.5</v>
          </cell>
        </row>
        <row r="23">
          <cell r="I23">
            <v>25</v>
          </cell>
        </row>
        <row r="23">
          <cell r="R23">
            <v>53.4900007629395</v>
          </cell>
        </row>
        <row r="24">
          <cell r="A24">
            <v>37236</v>
          </cell>
          <cell r="B24">
            <v>26.5</v>
          </cell>
          <cell r="C24">
            <v>30.25</v>
          </cell>
          <cell r="D24">
            <v>29.75</v>
          </cell>
          <cell r="E24">
            <v>30.8</v>
          </cell>
          <cell r="F24">
            <v>28.8</v>
          </cell>
          <cell r="G24">
            <v>27.5</v>
          </cell>
        </row>
        <row r="24">
          <cell r="I24">
            <v>25</v>
          </cell>
        </row>
        <row r="24">
          <cell r="R24">
            <v>53.4900007629395</v>
          </cell>
        </row>
        <row r="25">
          <cell r="A25">
            <v>37237</v>
          </cell>
          <cell r="B25">
            <v>26.5</v>
          </cell>
          <cell r="C25">
            <v>30.25</v>
          </cell>
          <cell r="D25">
            <v>29.75</v>
          </cell>
          <cell r="E25">
            <v>30.8</v>
          </cell>
          <cell r="F25">
            <v>28.8</v>
          </cell>
          <cell r="G25">
            <v>27.5</v>
          </cell>
        </row>
        <row r="25">
          <cell r="I25">
            <v>25</v>
          </cell>
        </row>
        <row r="25">
          <cell r="R25">
            <v>53.4900007629395</v>
          </cell>
        </row>
        <row r="26">
          <cell r="A26">
            <v>37238</v>
          </cell>
          <cell r="B26">
            <v>26.5</v>
          </cell>
          <cell r="C26">
            <v>30.25</v>
          </cell>
          <cell r="D26">
            <v>29.75</v>
          </cell>
          <cell r="E26">
            <v>30.8</v>
          </cell>
          <cell r="F26">
            <v>28.8</v>
          </cell>
          <cell r="G26">
            <v>27.5</v>
          </cell>
        </row>
        <row r="26">
          <cell r="I26">
            <v>25</v>
          </cell>
        </row>
        <row r="26">
          <cell r="R26">
            <v>53.4900007629395</v>
          </cell>
        </row>
        <row r="27">
          <cell r="A27">
            <v>37239</v>
          </cell>
          <cell r="B27">
            <v>26.5</v>
          </cell>
          <cell r="C27">
            <v>30.25</v>
          </cell>
          <cell r="D27">
            <v>29.75</v>
          </cell>
          <cell r="E27">
            <v>30.8</v>
          </cell>
          <cell r="F27">
            <v>28.8</v>
          </cell>
          <cell r="G27">
            <v>27.5</v>
          </cell>
        </row>
        <row r="27">
          <cell r="I27">
            <v>25</v>
          </cell>
        </row>
        <row r="27">
          <cell r="R27">
            <v>53.4900007629395</v>
          </cell>
        </row>
        <row r="28">
          <cell r="A28">
            <v>37240</v>
          </cell>
          <cell r="B28">
            <v>26.5</v>
          </cell>
          <cell r="C28">
            <v>30.25</v>
          </cell>
          <cell r="D28">
            <v>29.75</v>
          </cell>
          <cell r="E28">
            <v>30.8</v>
          </cell>
          <cell r="F28">
            <v>28.8</v>
          </cell>
          <cell r="G28">
            <v>27.5</v>
          </cell>
        </row>
        <row r="28">
          <cell r="I28">
            <v>31</v>
          </cell>
        </row>
        <row r="28">
          <cell r="R28">
            <v>41.8000003051758</v>
          </cell>
        </row>
        <row r="29">
          <cell r="A29">
            <v>37242</v>
          </cell>
          <cell r="B29">
            <v>26.5</v>
          </cell>
          <cell r="C29">
            <v>30.25</v>
          </cell>
          <cell r="D29">
            <v>29.75</v>
          </cell>
          <cell r="E29">
            <v>30.8</v>
          </cell>
          <cell r="F29">
            <v>28.8</v>
          </cell>
          <cell r="G29">
            <v>27.5</v>
          </cell>
        </row>
        <row r="29">
          <cell r="I29">
            <v>19.5</v>
          </cell>
        </row>
        <row r="29">
          <cell r="R29">
            <v>53.4900007629395</v>
          </cell>
        </row>
        <row r="30">
          <cell r="A30">
            <v>37243</v>
          </cell>
          <cell r="B30">
            <v>26.5</v>
          </cell>
          <cell r="C30">
            <v>30.25</v>
          </cell>
          <cell r="D30">
            <v>29.75</v>
          </cell>
          <cell r="E30">
            <v>30.8</v>
          </cell>
          <cell r="F30">
            <v>28.8</v>
          </cell>
          <cell r="G30">
            <v>27.5</v>
          </cell>
        </row>
        <row r="30">
          <cell r="I30">
            <v>19.5</v>
          </cell>
        </row>
        <row r="30">
          <cell r="R30">
            <v>53.4900007629395</v>
          </cell>
        </row>
        <row r="31">
          <cell r="A31">
            <v>37244</v>
          </cell>
          <cell r="B31">
            <v>26.5</v>
          </cell>
          <cell r="C31">
            <v>30.25</v>
          </cell>
          <cell r="D31">
            <v>29.75</v>
          </cell>
          <cell r="E31">
            <v>30.8</v>
          </cell>
          <cell r="F31">
            <v>28.8</v>
          </cell>
          <cell r="G31">
            <v>27.5</v>
          </cell>
        </row>
        <row r="31">
          <cell r="I31">
            <v>19.5</v>
          </cell>
        </row>
        <row r="31">
          <cell r="R31">
            <v>53.4900007629395</v>
          </cell>
        </row>
        <row r="32">
          <cell r="A32">
            <v>37245</v>
          </cell>
          <cell r="B32">
            <v>26.5</v>
          </cell>
          <cell r="C32">
            <v>30.25</v>
          </cell>
          <cell r="D32">
            <v>29.75</v>
          </cell>
          <cell r="E32">
            <v>30.8</v>
          </cell>
          <cell r="F32">
            <v>28.8</v>
          </cell>
          <cell r="G32">
            <v>27.5</v>
          </cell>
        </row>
        <row r="32">
          <cell r="I32">
            <v>19.5</v>
          </cell>
        </row>
        <row r="32">
          <cell r="R32">
            <v>53.4900007629395</v>
          </cell>
        </row>
        <row r="33">
          <cell r="A33">
            <v>37256</v>
          </cell>
          <cell r="B33">
            <v>26.5</v>
          </cell>
          <cell r="C33">
            <v>30.25</v>
          </cell>
          <cell r="D33">
            <v>29.75</v>
          </cell>
          <cell r="E33">
            <v>31.25</v>
          </cell>
          <cell r="F33">
            <v>28.8</v>
          </cell>
          <cell r="G33">
            <v>27.5</v>
          </cell>
        </row>
        <row r="33">
          <cell r="I33">
            <v>28.8</v>
          </cell>
        </row>
        <row r="33">
          <cell r="R33">
            <v>53.4894999999999</v>
          </cell>
        </row>
        <row r="34">
          <cell r="A34">
            <v>37257</v>
          </cell>
          <cell r="B34">
            <v>29.5</v>
          </cell>
          <cell r="C34">
            <v>31.5</v>
          </cell>
          <cell r="D34">
            <v>31.5</v>
          </cell>
          <cell r="E34">
            <v>33.35</v>
          </cell>
          <cell r="F34">
            <v>31.6</v>
          </cell>
          <cell r="G34">
            <v>31</v>
          </cell>
        </row>
        <row r="34">
          <cell r="I34">
            <v>31.6</v>
          </cell>
        </row>
        <row r="34">
          <cell r="R34">
            <v>68.0266189575195</v>
          </cell>
        </row>
        <row r="35">
          <cell r="A35">
            <v>37288</v>
          </cell>
          <cell r="B35">
            <v>28.75</v>
          </cell>
          <cell r="C35">
            <v>29.65</v>
          </cell>
          <cell r="D35">
            <v>29.75</v>
          </cell>
          <cell r="E35">
            <v>32.3</v>
          </cell>
          <cell r="F35">
            <v>31.15</v>
          </cell>
          <cell r="G35">
            <v>30</v>
          </cell>
        </row>
        <row r="35">
          <cell r="I35">
            <v>31.15</v>
          </cell>
        </row>
        <row r="35">
          <cell r="R35">
            <v>67.3799896240234</v>
          </cell>
        </row>
        <row r="36">
          <cell r="A36">
            <v>37316</v>
          </cell>
          <cell r="B36">
            <v>28.75</v>
          </cell>
          <cell r="C36">
            <v>30</v>
          </cell>
          <cell r="D36">
            <v>30</v>
          </cell>
          <cell r="E36">
            <v>31.7</v>
          </cell>
          <cell r="F36">
            <v>30.9</v>
          </cell>
          <cell r="G36">
            <v>30</v>
          </cell>
        </row>
        <row r="36">
          <cell r="I36">
            <v>30.9</v>
          </cell>
        </row>
        <row r="36">
          <cell r="R36">
            <v>67.0490570068359</v>
          </cell>
        </row>
        <row r="37">
          <cell r="A37">
            <v>37347</v>
          </cell>
          <cell r="B37">
            <v>29</v>
          </cell>
          <cell r="C37">
            <v>30</v>
          </cell>
          <cell r="D37">
            <v>28</v>
          </cell>
          <cell r="E37">
            <v>29.25</v>
          </cell>
          <cell r="F37">
            <v>29.25</v>
          </cell>
          <cell r="G37">
            <v>31</v>
          </cell>
        </row>
        <row r="37">
          <cell r="I37">
            <v>29.25</v>
          </cell>
        </row>
        <row r="37">
          <cell r="R37">
            <v>56.4042716979981</v>
          </cell>
        </row>
        <row r="38">
          <cell r="A38">
            <v>37377</v>
          </cell>
          <cell r="B38">
            <v>32.25</v>
          </cell>
          <cell r="C38">
            <v>28.5</v>
          </cell>
          <cell r="D38">
            <v>26</v>
          </cell>
          <cell r="E38">
            <v>28.75</v>
          </cell>
          <cell r="F38">
            <v>33.5</v>
          </cell>
          <cell r="G38">
            <v>35.25</v>
          </cell>
        </row>
        <row r="38">
          <cell r="I38">
            <v>28.75</v>
          </cell>
        </row>
        <row r="38">
          <cell r="R38">
            <v>57.2992889404297</v>
          </cell>
        </row>
        <row r="39">
          <cell r="A39">
            <v>37408</v>
          </cell>
          <cell r="B39">
            <v>41.25</v>
          </cell>
          <cell r="C39">
            <v>30.5</v>
          </cell>
          <cell r="D39">
            <v>28</v>
          </cell>
          <cell r="E39">
            <v>35.75</v>
          </cell>
          <cell r="F39">
            <v>40</v>
          </cell>
          <cell r="G39">
            <v>46.25</v>
          </cell>
        </row>
        <row r="39">
          <cell r="I39">
            <v>35.75</v>
          </cell>
        </row>
        <row r="39">
          <cell r="R39">
            <v>58.1543922424316</v>
          </cell>
        </row>
        <row r="40">
          <cell r="A40">
            <v>37438</v>
          </cell>
          <cell r="B40">
            <v>54.25</v>
          </cell>
          <cell r="C40">
            <v>44.5</v>
          </cell>
          <cell r="D40">
            <v>41.5</v>
          </cell>
          <cell r="E40">
            <v>48.5</v>
          </cell>
          <cell r="F40">
            <v>47.25</v>
          </cell>
          <cell r="G40">
            <v>61.25</v>
          </cell>
        </row>
        <row r="40">
          <cell r="I40">
            <v>47.25</v>
          </cell>
        </row>
        <row r="40">
          <cell r="R40">
            <v>51.2812485152748</v>
          </cell>
        </row>
        <row r="41">
          <cell r="A41">
            <v>37469</v>
          </cell>
          <cell r="B41">
            <v>60</v>
          </cell>
          <cell r="C41">
            <v>51.5</v>
          </cell>
          <cell r="D41">
            <v>49</v>
          </cell>
          <cell r="E41">
            <v>54.75</v>
          </cell>
          <cell r="F41">
            <v>55.75</v>
          </cell>
          <cell r="G41">
            <v>70</v>
          </cell>
        </row>
        <row r="41">
          <cell r="I41">
            <v>54.75</v>
          </cell>
        </row>
        <row r="41">
          <cell r="R41">
            <v>52.0603325557209</v>
          </cell>
        </row>
        <row r="42">
          <cell r="A42">
            <v>37500</v>
          </cell>
          <cell r="B42">
            <v>47.5</v>
          </cell>
          <cell r="C42">
            <v>45</v>
          </cell>
          <cell r="D42">
            <v>41.5</v>
          </cell>
          <cell r="E42">
            <v>47.5</v>
          </cell>
          <cell r="F42">
            <v>47.25</v>
          </cell>
          <cell r="G42">
            <v>54.5</v>
          </cell>
        </row>
        <row r="42">
          <cell r="I42">
            <v>47.25</v>
          </cell>
        </row>
        <row r="42">
          <cell r="R42">
            <v>52.2896202600311</v>
          </cell>
        </row>
        <row r="43">
          <cell r="A43">
            <v>37530</v>
          </cell>
          <cell r="B43">
            <v>36.25</v>
          </cell>
          <cell r="C43">
            <v>39</v>
          </cell>
          <cell r="D43">
            <v>38</v>
          </cell>
          <cell r="E43">
            <v>37.75</v>
          </cell>
          <cell r="F43">
            <v>37.75</v>
          </cell>
          <cell r="G43">
            <v>38.75</v>
          </cell>
        </row>
        <row r="43">
          <cell r="I43">
            <v>37.75</v>
          </cell>
        </row>
        <row r="43">
          <cell r="R43">
            <v>61.2328018020418</v>
          </cell>
        </row>
        <row r="44">
          <cell r="A44">
            <v>37561</v>
          </cell>
          <cell r="B44">
            <v>34.25</v>
          </cell>
          <cell r="C44">
            <v>37</v>
          </cell>
          <cell r="D44">
            <v>36</v>
          </cell>
          <cell r="E44">
            <v>38.75</v>
          </cell>
          <cell r="F44">
            <v>36.75</v>
          </cell>
          <cell r="G44">
            <v>36.25</v>
          </cell>
        </row>
        <row r="44">
          <cell r="I44">
            <v>36.75</v>
          </cell>
        </row>
        <row r="44">
          <cell r="R44">
            <v>67.2130946128982</v>
          </cell>
        </row>
        <row r="45">
          <cell r="A45">
            <v>37591</v>
          </cell>
          <cell r="B45">
            <v>35.5</v>
          </cell>
          <cell r="C45">
            <v>37.5</v>
          </cell>
          <cell r="D45">
            <v>37</v>
          </cell>
          <cell r="E45">
            <v>39.75</v>
          </cell>
          <cell r="F45">
            <v>38.75</v>
          </cell>
          <cell r="G45">
            <v>37.5</v>
          </cell>
        </row>
        <row r="45">
          <cell r="I45">
            <v>38.75</v>
          </cell>
        </row>
        <row r="45">
          <cell r="R45">
            <v>71.3860732502437</v>
          </cell>
        </row>
        <row r="46">
          <cell r="A46">
            <v>37622</v>
          </cell>
          <cell r="B46">
            <v>35.5</v>
          </cell>
          <cell r="C46">
            <v>42.5</v>
          </cell>
          <cell r="D46">
            <v>42</v>
          </cell>
          <cell r="E46">
            <v>42.25</v>
          </cell>
          <cell r="F46">
            <v>39.75</v>
          </cell>
          <cell r="G46">
            <v>37.5</v>
          </cell>
        </row>
        <row r="46">
          <cell r="I46">
            <v>39.75</v>
          </cell>
        </row>
        <row r="46">
          <cell r="R46">
            <v>52.9379930839653</v>
          </cell>
        </row>
        <row r="47">
          <cell r="A47">
            <v>37653</v>
          </cell>
          <cell r="B47">
            <v>35.5</v>
          </cell>
          <cell r="C47">
            <v>40.75</v>
          </cell>
          <cell r="D47">
            <v>40</v>
          </cell>
          <cell r="E47">
            <v>40.25</v>
          </cell>
          <cell r="F47">
            <v>38.25</v>
          </cell>
          <cell r="G47">
            <v>37.5</v>
          </cell>
        </row>
        <row r="47">
          <cell r="I47">
            <v>38.25</v>
          </cell>
        </row>
        <row r="47">
          <cell r="R47">
            <v>51.7234888245134</v>
          </cell>
        </row>
        <row r="48">
          <cell r="A48">
            <v>37681</v>
          </cell>
          <cell r="B48">
            <v>35.5</v>
          </cell>
          <cell r="C48">
            <v>39.5</v>
          </cell>
          <cell r="D48">
            <v>38</v>
          </cell>
          <cell r="E48">
            <v>38.25</v>
          </cell>
          <cell r="F48">
            <v>37.5</v>
          </cell>
          <cell r="G48">
            <v>37.5</v>
          </cell>
        </row>
        <row r="48">
          <cell r="I48">
            <v>37.5</v>
          </cell>
        </row>
        <row r="48">
          <cell r="R48">
            <v>50.0236305046603</v>
          </cell>
        </row>
        <row r="49">
          <cell r="A49">
            <v>37712</v>
          </cell>
          <cell r="B49">
            <v>34</v>
          </cell>
          <cell r="C49">
            <v>36.5</v>
          </cell>
          <cell r="D49">
            <v>33</v>
          </cell>
          <cell r="E49">
            <v>36.25</v>
          </cell>
          <cell r="F49">
            <v>38.5</v>
          </cell>
          <cell r="G49">
            <v>36</v>
          </cell>
        </row>
        <row r="49">
          <cell r="I49">
            <v>36.25</v>
          </cell>
        </row>
        <row r="49">
          <cell r="R49">
            <v>48.1614047651468</v>
          </cell>
        </row>
        <row r="50">
          <cell r="A50">
            <v>37742</v>
          </cell>
          <cell r="B50">
            <v>35</v>
          </cell>
          <cell r="C50">
            <v>33</v>
          </cell>
          <cell r="D50">
            <v>29.5</v>
          </cell>
          <cell r="E50">
            <v>36.75</v>
          </cell>
          <cell r="F50">
            <v>39.25</v>
          </cell>
          <cell r="G50">
            <v>37</v>
          </cell>
        </row>
        <row r="50">
          <cell r="I50">
            <v>36.75</v>
          </cell>
        </row>
        <row r="50">
          <cell r="R50">
            <v>48.2406747755305</v>
          </cell>
        </row>
        <row r="51">
          <cell r="A51">
            <v>37773</v>
          </cell>
          <cell r="B51">
            <v>41.5</v>
          </cell>
          <cell r="C51">
            <v>34.75</v>
          </cell>
          <cell r="D51">
            <v>31</v>
          </cell>
          <cell r="E51">
            <v>41.75</v>
          </cell>
          <cell r="F51">
            <v>45.25</v>
          </cell>
          <cell r="G51">
            <v>46</v>
          </cell>
        </row>
        <row r="51">
          <cell r="I51">
            <v>41.75</v>
          </cell>
        </row>
        <row r="51">
          <cell r="R51">
            <v>48.724116334287</v>
          </cell>
        </row>
        <row r="52">
          <cell r="A52">
            <v>37803</v>
          </cell>
          <cell r="B52">
            <v>53.5</v>
          </cell>
          <cell r="C52">
            <v>51.5</v>
          </cell>
          <cell r="D52">
            <v>47</v>
          </cell>
          <cell r="E52">
            <v>52.25</v>
          </cell>
          <cell r="F52">
            <v>57.75</v>
          </cell>
          <cell r="G52">
            <v>59.5</v>
          </cell>
        </row>
        <row r="52">
          <cell r="I52">
            <v>52.25</v>
          </cell>
        </row>
        <row r="52">
          <cell r="R52">
            <v>49.2887659291249</v>
          </cell>
        </row>
        <row r="53">
          <cell r="A53">
            <v>37834</v>
          </cell>
          <cell r="B53">
            <v>63.5</v>
          </cell>
          <cell r="C53">
            <v>58.5</v>
          </cell>
          <cell r="D53">
            <v>55</v>
          </cell>
          <cell r="E53">
            <v>60.75</v>
          </cell>
          <cell r="F53">
            <v>63.5</v>
          </cell>
          <cell r="G53">
            <v>71.5</v>
          </cell>
        </row>
        <row r="53">
          <cell r="I53">
            <v>60.75</v>
          </cell>
        </row>
        <row r="53">
          <cell r="R53">
            <v>49.8054026065874</v>
          </cell>
        </row>
        <row r="54">
          <cell r="A54">
            <v>37865</v>
          </cell>
          <cell r="B54">
            <v>50</v>
          </cell>
          <cell r="C54">
            <v>47.5</v>
          </cell>
          <cell r="D54">
            <v>44</v>
          </cell>
          <cell r="E54">
            <v>55.75</v>
          </cell>
          <cell r="F54">
            <v>50.5</v>
          </cell>
          <cell r="G54">
            <v>56</v>
          </cell>
        </row>
        <row r="54">
          <cell r="I54">
            <v>50.5</v>
          </cell>
        </row>
        <row r="54">
          <cell r="R54">
            <v>49.9337386414034</v>
          </cell>
        </row>
        <row r="55">
          <cell r="A55">
            <v>37895</v>
          </cell>
          <cell r="B55">
            <v>37</v>
          </cell>
          <cell r="C55">
            <v>43.25</v>
          </cell>
          <cell r="D55">
            <v>41.5</v>
          </cell>
          <cell r="E55">
            <v>39.25</v>
          </cell>
          <cell r="F55">
            <v>39</v>
          </cell>
          <cell r="G55">
            <v>39.25</v>
          </cell>
        </row>
        <row r="55">
          <cell r="I55">
            <v>39</v>
          </cell>
        </row>
        <row r="55">
          <cell r="R55">
            <v>50.6137380870917</v>
          </cell>
        </row>
        <row r="56">
          <cell r="A56">
            <v>37926</v>
          </cell>
          <cell r="B56">
            <v>36</v>
          </cell>
          <cell r="C56">
            <v>39.5</v>
          </cell>
          <cell r="D56">
            <v>38.75</v>
          </cell>
          <cell r="E56">
            <v>41.25</v>
          </cell>
          <cell r="F56">
            <v>38.75</v>
          </cell>
          <cell r="G56">
            <v>37.75</v>
          </cell>
        </row>
        <row r="56">
          <cell r="I56">
            <v>38.75</v>
          </cell>
        </row>
        <row r="56">
          <cell r="R56">
            <v>53.5770905639071</v>
          </cell>
        </row>
        <row r="57">
          <cell r="A57">
            <v>37956</v>
          </cell>
          <cell r="B57">
            <v>35.5</v>
          </cell>
          <cell r="C57">
            <v>40.75</v>
          </cell>
          <cell r="D57">
            <v>40</v>
          </cell>
          <cell r="E57">
            <v>43.25</v>
          </cell>
          <cell r="F57">
            <v>40</v>
          </cell>
          <cell r="G57">
            <v>37</v>
          </cell>
        </row>
        <row r="57">
          <cell r="I57">
            <v>40</v>
          </cell>
        </row>
        <row r="57">
          <cell r="R57">
            <v>56.0801479849221</v>
          </cell>
        </row>
        <row r="58">
          <cell r="A58">
            <v>37987</v>
          </cell>
          <cell r="B58">
            <v>36.21</v>
          </cell>
          <cell r="C58">
            <v>42.88</v>
          </cell>
          <cell r="D58">
            <v>42.12</v>
          </cell>
          <cell r="E58">
            <v>42.72</v>
          </cell>
          <cell r="F58">
            <v>40.2</v>
          </cell>
          <cell r="G58">
            <v>38.41</v>
          </cell>
        </row>
        <row r="58">
          <cell r="I58">
            <v>40.21</v>
          </cell>
        </row>
        <row r="58">
          <cell r="R58">
            <v>54.3041692263017</v>
          </cell>
        </row>
        <row r="59">
          <cell r="A59">
            <v>38018</v>
          </cell>
          <cell r="B59">
            <v>36.21</v>
          </cell>
          <cell r="C59">
            <v>41.38</v>
          </cell>
          <cell r="D59">
            <v>40.4</v>
          </cell>
          <cell r="E59">
            <v>40.69</v>
          </cell>
          <cell r="F59">
            <v>38.67</v>
          </cell>
          <cell r="G59">
            <v>38.41</v>
          </cell>
        </row>
        <row r="59">
          <cell r="I59">
            <v>38.69</v>
          </cell>
        </row>
        <row r="59">
          <cell r="R59">
            <v>52.9935182381892</v>
          </cell>
        </row>
        <row r="60">
          <cell r="A60">
            <v>38047</v>
          </cell>
          <cell r="B60">
            <v>36.21</v>
          </cell>
          <cell r="C60">
            <v>40.3</v>
          </cell>
          <cell r="D60">
            <v>38.68</v>
          </cell>
          <cell r="E60">
            <v>38.66</v>
          </cell>
          <cell r="F60">
            <v>37.91</v>
          </cell>
          <cell r="G60">
            <v>38.41</v>
          </cell>
        </row>
        <row r="60">
          <cell r="I60">
            <v>37.92</v>
          </cell>
        </row>
        <row r="60">
          <cell r="R60">
            <v>50.8977362571376</v>
          </cell>
        </row>
        <row r="61">
          <cell r="A61">
            <v>38078</v>
          </cell>
          <cell r="B61">
            <v>34.82</v>
          </cell>
          <cell r="C61">
            <v>37.73</v>
          </cell>
          <cell r="D61">
            <v>34.39</v>
          </cell>
          <cell r="E61">
            <v>36.64</v>
          </cell>
          <cell r="F61">
            <v>38.91</v>
          </cell>
          <cell r="G61">
            <v>37.02</v>
          </cell>
        </row>
        <row r="61">
          <cell r="I61">
            <v>36.65</v>
          </cell>
        </row>
        <row r="61">
          <cell r="R61">
            <v>47.6499485810906</v>
          </cell>
        </row>
        <row r="62">
          <cell r="A62">
            <v>38108</v>
          </cell>
          <cell r="B62">
            <v>35.74</v>
          </cell>
          <cell r="C62">
            <v>34.73</v>
          </cell>
          <cell r="D62">
            <v>31.38</v>
          </cell>
          <cell r="E62">
            <v>37.13</v>
          </cell>
          <cell r="F62">
            <v>39.66</v>
          </cell>
          <cell r="G62">
            <v>37.94</v>
          </cell>
        </row>
        <row r="62">
          <cell r="I62">
            <v>37.15</v>
          </cell>
        </row>
        <row r="62">
          <cell r="R62">
            <v>47.7038424949411</v>
          </cell>
        </row>
        <row r="63">
          <cell r="A63">
            <v>38139</v>
          </cell>
          <cell r="B63">
            <v>41.77</v>
          </cell>
          <cell r="C63">
            <v>36.23</v>
          </cell>
          <cell r="D63">
            <v>32.67</v>
          </cell>
          <cell r="E63">
            <v>42.18</v>
          </cell>
          <cell r="F63">
            <v>45.71</v>
          </cell>
          <cell r="G63">
            <v>46.1</v>
          </cell>
        </row>
        <row r="63">
          <cell r="I63">
            <v>42.19</v>
          </cell>
        </row>
        <row r="63">
          <cell r="R63">
            <v>48.3114880654095</v>
          </cell>
        </row>
        <row r="64">
          <cell r="A64">
            <v>38169</v>
          </cell>
          <cell r="B64">
            <v>52.89</v>
          </cell>
          <cell r="C64">
            <v>50.6</v>
          </cell>
          <cell r="D64">
            <v>46.41</v>
          </cell>
          <cell r="E64">
            <v>52.77</v>
          </cell>
          <cell r="F64">
            <v>58.33</v>
          </cell>
          <cell r="G64">
            <v>58.49</v>
          </cell>
        </row>
        <row r="64">
          <cell r="I64">
            <v>52.79</v>
          </cell>
        </row>
        <row r="64">
          <cell r="R64">
            <v>48.9524402445578</v>
          </cell>
        </row>
        <row r="65">
          <cell r="A65">
            <v>38200</v>
          </cell>
          <cell r="B65">
            <v>62.16</v>
          </cell>
          <cell r="C65">
            <v>56.61</v>
          </cell>
          <cell r="D65">
            <v>53.28</v>
          </cell>
          <cell r="E65">
            <v>61.35</v>
          </cell>
          <cell r="F65">
            <v>64.12</v>
          </cell>
          <cell r="G65">
            <v>69.46</v>
          </cell>
        </row>
        <row r="65">
          <cell r="I65">
            <v>61.37</v>
          </cell>
        </row>
        <row r="65">
          <cell r="R65">
            <v>49.5190872437737</v>
          </cell>
        </row>
        <row r="66">
          <cell r="A66">
            <v>38231</v>
          </cell>
          <cell r="B66">
            <v>49.65</v>
          </cell>
          <cell r="C66">
            <v>47.17</v>
          </cell>
          <cell r="D66">
            <v>43.83</v>
          </cell>
          <cell r="E66">
            <v>56.29</v>
          </cell>
          <cell r="F66">
            <v>50.99</v>
          </cell>
          <cell r="G66">
            <v>55.25</v>
          </cell>
        </row>
        <row r="66">
          <cell r="I66">
            <v>51</v>
          </cell>
        </row>
        <row r="66">
          <cell r="R66">
            <v>49.2542199165551</v>
          </cell>
        </row>
        <row r="67">
          <cell r="A67">
            <v>38261</v>
          </cell>
          <cell r="B67">
            <v>37.6</v>
          </cell>
          <cell r="C67">
            <v>43.52</v>
          </cell>
          <cell r="D67">
            <v>41.69</v>
          </cell>
          <cell r="E67">
            <v>39.62</v>
          </cell>
          <cell r="F67">
            <v>39.37</v>
          </cell>
          <cell r="G67">
            <v>40.01</v>
          </cell>
        </row>
        <row r="67">
          <cell r="I67">
            <v>39.38</v>
          </cell>
        </row>
        <row r="67">
          <cell r="R67">
            <v>49.4544549395876</v>
          </cell>
        </row>
        <row r="68">
          <cell r="A68">
            <v>38292</v>
          </cell>
          <cell r="B68">
            <v>36.67</v>
          </cell>
          <cell r="C68">
            <v>40.31</v>
          </cell>
          <cell r="D68">
            <v>39.33</v>
          </cell>
          <cell r="E68">
            <v>41.63</v>
          </cell>
          <cell r="F68">
            <v>39.11</v>
          </cell>
          <cell r="G68">
            <v>38.65</v>
          </cell>
        </row>
        <row r="68">
          <cell r="I68">
            <v>39.12</v>
          </cell>
        </row>
        <row r="68">
          <cell r="R68">
            <v>52.5373445901113</v>
          </cell>
        </row>
        <row r="69">
          <cell r="A69">
            <v>38322</v>
          </cell>
          <cell r="B69">
            <v>36.21</v>
          </cell>
          <cell r="C69">
            <v>41.38</v>
          </cell>
          <cell r="D69">
            <v>40.4</v>
          </cell>
          <cell r="E69">
            <v>43.64</v>
          </cell>
          <cell r="F69">
            <v>40.36</v>
          </cell>
          <cell r="G69">
            <v>37.98</v>
          </cell>
        </row>
        <row r="69">
          <cell r="I69">
            <v>40.37</v>
          </cell>
        </row>
        <row r="69">
          <cell r="R69">
            <v>54.9954380892059</v>
          </cell>
        </row>
        <row r="70">
          <cell r="A70">
            <v>38353</v>
          </cell>
          <cell r="B70">
            <v>36.47</v>
          </cell>
          <cell r="C70">
            <v>43.19</v>
          </cell>
          <cell r="D70">
            <v>42.21</v>
          </cell>
          <cell r="E70">
            <v>43.08</v>
          </cell>
          <cell r="F70">
            <v>40.53</v>
          </cell>
          <cell r="G70">
            <v>38.79</v>
          </cell>
        </row>
        <row r="70">
          <cell r="I70">
            <v>40.56</v>
          </cell>
        </row>
        <row r="70">
          <cell r="R70">
            <v>52.880649059052</v>
          </cell>
        </row>
        <row r="71">
          <cell r="A71">
            <v>38384</v>
          </cell>
          <cell r="B71">
            <v>36.47</v>
          </cell>
          <cell r="C71">
            <v>41.91</v>
          </cell>
          <cell r="D71">
            <v>40.74</v>
          </cell>
          <cell r="E71">
            <v>41.03</v>
          </cell>
          <cell r="F71">
            <v>38.99</v>
          </cell>
          <cell r="G71">
            <v>38.79</v>
          </cell>
        </row>
        <row r="71">
          <cell r="I71">
            <v>39.02</v>
          </cell>
        </row>
        <row r="71">
          <cell r="R71">
            <v>51.634531563499</v>
          </cell>
        </row>
        <row r="72">
          <cell r="A72">
            <v>38412</v>
          </cell>
          <cell r="B72">
            <v>36.47</v>
          </cell>
          <cell r="C72">
            <v>40.99</v>
          </cell>
          <cell r="D72">
            <v>39.27</v>
          </cell>
          <cell r="E72">
            <v>38.98</v>
          </cell>
          <cell r="F72">
            <v>38.22</v>
          </cell>
          <cell r="G72">
            <v>38.79</v>
          </cell>
        </row>
        <row r="72">
          <cell r="I72">
            <v>38.24</v>
          </cell>
        </row>
        <row r="72">
          <cell r="R72">
            <v>49.6439627738887</v>
          </cell>
        </row>
        <row r="73">
          <cell r="A73">
            <v>38443</v>
          </cell>
          <cell r="B73">
            <v>35.07</v>
          </cell>
          <cell r="C73">
            <v>38.79</v>
          </cell>
          <cell r="D73">
            <v>35.59</v>
          </cell>
          <cell r="E73">
            <v>36.93</v>
          </cell>
          <cell r="F73">
            <v>39.22</v>
          </cell>
          <cell r="G73">
            <v>37.39</v>
          </cell>
        </row>
        <row r="73">
          <cell r="I73">
            <v>36.95</v>
          </cell>
        </row>
        <row r="73">
          <cell r="R73">
            <v>46.5602198997419</v>
          </cell>
        </row>
        <row r="74">
          <cell r="A74">
            <v>38473</v>
          </cell>
          <cell r="B74">
            <v>36</v>
          </cell>
          <cell r="C74">
            <v>36.22</v>
          </cell>
          <cell r="D74">
            <v>33.02</v>
          </cell>
          <cell r="E74">
            <v>37.43</v>
          </cell>
          <cell r="F74">
            <v>39.98</v>
          </cell>
          <cell r="G74">
            <v>38.32</v>
          </cell>
        </row>
        <row r="74">
          <cell r="I74">
            <v>37.45</v>
          </cell>
        </row>
        <row r="74">
          <cell r="R74">
            <v>46.6117884592879</v>
          </cell>
        </row>
        <row r="75">
          <cell r="A75">
            <v>38504</v>
          </cell>
          <cell r="B75">
            <v>42.07</v>
          </cell>
          <cell r="C75">
            <v>37.51</v>
          </cell>
          <cell r="D75">
            <v>34.12</v>
          </cell>
          <cell r="E75">
            <v>42.51</v>
          </cell>
          <cell r="F75">
            <v>46.07</v>
          </cell>
          <cell r="G75">
            <v>46.2</v>
          </cell>
        </row>
        <row r="75">
          <cell r="I75">
            <v>42.53</v>
          </cell>
        </row>
        <row r="75">
          <cell r="R75">
            <v>47.189377886271</v>
          </cell>
        </row>
        <row r="76">
          <cell r="A76">
            <v>38534</v>
          </cell>
          <cell r="B76">
            <v>53.27</v>
          </cell>
          <cell r="C76">
            <v>49.83</v>
          </cell>
          <cell r="D76">
            <v>45.9</v>
          </cell>
          <cell r="E76">
            <v>53.18</v>
          </cell>
          <cell r="F76">
            <v>58.78</v>
          </cell>
          <cell r="G76">
            <v>58.47</v>
          </cell>
        </row>
        <row r="76">
          <cell r="I76">
            <v>53.21</v>
          </cell>
        </row>
        <row r="76">
          <cell r="R76">
            <v>47.7991283337621</v>
          </cell>
        </row>
        <row r="77">
          <cell r="A77">
            <v>38565</v>
          </cell>
          <cell r="B77">
            <v>62.61</v>
          </cell>
          <cell r="C77">
            <v>54.98</v>
          </cell>
          <cell r="D77">
            <v>51.79</v>
          </cell>
          <cell r="E77">
            <v>61.82</v>
          </cell>
          <cell r="F77">
            <v>64.62</v>
          </cell>
          <cell r="G77">
            <v>69.25</v>
          </cell>
        </row>
        <row r="77">
          <cell r="I77">
            <v>61.85</v>
          </cell>
        </row>
        <row r="77">
          <cell r="R77">
            <v>48.3384969411336</v>
          </cell>
        </row>
        <row r="78">
          <cell r="A78">
            <v>38596</v>
          </cell>
          <cell r="B78">
            <v>50.01</v>
          </cell>
          <cell r="C78">
            <v>46.89</v>
          </cell>
          <cell r="D78">
            <v>43.7</v>
          </cell>
          <cell r="E78">
            <v>56.71</v>
          </cell>
          <cell r="F78">
            <v>51.37</v>
          </cell>
          <cell r="G78">
            <v>55.21</v>
          </cell>
        </row>
        <row r="78">
          <cell r="I78">
            <v>51.4</v>
          </cell>
        </row>
        <row r="78">
          <cell r="R78">
            <v>48.0884031210565</v>
          </cell>
        </row>
        <row r="79">
          <cell r="A79">
            <v>38626</v>
          </cell>
          <cell r="B79">
            <v>37.87</v>
          </cell>
          <cell r="C79">
            <v>43.77</v>
          </cell>
          <cell r="D79">
            <v>41.86</v>
          </cell>
          <cell r="E79">
            <v>39.92</v>
          </cell>
          <cell r="F79">
            <v>39.66</v>
          </cell>
          <cell r="G79">
            <v>40.37</v>
          </cell>
        </row>
        <row r="79">
          <cell r="I79">
            <v>39.68</v>
          </cell>
        </row>
        <row r="79">
          <cell r="R79">
            <v>48.2790190311574</v>
          </cell>
        </row>
        <row r="80">
          <cell r="A80">
            <v>38657</v>
          </cell>
          <cell r="B80">
            <v>36.94</v>
          </cell>
          <cell r="C80">
            <v>41.02</v>
          </cell>
          <cell r="D80">
            <v>39.83</v>
          </cell>
          <cell r="E80">
            <v>41.94</v>
          </cell>
          <cell r="F80">
            <v>39.4</v>
          </cell>
          <cell r="G80">
            <v>39.08</v>
          </cell>
        </row>
        <row r="80">
          <cell r="I80">
            <v>39.42</v>
          </cell>
        </row>
        <row r="80">
          <cell r="R80">
            <v>51.0621333553193</v>
          </cell>
        </row>
        <row r="81">
          <cell r="A81">
            <v>38687</v>
          </cell>
          <cell r="B81">
            <v>36.47</v>
          </cell>
          <cell r="C81">
            <v>41.94</v>
          </cell>
          <cell r="D81">
            <v>40.76</v>
          </cell>
          <cell r="E81">
            <v>43.96</v>
          </cell>
          <cell r="F81">
            <v>40.66</v>
          </cell>
          <cell r="G81">
            <v>38.43</v>
          </cell>
        </row>
        <row r="81">
          <cell r="I81">
            <v>40.68</v>
          </cell>
        </row>
        <row r="81">
          <cell r="R81">
            <v>53.4072943070582</v>
          </cell>
        </row>
        <row r="82">
          <cell r="A82">
            <v>38718</v>
          </cell>
          <cell r="B82">
            <v>36.73</v>
          </cell>
          <cell r="C82">
            <v>43.66</v>
          </cell>
          <cell r="D82">
            <v>42.47</v>
          </cell>
          <cell r="E82">
            <v>43.37</v>
          </cell>
          <cell r="F82">
            <v>40.8</v>
          </cell>
          <cell r="G82">
            <v>39.15</v>
          </cell>
        </row>
        <row r="82">
          <cell r="I82">
            <v>40.84</v>
          </cell>
        </row>
        <row r="82">
          <cell r="R82">
            <v>48.3520837648688</v>
          </cell>
        </row>
        <row r="83">
          <cell r="A83">
            <v>38749</v>
          </cell>
          <cell r="B83">
            <v>36.73</v>
          </cell>
          <cell r="C83">
            <v>42.5</v>
          </cell>
          <cell r="D83">
            <v>41.14</v>
          </cell>
          <cell r="E83">
            <v>41.31</v>
          </cell>
          <cell r="F83">
            <v>39.25</v>
          </cell>
          <cell r="G83">
            <v>39.15</v>
          </cell>
        </row>
        <row r="83">
          <cell r="I83">
            <v>39.29</v>
          </cell>
        </row>
        <row r="83">
          <cell r="R83">
            <v>47.2654016932398</v>
          </cell>
        </row>
        <row r="84">
          <cell r="A84">
            <v>38777</v>
          </cell>
          <cell r="B84">
            <v>36.73</v>
          </cell>
          <cell r="C84">
            <v>41.67</v>
          </cell>
          <cell r="D84">
            <v>39.8</v>
          </cell>
          <cell r="E84">
            <v>39.24</v>
          </cell>
          <cell r="F84">
            <v>38.47</v>
          </cell>
          <cell r="G84">
            <v>39.15</v>
          </cell>
        </row>
        <row r="84">
          <cell r="I84">
            <v>38.5</v>
          </cell>
        </row>
        <row r="84">
          <cell r="R84">
            <v>45.5090972197186</v>
          </cell>
        </row>
        <row r="85">
          <cell r="A85">
            <v>38808</v>
          </cell>
          <cell r="B85">
            <v>35.32</v>
          </cell>
          <cell r="C85">
            <v>39.67</v>
          </cell>
          <cell r="D85">
            <v>36.46</v>
          </cell>
          <cell r="E85">
            <v>37.18</v>
          </cell>
          <cell r="F85">
            <v>39.49</v>
          </cell>
          <cell r="G85">
            <v>37.74</v>
          </cell>
        </row>
        <row r="85">
          <cell r="I85">
            <v>37.21</v>
          </cell>
        </row>
        <row r="85">
          <cell r="R85">
            <v>42.7706056686228</v>
          </cell>
        </row>
        <row r="86">
          <cell r="A86">
            <v>38838</v>
          </cell>
          <cell r="B86">
            <v>36.26</v>
          </cell>
          <cell r="C86">
            <v>37.33</v>
          </cell>
          <cell r="D86">
            <v>34.12</v>
          </cell>
          <cell r="E86">
            <v>37.68</v>
          </cell>
          <cell r="F86">
            <v>40.24</v>
          </cell>
          <cell r="G86">
            <v>38.68</v>
          </cell>
        </row>
        <row r="86">
          <cell r="I86">
            <v>37.71</v>
          </cell>
        </row>
        <row r="86">
          <cell r="R86">
            <v>42.8364805656698</v>
          </cell>
        </row>
        <row r="87">
          <cell r="A87">
            <v>38869</v>
          </cell>
          <cell r="B87">
            <v>42.38</v>
          </cell>
          <cell r="C87">
            <v>38.51</v>
          </cell>
          <cell r="D87">
            <v>35.12</v>
          </cell>
          <cell r="E87">
            <v>42.79</v>
          </cell>
          <cell r="F87">
            <v>46.38</v>
          </cell>
          <cell r="G87">
            <v>46.34</v>
          </cell>
        </row>
        <row r="87">
          <cell r="I87">
            <v>42.83</v>
          </cell>
        </row>
        <row r="87">
          <cell r="R87">
            <v>43.3756184941927</v>
          </cell>
        </row>
        <row r="88">
          <cell r="A88">
            <v>38899</v>
          </cell>
          <cell r="B88">
            <v>53.66</v>
          </cell>
          <cell r="C88">
            <v>49.73</v>
          </cell>
          <cell r="D88">
            <v>45.83</v>
          </cell>
          <cell r="E88">
            <v>53.54</v>
          </cell>
          <cell r="F88">
            <v>59.18</v>
          </cell>
          <cell r="G88">
            <v>58.52</v>
          </cell>
        </row>
        <row r="88">
          <cell r="I88">
            <v>53.58</v>
          </cell>
        </row>
        <row r="88">
          <cell r="R88">
            <v>43.9414629206544</v>
          </cell>
        </row>
        <row r="89">
          <cell r="A89">
            <v>38930</v>
          </cell>
          <cell r="B89">
            <v>63.06</v>
          </cell>
          <cell r="C89">
            <v>54.42</v>
          </cell>
          <cell r="D89">
            <v>51.18</v>
          </cell>
          <cell r="E89">
            <v>62.23</v>
          </cell>
          <cell r="F89">
            <v>65.05</v>
          </cell>
          <cell r="G89">
            <v>69.14</v>
          </cell>
        </row>
        <row r="89">
          <cell r="I89">
            <v>62.28</v>
          </cell>
        </row>
        <row r="89">
          <cell r="R89">
            <v>44.4431765654701</v>
          </cell>
        </row>
        <row r="90">
          <cell r="A90">
            <v>38961</v>
          </cell>
          <cell r="B90">
            <v>50.37</v>
          </cell>
          <cell r="C90">
            <v>47.07</v>
          </cell>
          <cell r="D90">
            <v>43.83</v>
          </cell>
          <cell r="E90">
            <v>57.09</v>
          </cell>
          <cell r="F90">
            <v>51.72</v>
          </cell>
          <cell r="G90">
            <v>55.23</v>
          </cell>
        </row>
        <row r="90">
          <cell r="I90">
            <v>51.76</v>
          </cell>
        </row>
        <row r="90">
          <cell r="R90">
            <v>44.2368287889556</v>
          </cell>
        </row>
        <row r="91">
          <cell r="A91">
            <v>38991</v>
          </cell>
          <cell r="B91">
            <v>38.15</v>
          </cell>
          <cell r="C91">
            <v>44.23</v>
          </cell>
          <cell r="D91">
            <v>42.16</v>
          </cell>
          <cell r="E91">
            <v>40.18</v>
          </cell>
          <cell r="F91">
            <v>39.93</v>
          </cell>
          <cell r="G91">
            <v>40.72</v>
          </cell>
        </row>
        <row r="91">
          <cell r="I91">
            <v>39.96</v>
          </cell>
        </row>
        <row r="91">
          <cell r="R91">
            <v>44.4244302087307</v>
          </cell>
        </row>
        <row r="92">
          <cell r="A92">
            <v>39022</v>
          </cell>
          <cell r="B92">
            <v>37.21</v>
          </cell>
          <cell r="C92">
            <v>41.72</v>
          </cell>
          <cell r="D92">
            <v>40.32</v>
          </cell>
          <cell r="E92">
            <v>42.22</v>
          </cell>
          <cell r="F92">
            <v>39.66</v>
          </cell>
          <cell r="G92">
            <v>39.47</v>
          </cell>
        </row>
        <row r="92">
          <cell r="I92">
            <v>39.69</v>
          </cell>
        </row>
        <row r="92">
          <cell r="R92">
            <v>46.8735803806433</v>
          </cell>
        </row>
        <row r="93">
          <cell r="A93">
            <v>39052</v>
          </cell>
          <cell r="B93">
            <v>36.74</v>
          </cell>
          <cell r="C93">
            <v>42.57</v>
          </cell>
          <cell r="D93">
            <v>41.16</v>
          </cell>
          <cell r="E93">
            <v>44.25</v>
          </cell>
          <cell r="F93">
            <v>40.93</v>
          </cell>
          <cell r="G93">
            <v>38.85</v>
          </cell>
        </row>
        <row r="93">
          <cell r="I93">
            <v>40.96</v>
          </cell>
        </row>
        <row r="93">
          <cell r="R93">
            <v>48.9862763491375</v>
          </cell>
        </row>
        <row r="94">
          <cell r="A94">
            <v>39083</v>
          </cell>
          <cell r="B94">
            <v>37</v>
          </cell>
          <cell r="C94">
            <v>44.4</v>
          </cell>
          <cell r="D94">
            <v>42.74</v>
          </cell>
          <cell r="E94">
            <v>43.68</v>
          </cell>
          <cell r="F94">
            <v>41.1</v>
          </cell>
          <cell r="G94">
            <v>39.45</v>
          </cell>
        </row>
        <row r="94">
          <cell r="I94">
            <v>41.14</v>
          </cell>
        </row>
        <row r="94">
          <cell r="R94">
            <v>49.5406518390521</v>
          </cell>
        </row>
        <row r="95">
          <cell r="A95">
            <v>39114</v>
          </cell>
          <cell r="B95">
            <v>37</v>
          </cell>
          <cell r="C95">
            <v>43.34</v>
          </cell>
          <cell r="D95">
            <v>41.53</v>
          </cell>
          <cell r="E95">
            <v>41.6</v>
          </cell>
          <cell r="F95">
            <v>39.53</v>
          </cell>
          <cell r="G95">
            <v>39.45</v>
          </cell>
        </row>
        <row r="95">
          <cell r="I95">
            <v>39.57</v>
          </cell>
        </row>
        <row r="95">
          <cell r="R95">
            <v>48.432400389594</v>
          </cell>
        </row>
        <row r="96">
          <cell r="A96">
            <v>39142</v>
          </cell>
          <cell r="B96">
            <v>37</v>
          </cell>
          <cell r="C96">
            <v>42.58</v>
          </cell>
          <cell r="D96">
            <v>40.32</v>
          </cell>
          <cell r="E96">
            <v>39.51</v>
          </cell>
          <cell r="F96">
            <v>38.74</v>
          </cell>
          <cell r="G96">
            <v>39.45</v>
          </cell>
        </row>
        <row r="96">
          <cell r="I96">
            <v>38.78</v>
          </cell>
        </row>
        <row r="96">
          <cell r="R96">
            <v>46.6544723741956</v>
          </cell>
        </row>
        <row r="97">
          <cell r="A97">
            <v>39173</v>
          </cell>
          <cell r="B97">
            <v>35.58</v>
          </cell>
          <cell r="C97">
            <v>40.75</v>
          </cell>
          <cell r="D97">
            <v>37.28</v>
          </cell>
          <cell r="E97">
            <v>37.43</v>
          </cell>
          <cell r="F97">
            <v>39.76</v>
          </cell>
          <cell r="G97">
            <v>38.04</v>
          </cell>
        </row>
        <row r="97">
          <cell r="I97">
            <v>37.47</v>
          </cell>
        </row>
        <row r="97">
          <cell r="R97">
            <v>43.8908843763714</v>
          </cell>
        </row>
        <row r="98">
          <cell r="A98">
            <v>39203</v>
          </cell>
          <cell r="B98">
            <v>36.52</v>
          </cell>
          <cell r="C98">
            <v>38.61</v>
          </cell>
          <cell r="D98">
            <v>35.16</v>
          </cell>
          <cell r="E98">
            <v>37.93</v>
          </cell>
          <cell r="F98">
            <v>40.51</v>
          </cell>
          <cell r="G98">
            <v>38.97</v>
          </cell>
        </row>
        <row r="98">
          <cell r="I98">
            <v>37.97</v>
          </cell>
        </row>
        <row r="98">
          <cell r="R98">
            <v>43.9393073122803</v>
          </cell>
        </row>
        <row r="99">
          <cell r="A99">
            <v>39234</v>
          </cell>
          <cell r="B99">
            <v>42.68</v>
          </cell>
          <cell r="C99">
            <v>39.69</v>
          </cell>
          <cell r="D99">
            <v>36.07</v>
          </cell>
          <cell r="E99">
            <v>43.08</v>
          </cell>
          <cell r="F99">
            <v>46.69</v>
          </cell>
          <cell r="G99">
            <v>46.52</v>
          </cell>
        </row>
        <row r="99">
          <cell r="I99">
            <v>43.12</v>
          </cell>
        </row>
        <row r="99">
          <cell r="R99">
            <v>44.4603637319686</v>
          </cell>
        </row>
        <row r="100">
          <cell r="A100">
            <v>39264</v>
          </cell>
          <cell r="B100">
            <v>54.04</v>
          </cell>
          <cell r="C100">
            <v>49.96</v>
          </cell>
          <cell r="D100">
            <v>45.8</v>
          </cell>
          <cell r="E100">
            <v>53.89</v>
          </cell>
          <cell r="F100">
            <v>59.56</v>
          </cell>
          <cell r="G100">
            <v>58.68</v>
          </cell>
        </row>
        <row r="100">
          <cell r="I100">
            <v>53.94</v>
          </cell>
        </row>
        <row r="100">
          <cell r="R100">
            <v>45.007600569297</v>
          </cell>
        </row>
        <row r="101">
          <cell r="A101">
            <v>39295</v>
          </cell>
          <cell r="B101">
            <v>63.51</v>
          </cell>
          <cell r="C101">
            <v>54.26</v>
          </cell>
          <cell r="D101">
            <v>50.67</v>
          </cell>
          <cell r="E101">
            <v>62.63</v>
          </cell>
          <cell r="F101">
            <v>65.47</v>
          </cell>
          <cell r="G101">
            <v>69.25</v>
          </cell>
        </row>
        <row r="101">
          <cell r="I101">
            <v>62.69</v>
          </cell>
        </row>
        <row r="101">
          <cell r="R101">
            <v>45.4887707969623</v>
          </cell>
        </row>
        <row r="102">
          <cell r="A102">
            <v>39326</v>
          </cell>
          <cell r="B102">
            <v>50.73</v>
          </cell>
          <cell r="C102">
            <v>47.52</v>
          </cell>
          <cell r="D102">
            <v>43.99</v>
          </cell>
          <cell r="E102">
            <v>57.46</v>
          </cell>
          <cell r="F102">
            <v>52.05</v>
          </cell>
          <cell r="G102">
            <v>55.37</v>
          </cell>
        </row>
        <row r="102">
          <cell r="I102">
            <v>52.1</v>
          </cell>
        </row>
        <row r="102">
          <cell r="R102">
            <v>45.2605529484073</v>
          </cell>
        </row>
        <row r="103">
          <cell r="A103">
            <v>39356</v>
          </cell>
          <cell r="B103">
            <v>38.42</v>
          </cell>
          <cell r="C103">
            <v>44.93</v>
          </cell>
          <cell r="D103">
            <v>42.47</v>
          </cell>
          <cell r="E103">
            <v>40.44</v>
          </cell>
          <cell r="F103">
            <v>40.18</v>
          </cell>
          <cell r="G103">
            <v>41</v>
          </cell>
        </row>
        <row r="103">
          <cell r="I103">
            <v>40.22</v>
          </cell>
        </row>
        <row r="103">
          <cell r="R103">
            <v>45.4263395263632</v>
          </cell>
        </row>
        <row r="104">
          <cell r="A104">
            <v>39387</v>
          </cell>
          <cell r="B104">
            <v>37.47</v>
          </cell>
          <cell r="C104">
            <v>42.63</v>
          </cell>
          <cell r="D104">
            <v>40.8</v>
          </cell>
          <cell r="E104">
            <v>42.48</v>
          </cell>
          <cell r="F104">
            <v>39.9</v>
          </cell>
          <cell r="G104">
            <v>39.78</v>
          </cell>
        </row>
        <row r="104">
          <cell r="I104">
            <v>39.94</v>
          </cell>
        </row>
        <row r="104">
          <cell r="R104">
            <v>47.9813360499163</v>
          </cell>
        </row>
        <row r="105">
          <cell r="A105">
            <v>39417</v>
          </cell>
          <cell r="B105">
            <v>37</v>
          </cell>
          <cell r="C105">
            <v>43.41</v>
          </cell>
          <cell r="D105">
            <v>41.57</v>
          </cell>
          <cell r="E105">
            <v>44.52</v>
          </cell>
          <cell r="F105">
            <v>41.18</v>
          </cell>
          <cell r="G105">
            <v>39.17</v>
          </cell>
        </row>
        <row r="105">
          <cell r="I105">
            <v>41.21</v>
          </cell>
        </row>
        <row r="105">
          <cell r="R105">
            <v>50.0763088316825</v>
          </cell>
        </row>
        <row r="106">
          <cell r="A106">
            <v>39448</v>
          </cell>
          <cell r="B106">
            <v>37.26</v>
          </cell>
          <cell r="C106">
            <v>45.14</v>
          </cell>
          <cell r="D106">
            <v>43.16</v>
          </cell>
          <cell r="E106">
            <v>43.94</v>
          </cell>
          <cell r="F106">
            <v>41.34</v>
          </cell>
          <cell r="G106">
            <v>39.72</v>
          </cell>
        </row>
        <row r="106">
          <cell r="I106">
            <v>41.39</v>
          </cell>
        </row>
        <row r="106">
          <cell r="R106">
            <v>50.6609231351373</v>
          </cell>
        </row>
        <row r="107">
          <cell r="A107">
            <v>39479</v>
          </cell>
          <cell r="B107">
            <v>37.26</v>
          </cell>
          <cell r="C107">
            <v>44.14</v>
          </cell>
          <cell r="D107">
            <v>42.03</v>
          </cell>
          <cell r="E107">
            <v>41.84</v>
          </cell>
          <cell r="F107">
            <v>39.76</v>
          </cell>
          <cell r="G107">
            <v>39.72</v>
          </cell>
        </row>
        <row r="107">
          <cell r="I107">
            <v>39.81</v>
          </cell>
        </row>
        <row r="107">
          <cell r="R107">
            <v>49.5521579294653</v>
          </cell>
        </row>
        <row r="108">
          <cell r="A108">
            <v>39508</v>
          </cell>
          <cell r="B108">
            <v>37.26</v>
          </cell>
          <cell r="C108">
            <v>43.44</v>
          </cell>
          <cell r="D108">
            <v>40.9</v>
          </cell>
          <cell r="E108">
            <v>39.74</v>
          </cell>
          <cell r="F108">
            <v>38.96</v>
          </cell>
          <cell r="G108">
            <v>39.72</v>
          </cell>
        </row>
        <row r="108">
          <cell r="I108">
            <v>39.01</v>
          </cell>
        </row>
        <row r="108">
          <cell r="R108">
            <v>47.7746443445451</v>
          </cell>
        </row>
        <row r="109">
          <cell r="A109">
            <v>39539</v>
          </cell>
          <cell r="B109">
            <v>35.83</v>
          </cell>
          <cell r="C109">
            <v>41.72</v>
          </cell>
          <cell r="D109">
            <v>38.07</v>
          </cell>
          <cell r="E109">
            <v>37.65</v>
          </cell>
          <cell r="F109">
            <v>39.98</v>
          </cell>
          <cell r="G109">
            <v>38.3</v>
          </cell>
        </row>
        <row r="109">
          <cell r="I109">
            <v>37.69</v>
          </cell>
        </row>
        <row r="109">
          <cell r="R109">
            <v>44.8817219772094</v>
          </cell>
        </row>
        <row r="110">
          <cell r="A110">
            <v>39569</v>
          </cell>
          <cell r="B110">
            <v>36.78</v>
          </cell>
          <cell r="C110">
            <v>39.73</v>
          </cell>
          <cell r="D110">
            <v>36.1</v>
          </cell>
          <cell r="E110">
            <v>38.15</v>
          </cell>
          <cell r="F110">
            <v>40.74</v>
          </cell>
          <cell r="G110">
            <v>39.25</v>
          </cell>
        </row>
        <row r="110">
          <cell r="I110">
            <v>38.19</v>
          </cell>
        </row>
        <row r="110">
          <cell r="R110">
            <v>44.9284196623909</v>
          </cell>
        </row>
        <row r="111">
          <cell r="A111">
            <v>39600</v>
          </cell>
          <cell r="B111">
            <v>42.98</v>
          </cell>
          <cell r="C111">
            <v>40.74</v>
          </cell>
          <cell r="D111">
            <v>36.95</v>
          </cell>
          <cell r="E111">
            <v>43.32</v>
          </cell>
          <cell r="F111">
            <v>46.95</v>
          </cell>
          <cell r="G111">
            <v>46.72</v>
          </cell>
        </row>
        <row r="111">
          <cell r="I111">
            <v>43.37</v>
          </cell>
        </row>
        <row r="111">
          <cell r="R111">
            <v>45.4470220552392</v>
          </cell>
        </row>
        <row r="112">
          <cell r="A112">
            <v>39630</v>
          </cell>
          <cell r="B112">
            <v>54.43</v>
          </cell>
          <cell r="C112">
            <v>50.35</v>
          </cell>
          <cell r="D112">
            <v>46.01</v>
          </cell>
          <cell r="E112">
            <v>54.18</v>
          </cell>
          <cell r="F112">
            <v>59.89</v>
          </cell>
          <cell r="G112">
            <v>58.9</v>
          </cell>
        </row>
        <row r="112">
          <cell r="I112">
            <v>54.25</v>
          </cell>
        </row>
        <row r="112">
          <cell r="R112">
            <v>45.9917836705312</v>
          </cell>
        </row>
        <row r="113">
          <cell r="A113">
            <v>39661</v>
          </cell>
          <cell r="B113">
            <v>63.96</v>
          </cell>
          <cell r="C113">
            <v>54.38</v>
          </cell>
          <cell r="D113">
            <v>50.54</v>
          </cell>
          <cell r="E113">
            <v>62.97</v>
          </cell>
          <cell r="F113">
            <v>65.82</v>
          </cell>
          <cell r="G113">
            <v>69.44</v>
          </cell>
        </row>
        <row r="113">
          <cell r="I113">
            <v>63.04</v>
          </cell>
        </row>
        <row r="113">
          <cell r="R113">
            <v>46.4704785948055</v>
          </cell>
        </row>
        <row r="114">
          <cell r="A114">
            <v>39692</v>
          </cell>
          <cell r="B114">
            <v>51.09</v>
          </cell>
          <cell r="C114">
            <v>48.08</v>
          </cell>
          <cell r="D114">
            <v>44.32</v>
          </cell>
          <cell r="E114">
            <v>57.76</v>
          </cell>
          <cell r="F114">
            <v>52.32</v>
          </cell>
          <cell r="G114">
            <v>55.56</v>
          </cell>
        </row>
        <row r="114">
          <cell r="I114">
            <v>52.38</v>
          </cell>
        </row>
        <row r="114">
          <cell r="R114">
            <v>46.2408253014401</v>
          </cell>
        </row>
        <row r="115">
          <cell r="A115">
            <v>39722</v>
          </cell>
          <cell r="B115">
            <v>38.69</v>
          </cell>
          <cell r="C115">
            <v>45.65</v>
          </cell>
          <cell r="D115">
            <v>42.91</v>
          </cell>
          <cell r="E115">
            <v>40.64</v>
          </cell>
          <cell r="F115">
            <v>40.38</v>
          </cell>
          <cell r="G115">
            <v>41.27</v>
          </cell>
        </row>
        <row r="115">
          <cell r="I115">
            <v>40.43</v>
          </cell>
        </row>
        <row r="115">
          <cell r="R115">
            <v>46.404635288506</v>
          </cell>
        </row>
        <row r="116">
          <cell r="A116">
            <v>39753</v>
          </cell>
          <cell r="B116">
            <v>37.74</v>
          </cell>
          <cell r="C116">
            <v>43.5</v>
          </cell>
          <cell r="D116">
            <v>41.35</v>
          </cell>
          <cell r="E116">
            <v>42.69</v>
          </cell>
          <cell r="F116">
            <v>40.11</v>
          </cell>
          <cell r="G116">
            <v>40.07</v>
          </cell>
        </row>
        <row r="116">
          <cell r="I116">
            <v>40.15</v>
          </cell>
        </row>
        <row r="116">
          <cell r="R116">
            <v>47.8919969643919</v>
          </cell>
        </row>
        <row r="117">
          <cell r="A117">
            <v>39783</v>
          </cell>
          <cell r="B117">
            <v>37.26</v>
          </cell>
          <cell r="C117">
            <v>44.23</v>
          </cell>
          <cell r="D117">
            <v>42.07</v>
          </cell>
          <cell r="E117">
            <v>44.74</v>
          </cell>
          <cell r="F117">
            <v>41.38</v>
          </cell>
          <cell r="G117">
            <v>39.46</v>
          </cell>
        </row>
        <row r="117">
          <cell r="I117">
            <v>41.42</v>
          </cell>
        </row>
        <row r="117">
          <cell r="R117">
            <v>49.9903670889502</v>
          </cell>
        </row>
        <row r="118">
          <cell r="A118">
            <v>39814</v>
          </cell>
          <cell r="B118">
            <v>37.52</v>
          </cell>
          <cell r="C118">
            <v>45.98</v>
          </cell>
          <cell r="D118">
            <v>43.58</v>
          </cell>
          <cell r="E118">
            <v>44.13</v>
          </cell>
          <cell r="F118">
            <v>41.52</v>
          </cell>
          <cell r="G118">
            <v>39.99</v>
          </cell>
        </row>
        <row r="118">
          <cell r="I118">
            <v>41.58</v>
          </cell>
        </row>
        <row r="118">
          <cell r="R118">
            <v>50.6320614083422</v>
          </cell>
        </row>
        <row r="119">
          <cell r="A119">
            <v>39845</v>
          </cell>
          <cell r="B119">
            <v>37.52</v>
          </cell>
          <cell r="C119">
            <v>45.05</v>
          </cell>
          <cell r="D119">
            <v>42.53</v>
          </cell>
          <cell r="E119">
            <v>42.02</v>
          </cell>
          <cell r="F119">
            <v>39.94</v>
          </cell>
          <cell r="G119">
            <v>39.99</v>
          </cell>
        </row>
        <row r="119">
          <cell r="I119">
            <v>39.99</v>
          </cell>
        </row>
        <row r="119">
          <cell r="R119">
            <v>49.5496025950879</v>
          </cell>
        </row>
        <row r="120">
          <cell r="A120">
            <v>39873</v>
          </cell>
          <cell r="B120">
            <v>37.52</v>
          </cell>
          <cell r="C120">
            <v>44.39</v>
          </cell>
          <cell r="D120">
            <v>41.48</v>
          </cell>
          <cell r="E120">
            <v>39.92</v>
          </cell>
          <cell r="F120">
            <v>39.13</v>
          </cell>
          <cell r="G120">
            <v>39.99</v>
          </cell>
        </row>
        <row r="120">
          <cell r="I120">
            <v>39.19</v>
          </cell>
        </row>
        <row r="120">
          <cell r="R120">
            <v>47.7955962394172</v>
          </cell>
        </row>
        <row r="121">
          <cell r="A121">
            <v>39904</v>
          </cell>
          <cell r="B121">
            <v>36.08</v>
          </cell>
          <cell r="C121">
            <v>42.78</v>
          </cell>
          <cell r="D121">
            <v>38.85</v>
          </cell>
          <cell r="E121">
            <v>37.81</v>
          </cell>
          <cell r="F121">
            <v>40.16</v>
          </cell>
          <cell r="G121">
            <v>38.55</v>
          </cell>
        </row>
        <row r="121">
          <cell r="I121">
            <v>37.86</v>
          </cell>
        </row>
        <row r="121">
          <cell r="R121">
            <v>45.3204287082862</v>
          </cell>
        </row>
        <row r="122">
          <cell r="A122">
            <v>39934</v>
          </cell>
          <cell r="B122">
            <v>37.04</v>
          </cell>
          <cell r="C122">
            <v>40.91</v>
          </cell>
          <cell r="D122">
            <v>37</v>
          </cell>
          <cell r="E122">
            <v>38.31</v>
          </cell>
          <cell r="F122">
            <v>40.92</v>
          </cell>
          <cell r="G122">
            <v>39.51</v>
          </cell>
        </row>
        <row r="122">
          <cell r="I122">
            <v>38.36</v>
          </cell>
        </row>
        <row r="122">
          <cell r="R122">
            <v>45.3910816339497</v>
          </cell>
        </row>
        <row r="123">
          <cell r="A123">
            <v>39965</v>
          </cell>
          <cell r="B123">
            <v>43.28</v>
          </cell>
          <cell r="C123">
            <v>41.86</v>
          </cell>
          <cell r="D123">
            <v>37.8</v>
          </cell>
          <cell r="E123">
            <v>43.51</v>
          </cell>
          <cell r="F123">
            <v>47.15</v>
          </cell>
          <cell r="G123">
            <v>46.93</v>
          </cell>
        </row>
        <row r="123">
          <cell r="I123">
            <v>43.56</v>
          </cell>
        </row>
        <row r="123">
          <cell r="R123">
            <v>45.9358401549358</v>
          </cell>
        </row>
        <row r="124">
          <cell r="A124">
            <v>39995</v>
          </cell>
          <cell r="B124">
            <v>54.81</v>
          </cell>
          <cell r="C124">
            <v>50.87</v>
          </cell>
          <cell r="D124">
            <v>46.23</v>
          </cell>
          <cell r="E124">
            <v>54.42</v>
          </cell>
          <cell r="F124">
            <v>60.15</v>
          </cell>
          <cell r="G124">
            <v>59.11</v>
          </cell>
        </row>
        <row r="124">
          <cell r="I124">
            <v>54.49</v>
          </cell>
        </row>
        <row r="124">
          <cell r="R124">
            <v>46.5071301784319</v>
          </cell>
        </row>
        <row r="125">
          <cell r="A125">
            <v>40026</v>
          </cell>
          <cell r="B125">
            <v>64.41</v>
          </cell>
          <cell r="C125">
            <v>54.64</v>
          </cell>
          <cell r="D125">
            <v>50.45</v>
          </cell>
          <cell r="E125">
            <v>63.24</v>
          </cell>
          <cell r="F125">
            <v>66.11</v>
          </cell>
          <cell r="G125">
            <v>69.64</v>
          </cell>
        </row>
        <row r="125">
          <cell r="I125">
            <v>63.32</v>
          </cell>
        </row>
        <row r="125">
          <cell r="R125">
            <v>47.0142334787721</v>
          </cell>
        </row>
        <row r="126">
          <cell r="A126">
            <v>40057</v>
          </cell>
          <cell r="B126">
            <v>51.45</v>
          </cell>
          <cell r="C126">
            <v>48.74</v>
          </cell>
          <cell r="D126">
            <v>44.66</v>
          </cell>
          <cell r="E126">
            <v>58.01</v>
          </cell>
          <cell r="F126">
            <v>52.55</v>
          </cell>
          <cell r="G126">
            <v>55.76</v>
          </cell>
        </row>
        <row r="126">
          <cell r="I126">
            <v>52.61</v>
          </cell>
        </row>
        <row r="126">
          <cell r="R126">
            <v>46.8117636339586</v>
          </cell>
        </row>
        <row r="127">
          <cell r="A127">
            <v>40087</v>
          </cell>
          <cell r="B127">
            <v>38.96</v>
          </cell>
          <cell r="C127">
            <v>46.46</v>
          </cell>
          <cell r="D127">
            <v>43.35</v>
          </cell>
          <cell r="E127">
            <v>40.82</v>
          </cell>
          <cell r="F127">
            <v>40.56</v>
          </cell>
          <cell r="G127">
            <v>41.53</v>
          </cell>
        </row>
        <row r="127">
          <cell r="I127">
            <v>40.61</v>
          </cell>
        </row>
        <row r="127">
          <cell r="R127">
            <v>47.0037261917537</v>
          </cell>
        </row>
        <row r="128">
          <cell r="A128">
            <v>40118</v>
          </cell>
          <cell r="B128">
            <v>38</v>
          </cell>
          <cell r="C128">
            <v>44.46</v>
          </cell>
          <cell r="D128">
            <v>41.9</v>
          </cell>
          <cell r="E128">
            <v>42.88</v>
          </cell>
          <cell r="F128">
            <v>40.28</v>
          </cell>
          <cell r="G128">
            <v>40.34</v>
          </cell>
        </row>
        <row r="128">
          <cell r="I128">
            <v>40.33</v>
          </cell>
        </row>
        <row r="128">
          <cell r="R128">
            <v>49.6068851592106</v>
          </cell>
        </row>
        <row r="129">
          <cell r="A129">
            <v>40148</v>
          </cell>
          <cell r="B129">
            <v>37.52</v>
          </cell>
          <cell r="C129">
            <v>45.14</v>
          </cell>
          <cell r="D129">
            <v>42.57</v>
          </cell>
          <cell r="E129">
            <v>44.94</v>
          </cell>
          <cell r="F129">
            <v>41.56</v>
          </cell>
          <cell r="G129">
            <v>39.74</v>
          </cell>
        </row>
        <row r="129">
          <cell r="I129">
            <v>41.61</v>
          </cell>
        </row>
        <row r="129">
          <cell r="R129">
            <v>51.7378654650733</v>
          </cell>
        </row>
        <row r="130">
          <cell r="A130">
            <v>40179</v>
          </cell>
          <cell r="B130">
            <v>37.78</v>
          </cell>
          <cell r="C130">
            <v>46.82</v>
          </cell>
          <cell r="D130">
            <v>44</v>
          </cell>
          <cell r="E130">
            <v>44.33</v>
          </cell>
          <cell r="F130">
            <v>41.7</v>
          </cell>
          <cell r="G130">
            <v>40.2</v>
          </cell>
        </row>
        <row r="130">
          <cell r="I130">
            <v>41.77</v>
          </cell>
        </row>
        <row r="130">
          <cell r="R130">
            <v>52.4222007226762</v>
          </cell>
        </row>
        <row r="131">
          <cell r="A131">
            <v>40210</v>
          </cell>
          <cell r="B131">
            <v>37.78</v>
          </cell>
          <cell r="C131">
            <v>45.95</v>
          </cell>
          <cell r="D131">
            <v>43.02</v>
          </cell>
          <cell r="E131">
            <v>42.21</v>
          </cell>
          <cell r="F131">
            <v>40.11</v>
          </cell>
          <cell r="G131">
            <v>40.2</v>
          </cell>
        </row>
        <row r="131">
          <cell r="I131">
            <v>40.17</v>
          </cell>
        </row>
        <row r="131">
          <cell r="R131">
            <v>51.3405190755551</v>
          </cell>
        </row>
        <row r="132">
          <cell r="A132">
            <v>40238</v>
          </cell>
          <cell r="B132">
            <v>37.78</v>
          </cell>
          <cell r="C132">
            <v>45.33</v>
          </cell>
          <cell r="D132">
            <v>42.05</v>
          </cell>
          <cell r="E132">
            <v>40.09</v>
          </cell>
          <cell r="F132">
            <v>39.31</v>
          </cell>
          <cell r="G132">
            <v>40.21</v>
          </cell>
        </row>
        <row r="132">
          <cell r="I132">
            <v>39.36</v>
          </cell>
        </row>
        <row r="132">
          <cell r="R132">
            <v>49.5828467715319</v>
          </cell>
        </row>
        <row r="133">
          <cell r="A133">
            <v>40269</v>
          </cell>
          <cell r="B133">
            <v>36.33</v>
          </cell>
          <cell r="C133">
            <v>43.83</v>
          </cell>
          <cell r="D133">
            <v>39.6</v>
          </cell>
          <cell r="E133">
            <v>37.98</v>
          </cell>
          <cell r="F133">
            <v>40.33</v>
          </cell>
          <cell r="G133">
            <v>38.76</v>
          </cell>
        </row>
        <row r="133">
          <cell r="I133">
            <v>38.03</v>
          </cell>
        </row>
        <row r="133">
          <cell r="R133">
            <v>45.7142129723548</v>
          </cell>
        </row>
        <row r="134">
          <cell r="A134">
            <v>40299</v>
          </cell>
          <cell r="B134">
            <v>37.3</v>
          </cell>
          <cell r="C134">
            <v>42.08</v>
          </cell>
          <cell r="D134">
            <v>37.89</v>
          </cell>
          <cell r="E134">
            <v>38.48</v>
          </cell>
          <cell r="F134">
            <v>41.1</v>
          </cell>
          <cell r="G134">
            <v>39.73</v>
          </cell>
        </row>
        <row r="134">
          <cell r="I134">
            <v>38.54</v>
          </cell>
        </row>
        <row r="134">
          <cell r="R134">
            <v>45.7902889238486</v>
          </cell>
        </row>
        <row r="135">
          <cell r="A135">
            <v>40330</v>
          </cell>
          <cell r="B135">
            <v>43.59</v>
          </cell>
          <cell r="C135">
            <v>42.97</v>
          </cell>
          <cell r="D135">
            <v>38.63</v>
          </cell>
          <cell r="E135">
            <v>43.7</v>
          </cell>
          <cell r="F135">
            <v>47.36</v>
          </cell>
          <cell r="G135">
            <v>47.09</v>
          </cell>
        </row>
        <row r="135">
          <cell r="I135">
            <v>43.76</v>
          </cell>
        </row>
        <row r="135">
          <cell r="R135">
            <v>46.3433608368902</v>
          </cell>
        </row>
        <row r="136">
          <cell r="A136">
            <v>40360</v>
          </cell>
          <cell r="B136">
            <v>55.19</v>
          </cell>
          <cell r="C136">
            <v>51.41</v>
          </cell>
          <cell r="D136">
            <v>46.48</v>
          </cell>
          <cell r="E136">
            <v>54.66</v>
          </cell>
          <cell r="F136">
            <v>60.41</v>
          </cell>
          <cell r="G136">
            <v>59.28</v>
          </cell>
        </row>
        <row r="136">
          <cell r="I136">
            <v>54.74</v>
          </cell>
        </row>
        <row r="136">
          <cell r="R136">
            <v>46.9230707732944</v>
          </cell>
        </row>
        <row r="137">
          <cell r="A137">
            <v>40391</v>
          </cell>
          <cell r="B137">
            <v>64.86</v>
          </cell>
          <cell r="C137">
            <v>54.95</v>
          </cell>
          <cell r="D137">
            <v>50.41</v>
          </cell>
          <cell r="E137">
            <v>63.52</v>
          </cell>
          <cell r="F137">
            <v>66.39</v>
          </cell>
          <cell r="G137">
            <v>69.8</v>
          </cell>
        </row>
        <row r="137">
          <cell r="I137">
            <v>63.61</v>
          </cell>
        </row>
        <row r="137">
          <cell r="R137">
            <v>47.4385133750537</v>
          </cell>
        </row>
        <row r="138">
          <cell r="A138">
            <v>40422</v>
          </cell>
          <cell r="B138">
            <v>51.81</v>
          </cell>
          <cell r="C138">
            <v>49.42</v>
          </cell>
          <cell r="D138">
            <v>45.02</v>
          </cell>
          <cell r="E138">
            <v>58.26</v>
          </cell>
          <cell r="F138">
            <v>52.78</v>
          </cell>
          <cell r="G138">
            <v>55.91</v>
          </cell>
        </row>
        <row r="138">
          <cell r="I138">
            <v>52.85</v>
          </cell>
        </row>
        <row r="138">
          <cell r="R138">
            <v>47.2402109915281</v>
          </cell>
        </row>
        <row r="139">
          <cell r="A139">
            <v>40452</v>
          </cell>
          <cell r="B139">
            <v>39.24</v>
          </cell>
          <cell r="C139">
            <v>47.28</v>
          </cell>
          <cell r="D139">
            <v>43.79</v>
          </cell>
          <cell r="E139">
            <v>41</v>
          </cell>
          <cell r="F139">
            <v>40.74</v>
          </cell>
          <cell r="G139">
            <v>41.76</v>
          </cell>
        </row>
        <row r="139">
          <cell r="I139">
            <v>40.79</v>
          </cell>
        </row>
        <row r="139">
          <cell r="R139">
            <v>47.438550227253</v>
          </cell>
        </row>
        <row r="140">
          <cell r="A140">
            <v>40483</v>
          </cell>
          <cell r="B140">
            <v>38.27</v>
          </cell>
          <cell r="C140">
            <v>45.4</v>
          </cell>
          <cell r="D140">
            <v>42.45</v>
          </cell>
          <cell r="E140">
            <v>43.07</v>
          </cell>
          <cell r="F140">
            <v>40.46</v>
          </cell>
          <cell r="G140">
            <v>40.58</v>
          </cell>
        </row>
        <row r="140">
          <cell r="I140">
            <v>40.51</v>
          </cell>
        </row>
        <row r="140">
          <cell r="R140">
            <v>49.6526179460111</v>
          </cell>
        </row>
        <row r="141">
          <cell r="A141">
            <v>40513</v>
          </cell>
          <cell r="B141">
            <v>37.79</v>
          </cell>
          <cell r="C141">
            <v>46.04</v>
          </cell>
          <cell r="D141">
            <v>43.07</v>
          </cell>
          <cell r="E141">
            <v>45.13</v>
          </cell>
          <cell r="F141">
            <v>41.74</v>
          </cell>
          <cell r="G141">
            <v>39.99</v>
          </cell>
        </row>
        <row r="141">
          <cell r="I141">
            <v>41.8</v>
          </cell>
        </row>
        <row r="141">
          <cell r="R141">
            <v>51.8024486156577</v>
          </cell>
        </row>
        <row r="142">
          <cell r="A142">
            <v>40544</v>
          </cell>
          <cell r="B142">
            <v>38.05</v>
          </cell>
          <cell r="C142">
            <v>47.67</v>
          </cell>
          <cell r="D142">
            <v>44.43</v>
          </cell>
          <cell r="E142">
            <v>44.54</v>
          </cell>
          <cell r="F142">
            <v>41.9</v>
          </cell>
          <cell r="G142">
            <v>40.42</v>
          </cell>
        </row>
        <row r="142">
          <cell r="I142">
            <v>41.97</v>
          </cell>
        </row>
        <row r="142">
          <cell r="R142">
            <v>42.656585655096</v>
          </cell>
        </row>
        <row r="143">
          <cell r="A143">
            <v>40575</v>
          </cell>
          <cell r="B143">
            <v>38.05</v>
          </cell>
          <cell r="C143">
            <v>46.85</v>
          </cell>
          <cell r="D143">
            <v>43.52</v>
          </cell>
          <cell r="E143">
            <v>42.41</v>
          </cell>
          <cell r="F143">
            <v>40.3</v>
          </cell>
          <cell r="G143">
            <v>40.42</v>
          </cell>
        </row>
        <row r="143">
          <cell r="I143">
            <v>40.37</v>
          </cell>
        </row>
        <row r="143">
          <cell r="R143">
            <v>41.7446339035505</v>
          </cell>
        </row>
        <row r="144">
          <cell r="A144">
            <v>40603</v>
          </cell>
          <cell r="B144">
            <v>38.05</v>
          </cell>
          <cell r="C144">
            <v>46.27</v>
          </cell>
          <cell r="D144">
            <v>42.61</v>
          </cell>
          <cell r="E144">
            <v>40.28</v>
          </cell>
          <cell r="F144">
            <v>39.49</v>
          </cell>
          <cell r="G144">
            <v>40.43</v>
          </cell>
        </row>
        <row r="144">
          <cell r="I144">
            <v>39.55</v>
          </cell>
        </row>
        <row r="144">
          <cell r="R144">
            <v>40.2669156304027</v>
          </cell>
        </row>
        <row r="145">
          <cell r="A145">
            <v>40634</v>
          </cell>
          <cell r="B145">
            <v>36.59</v>
          </cell>
          <cell r="C145">
            <v>44.87</v>
          </cell>
          <cell r="D145">
            <v>40.34</v>
          </cell>
          <cell r="E145">
            <v>38.15</v>
          </cell>
          <cell r="F145">
            <v>40.52</v>
          </cell>
          <cell r="G145">
            <v>38.97</v>
          </cell>
        </row>
        <row r="145">
          <cell r="I145">
            <v>38.21</v>
          </cell>
        </row>
        <row r="145">
          <cell r="R145">
            <v>38.1816322572671</v>
          </cell>
        </row>
        <row r="146">
          <cell r="A146">
            <v>40664</v>
          </cell>
          <cell r="B146">
            <v>37.56</v>
          </cell>
          <cell r="C146">
            <v>43.22</v>
          </cell>
          <cell r="D146">
            <v>38.74</v>
          </cell>
          <cell r="E146">
            <v>38.65</v>
          </cell>
          <cell r="F146">
            <v>41.28</v>
          </cell>
          <cell r="G146">
            <v>39.94</v>
          </cell>
        </row>
        <row r="146">
          <cell r="I146">
            <v>38.71</v>
          </cell>
        </row>
        <row r="146">
          <cell r="R146">
            <v>38.2411560548671</v>
          </cell>
        </row>
        <row r="147">
          <cell r="A147">
            <v>40695</v>
          </cell>
          <cell r="B147">
            <v>43.89</v>
          </cell>
          <cell r="C147">
            <v>44.06</v>
          </cell>
          <cell r="D147">
            <v>39.43</v>
          </cell>
          <cell r="E147">
            <v>43.88</v>
          </cell>
          <cell r="F147">
            <v>47.56</v>
          </cell>
          <cell r="G147">
            <v>47.25</v>
          </cell>
        </row>
        <row r="147">
          <cell r="I147">
            <v>43.95</v>
          </cell>
        </row>
        <row r="147">
          <cell r="R147">
            <v>38.7001051449384</v>
          </cell>
        </row>
        <row r="148">
          <cell r="A148">
            <v>40725</v>
          </cell>
          <cell r="B148">
            <v>55.58</v>
          </cell>
          <cell r="C148">
            <v>51.97</v>
          </cell>
          <cell r="D148">
            <v>46.74</v>
          </cell>
          <cell r="E148">
            <v>54.89</v>
          </cell>
          <cell r="F148">
            <v>60.67</v>
          </cell>
          <cell r="G148">
            <v>59.47</v>
          </cell>
        </row>
        <row r="148">
          <cell r="I148">
            <v>54.98</v>
          </cell>
        </row>
        <row r="148">
          <cell r="R148">
            <v>39.181406540602</v>
          </cell>
        </row>
        <row r="149">
          <cell r="A149">
            <v>40756</v>
          </cell>
          <cell r="B149">
            <v>65.32</v>
          </cell>
          <cell r="C149">
            <v>55.28</v>
          </cell>
          <cell r="D149">
            <v>50.4</v>
          </cell>
          <cell r="E149">
            <v>63.78</v>
          </cell>
          <cell r="F149">
            <v>66.67</v>
          </cell>
          <cell r="G149">
            <v>69.99</v>
          </cell>
        </row>
        <row r="149">
          <cell r="I149">
            <v>63.88</v>
          </cell>
        </row>
        <row r="149">
          <cell r="R149">
            <v>39.6086317960087</v>
          </cell>
        </row>
        <row r="150">
          <cell r="A150">
            <v>40787</v>
          </cell>
          <cell r="B150">
            <v>52.17</v>
          </cell>
          <cell r="C150">
            <v>50.1</v>
          </cell>
          <cell r="D150">
            <v>45.38</v>
          </cell>
          <cell r="E150">
            <v>58.5</v>
          </cell>
          <cell r="F150">
            <v>52.99</v>
          </cell>
          <cell r="G150">
            <v>56.07</v>
          </cell>
        </row>
        <row r="150">
          <cell r="I150">
            <v>53.07</v>
          </cell>
        </row>
        <row r="150">
          <cell r="R150">
            <v>39.4380546550109</v>
          </cell>
        </row>
        <row r="151">
          <cell r="A151">
            <v>40817</v>
          </cell>
          <cell r="B151">
            <v>39.51</v>
          </cell>
          <cell r="C151">
            <v>48.1</v>
          </cell>
          <cell r="D151">
            <v>44.24</v>
          </cell>
          <cell r="E151">
            <v>41.16</v>
          </cell>
          <cell r="F151">
            <v>40.9</v>
          </cell>
          <cell r="G151">
            <v>41.97</v>
          </cell>
        </row>
        <row r="151">
          <cell r="I151">
            <v>40.96</v>
          </cell>
        </row>
        <row r="151">
          <cell r="R151">
            <v>39.5997795988783</v>
          </cell>
        </row>
        <row r="152">
          <cell r="A152">
            <v>40848</v>
          </cell>
          <cell r="B152">
            <v>38.54</v>
          </cell>
          <cell r="C152">
            <v>46.34</v>
          </cell>
          <cell r="D152">
            <v>42.99</v>
          </cell>
          <cell r="E152">
            <v>43.23</v>
          </cell>
          <cell r="F152">
            <v>40.61</v>
          </cell>
          <cell r="G152">
            <v>40.81</v>
          </cell>
        </row>
        <row r="152">
          <cell r="I152">
            <v>40.67</v>
          </cell>
        </row>
        <row r="152">
          <cell r="R152">
            <v>41.792893416102</v>
          </cell>
        </row>
        <row r="153">
          <cell r="A153">
            <v>40878</v>
          </cell>
          <cell r="B153">
            <v>38.05</v>
          </cell>
          <cell r="C153">
            <v>46.94</v>
          </cell>
          <cell r="D153">
            <v>43.57</v>
          </cell>
          <cell r="E153">
            <v>45.3</v>
          </cell>
          <cell r="F153">
            <v>41.9</v>
          </cell>
          <cell r="G153">
            <v>40.21</v>
          </cell>
        </row>
        <row r="153">
          <cell r="I153">
            <v>41.96</v>
          </cell>
        </row>
        <row r="153">
          <cell r="R153">
            <v>43.5882053472765</v>
          </cell>
        </row>
        <row r="154">
          <cell r="A154">
            <v>40909</v>
          </cell>
          <cell r="B154">
            <v>38.31</v>
          </cell>
          <cell r="C154">
            <v>48.51</v>
          </cell>
          <cell r="D154">
            <v>44.87</v>
          </cell>
          <cell r="E154">
            <v>44.68</v>
          </cell>
          <cell r="F154">
            <v>42.04</v>
          </cell>
          <cell r="G154">
            <v>40.63</v>
          </cell>
        </row>
        <row r="154">
          <cell r="I154">
            <v>42.12</v>
          </cell>
        </row>
        <row r="154">
          <cell r="R154">
            <v>42.656585655096</v>
          </cell>
        </row>
        <row r="155">
          <cell r="A155">
            <v>40940</v>
          </cell>
          <cell r="B155">
            <v>38.31</v>
          </cell>
          <cell r="C155">
            <v>47.75</v>
          </cell>
          <cell r="D155">
            <v>44.02</v>
          </cell>
          <cell r="E155">
            <v>42.54</v>
          </cell>
          <cell r="F155">
            <v>40.43</v>
          </cell>
          <cell r="G155">
            <v>40.63</v>
          </cell>
        </row>
        <row r="155">
          <cell r="I155">
            <v>40.5</v>
          </cell>
        </row>
        <row r="155">
          <cell r="R155">
            <v>41.7446339035505</v>
          </cell>
        </row>
        <row r="156">
          <cell r="A156">
            <v>40969</v>
          </cell>
          <cell r="B156">
            <v>38.31</v>
          </cell>
          <cell r="C156">
            <v>47.21</v>
          </cell>
          <cell r="D156">
            <v>43.18</v>
          </cell>
          <cell r="E156">
            <v>40.41</v>
          </cell>
          <cell r="F156">
            <v>39.61</v>
          </cell>
          <cell r="G156">
            <v>40.63</v>
          </cell>
        </row>
        <row r="156">
          <cell r="I156">
            <v>39.68</v>
          </cell>
        </row>
        <row r="156">
          <cell r="R156">
            <v>40.2669156304027</v>
          </cell>
        </row>
      </sheetData>
      <sheetData sheetId="16">
        <row r="6">
          <cell r="R6" t="str">
            <v>ALBERTA</v>
          </cell>
        </row>
        <row r="13">
          <cell r="A13">
            <v>37224</v>
          </cell>
          <cell r="B13">
            <v>21.25</v>
          </cell>
          <cell r="C13">
            <v>22</v>
          </cell>
          <cell r="D13">
            <v>19</v>
          </cell>
          <cell r="E13">
            <v>23.75</v>
          </cell>
          <cell r="F13">
            <v>22.5</v>
          </cell>
          <cell r="G13">
            <v>22.25</v>
          </cell>
        </row>
        <row r="13">
          <cell r="I13">
            <v>20.1749992370605</v>
          </cell>
        </row>
        <row r="13">
          <cell r="R13">
            <v>38.3999961853027</v>
          </cell>
        </row>
        <row r="14">
          <cell r="A14">
            <v>37225</v>
          </cell>
          <cell r="B14">
            <v>21.25</v>
          </cell>
          <cell r="C14">
            <v>22</v>
          </cell>
          <cell r="D14">
            <v>19</v>
          </cell>
          <cell r="E14">
            <v>23.75</v>
          </cell>
          <cell r="F14">
            <v>22.5</v>
          </cell>
          <cell r="G14">
            <v>22.25</v>
          </cell>
        </row>
        <row r="14">
          <cell r="I14">
            <v>20.1749992370605</v>
          </cell>
        </row>
        <row r="14">
          <cell r="R14">
            <v>38.3999961853027</v>
          </cell>
        </row>
        <row r="15">
          <cell r="A15">
            <v>37228</v>
          </cell>
          <cell r="B15">
            <v>26.5</v>
          </cell>
          <cell r="C15">
            <v>30.25</v>
          </cell>
          <cell r="D15">
            <v>29.75</v>
          </cell>
          <cell r="E15">
            <v>30.8</v>
          </cell>
          <cell r="F15">
            <v>28.8</v>
          </cell>
          <cell r="G15">
            <v>27.5</v>
          </cell>
        </row>
        <row r="15">
          <cell r="I15">
            <v>36.65</v>
          </cell>
        </row>
        <row r="15">
          <cell r="R15">
            <v>53.4900007629395</v>
          </cell>
        </row>
        <row r="16">
          <cell r="A16">
            <v>37229</v>
          </cell>
          <cell r="B16">
            <v>26.5</v>
          </cell>
          <cell r="C16">
            <v>30.25</v>
          </cell>
          <cell r="D16">
            <v>29.75</v>
          </cell>
          <cell r="E16">
            <v>30.8</v>
          </cell>
          <cell r="F16">
            <v>28.8</v>
          </cell>
          <cell r="G16">
            <v>27.5</v>
          </cell>
        </row>
        <row r="16">
          <cell r="I16">
            <v>36.65</v>
          </cell>
        </row>
        <row r="16">
          <cell r="R16">
            <v>53.4900007629395</v>
          </cell>
        </row>
        <row r="17">
          <cell r="A17">
            <v>37230</v>
          </cell>
          <cell r="B17">
            <v>26.5</v>
          </cell>
          <cell r="C17">
            <v>30.25</v>
          </cell>
          <cell r="D17">
            <v>29.75</v>
          </cell>
          <cell r="E17">
            <v>30.8</v>
          </cell>
          <cell r="F17">
            <v>28.8</v>
          </cell>
          <cell r="G17">
            <v>27.5</v>
          </cell>
        </row>
        <row r="17">
          <cell r="I17">
            <v>36.65</v>
          </cell>
        </row>
        <row r="17">
          <cell r="R17">
            <v>53.4900007629395</v>
          </cell>
        </row>
        <row r="18">
          <cell r="A18">
            <v>37231</v>
          </cell>
          <cell r="B18">
            <v>26.5</v>
          </cell>
          <cell r="C18">
            <v>30.25</v>
          </cell>
          <cell r="D18">
            <v>29.75</v>
          </cell>
          <cell r="E18">
            <v>30.8</v>
          </cell>
          <cell r="F18">
            <v>28.8</v>
          </cell>
          <cell r="G18">
            <v>27.5</v>
          </cell>
        </row>
        <row r="18">
          <cell r="I18">
            <v>36.65</v>
          </cell>
        </row>
        <row r="18">
          <cell r="R18">
            <v>53.4900007629395</v>
          </cell>
        </row>
        <row r="19">
          <cell r="A19">
            <v>37232</v>
          </cell>
          <cell r="B19">
            <v>26.5</v>
          </cell>
          <cell r="C19">
            <v>30.25</v>
          </cell>
          <cell r="D19">
            <v>29.75</v>
          </cell>
          <cell r="E19">
            <v>30.8</v>
          </cell>
          <cell r="F19">
            <v>28.8</v>
          </cell>
          <cell r="G19">
            <v>27.5</v>
          </cell>
        </row>
        <row r="19">
          <cell r="I19">
            <v>36.65</v>
          </cell>
        </row>
        <row r="19">
          <cell r="R19">
            <v>53.4900007629395</v>
          </cell>
        </row>
        <row r="20">
          <cell r="A20">
            <v>37235</v>
          </cell>
          <cell r="B20">
            <v>26.5</v>
          </cell>
          <cell r="C20">
            <v>30.25</v>
          </cell>
          <cell r="D20">
            <v>29.75</v>
          </cell>
          <cell r="E20">
            <v>30.8</v>
          </cell>
          <cell r="F20">
            <v>28.8</v>
          </cell>
          <cell r="G20">
            <v>27.5</v>
          </cell>
        </row>
        <row r="20">
          <cell r="I20">
            <v>25</v>
          </cell>
        </row>
        <row r="20">
          <cell r="R20">
            <v>53.4900007629395</v>
          </cell>
        </row>
        <row r="21">
          <cell r="A21">
            <v>37236</v>
          </cell>
          <cell r="B21">
            <v>26.5</v>
          </cell>
          <cell r="C21">
            <v>30.25</v>
          </cell>
          <cell r="D21">
            <v>29.75</v>
          </cell>
          <cell r="E21">
            <v>30.8</v>
          </cell>
          <cell r="F21">
            <v>28.8</v>
          </cell>
          <cell r="G21">
            <v>27.5</v>
          </cell>
        </row>
        <row r="21">
          <cell r="I21">
            <v>25</v>
          </cell>
        </row>
        <row r="21">
          <cell r="R21">
            <v>53.4900007629395</v>
          </cell>
        </row>
        <row r="22">
          <cell r="A22">
            <v>37237</v>
          </cell>
          <cell r="B22">
            <v>26.5</v>
          </cell>
          <cell r="C22">
            <v>30.25</v>
          </cell>
          <cell r="D22">
            <v>29.75</v>
          </cell>
          <cell r="E22">
            <v>30.8</v>
          </cell>
          <cell r="F22">
            <v>28.8</v>
          </cell>
          <cell r="G22">
            <v>27.5</v>
          </cell>
        </row>
        <row r="22">
          <cell r="I22">
            <v>25</v>
          </cell>
        </row>
        <row r="22">
          <cell r="R22">
            <v>53.4900007629395</v>
          </cell>
        </row>
        <row r="23">
          <cell r="A23">
            <v>37238</v>
          </cell>
          <cell r="B23">
            <v>26.5</v>
          </cell>
          <cell r="C23">
            <v>30.25</v>
          </cell>
          <cell r="D23">
            <v>29.75</v>
          </cell>
          <cell r="E23">
            <v>30.8</v>
          </cell>
          <cell r="F23">
            <v>28.8</v>
          </cell>
          <cell r="G23">
            <v>27.5</v>
          </cell>
        </row>
        <row r="23">
          <cell r="I23">
            <v>25</v>
          </cell>
        </row>
        <row r="23">
          <cell r="R23">
            <v>53.4900007629395</v>
          </cell>
        </row>
        <row r="24">
          <cell r="A24">
            <v>37239</v>
          </cell>
          <cell r="B24">
            <v>26.5</v>
          </cell>
          <cell r="C24">
            <v>30.25</v>
          </cell>
          <cell r="D24">
            <v>29.75</v>
          </cell>
          <cell r="E24">
            <v>30.8</v>
          </cell>
          <cell r="F24">
            <v>28.8</v>
          </cell>
          <cell r="G24">
            <v>27.5</v>
          </cell>
        </row>
        <row r="24">
          <cell r="I24">
            <v>25</v>
          </cell>
        </row>
        <row r="24">
          <cell r="R24">
            <v>53.4900007629395</v>
          </cell>
        </row>
        <row r="25">
          <cell r="A25">
            <v>37242</v>
          </cell>
          <cell r="B25">
            <v>26.5</v>
          </cell>
          <cell r="C25">
            <v>30.25</v>
          </cell>
          <cell r="D25">
            <v>29.75</v>
          </cell>
          <cell r="E25">
            <v>30.8</v>
          </cell>
          <cell r="F25">
            <v>28.8</v>
          </cell>
          <cell r="G25">
            <v>27.5</v>
          </cell>
        </row>
        <row r="25">
          <cell r="I25">
            <v>19.5</v>
          </cell>
        </row>
        <row r="25">
          <cell r="R25">
            <v>53.4900007629395</v>
          </cell>
        </row>
        <row r="26">
          <cell r="A26">
            <v>37243</v>
          </cell>
          <cell r="B26">
            <v>26.5</v>
          </cell>
          <cell r="C26">
            <v>30.25</v>
          </cell>
          <cell r="D26">
            <v>29.75</v>
          </cell>
          <cell r="E26">
            <v>30.8</v>
          </cell>
          <cell r="F26">
            <v>28.8</v>
          </cell>
          <cell r="G26">
            <v>27.5</v>
          </cell>
        </row>
        <row r="26">
          <cell r="I26">
            <v>19.5</v>
          </cell>
        </row>
        <row r="26">
          <cell r="R26">
            <v>53.4900007629395</v>
          </cell>
        </row>
        <row r="27">
          <cell r="A27">
            <v>37244</v>
          </cell>
          <cell r="B27">
            <v>26.5</v>
          </cell>
          <cell r="C27">
            <v>30.25</v>
          </cell>
          <cell r="D27">
            <v>29.75</v>
          </cell>
          <cell r="E27">
            <v>30.8</v>
          </cell>
          <cell r="F27">
            <v>28.8</v>
          </cell>
          <cell r="G27">
            <v>27.5</v>
          </cell>
        </row>
        <row r="27">
          <cell r="I27">
            <v>19.5</v>
          </cell>
        </row>
        <row r="27">
          <cell r="R27">
            <v>53.4900007629395</v>
          </cell>
        </row>
        <row r="28">
          <cell r="A28">
            <v>37245</v>
          </cell>
          <cell r="B28">
            <v>26.5</v>
          </cell>
          <cell r="C28">
            <v>30.25</v>
          </cell>
          <cell r="D28">
            <v>29.75</v>
          </cell>
          <cell r="E28">
            <v>30.8</v>
          </cell>
          <cell r="F28">
            <v>28.8</v>
          </cell>
          <cell r="G28">
            <v>27.5</v>
          </cell>
        </row>
        <row r="28">
          <cell r="I28">
            <v>19.5</v>
          </cell>
        </row>
        <row r="28">
          <cell r="R28">
            <v>53.4900007629395</v>
          </cell>
        </row>
        <row r="29">
          <cell r="A29">
            <v>37256</v>
          </cell>
          <cell r="B29">
            <v>26.5</v>
          </cell>
          <cell r="C29">
            <v>30.25</v>
          </cell>
          <cell r="D29">
            <v>29.75</v>
          </cell>
          <cell r="E29">
            <v>31.25</v>
          </cell>
          <cell r="F29">
            <v>28.8</v>
          </cell>
          <cell r="G29">
            <v>27.5</v>
          </cell>
        </row>
        <row r="29">
          <cell r="I29">
            <v>28.8</v>
          </cell>
        </row>
        <row r="29">
          <cell r="R29">
            <v>53.4894999999999</v>
          </cell>
        </row>
        <row r="30">
          <cell r="A30">
            <v>37257</v>
          </cell>
          <cell r="B30">
            <v>29.5</v>
          </cell>
          <cell r="C30">
            <v>31.5</v>
          </cell>
          <cell r="D30">
            <v>31.5</v>
          </cell>
          <cell r="E30">
            <v>33.35</v>
          </cell>
          <cell r="F30">
            <v>31.6</v>
          </cell>
          <cell r="G30">
            <v>31</v>
          </cell>
        </row>
        <row r="30">
          <cell r="I30">
            <v>31.6</v>
          </cell>
        </row>
        <row r="30">
          <cell r="R30">
            <v>68.0266189575195</v>
          </cell>
        </row>
        <row r="31">
          <cell r="A31">
            <v>37288</v>
          </cell>
          <cell r="B31">
            <v>28.75</v>
          </cell>
          <cell r="C31">
            <v>29.65</v>
          </cell>
          <cell r="D31">
            <v>29.75</v>
          </cell>
          <cell r="E31">
            <v>32.3</v>
          </cell>
          <cell r="F31">
            <v>31.15</v>
          </cell>
          <cell r="G31">
            <v>30</v>
          </cell>
        </row>
        <row r="31">
          <cell r="I31">
            <v>31.15</v>
          </cell>
        </row>
        <row r="31">
          <cell r="R31">
            <v>67.3799896240234</v>
          </cell>
        </row>
        <row r="32">
          <cell r="A32">
            <v>37316</v>
          </cell>
          <cell r="B32">
            <v>28.75</v>
          </cell>
          <cell r="C32">
            <v>30</v>
          </cell>
          <cell r="D32">
            <v>30</v>
          </cell>
          <cell r="E32">
            <v>31.7</v>
          </cell>
          <cell r="F32">
            <v>30.9</v>
          </cell>
          <cell r="G32">
            <v>30</v>
          </cell>
        </row>
        <row r="32">
          <cell r="I32">
            <v>30.9</v>
          </cell>
        </row>
        <row r="32">
          <cell r="R32">
            <v>67.0490570068359</v>
          </cell>
        </row>
        <row r="33">
          <cell r="A33">
            <v>37347</v>
          </cell>
          <cell r="B33">
            <v>29</v>
          </cell>
          <cell r="C33">
            <v>30</v>
          </cell>
          <cell r="D33">
            <v>28</v>
          </cell>
          <cell r="E33">
            <v>29.25</v>
          </cell>
          <cell r="F33">
            <v>29.25</v>
          </cell>
          <cell r="G33">
            <v>31</v>
          </cell>
        </row>
        <row r="33">
          <cell r="I33">
            <v>29.25</v>
          </cell>
        </row>
        <row r="33">
          <cell r="R33">
            <v>56.4042716979981</v>
          </cell>
        </row>
        <row r="34">
          <cell r="A34">
            <v>37377</v>
          </cell>
          <cell r="B34">
            <v>32.25</v>
          </cell>
          <cell r="C34">
            <v>28.5</v>
          </cell>
          <cell r="D34">
            <v>26</v>
          </cell>
          <cell r="E34">
            <v>28.75</v>
          </cell>
          <cell r="F34">
            <v>33.5</v>
          </cell>
          <cell r="G34">
            <v>35.25</v>
          </cell>
        </row>
        <row r="34">
          <cell r="I34">
            <v>28.75</v>
          </cell>
        </row>
        <row r="34">
          <cell r="R34">
            <v>57.2992889404297</v>
          </cell>
        </row>
        <row r="35">
          <cell r="A35">
            <v>37408</v>
          </cell>
          <cell r="B35">
            <v>41.25</v>
          </cell>
          <cell r="C35">
            <v>30.5</v>
          </cell>
          <cell r="D35">
            <v>28</v>
          </cell>
          <cell r="E35">
            <v>35.75</v>
          </cell>
          <cell r="F35">
            <v>40</v>
          </cell>
          <cell r="G35">
            <v>46.25</v>
          </cell>
        </row>
        <row r="35">
          <cell r="I35">
            <v>35.75</v>
          </cell>
        </row>
        <row r="35">
          <cell r="R35">
            <v>58.1543922424316</v>
          </cell>
        </row>
        <row r="36">
          <cell r="A36">
            <v>37438</v>
          </cell>
          <cell r="B36">
            <v>54.25</v>
          </cell>
          <cell r="C36">
            <v>44.5</v>
          </cell>
          <cell r="D36">
            <v>41.5</v>
          </cell>
          <cell r="E36">
            <v>48.5</v>
          </cell>
          <cell r="F36">
            <v>47.25</v>
          </cell>
          <cell r="G36">
            <v>61.25</v>
          </cell>
        </row>
        <row r="36">
          <cell r="I36">
            <v>47.25</v>
          </cell>
        </row>
        <row r="36">
          <cell r="R36">
            <v>51.2812485152748</v>
          </cell>
        </row>
        <row r="37">
          <cell r="A37">
            <v>37469</v>
          </cell>
          <cell r="B37">
            <v>60</v>
          </cell>
          <cell r="C37">
            <v>51.5</v>
          </cell>
          <cell r="D37">
            <v>49</v>
          </cell>
          <cell r="E37">
            <v>54.75</v>
          </cell>
          <cell r="F37">
            <v>55.75</v>
          </cell>
          <cell r="G37">
            <v>70</v>
          </cell>
        </row>
        <row r="37">
          <cell r="I37">
            <v>54.75</v>
          </cell>
        </row>
        <row r="37">
          <cell r="R37">
            <v>52.0603325557209</v>
          </cell>
        </row>
        <row r="38">
          <cell r="A38">
            <v>37500</v>
          </cell>
          <cell r="B38">
            <v>47.5</v>
          </cell>
          <cell r="C38">
            <v>45</v>
          </cell>
          <cell r="D38">
            <v>41.5</v>
          </cell>
          <cell r="E38">
            <v>47.5</v>
          </cell>
          <cell r="F38">
            <v>47.25</v>
          </cell>
          <cell r="G38">
            <v>54.5</v>
          </cell>
        </row>
        <row r="38">
          <cell r="I38">
            <v>47.25</v>
          </cell>
        </row>
        <row r="38">
          <cell r="R38">
            <v>52.2896202600311</v>
          </cell>
        </row>
        <row r="39">
          <cell r="A39">
            <v>37530</v>
          </cell>
          <cell r="B39">
            <v>36.25</v>
          </cell>
          <cell r="C39">
            <v>39</v>
          </cell>
          <cell r="D39">
            <v>38</v>
          </cell>
          <cell r="E39">
            <v>37.75</v>
          </cell>
          <cell r="F39">
            <v>37.75</v>
          </cell>
          <cell r="G39">
            <v>38.75</v>
          </cell>
        </row>
        <row r="39">
          <cell r="I39">
            <v>37.75</v>
          </cell>
        </row>
        <row r="39">
          <cell r="R39">
            <v>61.2328018020418</v>
          </cell>
        </row>
        <row r="40">
          <cell r="A40">
            <v>37561</v>
          </cell>
          <cell r="B40">
            <v>34.25</v>
          </cell>
          <cell r="C40">
            <v>37</v>
          </cell>
          <cell r="D40">
            <v>36</v>
          </cell>
          <cell r="E40">
            <v>38.75</v>
          </cell>
          <cell r="F40">
            <v>36.75</v>
          </cell>
          <cell r="G40">
            <v>36.25</v>
          </cell>
        </row>
        <row r="40">
          <cell r="I40">
            <v>36.75</v>
          </cell>
        </row>
        <row r="40">
          <cell r="R40">
            <v>67.2130946128982</v>
          </cell>
        </row>
        <row r="41">
          <cell r="A41">
            <v>37591</v>
          </cell>
          <cell r="B41">
            <v>35.5</v>
          </cell>
          <cell r="C41">
            <v>37.5</v>
          </cell>
          <cell r="D41">
            <v>37</v>
          </cell>
          <cell r="E41">
            <v>39.75</v>
          </cell>
          <cell r="F41">
            <v>38.75</v>
          </cell>
          <cell r="G41">
            <v>37.5</v>
          </cell>
        </row>
        <row r="41">
          <cell r="I41">
            <v>38.75</v>
          </cell>
        </row>
        <row r="41">
          <cell r="R41">
            <v>71.3860732502437</v>
          </cell>
        </row>
        <row r="42">
          <cell r="A42">
            <v>37622</v>
          </cell>
          <cell r="B42">
            <v>35.5</v>
          </cell>
          <cell r="C42">
            <v>42.5</v>
          </cell>
          <cell r="D42">
            <v>42</v>
          </cell>
          <cell r="E42">
            <v>42.25</v>
          </cell>
          <cell r="F42">
            <v>39.75</v>
          </cell>
          <cell r="G42">
            <v>37.5</v>
          </cell>
        </row>
        <row r="42">
          <cell r="I42">
            <v>39.75</v>
          </cell>
        </row>
        <row r="42">
          <cell r="R42">
            <v>52.9379930839653</v>
          </cell>
        </row>
        <row r="43">
          <cell r="A43">
            <v>37653</v>
          </cell>
          <cell r="B43">
            <v>35.5</v>
          </cell>
          <cell r="C43">
            <v>40.75</v>
          </cell>
          <cell r="D43">
            <v>40</v>
          </cell>
          <cell r="E43">
            <v>40.25</v>
          </cell>
          <cell r="F43">
            <v>38.25</v>
          </cell>
          <cell r="G43">
            <v>37.5</v>
          </cell>
        </row>
        <row r="43">
          <cell r="I43">
            <v>38.25</v>
          </cell>
        </row>
        <row r="43">
          <cell r="R43">
            <v>51.7234888245134</v>
          </cell>
        </row>
        <row r="44">
          <cell r="A44">
            <v>37681</v>
          </cell>
          <cell r="B44">
            <v>35.5</v>
          </cell>
          <cell r="C44">
            <v>39.5</v>
          </cell>
          <cell r="D44">
            <v>38</v>
          </cell>
          <cell r="E44">
            <v>38.25</v>
          </cell>
          <cell r="F44">
            <v>37.5</v>
          </cell>
          <cell r="G44">
            <v>37.5</v>
          </cell>
        </row>
        <row r="44">
          <cell r="I44">
            <v>37.5</v>
          </cell>
        </row>
        <row r="44">
          <cell r="R44">
            <v>50.0236305046603</v>
          </cell>
        </row>
        <row r="45">
          <cell r="A45">
            <v>37712</v>
          </cell>
          <cell r="B45">
            <v>34</v>
          </cell>
          <cell r="C45">
            <v>36.5</v>
          </cell>
          <cell r="D45">
            <v>33</v>
          </cell>
          <cell r="E45">
            <v>36.25</v>
          </cell>
          <cell r="F45">
            <v>38.5</v>
          </cell>
          <cell r="G45">
            <v>36</v>
          </cell>
        </row>
        <row r="45">
          <cell r="I45">
            <v>36.25</v>
          </cell>
        </row>
        <row r="45">
          <cell r="R45">
            <v>48.1614047651468</v>
          </cell>
        </row>
        <row r="46">
          <cell r="A46">
            <v>37742</v>
          </cell>
          <cell r="B46">
            <v>35</v>
          </cell>
          <cell r="C46">
            <v>33</v>
          </cell>
          <cell r="D46">
            <v>29.5</v>
          </cell>
          <cell r="E46">
            <v>36.75</v>
          </cell>
          <cell r="F46">
            <v>39.25</v>
          </cell>
          <cell r="G46">
            <v>37</v>
          </cell>
        </row>
        <row r="46">
          <cell r="I46">
            <v>36.75</v>
          </cell>
        </row>
        <row r="46">
          <cell r="R46">
            <v>48.2406747755305</v>
          </cell>
        </row>
        <row r="47">
          <cell r="A47">
            <v>37773</v>
          </cell>
          <cell r="B47">
            <v>41.5</v>
          </cell>
          <cell r="C47">
            <v>34.75</v>
          </cell>
          <cell r="D47">
            <v>31</v>
          </cell>
          <cell r="E47">
            <v>41.75</v>
          </cell>
          <cell r="F47">
            <v>45.25</v>
          </cell>
          <cell r="G47">
            <v>46</v>
          </cell>
        </row>
        <row r="47">
          <cell r="I47">
            <v>41.75</v>
          </cell>
        </row>
        <row r="47">
          <cell r="R47">
            <v>48.724116334287</v>
          </cell>
        </row>
        <row r="48">
          <cell r="A48">
            <v>37803</v>
          </cell>
          <cell r="B48">
            <v>53.5</v>
          </cell>
          <cell r="C48">
            <v>51.5</v>
          </cell>
          <cell r="D48">
            <v>47</v>
          </cell>
          <cell r="E48">
            <v>52.25</v>
          </cell>
          <cell r="F48">
            <v>57.75</v>
          </cell>
          <cell r="G48">
            <v>59.5</v>
          </cell>
        </row>
        <row r="48">
          <cell r="I48">
            <v>52.25</v>
          </cell>
        </row>
        <row r="48">
          <cell r="R48">
            <v>49.2887659291249</v>
          </cell>
        </row>
        <row r="49">
          <cell r="A49">
            <v>37834</v>
          </cell>
          <cell r="B49">
            <v>63.5</v>
          </cell>
          <cell r="C49">
            <v>58.5</v>
          </cell>
          <cell r="D49">
            <v>55</v>
          </cell>
          <cell r="E49">
            <v>60.75</v>
          </cell>
          <cell r="F49">
            <v>63.5</v>
          </cell>
          <cell r="G49">
            <v>71.5</v>
          </cell>
        </row>
        <row r="49">
          <cell r="I49">
            <v>60.75</v>
          </cell>
        </row>
        <row r="49">
          <cell r="R49">
            <v>49.8054026065874</v>
          </cell>
        </row>
        <row r="50">
          <cell r="A50">
            <v>37865</v>
          </cell>
          <cell r="B50">
            <v>50</v>
          </cell>
          <cell r="C50">
            <v>47.5</v>
          </cell>
          <cell r="D50">
            <v>44</v>
          </cell>
          <cell r="E50">
            <v>55.75</v>
          </cell>
          <cell r="F50">
            <v>50.5</v>
          </cell>
          <cell r="G50">
            <v>56</v>
          </cell>
        </row>
        <row r="50">
          <cell r="I50">
            <v>50.5</v>
          </cell>
        </row>
        <row r="50">
          <cell r="R50">
            <v>49.9337386414034</v>
          </cell>
        </row>
        <row r="51">
          <cell r="A51">
            <v>37895</v>
          </cell>
          <cell r="B51">
            <v>37</v>
          </cell>
          <cell r="C51">
            <v>43.25</v>
          </cell>
          <cell r="D51">
            <v>41.5</v>
          </cell>
          <cell r="E51">
            <v>39.25</v>
          </cell>
          <cell r="F51">
            <v>39</v>
          </cell>
          <cell r="G51">
            <v>39.25</v>
          </cell>
        </row>
        <row r="51">
          <cell r="I51">
            <v>39</v>
          </cell>
        </row>
        <row r="51">
          <cell r="R51">
            <v>50.6137380870917</v>
          </cell>
        </row>
        <row r="52">
          <cell r="A52">
            <v>37926</v>
          </cell>
          <cell r="B52">
            <v>36</v>
          </cell>
          <cell r="C52">
            <v>39.5</v>
          </cell>
          <cell r="D52">
            <v>38.75</v>
          </cell>
          <cell r="E52">
            <v>41.25</v>
          </cell>
          <cell r="F52">
            <v>38.75</v>
          </cell>
          <cell r="G52">
            <v>37.75</v>
          </cell>
        </row>
        <row r="52">
          <cell r="I52">
            <v>38.75</v>
          </cell>
        </row>
        <row r="52">
          <cell r="R52">
            <v>53.5770905639071</v>
          </cell>
        </row>
        <row r="53">
          <cell r="A53">
            <v>37956</v>
          </cell>
          <cell r="B53">
            <v>35.5</v>
          </cell>
          <cell r="C53">
            <v>40.75</v>
          </cell>
          <cell r="D53">
            <v>40</v>
          </cell>
          <cell r="E53">
            <v>43.25</v>
          </cell>
          <cell r="F53">
            <v>40</v>
          </cell>
          <cell r="G53">
            <v>37</v>
          </cell>
        </row>
        <row r="53">
          <cell r="I53">
            <v>40</v>
          </cell>
        </row>
        <row r="53">
          <cell r="R53">
            <v>56.0801479849221</v>
          </cell>
        </row>
        <row r="54">
          <cell r="A54">
            <v>37987</v>
          </cell>
          <cell r="B54">
            <v>36.21</v>
          </cell>
          <cell r="C54">
            <v>42.88</v>
          </cell>
          <cell r="D54">
            <v>42.12</v>
          </cell>
          <cell r="E54">
            <v>42.72</v>
          </cell>
          <cell r="F54">
            <v>40.2</v>
          </cell>
          <cell r="G54">
            <v>38.41</v>
          </cell>
        </row>
        <row r="54">
          <cell r="I54">
            <v>40.21</v>
          </cell>
        </row>
        <row r="54">
          <cell r="R54">
            <v>54.3041692263017</v>
          </cell>
        </row>
        <row r="55">
          <cell r="A55">
            <v>38018</v>
          </cell>
          <cell r="B55">
            <v>36.21</v>
          </cell>
          <cell r="C55">
            <v>41.38</v>
          </cell>
          <cell r="D55">
            <v>40.4</v>
          </cell>
          <cell r="E55">
            <v>40.69</v>
          </cell>
          <cell r="F55">
            <v>38.67</v>
          </cell>
          <cell r="G55">
            <v>38.41</v>
          </cell>
        </row>
        <row r="55">
          <cell r="I55">
            <v>38.69</v>
          </cell>
        </row>
        <row r="55">
          <cell r="R55">
            <v>52.9935182381892</v>
          </cell>
        </row>
        <row r="56">
          <cell r="A56">
            <v>38047</v>
          </cell>
          <cell r="B56">
            <v>36.21</v>
          </cell>
          <cell r="C56">
            <v>40.3</v>
          </cell>
          <cell r="D56">
            <v>38.68</v>
          </cell>
          <cell r="E56">
            <v>38.66</v>
          </cell>
          <cell r="F56">
            <v>37.91</v>
          </cell>
          <cell r="G56">
            <v>38.41</v>
          </cell>
        </row>
        <row r="56">
          <cell r="I56">
            <v>37.92</v>
          </cell>
        </row>
        <row r="56">
          <cell r="R56">
            <v>50.8977362571376</v>
          </cell>
        </row>
        <row r="57">
          <cell r="A57">
            <v>38078</v>
          </cell>
          <cell r="B57">
            <v>34.82</v>
          </cell>
          <cell r="C57">
            <v>37.73</v>
          </cell>
          <cell r="D57">
            <v>34.39</v>
          </cell>
          <cell r="E57">
            <v>36.64</v>
          </cell>
          <cell r="F57">
            <v>38.91</v>
          </cell>
          <cell r="G57">
            <v>37.02</v>
          </cell>
        </row>
        <row r="57">
          <cell r="I57">
            <v>36.65</v>
          </cell>
        </row>
        <row r="57">
          <cell r="R57">
            <v>47.6499485810906</v>
          </cell>
        </row>
        <row r="58">
          <cell r="A58">
            <v>38108</v>
          </cell>
          <cell r="B58">
            <v>35.74</v>
          </cell>
          <cell r="C58">
            <v>34.73</v>
          </cell>
          <cell r="D58">
            <v>31.38</v>
          </cell>
          <cell r="E58">
            <v>37.13</v>
          </cell>
          <cell r="F58">
            <v>39.66</v>
          </cell>
          <cell r="G58">
            <v>37.94</v>
          </cell>
        </row>
        <row r="58">
          <cell r="I58">
            <v>37.15</v>
          </cell>
        </row>
        <row r="58">
          <cell r="R58">
            <v>47.7038424949411</v>
          </cell>
        </row>
        <row r="59">
          <cell r="A59">
            <v>38139</v>
          </cell>
          <cell r="B59">
            <v>41.77</v>
          </cell>
          <cell r="C59">
            <v>36.23</v>
          </cell>
          <cell r="D59">
            <v>32.67</v>
          </cell>
          <cell r="E59">
            <v>42.18</v>
          </cell>
          <cell r="F59">
            <v>45.71</v>
          </cell>
          <cell r="G59">
            <v>46.1</v>
          </cell>
        </row>
        <row r="59">
          <cell r="I59">
            <v>42.19</v>
          </cell>
        </row>
        <row r="59">
          <cell r="R59">
            <v>48.3114880654095</v>
          </cell>
        </row>
        <row r="60">
          <cell r="A60">
            <v>38169</v>
          </cell>
          <cell r="B60">
            <v>52.89</v>
          </cell>
          <cell r="C60">
            <v>50.6</v>
          </cell>
          <cell r="D60">
            <v>46.41</v>
          </cell>
          <cell r="E60">
            <v>52.77</v>
          </cell>
          <cell r="F60">
            <v>58.33</v>
          </cell>
          <cell r="G60">
            <v>58.49</v>
          </cell>
        </row>
        <row r="60">
          <cell r="I60">
            <v>52.79</v>
          </cell>
        </row>
        <row r="60">
          <cell r="R60">
            <v>48.9524402445578</v>
          </cell>
        </row>
        <row r="61">
          <cell r="A61">
            <v>38200</v>
          </cell>
          <cell r="B61">
            <v>62.16</v>
          </cell>
          <cell r="C61">
            <v>56.61</v>
          </cell>
          <cell r="D61">
            <v>53.28</v>
          </cell>
          <cell r="E61">
            <v>61.35</v>
          </cell>
          <cell r="F61">
            <v>64.12</v>
          </cell>
          <cell r="G61">
            <v>69.46</v>
          </cell>
        </row>
        <row r="61">
          <cell r="I61">
            <v>61.37</v>
          </cell>
        </row>
        <row r="61">
          <cell r="R61">
            <v>49.5190872437737</v>
          </cell>
        </row>
        <row r="62">
          <cell r="A62">
            <v>38231</v>
          </cell>
          <cell r="B62">
            <v>49.65</v>
          </cell>
          <cell r="C62">
            <v>47.17</v>
          </cell>
          <cell r="D62">
            <v>43.83</v>
          </cell>
          <cell r="E62">
            <v>56.29</v>
          </cell>
          <cell r="F62">
            <v>50.99</v>
          </cell>
          <cell r="G62">
            <v>55.25</v>
          </cell>
        </row>
        <row r="62">
          <cell r="I62">
            <v>51</v>
          </cell>
        </row>
        <row r="62">
          <cell r="R62">
            <v>49.2542199165551</v>
          </cell>
        </row>
        <row r="63">
          <cell r="A63">
            <v>38261</v>
          </cell>
          <cell r="B63">
            <v>37.6</v>
          </cell>
          <cell r="C63">
            <v>43.52</v>
          </cell>
          <cell r="D63">
            <v>41.69</v>
          </cell>
          <cell r="E63">
            <v>39.62</v>
          </cell>
          <cell r="F63">
            <v>39.37</v>
          </cell>
          <cell r="G63">
            <v>40.01</v>
          </cell>
        </row>
        <row r="63">
          <cell r="I63">
            <v>39.38</v>
          </cell>
        </row>
        <row r="63">
          <cell r="R63">
            <v>49.4544549395876</v>
          </cell>
        </row>
        <row r="64">
          <cell r="A64">
            <v>38292</v>
          </cell>
          <cell r="B64">
            <v>36.67</v>
          </cell>
          <cell r="C64">
            <v>40.31</v>
          </cell>
          <cell r="D64">
            <v>39.33</v>
          </cell>
          <cell r="E64">
            <v>41.63</v>
          </cell>
          <cell r="F64">
            <v>39.11</v>
          </cell>
          <cell r="G64">
            <v>38.65</v>
          </cell>
        </row>
        <row r="64">
          <cell r="I64">
            <v>39.12</v>
          </cell>
        </row>
        <row r="64">
          <cell r="R64">
            <v>52.5373445901113</v>
          </cell>
        </row>
        <row r="65">
          <cell r="A65">
            <v>38322</v>
          </cell>
          <cell r="B65">
            <v>36.21</v>
          </cell>
          <cell r="C65">
            <v>41.38</v>
          </cell>
          <cell r="D65">
            <v>40.4</v>
          </cell>
          <cell r="E65">
            <v>43.64</v>
          </cell>
          <cell r="F65">
            <v>40.36</v>
          </cell>
          <cell r="G65">
            <v>37.98</v>
          </cell>
        </row>
        <row r="65">
          <cell r="I65">
            <v>40.37</v>
          </cell>
        </row>
        <row r="65">
          <cell r="R65">
            <v>54.9954380892059</v>
          </cell>
        </row>
        <row r="66">
          <cell r="A66">
            <v>38353</v>
          </cell>
          <cell r="B66">
            <v>36.47</v>
          </cell>
          <cell r="C66">
            <v>43.19</v>
          </cell>
          <cell r="D66">
            <v>42.21</v>
          </cell>
          <cell r="E66">
            <v>43.08</v>
          </cell>
          <cell r="F66">
            <v>40.53</v>
          </cell>
          <cell r="G66">
            <v>38.79</v>
          </cell>
        </row>
        <row r="66">
          <cell r="I66">
            <v>40.56</v>
          </cell>
        </row>
        <row r="66">
          <cell r="R66">
            <v>52.880649059052</v>
          </cell>
        </row>
        <row r="67">
          <cell r="A67">
            <v>38384</v>
          </cell>
          <cell r="B67">
            <v>36.47</v>
          </cell>
          <cell r="C67">
            <v>41.91</v>
          </cell>
          <cell r="D67">
            <v>40.74</v>
          </cell>
          <cell r="E67">
            <v>41.03</v>
          </cell>
          <cell r="F67">
            <v>38.99</v>
          </cell>
          <cell r="G67">
            <v>38.79</v>
          </cell>
        </row>
        <row r="67">
          <cell r="I67">
            <v>39.02</v>
          </cell>
        </row>
        <row r="67">
          <cell r="R67">
            <v>51.634531563499</v>
          </cell>
        </row>
        <row r="68">
          <cell r="A68">
            <v>38412</v>
          </cell>
          <cell r="B68">
            <v>36.47</v>
          </cell>
          <cell r="C68">
            <v>40.99</v>
          </cell>
          <cell r="D68">
            <v>39.27</v>
          </cell>
          <cell r="E68">
            <v>38.98</v>
          </cell>
          <cell r="F68">
            <v>38.22</v>
          </cell>
          <cell r="G68">
            <v>38.79</v>
          </cell>
        </row>
        <row r="68">
          <cell r="I68">
            <v>38.24</v>
          </cell>
        </row>
        <row r="68">
          <cell r="R68">
            <v>49.6439627738887</v>
          </cell>
        </row>
        <row r="69">
          <cell r="A69">
            <v>38443</v>
          </cell>
          <cell r="B69">
            <v>35.07</v>
          </cell>
          <cell r="C69">
            <v>38.79</v>
          </cell>
          <cell r="D69">
            <v>35.59</v>
          </cell>
          <cell r="E69">
            <v>36.93</v>
          </cell>
          <cell r="F69">
            <v>39.22</v>
          </cell>
          <cell r="G69">
            <v>37.39</v>
          </cell>
        </row>
        <row r="69">
          <cell r="I69">
            <v>36.95</v>
          </cell>
        </row>
        <row r="69">
          <cell r="R69">
            <v>46.5602198997419</v>
          </cell>
        </row>
        <row r="70">
          <cell r="A70">
            <v>38473</v>
          </cell>
          <cell r="B70">
            <v>36</v>
          </cell>
          <cell r="C70">
            <v>36.22</v>
          </cell>
          <cell r="D70">
            <v>33.02</v>
          </cell>
          <cell r="E70">
            <v>37.43</v>
          </cell>
          <cell r="F70">
            <v>39.98</v>
          </cell>
          <cell r="G70">
            <v>38.32</v>
          </cell>
        </row>
        <row r="70">
          <cell r="I70">
            <v>37.45</v>
          </cell>
        </row>
        <row r="70">
          <cell r="R70">
            <v>46.6117884592879</v>
          </cell>
        </row>
        <row r="71">
          <cell r="A71">
            <v>38504</v>
          </cell>
          <cell r="B71">
            <v>42.07</v>
          </cell>
          <cell r="C71">
            <v>37.51</v>
          </cell>
          <cell r="D71">
            <v>34.12</v>
          </cell>
          <cell r="E71">
            <v>42.51</v>
          </cell>
          <cell r="F71">
            <v>46.07</v>
          </cell>
          <cell r="G71">
            <v>46.2</v>
          </cell>
        </row>
        <row r="71">
          <cell r="I71">
            <v>42.53</v>
          </cell>
        </row>
        <row r="71">
          <cell r="R71">
            <v>47.189377886271</v>
          </cell>
        </row>
        <row r="72">
          <cell r="A72">
            <v>38534</v>
          </cell>
          <cell r="B72">
            <v>53.27</v>
          </cell>
          <cell r="C72">
            <v>49.83</v>
          </cell>
          <cell r="D72">
            <v>45.9</v>
          </cell>
          <cell r="E72">
            <v>53.18</v>
          </cell>
          <cell r="F72">
            <v>58.78</v>
          </cell>
          <cell r="G72">
            <v>58.47</v>
          </cell>
        </row>
        <row r="72">
          <cell r="I72">
            <v>53.21</v>
          </cell>
        </row>
        <row r="72">
          <cell r="R72">
            <v>47.7991283337621</v>
          </cell>
        </row>
        <row r="73">
          <cell r="A73">
            <v>38565</v>
          </cell>
          <cell r="B73">
            <v>62.61</v>
          </cell>
          <cell r="C73">
            <v>54.98</v>
          </cell>
          <cell r="D73">
            <v>51.79</v>
          </cell>
          <cell r="E73">
            <v>61.82</v>
          </cell>
          <cell r="F73">
            <v>64.62</v>
          </cell>
          <cell r="G73">
            <v>69.25</v>
          </cell>
        </row>
        <row r="73">
          <cell r="I73">
            <v>61.85</v>
          </cell>
        </row>
        <row r="73">
          <cell r="R73">
            <v>48.3384969411336</v>
          </cell>
        </row>
        <row r="74">
          <cell r="A74">
            <v>38596</v>
          </cell>
          <cell r="B74">
            <v>50.01</v>
          </cell>
          <cell r="C74">
            <v>46.89</v>
          </cell>
          <cell r="D74">
            <v>43.7</v>
          </cell>
          <cell r="E74">
            <v>56.71</v>
          </cell>
          <cell r="F74">
            <v>51.37</v>
          </cell>
          <cell r="G74">
            <v>55.21</v>
          </cell>
        </row>
        <row r="74">
          <cell r="I74">
            <v>51.4</v>
          </cell>
        </row>
        <row r="74">
          <cell r="R74">
            <v>48.0884031210565</v>
          </cell>
        </row>
        <row r="75">
          <cell r="A75">
            <v>38626</v>
          </cell>
          <cell r="B75">
            <v>37.87</v>
          </cell>
          <cell r="C75">
            <v>43.77</v>
          </cell>
          <cell r="D75">
            <v>41.86</v>
          </cell>
          <cell r="E75">
            <v>39.92</v>
          </cell>
          <cell r="F75">
            <v>39.66</v>
          </cell>
          <cell r="G75">
            <v>40.37</v>
          </cell>
        </row>
        <row r="75">
          <cell r="I75">
            <v>39.68</v>
          </cell>
        </row>
        <row r="75">
          <cell r="R75">
            <v>48.2790190311574</v>
          </cell>
        </row>
        <row r="76">
          <cell r="A76">
            <v>38657</v>
          </cell>
          <cell r="B76">
            <v>36.94</v>
          </cell>
          <cell r="C76">
            <v>41.02</v>
          </cell>
          <cell r="D76">
            <v>39.83</v>
          </cell>
          <cell r="E76">
            <v>41.94</v>
          </cell>
          <cell r="F76">
            <v>39.4</v>
          </cell>
          <cell r="G76">
            <v>39.08</v>
          </cell>
        </row>
        <row r="76">
          <cell r="I76">
            <v>39.42</v>
          </cell>
        </row>
        <row r="76">
          <cell r="R76">
            <v>51.0621333553193</v>
          </cell>
        </row>
        <row r="77">
          <cell r="A77">
            <v>38687</v>
          </cell>
          <cell r="B77">
            <v>36.47</v>
          </cell>
          <cell r="C77">
            <v>41.94</v>
          </cell>
          <cell r="D77">
            <v>40.76</v>
          </cell>
          <cell r="E77">
            <v>43.96</v>
          </cell>
          <cell r="F77">
            <v>40.66</v>
          </cell>
          <cell r="G77">
            <v>38.43</v>
          </cell>
        </row>
        <row r="77">
          <cell r="I77">
            <v>40.68</v>
          </cell>
        </row>
        <row r="77">
          <cell r="R77">
            <v>53.4072943070582</v>
          </cell>
        </row>
        <row r="78">
          <cell r="A78">
            <v>38718</v>
          </cell>
          <cell r="B78">
            <v>36.73</v>
          </cell>
          <cell r="C78">
            <v>43.66</v>
          </cell>
          <cell r="D78">
            <v>42.47</v>
          </cell>
          <cell r="E78">
            <v>43.37</v>
          </cell>
          <cell r="F78">
            <v>40.8</v>
          </cell>
          <cell r="G78">
            <v>39.15</v>
          </cell>
        </row>
        <row r="78">
          <cell r="I78">
            <v>40.84</v>
          </cell>
        </row>
        <row r="78">
          <cell r="R78">
            <v>48.3520837648688</v>
          </cell>
        </row>
        <row r="79">
          <cell r="A79">
            <v>38749</v>
          </cell>
          <cell r="B79">
            <v>36.73</v>
          </cell>
          <cell r="C79">
            <v>42.5</v>
          </cell>
          <cell r="D79">
            <v>41.14</v>
          </cell>
          <cell r="E79">
            <v>41.31</v>
          </cell>
          <cell r="F79">
            <v>39.25</v>
          </cell>
          <cell r="G79">
            <v>39.15</v>
          </cell>
        </row>
        <row r="79">
          <cell r="I79">
            <v>39.29</v>
          </cell>
        </row>
        <row r="79">
          <cell r="R79">
            <v>47.2654016932398</v>
          </cell>
        </row>
        <row r="80">
          <cell r="A80">
            <v>38777</v>
          </cell>
          <cell r="B80">
            <v>36.73</v>
          </cell>
          <cell r="C80">
            <v>41.67</v>
          </cell>
          <cell r="D80">
            <v>39.8</v>
          </cell>
          <cell r="E80">
            <v>39.24</v>
          </cell>
          <cell r="F80">
            <v>38.47</v>
          </cell>
          <cell r="G80">
            <v>39.15</v>
          </cell>
        </row>
        <row r="80">
          <cell r="I80">
            <v>38.5</v>
          </cell>
        </row>
        <row r="80">
          <cell r="R80">
            <v>45.5090972197186</v>
          </cell>
        </row>
        <row r="81">
          <cell r="A81">
            <v>38808</v>
          </cell>
          <cell r="B81">
            <v>35.32</v>
          </cell>
          <cell r="C81">
            <v>39.67</v>
          </cell>
          <cell r="D81">
            <v>36.46</v>
          </cell>
          <cell r="E81">
            <v>37.18</v>
          </cell>
          <cell r="F81">
            <v>39.49</v>
          </cell>
          <cell r="G81">
            <v>37.74</v>
          </cell>
        </row>
        <row r="81">
          <cell r="I81">
            <v>37.21</v>
          </cell>
        </row>
        <row r="81">
          <cell r="R81">
            <v>42.7706056686228</v>
          </cell>
        </row>
        <row r="82">
          <cell r="A82">
            <v>38838</v>
          </cell>
          <cell r="B82">
            <v>36.26</v>
          </cell>
          <cell r="C82">
            <v>37.33</v>
          </cell>
          <cell r="D82">
            <v>34.12</v>
          </cell>
          <cell r="E82">
            <v>37.68</v>
          </cell>
          <cell r="F82">
            <v>40.24</v>
          </cell>
          <cell r="G82">
            <v>38.68</v>
          </cell>
        </row>
        <row r="82">
          <cell r="I82">
            <v>37.71</v>
          </cell>
        </row>
        <row r="82">
          <cell r="R82">
            <v>42.8364805656698</v>
          </cell>
        </row>
        <row r="83">
          <cell r="A83">
            <v>38869</v>
          </cell>
          <cell r="B83">
            <v>42.38</v>
          </cell>
          <cell r="C83">
            <v>38.51</v>
          </cell>
          <cell r="D83">
            <v>35.12</v>
          </cell>
          <cell r="E83">
            <v>42.79</v>
          </cell>
          <cell r="F83">
            <v>46.38</v>
          </cell>
          <cell r="G83">
            <v>46.34</v>
          </cell>
        </row>
        <row r="83">
          <cell r="I83">
            <v>42.83</v>
          </cell>
        </row>
        <row r="83">
          <cell r="R83">
            <v>43.3756184941927</v>
          </cell>
        </row>
        <row r="84">
          <cell r="A84">
            <v>38899</v>
          </cell>
          <cell r="B84">
            <v>53.66</v>
          </cell>
          <cell r="C84">
            <v>49.73</v>
          </cell>
          <cell r="D84">
            <v>45.83</v>
          </cell>
          <cell r="E84">
            <v>53.54</v>
          </cell>
          <cell r="F84">
            <v>59.18</v>
          </cell>
          <cell r="G84">
            <v>58.52</v>
          </cell>
        </row>
        <row r="84">
          <cell r="I84">
            <v>53.58</v>
          </cell>
        </row>
        <row r="84">
          <cell r="R84">
            <v>43.9414629206544</v>
          </cell>
        </row>
        <row r="85">
          <cell r="A85">
            <v>38930</v>
          </cell>
          <cell r="B85">
            <v>63.06</v>
          </cell>
          <cell r="C85">
            <v>54.42</v>
          </cell>
          <cell r="D85">
            <v>51.18</v>
          </cell>
          <cell r="E85">
            <v>62.23</v>
          </cell>
          <cell r="F85">
            <v>65.05</v>
          </cell>
          <cell r="G85">
            <v>69.14</v>
          </cell>
        </row>
        <row r="85">
          <cell r="I85">
            <v>62.28</v>
          </cell>
        </row>
        <row r="85">
          <cell r="R85">
            <v>44.4431765654701</v>
          </cell>
        </row>
        <row r="86">
          <cell r="A86">
            <v>38961</v>
          </cell>
          <cell r="B86">
            <v>50.37</v>
          </cell>
          <cell r="C86">
            <v>47.07</v>
          </cell>
          <cell r="D86">
            <v>43.83</v>
          </cell>
          <cell r="E86">
            <v>57.09</v>
          </cell>
          <cell r="F86">
            <v>51.72</v>
          </cell>
          <cell r="G86">
            <v>55.23</v>
          </cell>
        </row>
        <row r="86">
          <cell r="I86">
            <v>51.76</v>
          </cell>
        </row>
        <row r="86">
          <cell r="R86">
            <v>44.2368287889556</v>
          </cell>
        </row>
        <row r="87">
          <cell r="A87">
            <v>38991</v>
          </cell>
          <cell r="B87">
            <v>38.15</v>
          </cell>
          <cell r="C87">
            <v>44.23</v>
          </cell>
          <cell r="D87">
            <v>42.16</v>
          </cell>
          <cell r="E87">
            <v>40.18</v>
          </cell>
          <cell r="F87">
            <v>39.93</v>
          </cell>
          <cell r="G87">
            <v>40.72</v>
          </cell>
        </row>
        <row r="87">
          <cell r="I87">
            <v>39.96</v>
          </cell>
        </row>
        <row r="87">
          <cell r="R87">
            <v>44.4244302087307</v>
          </cell>
        </row>
        <row r="88">
          <cell r="A88">
            <v>39022</v>
          </cell>
          <cell r="B88">
            <v>37.21</v>
          </cell>
          <cell r="C88">
            <v>41.72</v>
          </cell>
          <cell r="D88">
            <v>40.32</v>
          </cell>
          <cell r="E88">
            <v>42.22</v>
          </cell>
          <cell r="F88">
            <v>39.66</v>
          </cell>
          <cell r="G88">
            <v>39.47</v>
          </cell>
        </row>
        <row r="88">
          <cell r="I88">
            <v>39.69</v>
          </cell>
        </row>
        <row r="88">
          <cell r="R88">
            <v>46.8735803806433</v>
          </cell>
        </row>
        <row r="89">
          <cell r="A89">
            <v>39052</v>
          </cell>
          <cell r="B89">
            <v>36.74</v>
          </cell>
          <cell r="C89">
            <v>42.57</v>
          </cell>
          <cell r="D89">
            <v>41.16</v>
          </cell>
          <cell r="E89">
            <v>44.25</v>
          </cell>
          <cell r="F89">
            <v>40.93</v>
          </cell>
          <cell r="G89">
            <v>38.85</v>
          </cell>
        </row>
        <row r="89">
          <cell r="I89">
            <v>40.96</v>
          </cell>
        </row>
        <row r="89">
          <cell r="R89">
            <v>48.9862763491375</v>
          </cell>
        </row>
        <row r="90">
          <cell r="A90">
            <v>39083</v>
          </cell>
          <cell r="B90">
            <v>37</v>
          </cell>
          <cell r="C90">
            <v>44.4</v>
          </cell>
          <cell r="D90">
            <v>42.74</v>
          </cell>
          <cell r="E90">
            <v>43.68</v>
          </cell>
          <cell r="F90">
            <v>41.1</v>
          </cell>
          <cell r="G90">
            <v>39.45</v>
          </cell>
        </row>
        <row r="90">
          <cell r="I90">
            <v>41.14</v>
          </cell>
        </row>
        <row r="90">
          <cell r="R90">
            <v>49.5406518390521</v>
          </cell>
        </row>
        <row r="91">
          <cell r="A91">
            <v>39114</v>
          </cell>
          <cell r="B91">
            <v>37</v>
          </cell>
          <cell r="C91">
            <v>43.34</v>
          </cell>
          <cell r="D91">
            <v>41.53</v>
          </cell>
          <cell r="E91">
            <v>41.6</v>
          </cell>
          <cell r="F91">
            <v>39.53</v>
          </cell>
          <cell r="G91">
            <v>39.45</v>
          </cell>
        </row>
        <row r="91">
          <cell r="I91">
            <v>39.57</v>
          </cell>
        </row>
        <row r="91">
          <cell r="R91">
            <v>48.432400389594</v>
          </cell>
        </row>
        <row r="92">
          <cell r="A92">
            <v>39142</v>
          </cell>
          <cell r="B92">
            <v>37</v>
          </cell>
          <cell r="C92">
            <v>42.58</v>
          </cell>
          <cell r="D92">
            <v>40.32</v>
          </cell>
          <cell r="E92">
            <v>39.51</v>
          </cell>
          <cell r="F92">
            <v>38.74</v>
          </cell>
          <cell r="G92">
            <v>39.45</v>
          </cell>
        </row>
        <row r="92">
          <cell r="I92">
            <v>38.78</v>
          </cell>
        </row>
        <row r="92">
          <cell r="R92">
            <v>46.6544723741956</v>
          </cell>
        </row>
        <row r="93">
          <cell r="A93">
            <v>39173</v>
          </cell>
          <cell r="B93">
            <v>35.58</v>
          </cell>
          <cell r="C93">
            <v>40.75</v>
          </cell>
          <cell r="D93">
            <v>37.28</v>
          </cell>
          <cell r="E93">
            <v>37.43</v>
          </cell>
          <cell r="F93">
            <v>39.76</v>
          </cell>
          <cell r="G93">
            <v>38.04</v>
          </cell>
        </row>
        <row r="93">
          <cell r="I93">
            <v>37.47</v>
          </cell>
        </row>
        <row r="93">
          <cell r="R93">
            <v>43.8908843763714</v>
          </cell>
        </row>
        <row r="94">
          <cell r="A94">
            <v>39203</v>
          </cell>
          <cell r="B94">
            <v>36.52</v>
          </cell>
          <cell r="C94">
            <v>38.61</v>
          </cell>
          <cell r="D94">
            <v>35.16</v>
          </cell>
          <cell r="E94">
            <v>37.93</v>
          </cell>
          <cell r="F94">
            <v>40.51</v>
          </cell>
          <cell r="G94">
            <v>38.97</v>
          </cell>
        </row>
        <row r="94">
          <cell r="I94">
            <v>37.97</v>
          </cell>
        </row>
        <row r="94">
          <cell r="R94">
            <v>43.9393073122803</v>
          </cell>
        </row>
        <row r="95">
          <cell r="A95">
            <v>39234</v>
          </cell>
          <cell r="B95">
            <v>42.68</v>
          </cell>
          <cell r="C95">
            <v>39.69</v>
          </cell>
          <cell r="D95">
            <v>36.07</v>
          </cell>
          <cell r="E95">
            <v>43.08</v>
          </cell>
          <cell r="F95">
            <v>46.69</v>
          </cell>
          <cell r="G95">
            <v>46.52</v>
          </cell>
        </row>
        <row r="95">
          <cell r="I95">
            <v>43.12</v>
          </cell>
        </row>
        <row r="95">
          <cell r="R95">
            <v>44.4603637319686</v>
          </cell>
        </row>
        <row r="96">
          <cell r="A96">
            <v>39264</v>
          </cell>
          <cell r="B96">
            <v>54.04</v>
          </cell>
          <cell r="C96">
            <v>49.96</v>
          </cell>
          <cell r="D96">
            <v>45.8</v>
          </cell>
          <cell r="E96">
            <v>53.89</v>
          </cell>
          <cell r="F96">
            <v>59.56</v>
          </cell>
          <cell r="G96">
            <v>58.68</v>
          </cell>
        </row>
        <row r="96">
          <cell r="I96">
            <v>53.94</v>
          </cell>
        </row>
        <row r="96">
          <cell r="R96">
            <v>45.007600569297</v>
          </cell>
        </row>
        <row r="97">
          <cell r="A97">
            <v>39295</v>
          </cell>
          <cell r="B97">
            <v>63.51</v>
          </cell>
          <cell r="C97">
            <v>54.26</v>
          </cell>
          <cell r="D97">
            <v>50.67</v>
          </cell>
          <cell r="E97">
            <v>62.63</v>
          </cell>
          <cell r="F97">
            <v>65.47</v>
          </cell>
          <cell r="G97">
            <v>69.25</v>
          </cell>
        </row>
        <row r="97">
          <cell r="I97">
            <v>62.69</v>
          </cell>
        </row>
        <row r="97">
          <cell r="R97">
            <v>45.4887707969623</v>
          </cell>
        </row>
        <row r="98">
          <cell r="A98">
            <v>39326</v>
          </cell>
          <cell r="B98">
            <v>50.73</v>
          </cell>
          <cell r="C98">
            <v>47.52</v>
          </cell>
          <cell r="D98">
            <v>43.99</v>
          </cell>
          <cell r="E98">
            <v>57.46</v>
          </cell>
          <cell r="F98">
            <v>52.05</v>
          </cell>
          <cell r="G98">
            <v>55.37</v>
          </cell>
        </row>
        <row r="98">
          <cell r="I98">
            <v>52.1</v>
          </cell>
        </row>
        <row r="98">
          <cell r="R98">
            <v>45.2605529484073</v>
          </cell>
        </row>
        <row r="99">
          <cell r="A99">
            <v>39356</v>
          </cell>
          <cell r="B99">
            <v>38.42</v>
          </cell>
          <cell r="C99">
            <v>44.93</v>
          </cell>
          <cell r="D99">
            <v>42.47</v>
          </cell>
          <cell r="E99">
            <v>40.44</v>
          </cell>
          <cell r="F99">
            <v>40.18</v>
          </cell>
          <cell r="G99">
            <v>41</v>
          </cell>
        </row>
        <row r="99">
          <cell r="I99">
            <v>40.22</v>
          </cell>
        </row>
        <row r="99">
          <cell r="R99">
            <v>45.4263395263632</v>
          </cell>
        </row>
        <row r="100">
          <cell r="A100">
            <v>39387</v>
          </cell>
          <cell r="B100">
            <v>37.47</v>
          </cell>
          <cell r="C100">
            <v>42.63</v>
          </cell>
          <cell r="D100">
            <v>40.8</v>
          </cell>
          <cell r="E100">
            <v>42.48</v>
          </cell>
          <cell r="F100">
            <v>39.9</v>
          </cell>
          <cell r="G100">
            <v>39.78</v>
          </cell>
        </row>
        <row r="100">
          <cell r="I100">
            <v>39.94</v>
          </cell>
        </row>
        <row r="100">
          <cell r="R100">
            <v>47.9813360499163</v>
          </cell>
        </row>
        <row r="101">
          <cell r="A101">
            <v>39417</v>
          </cell>
          <cell r="B101">
            <v>37</v>
          </cell>
          <cell r="C101">
            <v>43.41</v>
          </cell>
          <cell r="D101">
            <v>41.57</v>
          </cell>
          <cell r="E101">
            <v>44.52</v>
          </cell>
          <cell r="F101">
            <v>41.18</v>
          </cell>
          <cell r="G101">
            <v>39.17</v>
          </cell>
        </row>
        <row r="101">
          <cell r="I101">
            <v>41.21</v>
          </cell>
        </row>
        <row r="101">
          <cell r="R101">
            <v>50.0763088316825</v>
          </cell>
        </row>
        <row r="102">
          <cell r="A102">
            <v>39448</v>
          </cell>
          <cell r="B102">
            <v>37.26</v>
          </cell>
          <cell r="C102">
            <v>45.14</v>
          </cell>
          <cell r="D102">
            <v>43.16</v>
          </cell>
          <cell r="E102">
            <v>43.94</v>
          </cell>
          <cell r="F102">
            <v>41.34</v>
          </cell>
          <cell r="G102">
            <v>39.72</v>
          </cell>
        </row>
        <row r="102">
          <cell r="I102">
            <v>41.39</v>
          </cell>
        </row>
        <row r="102">
          <cell r="R102">
            <v>50.6609231351373</v>
          </cell>
        </row>
        <row r="103">
          <cell r="A103">
            <v>39479</v>
          </cell>
          <cell r="B103">
            <v>37.26</v>
          </cell>
          <cell r="C103">
            <v>44.14</v>
          </cell>
          <cell r="D103">
            <v>42.03</v>
          </cell>
          <cell r="E103">
            <v>41.84</v>
          </cell>
          <cell r="F103">
            <v>39.76</v>
          </cell>
          <cell r="G103">
            <v>39.72</v>
          </cell>
        </row>
        <row r="103">
          <cell r="I103">
            <v>39.81</v>
          </cell>
        </row>
        <row r="103">
          <cell r="R103">
            <v>49.5521579294653</v>
          </cell>
        </row>
        <row r="104">
          <cell r="A104">
            <v>39508</v>
          </cell>
          <cell r="B104">
            <v>37.26</v>
          </cell>
          <cell r="C104">
            <v>43.44</v>
          </cell>
          <cell r="D104">
            <v>40.9</v>
          </cell>
          <cell r="E104">
            <v>39.74</v>
          </cell>
          <cell r="F104">
            <v>38.96</v>
          </cell>
          <cell r="G104">
            <v>39.72</v>
          </cell>
        </row>
        <row r="104">
          <cell r="I104">
            <v>39.01</v>
          </cell>
        </row>
        <row r="104">
          <cell r="R104">
            <v>47.7746443445451</v>
          </cell>
        </row>
        <row r="105">
          <cell r="A105">
            <v>39539</v>
          </cell>
          <cell r="B105">
            <v>35.83</v>
          </cell>
          <cell r="C105">
            <v>41.72</v>
          </cell>
          <cell r="D105">
            <v>38.07</v>
          </cell>
          <cell r="E105">
            <v>37.65</v>
          </cell>
          <cell r="F105">
            <v>39.98</v>
          </cell>
          <cell r="G105">
            <v>38.3</v>
          </cell>
        </row>
        <row r="105">
          <cell r="I105">
            <v>37.69</v>
          </cell>
        </row>
        <row r="105">
          <cell r="R105">
            <v>44.8817219772094</v>
          </cell>
        </row>
        <row r="106">
          <cell r="A106">
            <v>39569</v>
          </cell>
          <cell r="B106">
            <v>36.78</v>
          </cell>
          <cell r="C106">
            <v>39.73</v>
          </cell>
          <cell r="D106">
            <v>36.1</v>
          </cell>
          <cell r="E106">
            <v>38.15</v>
          </cell>
          <cell r="F106">
            <v>40.74</v>
          </cell>
          <cell r="G106">
            <v>39.25</v>
          </cell>
        </row>
        <row r="106">
          <cell r="I106">
            <v>38.19</v>
          </cell>
        </row>
        <row r="106">
          <cell r="R106">
            <v>44.9284196623909</v>
          </cell>
        </row>
        <row r="107">
          <cell r="A107">
            <v>39600</v>
          </cell>
          <cell r="B107">
            <v>42.98</v>
          </cell>
          <cell r="C107">
            <v>40.74</v>
          </cell>
          <cell r="D107">
            <v>36.95</v>
          </cell>
          <cell r="E107">
            <v>43.32</v>
          </cell>
          <cell r="F107">
            <v>46.95</v>
          </cell>
          <cell r="G107">
            <v>46.72</v>
          </cell>
        </row>
        <row r="107">
          <cell r="I107">
            <v>43.37</v>
          </cell>
        </row>
        <row r="107">
          <cell r="R107">
            <v>45.4470220552392</v>
          </cell>
        </row>
        <row r="108">
          <cell r="A108">
            <v>39630</v>
          </cell>
          <cell r="B108">
            <v>54.43</v>
          </cell>
          <cell r="C108">
            <v>50.35</v>
          </cell>
          <cell r="D108">
            <v>46.01</v>
          </cell>
          <cell r="E108">
            <v>54.18</v>
          </cell>
          <cell r="F108">
            <v>59.89</v>
          </cell>
          <cell r="G108">
            <v>58.9</v>
          </cell>
        </row>
        <row r="108">
          <cell r="I108">
            <v>54.25</v>
          </cell>
        </row>
        <row r="108">
          <cell r="R108">
            <v>45.9917836705312</v>
          </cell>
        </row>
        <row r="109">
          <cell r="A109">
            <v>39661</v>
          </cell>
          <cell r="B109">
            <v>63.96</v>
          </cell>
          <cell r="C109">
            <v>54.38</v>
          </cell>
          <cell r="D109">
            <v>50.54</v>
          </cell>
          <cell r="E109">
            <v>62.97</v>
          </cell>
          <cell r="F109">
            <v>65.82</v>
          </cell>
          <cell r="G109">
            <v>69.44</v>
          </cell>
        </row>
        <row r="109">
          <cell r="I109">
            <v>63.04</v>
          </cell>
        </row>
        <row r="109">
          <cell r="R109">
            <v>46.4704785948055</v>
          </cell>
        </row>
        <row r="110">
          <cell r="A110">
            <v>39692</v>
          </cell>
          <cell r="B110">
            <v>51.09</v>
          </cell>
          <cell r="C110">
            <v>48.08</v>
          </cell>
          <cell r="D110">
            <v>44.32</v>
          </cell>
          <cell r="E110">
            <v>57.76</v>
          </cell>
          <cell r="F110">
            <v>52.32</v>
          </cell>
          <cell r="G110">
            <v>55.56</v>
          </cell>
        </row>
        <row r="110">
          <cell r="I110">
            <v>52.38</v>
          </cell>
        </row>
        <row r="110">
          <cell r="R110">
            <v>46.2408253014401</v>
          </cell>
        </row>
        <row r="111">
          <cell r="A111">
            <v>39722</v>
          </cell>
          <cell r="B111">
            <v>38.69</v>
          </cell>
          <cell r="C111">
            <v>45.65</v>
          </cell>
          <cell r="D111">
            <v>42.91</v>
          </cell>
          <cell r="E111">
            <v>40.64</v>
          </cell>
          <cell r="F111">
            <v>40.38</v>
          </cell>
          <cell r="G111">
            <v>41.27</v>
          </cell>
        </row>
        <row r="111">
          <cell r="I111">
            <v>40.43</v>
          </cell>
        </row>
        <row r="111">
          <cell r="R111">
            <v>46.404635288506</v>
          </cell>
        </row>
        <row r="112">
          <cell r="A112">
            <v>39753</v>
          </cell>
          <cell r="B112">
            <v>37.74</v>
          </cell>
          <cell r="C112">
            <v>43.5</v>
          </cell>
          <cell r="D112">
            <v>41.35</v>
          </cell>
          <cell r="E112">
            <v>42.69</v>
          </cell>
          <cell r="F112">
            <v>40.11</v>
          </cell>
          <cell r="G112">
            <v>40.07</v>
          </cell>
        </row>
        <row r="112">
          <cell r="I112">
            <v>40.15</v>
          </cell>
        </row>
        <row r="112">
          <cell r="R112">
            <v>47.8919969643919</v>
          </cell>
        </row>
        <row r="113">
          <cell r="A113">
            <v>39783</v>
          </cell>
          <cell r="B113">
            <v>37.26</v>
          </cell>
          <cell r="C113">
            <v>44.23</v>
          </cell>
          <cell r="D113">
            <v>42.07</v>
          </cell>
          <cell r="E113">
            <v>44.74</v>
          </cell>
          <cell r="F113">
            <v>41.38</v>
          </cell>
          <cell r="G113">
            <v>39.46</v>
          </cell>
        </row>
        <row r="113">
          <cell r="I113">
            <v>41.42</v>
          </cell>
        </row>
        <row r="113">
          <cell r="R113">
            <v>49.9903670889502</v>
          </cell>
        </row>
        <row r="114">
          <cell r="A114">
            <v>39814</v>
          </cell>
          <cell r="B114">
            <v>37.52</v>
          </cell>
          <cell r="C114">
            <v>45.98</v>
          </cell>
          <cell r="D114">
            <v>43.58</v>
          </cell>
          <cell r="E114">
            <v>44.13</v>
          </cell>
          <cell r="F114">
            <v>41.52</v>
          </cell>
          <cell r="G114">
            <v>39.99</v>
          </cell>
        </row>
        <row r="114">
          <cell r="I114">
            <v>41.58</v>
          </cell>
        </row>
        <row r="114">
          <cell r="R114">
            <v>50.6320614083422</v>
          </cell>
        </row>
        <row r="115">
          <cell r="A115">
            <v>39845</v>
          </cell>
          <cell r="B115">
            <v>37.52</v>
          </cell>
          <cell r="C115">
            <v>45.05</v>
          </cell>
          <cell r="D115">
            <v>42.53</v>
          </cell>
          <cell r="E115">
            <v>42.02</v>
          </cell>
          <cell r="F115">
            <v>39.94</v>
          </cell>
          <cell r="G115">
            <v>39.99</v>
          </cell>
        </row>
        <row r="115">
          <cell r="I115">
            <v>39.99</v>
          </cell>
        </row>
        <row r="115">
          <cell r="R115">
            <v>49.5496025950879</v>
          </cell>
        </row>
        <row r="116">
          <cell r="A116">
            <v>39873</v>
          </cell>
          <cell r="B116">
            <v>37.52</v>
          </cell>
          <cell r="C116">
            <v>44.39</v>
          </cell>
          <cell r="D116">
            <v>41.48</v>
          </cell>
          <cell r="E116">
            <v>39.92</v>
          </cell>
          <cell r="F116">
            <v>39.13</v>
          </cell>
          <cell r="G116">
            <v>39.99</v>
          </cell>
        </row>
        <row r="116">
          <cell r="I116">
            <v>39.19</v>
          </cell>
        </row>
        <row r="116">
          <cell r="R116">
            <v>47.7955962394172</v>
          </cell>
        </row>
        <row r="117">
          <cell r="A117">
            <v>39904</v>
          </cell>
          <cell r="B117">
            <v>36.08</v>
          </cell>
          <cell r="C117">
            <v>42.78</v>
          </cell>
          <cell r="D117">
            <v>38.85</v>
          </cell>
          <cell r="E117">
            <v>37.81</v>
          </cell>
          <cell r="F117">
            <v>40.16</v>
          </cell>
          <cell r="G117">
            <v>38.55</v>
          </cell>
        </row>
        <row r="117">
          <cell r="I117">
            <v>37.86</v>
          </cell>
        </row>
        <row r="117">
          <cell r="R117">
            <v>45.3204287082862</v>
          </cell>
        </row>
        <row r="118">
          <cell r="A118">
            <v>39934</v>
          </cell>
          <cell r="B118">
            <v>37.04</v>
          </cell>
          <cell r="C118">
            <v>40.91</v>
          </cell>
          <cell r="D118">
            <v>37</v>
          </cell>
          <cell r="E118">
            <v>38.31</v>
          </cell>
          <cell r="F118">
            <v>40.92</v>
          </cell>
          <cell r="G118">
            <v>39.51</v>
          </cell>
        </row>
        <row r="118">
          <cell r="I118">
            <v>38.36</v>
          </cell>
        </row>
        <row r="118">
          <cell r="R118">
            <v>45.3910816339497</v>
          </cell>
        </row>
        <row r="119">
          <cell r="A119">
            <v>39965</v>
          </cell>
          <cell r="B119">
            <v>43.28</v>
          </cell>
          <cell r="C119">
            <v>41.86</v>
          </cell>
          <cell r="D119">
            <v>37.8</v>
          </cell>
          <cell r="E119">
            <v>43.51</v>
          </cell>
          <cell r="F119">
            <v>47.15</v>
          </cell>
          <cell r="G119">
            <v>46.93</v>
          </cell>
        </row>
        <row r="119">
          <cell r="I119">
            <v>43.56</v>
          </cell>
        </row>
        <row r="119">
          <cell r="R119">
            <v>45.9358401549358</v>
          </cell>
        </row>
        <row r="120">
          <cell r="A120">
            <v>39995</v>
          </cell>
          <cell r="B120">
            <v>54.81</v>
          </cell>
          <cell r="C120">
            <v>50.87</v>
          </cell>
          <cell r="D120">
            <v>46.23</v>
          </cell>
          <cell r="E120">
            <v>54.42</v>
          </cell>
          <cell r="F120">
            <v>60.15</v>
          </cell>
          <cell r="G120">
            <v>59.11</v>
          </cell>
        </row>
        <row r="120">
          <cell r="I120">
            <v>54.49</v>
          </cell>
        </row>
        <row r="120">
          <cell r="R120">
            <v>46.5071301784319</v>
          </cell>
        </row>
        <row r="121">
          <cell r="A121">
            <v>40026</v>
          </cell>
          <cell r="B121">
            <v>64.41</v>
          </cell>
          <cell r="C121">
            <v>54.64</v>
          </cell>
          <cell r="D121">
            <v>50.45</v>
          </cell>
          <cell r="E121">
            <v>63.24</v>
          </cell>
          <cell r="F121">
            <v>66.11</v>
          </cell>
          <cell r="G121">
            <v>69.64</v>
          </cell>
        </row>
        <row r="121">
          <cell r="I121">
            <v>63.32</v>
          </cell>
        </row>
        <row r="121">
          <cell r="R121">
            <v>47.0142334787721</v>
          </cell>
        </row>
        <row r="122">
          <cell r="A122">
            <v>40057</v>
          </cell>
          <cell r="B122">
            <v>51.45</v>
          </cell>
          <cell r="C122">
            <v>48.74</v>
          </cell>
          <cell r="D122">
            <v>44.66</v>
          </cell>
          <cell r="E122">
            <v>58.01</v>
          </cell>
          <cell r="F122">
            <v>52.55</v>
          </cell>
          <cell r="G122">
            <v>55.76</v>
          </cell>
        </row>
        <row r="122">
          <cell r="I122">
            <v>52.61</v>
          </cell>
        </row>
        <row r="122">
          <cell r="R122">
            <v>46.8117636339586</v>
          </cell>
        </row>
        <row r="123">
          <cell r="A123">
            <v>40087</v>
          </cell>
          <cell r="B123">
            <v>38.96</v>
          </cell>
          <cell r="C123">
            <v>46.46</v>
          </cell>
          <cell r="D123">
            <v>43.35</v>
          </cell>
          <cell r="E123">
            <v>40.82</v>
          </cell>
          <cell r="F123">
            <v>40.56</v>
          </cell>
          <cell r="G123">
            <v>41.53</v>
          </cell>
        </row>
        <row r="123">
          <cell r="I123">
            <v>40.61</v>
          </cell>
        </row>
        <row r="123">
          <cell r="R123">
            <v>47.0037261917537</v>
          </cell>
        </row>
        <row r="124">
          <cell r="A124">
            <v>40118</v>
          </cell>
          <cell r="B124">
            <v>38</v>
          </cell>
          <cell r="C124">
            <v>44.46</v>
          </cell>
          <cell r="D124">
            <v>41.9</v>
          </cell>
          <cell r="E124">
            <v>42.88</v>
          </cell>
          <cell r="F124">
            <v>40.28</v>
          </cell>
          <cell r="G124">
            <v>40.34</v>
          </cell>
        </row>
        <row r="124">
          <cell r="I124">
            <v>40.33</v>
          </cell>
        </row>
        <row r="124">
          <cell r="R124">
            <v>49.6068851592106</v>
          </cell>
        </row>
        <row r="125">
          <cell r="A125">
            <v>40148</v>
          </cell>
          <cell r="B125">
            <v>37.52</v>
          </cell>
          <cell r="C125">
            <v>45.14</v>
          </cell>
          <cell r="D125">
            <v>42.57</v>
          </cell>
          <cell r="E125">
            <v>44.94</v>
          </cell>
          <cell r="F125">
            <v>41.56</v>
          </cell>
          <cell r="G125">
            <v>39.74</v>
          </cell>
        </row>
        <row r="125">
          <cell r="I125">
            <v>41.61</v>
          </cell>
        </row>
        <row r="125">
          <cell r="R125">
            <v>51.7378654650733</v>
          </cell>
        </row>
        <row r="126">
          <cell r="A126">
            <v>40179</v>
          </cell>
          <cell r="B126">
            <v>37.78</v>
          </cell>
          <cell r="C126">
            <v>46.82</v>
          </cell>
          <cell r="D126">
            <v>44</v>
          </cell>
          <cell r="E126">
            <v>44.33</v>
          </cell>
          <cell r="F126">
            <v>41.7</v>
          </cell>
          <cell r="G126">
            <v>40.2</v>
          </cell>
        </row>
        <row r="126">
          <cell r="I126">
            <v>41.77</v>
          </cell>
        </row>
        <row r="126">
          <cell r="R126">
            <v>52.4222007226762</v>
          </cell>
        </row>
        <row r="127">
          <cell r="A127">
            <v>40210</v>
          </cell>
          <cell r="B127">
            <v>37.78</v>
          </cell>
          <cell r="C127">
            <v>45.95</v>
          </cell>
          <cell r="D127">
            <v>43.02</v>
          </cell>
          <cell r="E127">
            <v>42.21</v>
          </cell>
          <cell r="F127">
            <v>40.11</v>
          </cell>
          <cell r="G127">
            <v>40.2</v>
          </cell>
        </row>
        <row r="127">
          <cell r="I127">
            <v>40.17</v>
          </cell>
        </row>
        <row r="127">
          <cell r="R127">
            <v>51.3405190755551</v>
          </cell>
        </row>
        <row r="128">
          <cell r="A128">
            <v>40238</v>
          </cell>
          <cell r="B128">
            <v>37.78</v>
          </cell>
          <cell r="C128">
            <v>45.33</v>
          </cell>
          <cell r="D128">
            <v>42.05</v>
          </cell>
          <cell r="E128">
            <v>40.09</v>
          </cell>
          <cell r="F128">
            <v>39.31</v>
          </cell>
          <cell r="G128">
            <v>40.21</v>
          </cell>
        </row>
        <row r="128">
          <cell r="I128">
            <v>39.36</v>
          </cell>
        </row>
        <row r="128">
          <cell r="R128">
            <v>49.5828467715319</v>
          </cell>
        </row>
        <row r="129">
          <cell r="A129">
            <v>40269</v>
          </cell>
          <cell r="B129">
            <v>36.33</v>
          </cell>
          <cell r="C129">
            <v>43.83</v>
          </cell>
          <cell r="D129">
            <v>39.6</v>
          </cell>
          <cell r="E129">
            <v>37.98</v>
          </cell>
          <cell r="F129">
            <v>40.33</v>
          </cell>
          <cell r="G129">
            <v>38.76</v>
          </cell>
        </row>
        <row r="129">
          <cell r="I129">
            <v>38.03</v>
          </cell>
        </row>
        <row r="129">
          <cell r="R129">
            <v>45.7142129723548</v>
          </cell>
        </row>
        <row r="130">
          <cell r="A130">
            <v>40299</v>
          </cell>
          <cell r="B130">
            <v>37.3</v>
          </cell>
          <cell r="C130">
            <v>42.08</v>
          </cell>
          <cell r="D130">
            <v>37.89</v>
          </cell>
          <cell r="E130">
            <v>38.48</v>
          </cell>
          <cell r="F130">
            <v>41.1</v>
          </cell>
          <cell r="G130">
            <v>39.73</v>
          </cell>
        </row>
        <row r="130">
          <cell r="I130">
            <v>38.54</v>
          </cell>
        </row>
        <row r="130">
          <cell r="R130">
            <v>45.7902889238486</v>
          </cell>
        </row>
        <row r="131">
          <cell r="A131">
            <v>40330</v>
          </cell>
          <cell r="B131">
            <v>43.59</v>
          </cell>
          <cell r="C131">
            <v>42.97</v>
          </cell>
          <cell r="D131">
            <v>38.63</v>
          </cell>
          <cell r="E131">
            <v>43.7</v>
          </cell>
          <cell r="F131">
            <v>47.36</v>
          </cell>
          <cell r="G131">
            <v>47.09</v>
          </cell>
        </row>
        <row r="131">
          <cell r="I131">
            <v>43.76</v>
          </cell>
        </row>
        <row r="131">
          <cell r="R131">
            <v>46.3433608368902</v>
          </cell>
        </row>
        <row r="132">
          <cell r="A132">
            <v>40360</v>
          </cell>
          <cell r="B132">
            <v>55.19</v>
          </cell>
          <cell r="C132">
            <v>51.41</v>
          </cell>
          <cell r="D132">
            <v>46.48</v>
          </cell>
          <cell r="E132">
            <v>54.66</v>
          </cell>
          <cell r="F132">
            <v>60.41</v>
          </cell>
          <cell r="G132">
            <v>59.28</v>
          </cell>
        </row>
        <row r="132">
          <cell r="I132">
            <v>54.74</v>
          </cell>
        </row>
        <row r="132">
          <cell r="R132">
            <v>46.9230707732944</v>
          </cell>
        </row>
        <row r="133">
          <cell r="A133">
            <v>40391</v>
          </cell>
          <cell r="B133">
            <v>64.86</v>
          </cell>
          <cell r="C133">
            <v>54.95</v>
          </cell>
          <cell r="D133">
            <v>50.41</v>
          </cell>
          <cell r="E133">
            <v>63.52</v>
          </cell>
          <cell r="F133">
            <v>66.39</v>
          </cell>
          <cell r="G133">
            <v>69.8</v>
          </cell>
        </row>
        <row r="133">
          <cell r="I133">
            <v>63.61</v>
          </cell>
        </row>
        <row r="133">
          <cell r="R133">
            <v>47.4385133750537</v>
          </cell>
        </row>
        <row r="134">
          <cell r="A134">
            <v>40422</v>
          </cell>
          <cell r="B134">
            <v>51.81</v>
          </cell>
          <cell r="C134">
            <v>49.42</v>
          </cell>
          <cell r="D134">
            <v>45.02</v>
          </cell>
          <cell r="E134">
            <v>58.26</v>
          </cell>
          <cell r="F134">
            <v>52.78</v>
          </cell>
          <cell r="G134">
            <v>55.91</v>
          </cell>
        </row>
        <row r="134">
          <cell r="I134">
            <v>52.85</v>
          </cell>
        </row>
        <row r="134">
          <cell r="R134">
            <v>47.2402109915281</v>
          </cell>
        </row>
        <row r="135">
          <cell r="A135">
            <v>40452</v>
          </cell>
          <cell r="B135">
            <v>39.24</v>
          </cell>
          <cell r="C135">
            <v>47.28</v>
          </cell>
          <cell r="D135">
            <v>43.79</v>
          </cell>
          <cell r="E135">
            <v>41</v>
          </cell>
          <cell r="F135">
            <v>40.74</v>
          </cell>
          <cell r="G135">
            <v>41.76</v>
          </cell>
        </row>
        <row r="135">
          <cell r="I135">
            <v>40.79</v>
          </cell>
        </row>
        <row r="135">
          <cell r="R135">
            <v>47.438550227253</v>
          </cell>
        </row>
        <row r="136">
          <cell r="A136">
            <v>40483</v>
          </cell>
          <cell r="B136">
            <v>38.27</v>
          </cell>
          <cell r="C136">
            <v>45.4</v>
          </cell>
          <cell r="D136">
            <v>42.45</v>
          </cell>
          <cell r="E136">
            <v>43.07</v>
          </cell>
          <cell r="F136">
            <v>40.46</v>
          </cell>
          <cell r="G136">
            <v>40.58</v>
          </cell>
        </row>
        <row r="136">
          <cell r="I136">
            <v>40.51</v>
          </cell>
        </row>
        <row r="136">
          <cell r="R136">
            <v>49.6526179460111</v>
          </cell>
        </row>
        <row r="137">
          <cell r="A137">
            <v>40513</v>
          </cell>
          <cell r="B137">
            <v>37.79</v>
          </cell>
          <cell r="C137">
            <v>46.04</v>
          </cell>
          <cell r="D137">
            <v>43.07</v>
          </cell>
          <cell r="E137">
            <v>45.13</v>
          </cell>
          <cell r="F137">
            <v>41.74</v>
          </cell>
          <cell r="G137">
            <v>39.99</v>
          </cell>
        </row>
        <row r="137">
          <cell r="I137">
            <v>41.8</v>
          </cell>
        </row>
        <row r="137">
          <cell r="R137">
            <v>51.8024486156577</v>
          </cell>
        </row>
        <row r="138">
          <cell r="A138">
            <v>40544</v>
          </cell>
          <cell r="B138">
            <v>38.05</v>
          </cell>
          <cell r="C138">
            <v>47.67</v>
          </cell>
          <cell r="D138">
            <v>44.43</v>
          </cell>
          <cell r="E138">
            <v>44.54</v>
          </cell>
          <cell r="F138">
            <v>41.9</v>
          </cell>
          <cell r="G138">
            <v>40.42</v>
          </cell>
        </row>
        <row r="138">
          <cell r="I138">
            <v>41.97</v>
          </cell>
        </row>
        <row r="138">
          <cell r="R138">
            <v>42.656585655096</v>
          </cell>
        </row>
        <row r="139">
          <cell r="A139">
            <v>40575</v>
          </cell>
          <cell r="B139">
            <v>38.05</v>
          </cell>
          <cell r="C139">
            <v>46.85</v>
          </cell>
          <cell r="D139">
            <v>43.52</v>
          </cell>
          <cell r="E139">
            <v>42.41</v>
          </cell>
          <cell r="F139">
            <v>40.3</v>
          </cell>
          <cell r="G139">
            <v>40.42</v>
          </cell>
        </row>
        <row r="139">
          <cell r="I139">
            <v>40.37</v>
          </cell>
        </row>
        <row r="139">
          <cell r="R139">
            <v>41.7446339035505</v>
          </cell>
        </row>
        <row r="140">
          <cell r="A140">
            <v>40603</v>
          </cell>
          <cell r="B140">
            <v>38.05</v>
          </cell>
          <cell r="C140">
            <v>46.27</v>
          </cell>
          <cell r="D140">
            <v>42.61</v>
          </cell>
          <cell r="E140">
            <v>40.28</v>
          </cell>
          <cell r="F140">
            <v>39.49</v>
          </cell>
          <cell r="G140">
            <v>40.43</v>
          </cell>
        </row>
        <row r="140">
          <cell r="I140">
            <v>39.55</v>
          </cell>
        </row>
        <row r="140">
          <cell r="R140">
            <v>40.2669156304027</v>
          </cell>
        </row>
        <row r="141">
          <cell r="A141">
            <v>40634</v>
          </cell>
          <cell r="B141">
            <v>36.59</v>
          </cell>
          <cell r="C141">
            <v>44.87</v>
          </cell>
          <cell r="D141">
            <v>40.34</v>
          </cell>
          <cell r="E141">
            <v>38.15</v>
          </cell>
          <cell r="F141">
            <v>40.52</v>
          </cell>
          <cell r="G141">
            <v>38.97</v>
          </cell>
        </row>
        <row r="141">
          <cell r="I141">
            <v>38.21</v>
          </cell>
        </row>
        <row r="141">
          <cell r="R141">
            <v>38.1816322572671</v>
          </cell>
        </row>
        <row r="142">
          <cell r="A142">
            <v>40664</v>
          </cell>
          <cell r="B142">
            <v>37.56</v>
          </cell>
          <cell r="C142">
            <v>43.22</v>
          </cell>
          <cell r="D142">
            <v>38.74</v>
          </cell>
          <cell r="E142">
            <v>38.65</v>
          </cell>
          <cell r="F142">
            <v>41.28</v>
          </cell>
          <cell r="G142">
            <v>39.94</v>
          </cell>
        </row>
        <row r="142">
          <cell r="I142">
            <v>38.71</v>
          </cell>
        </row>
        <row r="142">
          <cell r="R142">
            <v>38.2411560548671</v>
          </cell>
        </row>
        <row r="143">
          <cell r="A143">
            <v>40695</v>
          </cell>
          <cell r="B143">
            <v>43.89</v>
          </cell>
          <cell r="C143">
            <v>44.06</v>
          </cell>
          <cell r="D143">
            <v>39.43</v>
          </cell>
          <cell r="E143">
            <v>43.88</v>
          </cell>
          <cell r="F143">
            <v>47.56</v>
          </cell>
          <cell r="G143">
            <v>47.25</v>
          </cell>
        </row>
        <row r="143">
          <cell r="I143">
            <v>43.95</v>
          </cell>
        </row>
        <row r="143">
          <cell r="R143">
            <v>38.7001051449384</v>
          </cell>
        </row>
        <row r="144">
          <cell r="A144">
            <v>40725</v>
          </cell>
          <cell r="B144">
            <v>55.58</v>
          </cell>
          <cell r="C144">
            <v>51.97</v>
          </cell>
          <cell r="D144">
            <v>46.74</v>
          </cell>
          <cell r="E144">
            <v>54.89</v>
          </cell>
          <cell r="F144">
            <v>60.67</v>
          </cell>
          <cell r="G144">
            <v>59.47</v>
          </cell>
        </row>
        <row r="144">
          <cell r="I144">
            <v>54.98</v>
          </cell>
        </row>
        <row r="144">
          <cell r="R144">
            <v>39.181406540602</v>
          </cell>
        </row>
        <row r="145">
          <cell r="A145">
            <v>40756</v>
          </cell>
          <cell r="B145">
            <v>65.32</v>
          </cell>
          <cell r="C145">
            <v>55.28</v>
          </cell>
          <cell r="D145">
            <v>50.4</v>
          </cell>
          <cell r="E145">
            <v>63.78</v>
          </cell>
          <cell r="F145">
            <v>66.67</v>
          </cell>
          <cell r="G145">
            <v>69.99</v>
          </cell>
        </row>
        <row r="145">
          <cell r="I145">
            <v>63.88</v>
          </cell>
        </row>
        <row r="145">
          <cell r="R145">
            <v>39.6086317960087</v>
          </cell>
        </row>
        <row r="146">
          <cell r="A146">
            <v>40787</v>
          </cell>
          <cell r="B146">
            <v>52.17</v>
          </cell>
          <cell r="C146">
            <v>50.1</v>
          </cell>
          <cell r="D146">
            <v>45.38</v>
          </cell>
          <cell r="E146">
            <v>58.5</v>
          </cell>
          <cell r="F146">
            <v>52.99</v>
          </cell>
          <cell r="G146">
            <v>56.07</v>
          </cell>
        </row>
        <row r="146">
          <cell r="I146">
            <v>53.07</v>
          </cell>
        </row>
        <row r="146">
          <cell r="R146">
            <v>39.4380546550109</v>
          </cell>
        </row>
        <row r="147">
          <cell r="A147">
            <v>40817</v>
          </cell>
          <cell r="B147">
            <v>39.51</v>
          </cell>
          <cell r="C147">
            <v>48.1</v>
          </cell>
          <cell r="D147">
            <v>44.24</v>
          </cell>
          <cell r="E147">
            <v>41.16</v>
          </cell>
          <cell r="F147">
            <v>40.9</v>
          </cell>
          <cell r="G147">
            <v>41.97</v>
          </cell>
        </row>
        <row r="147">
          <cell r="I147">
            <v>40.96</v>
          </cell>
        </row>
        <row r="147">
          <cell r="R147">
            <v>39.5997795988783</v>
          </cell>
        </row>
        <row r="148">
          <cell r="A148">
            <v>40848</v>
          </cell>
          <cell r="B148">
            <v>38.54</v>
          </cell>
          <cell r="C148">
            <v>46.34</v>
          </cell>
          <cell r="D148">
            <v>42.99</v>
          </cell>
          <cell r="E148">
            <v>43.23</v>
          </cell>
          <cell r="F148">
            <v>40.61</v>
          </cell>
          <cell r="G148">
            <v>40.81</v>
          </cell>
        </row>
        <row r="148">
          <cell r="I148">
            <v>40.67</v>
          </cell>
        </row>
        <row r="148">
          <cell r="R148">
            <v>41.792893416102</v>
          </cell>
        </row>
        <row r="149">
          <cell r="A149">
            <v>40878</v>
          </cell>
          <cell r="B149">
            <v>38.05</v>
          </cell>
          <cell r="C149">
            <v>46.94</v>
          </cell>
          <cell r="D149">
            <v>43.57</v>
          </cell>
          <cell r="E149">
            <v>45.3</v>
          </cell>
          <cell r="F149">
            <v>41.9</v>
          </cell>
          <cell r="G149">
            <v>40.21</v>
          </cell>
        </row>
        <row r="149">
          <cell r="I149">
            <v>41.96</v>
          </cell>
        </row>
        <row r="149">
          <cell r="R149">
            <v>43.5882053472765</v>
          </cell>
        </row>
        <row r="150">
          <cell r="A150">
            <v>40909</v>
          </cell>
          <cell r="B150">
            <v>38.31</v>
          </cell>
          <cell r="C150">
            <v>48.51</v>
          </cell>
          <cell r="D150">
            <v>44.87</v>
          </cell>
          <cell r="E150">
            <v>44.68</v>
          </cell>
          <cell r="F150">
            <v>42.04</v>
          </cell>
          <cell r="G150">
            <v>40.63</v>
          </cell>
        </row>
        <row r="150">
          <cell r="I150">
            <v>42.12</v>
          </cell>
        </row>
        <row r="150">
          <cell r="R150">
            <v>42.656585655096</v>
          </cell>
        </row>
        <row r="151">
          <cell r="A151">
            <v>40940</v>
          </cell>
          <cell r="B151">
            <v>38.31</v>
          </cell>
          <cell r="C151">
            <v>47.75</v>
          </cell>
          <cell r="D151">
            <v>44.02</v>
          </cell>
          <cell r="E151">
            <v>42.54</v>
          </cell>
          <cell r="F151">
            <v>40.43</v>
          </cell>
          <cell r="G151">
            <v>40.63</v>
          </cell>
        </row>
        <row r="151">
          <cell r="I151">
            <v>40.5</v>
          </cell>
        </row>
        <row r="151">
          <cell r="R151">
            <v>41.7446339035505</v>
          </cell>
        </row>
        <row r="152">
          <cell r="A152">
            <v>40969</v>
          </cell>
          <cell r="B152">
            <v>38.31</v>
          </cell>
          <cell r="C152">
            <v>47.21</v>
          </cell>
          <cell r="D152">
            <v>43.18</v>
          </cell>
          <cell r="E152">
            <v>40.41</v>
          </cell>
          <cell r="F152">
            <v>39.61</v>
          </cell>
          <cell r="G152">
            <v>40.63</v>
          </cell>
        </row>
        <row r="152">
          <cell r="I152">
            <v>39.68</v>
          </cell>
        </row>
        <row r="152">
          <cell r="R152">
            <v>40.2669156304027</v>
          </cell>
        </row>
      </sheetData>
      <sheetData sheetId="17"/>
      <sheetData sheetId="18"/>
      <sheetData sheetId="19">
        <row r="38">
          <cell r="B38">
            <v>26.5</v>
          </cell>
          <cell r="C38">
            <v>30.25</v>
          </cell>
          <cell r="D38">
            <v>29.75</v>
          </cell>
          <cell r="E38">
            <v>31.25</v>
          </cell>
          <cell r="F38">
            <v>28.8</v>
          </cell>
          <cell r="G38">
            <v>27.5</v>
          </cell>
        </row>
        <row r="38">
          <cell r="I38">
            <v>28.8</v>
          </cell>
        </row>
        <row r="38">
          <cell r="R38">
            <v>53.4894999999999</v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comments" Target="../comments4.xml"/><Relationship Id="rId2" Type="http://schemas.openxmlformats.org/officeDocument/2006/relationships/drawing" Target="../drawings/drawing4.xml"/><Relationship Id="rId3" Type="http://schemas.openxmlformats.org/officeDocument/2006/relationships/vmlDrawing" Target="../drawings/vmlDrawing1.vml"/><Relationship Id="rId4" Type="http://schemas.openxmlformats.org/officeDocument/2006/relationships/ctrlProp" Target="../ctrlProps/ctrlProps5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comments" Target="../comments5.xml"/><Relationship Id="rId2" Type="http://schemas.openxmlformats.org/officeDocument/2006/relationships/drawing" Target="../drawings/drawing6.xml"/><Relationship Id="rId3" Type="http://schemas.openxmlformats.org/officeDocument/2006/relationships/vmlDrawing" Target="../drawings/vmlDrawing2.vml"/><Relationship Id="rId4" Type="http://schemas.openxmlformats.org/officeDocument/2006/relationships/ctrlProp" Target="../ctrlProps/ctrlProps7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comments" Target="../comments6.xml"/><Relationship Id="rId2" Type="http://schemas.openxmlformats.org/officeDocument/2006/relationships/drawing" Target="../drawings/drawing8.xml"/><Relationship Id="rId3" Type="http://schemas.openxmlformats.org/officeDocument/2006/relationships/vmlDrawing" Target="../drawings/vmlDrawing3.vml"/><Relationship Id="rId4" Type="http://schemas.openxmlformats.org/officeDocument/2006/relationships/ctrlProp" Target="../ctrlProps/ctrlProps9.x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drawing" Target="../drawings/drawing10.xml"/><Relationship Id="rId2" Type="http://schemas.openxmlformats.org/officeDocument/2006/relationships/vmlDrawing" Target="../drawings/vmlDrawing4.vml"/><Relationship Id="rId3" Type="http://schemas.openxmlformats.org/officeDocument/2006/relationships/ctrlProp" Target="../ctrlProps/ctrlProps11.xml"/><Relationship Id="rId4" Type="http://schemas.openxmlformats.org/officeDocument/2006/relationships/ctrlProp" Target="../ctrlProps/ctrlProps12.xml"/><Relationship Id="rId5" Type="http://schemas.openxmlformats.org/officeDocument/2006/relationships/ctrlProp" Target="../ctrlProps/ctrlProps13.xml"/><Relationship Id="rId6" Type="http://schemas.openxmlformats.org/officeDocument/2006/relationships/ctrlProp" Target="../ctrlProps/ctrlProps14.xml"/><Relationship Id="rId7" Type="http://schemas.openxmlformats.org/officeDocument/2006/relationships/ctrlProp" Target="../ctrlProps/ctrlProps15.xml"/><Relationship Id="rId8" Type="http://schemas.openxmlformats.org/officeDocument/2006/relationships/ctrlProp" Target="../ctrlProps/ctrlProps16.xml"/><Relationship Id="rId9" Type="http://schemas.openxmlformats.org/officeDocument/2006/relationships/ctrlProp" Target="../ctrlProps/ctrlProps17.xml"/><Relationship Id="rId10" Type="http://schemas.openxmlformats.org/officeDocument/2006/relationships/ctrlProp" Target="../ctrlProps/ctrlProps18.xml"/><Relationship Id="rId11" Type="http://schemas.openxmlformats.org/officeDocument/2006/relationships/ctrlProp" Target="../ctrlProps/ctrlProps19.xml"/><Relationship Id="rId12" Type="http://schemas.openxmlformats.org/officeDocument/2006/relationships/ctrlProp" Target="../ctrlProps/ctrlProps20.xml"/><Relationship Id="rId13" Type="http://schemas.openxmlformats.org/officeDocument/2006/relationships/ctrlProp" Target="../ctrlProps/ctrlProps21.xml"/><Relationship Id="rId14" Type="http://schemas.openxmlformats.org/officeDocument/2006/relationships/ctrlProp" Target="../ctrlProps/ctrlProps22.xml"/><Relationship Id="rId15" Type="http://schemas.openxmlformats.org/officeDocument/2006/relationships/ctrlProp" Target="../ctrlProps/ctrlProps23.xml"/><Relationship Id="rId16" Type="http://schemas.openxmlformats.org/officeDocument/2006/relationships/ctrlProp" Target="../ctrlProps/ctrlProps24.xml"/><Relationship Id="rId17" Type="http://schemas.openxmlformats.org/officeDocument/2006/relationships/ctrlProp" Target="../ctrlProps/ctrlProps25.xml"/><Relationship Id="rId18" Type="http://schemas.openxmlformats.org/officeDocument/2006/relationships/ctrlProp" Target="../ctrlProps/ctrlProps26.xml"/><Relationship Id="rId19" Type="http://schemas.openxmlformats.org/officeDocument/2006/relationships/ctrlProp" Target="../ctrlProps/ctrlProps27.xml"/><Relationship Id="rId20" Type="http://schemas.openxmlformats.org/officeDocument/2006/relationships/ctrlProp" Target="../ctrlProps/ctrlProps28.xml"/><Relationship Id="rId21" Type="http://schemas.openxmlformats.org/officeDocument/2006/relationships/ctrlProp" Target="../ctrlProps/ctrlProps29.xml"/><Relationship Id="rId22" Type="http://schemas.openxmlformats.org/officeDocument/2006/relationships/ctrlProp" Target="../ctrlProps/ctrlProps30.xml"/><Relationship Id="rId23" Type="http://schemas.openxmlformats.org/officeDocument/2006/relationships/ctrlProp" Target="../ctrlProps/ctrlProps31.xml"/><Relationship Id="rId24" Type="http://schemas.openxmlformats.org/officeDocument/2006/relationships/ctrlProp" Target="../ctrlProps/ctrlProps32.xml"/><Relationship Id="rId25" Type="http://schemas.openxmlformats.org/officeDocument/2006/relationships/ctrlProp" Target="../ctrlProps/ctrlProps33.xml"/><Relationship Id="rId26" Type="http://schemas.openxmlformats.org/officeDocument/2006/relationships/ctrlProp" Target="../ctrlProps/ctrlProps34.xml"/><Relationship Id="rId27" Type="http://schemas.openxmlformats.org/officeDocument/2006/relationships/ctrlProp" Target="../ctrlProps/ctrlProps35.xml"/><Relationship Id="rId28" Type="http://schemas.openxmlformats.org/officeDocument/2006/relationships/ctrlProp" Target="../ctrlProps/ctrlProps36.xml"/><Relationship Id="rId29" Type="http://schemas.openxmlformats.org/officeDocument/2006/relationships/ctrlProp" Target="../ctrlProps/ctrlProps37.xml"/><Relationship Id="rId30" Type="http://schemas.openxmlformats.org/officeDocument/2006/relationships/ctrlProp" Target="../ctrlProps/ctrlProps38.xml"/><Relationship Id="rId31" Type="http://schemas.openxmlformats.org/officeDocument/2006/relationships/ctrlProp" Target="../ctrlProps/ctrlProps39.xml"/><Relationship Id="rId32" Type="http://schemas.openxmlformats.org/officeDocument/2006/relationships/ctrlProp" Target="../ctrlProps/ctrlProps40.xml"/><Relationship Id="rId33" Type="http://schemas.openxmlformats.org/officeDocument/2006/relationships/ctrlProp" Target="../ctrlProps/ctrlProps41.xml"/><Relationship Id="rId34" Type="http://schemas.openxmlformats.org/officeDocument/2006/relationships/ctrlProp" Target="../ctrlProps/ctrlProps42.xml"/><Relationship Id="rId35" Type="http://schemas.openxmlformats.org/officeDocument/2006/relationships/ctrlProp" Target="../ctrlProps/ctrlProps43.xml"/><Relationship Id="rId36" Type="http://schemas.openxmlformats.org/officeDocument/2006/relationships/ctrlProp" Target="../ctrlProps/ctrlProps44.xml"/><Relationship Id="rId37" Type="http://schemas.openxmlformats.org/officeDocument/2006/relationships/ctrlProp" Target="../ctrlProps/ctrlProps45.xml"/><Relationship Id="rId38" Type="http://schemas.openxmlformats.org/officeDocument/2006/relationships/ctrlProp" Target="../ctrlProps/ctrlProps46.xml"/><Relationship Id="rId39" Type="http://schemas.openxmlformats.org/officeDocument/2006/relationships/ctrlProp" Target="../ctrlProps/ctrlProps47.xml"/><Relationship Id="rId40" Type="http://schemas.openxmlformats.org/officeDocument/2006/relationships/ctrlProp" Target="../ctrlProps/ctrlProps48.xml"/><Relationship Id="rId41" Type="http://schemas.openxmlformats.org/officeDocument/2006/relationships/ctrlProp" Target="../ctrlProps/ctrlProps49.xml"/><Relationship Id="rId42" Type="http://schemas.openxmlformats.org/officeDocument/2006/relationships/ctrlProp" Target="../ctrlProps/ctrlProps50.xml"/><Relationship Id="rId43" Type="http://schemas.openxmlformats.org/officeDocument/2006/relationships/ctrlProp" Target="../ctrlProps/ctrlProps51.xml"/><Relationship Id="rId44" Type="http://schemas.openxmlformats.org/officeDocument/2006/relationships/ctrlProp" Target="../ctrlProps/ctrlProps52.xml"/><Relationship Id="rId45" Type="http://schemas.openxmlformats.org/officeDocument/2006/relationships/ctrlProp" Target="../ctrlProps/ctrlProps53.xml"/><Relationship Id="rId46" Type="http://schemas.openxmlformats.org/officeDocument/2006/relationships/ctrlProp" Target="../ctrlProps/ctrlProps54.xml"/><Relationship Id="rId47" Type="http://schemas.openxmlformats.org/officeDocument/2006/relationships/ctrlProp" Target="../ctrlProps/ctrlProps55.xml"/><Relationship Id="rId48" Type="http://schemas.openxmlformats.org/officeDocument/2006/relationships/ctrlProp" Target="../ctrlProps/ctrlProps56.xml"/><Relationship Id="rId49" Type="http://schemas.openxmlformats.org/officeDocument/2006/relationships/ctrlProp" Target="../ctrlProps/ctrlProps57.xml"/><Relationship Id="rId50" Type="http://schemas.openxmlformats.org/officeDocument/2006/relationships/ctrlProp" Target="../ctrlProps/ctrlProps58.xml"/><Relationship Id="rId51" Type="http://schemas.openxmlformats.org/officeDocument/2006/relationships/ctrlProp" Target="../ctrlProps/ctrlProps59.xml"/><Relationship Id="rId52" Type="http://schemas.openxmlformats.org/officeDocument/2006/relationships/ctrlProp" Target="../ctrlProps/ctrlProps60.xml"/><Relationship Id="rId53" Type="http://schemas.openxmlformats.org/officeDocument/2006/relationships/ctrlProp" Target="../ctrlProps/ctrlProps61.xml"/><Relationship Id="rId54" Type="http://schemas.openxmlformats.org/officeDocument/2006/relationships/ctrlProp" Target="../ctrlProps/ctrlProps62.xml"/><Relationship Id="rId55" Type="http://schemas.openxmlformats.org/officeDocument/2006/relationships/ctrlProp" Target="../ctrlProps/ctrlProps63.xml"/><Relationship Id="rId56" Type="http://schemas.openxmlformats.org/officeDocument/2006/relationships/ctrlProp" Target="../ctrlProps/ctrlProps64.xml"/><Relationship Id="rId57" Type="http://schemas.openxmlformats.org/officeDocument/2006/relationships/ctrlProp" Target="../ctrlProps/ctrlProps65.xml"/><Relationship Id="rId58" Type="http://schemas.openxmlformats.org/officeDocument/2006/relationships/ctrlProp" Target="../ctrlProps/ctrlProps66.xml"/><Relationship Id="rId59" Type="http://schemas.openxmlformats.org/officeDocument/2006/relationships/ctrlProp" Target="../ctrlProps/ctrlProps67.xml"/><Relationship Id="rId60" Type="http://schemas.openxmlformats.org/officeDocument/2006/relationships/ctrlProp" Target="../ctrlProps/ctrlProps68.xml"/><Relationship Id="rId61" Type="http://schemas.openxmlformats.org/officeDocument/2006/relationships/ctrlProp" Target="../ctrlProps/ctrlProps69.xml"/><Relationship Id="rId62" Type="http://schemas.openxmlformats.org/officeDocument/2006/relationships/ctrlProp" Target="../ctrlProps/ctrlProps70.xml"/><Relationship Id="rId63" Type="http://schemas.openxmlformats.org/officeDocument/2006/relationships/ctrlProp" Target="../ctrlProps/ctrlProps71.xml"/><Relationship Id="rId64" Type="http://schemas.openxmlformats.org/officeDocument/2006/relationships/ctrlProp" Target="../ctrlProps/ctrlProps72.xml"/><Relationship Id="rId65" Type="http://schemas.openxmlformats.org/officeDocument/2006/relationships/ctrlProp" Target="../ctrlProps/ctrlProps73.xml"/><Relationship Id="rId66" Type="http://schemas.openxmlformats.org/officeDocument/2006/relationships/ctrlProp" Target="../ctrlProps/ctrlProps74.xml"/><Relationship Id="rId67" Type="http://schemas.openxmlformats.org/officeDocument/2006/relationships/ctrlProp" Target="../ctrlProps/ctrlProps75.xml"/><Relationship Id="rId68" Type="http://schemas.openxmlformats.org/officeDocument/2006/relationships/ctrlProp" Target="../ctrlProps/ctrlProps76.xml"/><Relationship Id="rId69" Type="http://schemas.openxmlformats.org/officeDocument/2006/relationships/ctrlProp" Target="../ctrlProps/ctrlProps77.xml"/><Relationship Id="rId70" Type="http://schemas.openxmlformats.org/officeDocument/2006/relationships/ctrlProp" Target="../ctrlProps/ctrlProps78.xml"/><Relationship Id="rId71" Type="http://schemas.openxmlformats.org/officeDocument/2006/relationships/ctrlProp" Target="../ctrlProps/ctrlProps79.xml"/><Relationship Id="rId72" Type="http://schemas.openxmlformats.org/officeDocument/2006/relationships/ctrlProp" Target="../ctrlProps/ctrlProps80.xml"/><Relationship Id="rId73" Type="http://schemas.openxmlformats.org/officeDocument/2006/relationships/ctrlProp" Target="../ctrlProps/ctrlProps81.xml"/><Relationship Id="rId74" Type="http://schemas.openxmlformats.org/officeDocument/2006/relationships/ctrlProp" Target="../ctrlProps/ctrlProps82.xml"/><Relationship Id="rId75" Type="http://schemas.openxmlformats.org/officeDocument/2006/relationships/ctrlProp" Target="../ctrlProps/ctrlProps83.xml"/><Relationship Id="rId76" Type="http://schemas.openxmlformats.org/officeDocument/2006/relationships/ctrlProp" Target="../ctrlProps/ctrlProps84.xml"/><Relationship Id="rId77" Type="http://schemas.openxmlformats.org/officeDocument/2006/relationships/ctrlProp" Target="../ctrlProps/ctrlProps85.xml"/><Relationship Id="rId78" Type="http://schemas.openxmlformats.org/officeDocument/2006/relationships/ctrlProp" Target="../ctrlProps/ctrlProps86.xml"/><Relationship Id="rId79" Type="http://schemas.openxmlformats.org/officeDocument/2006/relationships/ctrlProp" Target="../ctrlProps/ctrlProps87.xml"/><Relationship Id="rId80" Type="http://schemas.openxmlformats.org/officeDocument/2006/relationships/ctrlProp" Target="../ctrlProps/ctrlProps88.xml"/><Relationship Id="rId81" Type="http://schemas.openxmlformats.org/officeDocument/2006/relationships/ctrlProp" Target="../ctrlProps/ctrlProps89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6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0.99"/>
    <col collapsed="false" customWidth="true" hidden="false" outlineLevel="0" max="2" min="2" style="1" width="1.13"/>
    <col collapsed="false" customWidth="true" hidden="false" outlineLevel="0" max="3" min="3" style="1" width="16.42"/>
    <col collapsed="false" customWidth="true" hidden="false" outlineLevel="0" max="4" min="4" style="1" width="0.13"/>
    <col collapsed="false" customWidth="true" hidden="true" outlineLevel="0" max="5" min="5" style="1" width="22.7"/>
    <col collapsed="false" customWidth="true" hidden="true" outlineLevel="0" max="8" min="6" style="1" width="20.7"/>
    <col collapsed="false" customWidth="true" hidden="true" outlineLevel="0" max="9" min="9" style="1" width="2.13"/>
    <col collapsed="false" customWidth="true" hidden="true" outlineLevel="0" max="10" min="10" style="1" width="10.85"/>
    <col collapsed="false" customWidth="true" hidden="true" outlineLevel="0" max="11" min="11" style="2" width="10.85"/>
    <col collapsed="false" customWidth="true" hidden="false" outlineLevel="0" max="13" min="12" style="2" width="10.71"/>
    <col collapsed="false" customWidth="true" hidden="false" outlineLevel="0" max="15" min="14" style="2" width="9.85"/>
    <col collapsed="false" customWidth="true" hidden="false" outlineLevel="0" max="16" min="16" style="2" width="10.71"/>
    <col collapsed="false" customWidth="true" hidden="false" outlineLevel="0" max="17" min="17" style="2" width="9.85"/>
    <col collapsed="false" customWidth="true" hidden="false" outlineLevel="0" max="18" min="18" style="2" width="10.71"/>
    <col collapsed="false" customWidth="true" hidden="false" outlineLevel="0" max="19" min="19" style="2" width="9.85"/>
    <col collapsed="false" customWidth="true" hidden="true" outlineLevel="0" max="21" min="20" style="2" width="9.85"/>
    <col collapsed="false" customWidth="true" hidden="false" outlineLevel="0" max="22" min="22" style="2" width="10.71"/>
    <col collapsed="false" customWidth="true" hidden="false" outlineLevel="0" max="24" min="23" style="2" width="9.85"/>
    <col collapsed="false" customWidth="true" hidden="true" outlineLevel="0" max="25" min="25" style="2" width="9.85"/>
    <col collapsed="false" customWidth="true" hidden="false" outlineLevel="0" max="26" min="26" style="2" width="9.85"/>
    <col collapsed="false" customWidth="true" hidden="true" outlineLevel="0" max="27" min="27" style="2" width="9.85"/>
    <col collapsed="false" customWidth="true" hidden="false" outlineLevel="0" max="28" min="28" style="2" width="10.71"/>
    <col collapsed="false" customWidth="true" hidden="false" outlineLevel="0" max="30" min="29" style="2" width="9.85"/>
    <col collapsed="false" customWidth="true" hidden="true" outlineLevel="0" max="31" min="31" style="2" width="9.85"/>
    <col collapsed="false" customWidth="true" hidden="false" outlineLevel="0" max="32" min="32" style="2" width="10.71"/>
    <col collapsed="false" customWidth="true" hidden="true" outlineLevel="0" max="33" min="33" style="2" width="9.85"/>
    <col collapsed="false" customWidth="true" hidden="false" outlineLevel="0" max="34" min="34" style="2" width="10.71"/>
    <col collapsed="false" customWidth="true" hidden="false" outlineLevel="0" max="35" min="35" style="2" width="9.85"/>
    <col collapsed="false" customWidth="true" hidden="false" outlineLevel="0" max="36" min="36" style="3" width="18.41"/>
    <col collapsed="false" customWidth="true" hidden="false" outlineLevel="0" max="37" min="37" style="2" width="3.7"/>
    <col collapsed="false" customWidth="true" hidden="false" outlineLevel="0" max="38" min="38" style="2" width="12.99"/>
    <col collapsed="false" customWidth="false" hidden="false" outlineLevel="0" max="257" min="39" style="1" width="9.14"/>
  </cols>
  <sheetData>
    <row r="1" customFormat="false" ht="12.75" hidden="false" customHeight="false" outlineLevel="0" collapsed="false">
      <c r="A1" s="1" t="s">
        <v>0</v>
      </c>
    </row>
    <row r="6" customFormat="false" ht="14.25" hidden="false" customHeight="true" outlineLevel="0" collapsed="false">
      <c r="S6" s="4"/>
      <c r="T6" s="4"/>
      <c r="U6" s="4"/>
    </row>
    <row r="7" customFormat="false" ht="13.5" hidden="false" customHeight="true" outlineLevel="0" collapsed="false">
      <c r="C7" s="5" t="s">
        <v>1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</row>
    <row r="8" customFormat="false" ht="13.5" hidden="false" customHeight="false" outlineLevel="0" collapsed="false"/>
    <row r="9" customFormat="false" ht="13.5" hidden="false" customHeight="true" outlineLevel="0" collapsed="false">
      <c r="C9" s="6" t="s">
        <v>2</v>
      </c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</row>
    <row r="10" customFormat="false" ht="14.25" hidden="false" customHeight="true" outlineLevel="0" collapsed="false">
      <c r="C10" s="6" t="n">
        <f aca="false">CurveFetch!E2</f>
        <v>37215</v>
      </c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</row>
    <row r="11" customFormat="false" ht="12.75" hidden="false" customHeight="false" outlineLevel="0" collapsed="false">
      <c r="C11" s="7"/>
      <c r="D11" s="8"/>
      <c r="E11" s="8"/>
      <c r="F11" s="8"/>
      <c r="G11" s="8"/>
      <c r="H11" s="8"/>
      <c r="I11" s="8"/>
      <c r="J11" s="8"/>
      <c r="K11" s="9" t="s">
        <v>3</v>
      </c>
      <c r="L11" s="9" t="s">
        <v>4</v>
      </c>
      <c r="M11" s="9" t="s">
        <v>4</v>
      </c>
      <c r="N11" s="10" t="s">
        <v>5</v>
      </c>
      <c r="O11" s="9" t="s">
        <v>6</v>
      </c>
      <c r="P11" s="9" t="s">
        <v>6</v>
      </c>
      <c r="Q11" s="10" t="s">
        <v>5</v>
      </c>
      <c r="R11" s="9" t="s">
        <v>7</v>
      </c>
      <c r="S11" s="10" t="s">
        <v>5</v>
      </c>
      <c r="T11" s="9" t="s">
        <v>8</v>
      </c>
      <c r="U11" s="10" t="s">
        <v>5</v>
      </c>
      <c r="V11" s="9" t="s">
        <v>9</v>
      </c>
      <c r="W11" s="10" t="s">
        <v>5</v>
      </c>
      <c r="X11" s="9" t="s">
        <v>10</v>
      </c>
      <c r="Y11" s="10" t="s">
        <v>5</v>
      </c>
      <c r="Z11" s="9" t="s">
        <v>11</v>
      </c>
      <c r="AA11" s="10" t="s">
        <v>5</v>
      </c>
      <c r="AB11" s="9" t="s">
        <v>12</v>
      </c>
      <c r="AC11" s="10" t="s">
        <v>5</v>
      </c>
      <c r="AD11" s="9" t="s">
        <v>13</v>
      </c>
      <c r="AE11" s="10" t="s">
        <v>5</v>
      </c>
      <c r="AF11" s="9" t="s">
        <v>8</v>
      </c>
      <c r="AG11" s="10" t="s">
        <v>5</v>
      </c>
      <c r="AH11" s="9" t="s">
        <v>14</v>
      </c>
      <c r="AI11" s="10" t="s">
        <v>5</v>
      </c>
    </row>
    <row r="12" customFormat="false" ht="14.25" hidden="false" customHeight="true" outlineLevel="0" collapsed="false">
      <c r="C12" s="11"/>
      <c r="D12" s="12"/>
      <c r="E12" s="12"/>
      <c r="F12" s="12"/>
      <c r="G12" s="12"/>
      <c r="H12" s="12"/>
      <c r="I12" s="12"/>
      <c r="J12" s="12"/>
      <c r="K12" s="13" t="s">
        <v>15</v>
      </c>
      <c r="L12" s="13" t="s">
        <v>16</v>
      </c>
      <c r="M12" s="13" t="s">
        <v>17</v>
      </c>
      <c r="N12" s="14"/>
      <c r="O12" s="13" t="s">
        <v>16</v>
      </c>
      <c r="P12" s="13" t="s">
        <v>17</v>
      </c>
      <c r="Q12" s="14"/>
      <c r="R12" s="13" t="n">
        <f aca="false">R25</f>
        <v>37226</v>
      </c>
      <c r="S12" s="14"/>
      <c r="T12" s="15" t="n">
        <v>2001</v>
      </c>
      <c r="U12" s="14"/>
      <c r="V12" s="13" t="s">
        <v>18</v>
      </c>
      <c r="W12" s="14"/>
      <c r="X12" s="15" t="n">
        <v>2002</v>
      </c>
      <c r="Y12" s="14"/>
      <c r="Z12" s="15" t="n">
        <v>2002</v>
      </c>
      <c r="AA12" s="14"/>
      <c r="AB12" s="13" t="s">
        <v>19</v>
      </c>
      <c r="AC12" s="14"/>
      <c r="AD12" s="15" t="n">
        <v>2002</v>
      </c>
      <c r="AE12" s="14"/>
      <c r="AF12" s="15" t="n">
        <v>2002</v>
      </c>
      <c r="AG12" s="14"/>
      <c r="AH12" s="13" t="s">
        <v>20</v>
      </c>
      <c r="AI12" s="14"/>
    </row>
    <row r="13" customFormat="false" ht="14.25" hidden="false" customHeight="true" outlineLevel="0" collapsed="false">
      <c r="C13" s="6" t="s">
        <v>21</v>
      </c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</row>
    <row r="14" customFormat="false" ht="12" hidden="true" customHeight="true" outlineLevel="0" collapsed="false">
      <c r="A14" s="16"/>
      <c r="B14" s="16"/>
      <c r="C14" s="17"/>
      <c r="D14" s="18"/>
      <c r="E14" s="18"/>
      <c r="F14" s="19" t="s">
        <v>22</v>
      </c>
      <c r="G14" s="19" t="s">
        <v>23</v>
      </c>
      <c r="H14" s="19" t="s">
        <v>24</v>
      </c>
      <c r="I14" s="18"/>
      <c r="J14" s="18"/>
      <c r="K14" s="20"/>
      <c r="L14" s="20"/>
      <c r="M14" s="20"/>
      <c r="N14" s="21"/>
      <c r="O14" s="22"/>
      <c r="P14" s="20"/>
      <c r="Q14" s="21"/>
      <c r="R14" s="20"/>
      <c r="S14" s="21"/>
      <c r="T14" s="22"/>
      <c r="U14" s="21"/>
      <c r="V14" s="20"/>
      <c r="W14" s="21"/>
      <c r="X14" s="22"/>
      <c r="Y14" s="21"/>
      <c r="Z14" s="22"/>
      <c r="AA14" s="21"/>
      <c r="AB14" s="20"/>
      <c r="AC14" s="21"/>
      <c r="AD14" s="22"/>
      <c r="AE14" s="21"/>
      <c r="AF14" s="20"/>
      <c r="AG14" s="21"/>
      <c r="AH14" s="20"/>
      <c r="AI14" s="21"/>
      <c r="AJ14" s="23"/>
      <c r="AK14" s="24"/>
      <c r="AL14" s="24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  <c r="BF14" s="16"/>
      <c r="BG14" s="16"/>
      <c r="BH14" s="16"/>
      <c r="BI14" s="16"/>
      <c r="BJ14" s="16"/>
      <c r="BK14" s="16"/>
      <c r="BL14" s="16"/>
      <c r="BM14" s="16"/>
      <c r="BN14" s="16"/>
      <c r="BO14" s="16"/>
      <c r="BP14" s="16"/>
      <c r="BQ14" s="16"/>
      <c r="BR14" s="16"/>
      <c r="BS14" s="16"/>
      <c r="BT14" s="16"/>
      <c r="BU14" s="16"/>
      <c r="BV14" s="16"/>
      <c r="BW14" s="16"/>
      <c r="BX14" s="16"/>
      <c r="BY14" s="16"/>
      <c r="BZ14" s="16"/>
      <c r="CA14" s="16"/>
      <c r="CB14" s="16"/>
      <c r="CC14" s="16"/>
      <c r="CD14" s="16"/>
      <c r="CE14" s="16"/>
      <c r="CF14" s="16"/>
      <c r="CG14" s="16"/>
      <c r="CH14" s="16"/>
      <c r="CI14" s="16"/>
      <c r="CJ14" s="16"/>
      <c r="CK14" s="16"/>
      <c r="CL14" s="16"/>
      <c r="CM14" s="16"/>
      <c r="CN14" s="16"/>
      <c r="CO14" s="16"/>
      <c r="CP14" s="16"/>
      <c r="CQ14" s="16"/>
      <c r="CR14" s="16"/>
      <c r="CS14" s="16"/>
      <c r="CT14" s="16"/>
      <c r="CU14" s="16"/>
      <c r="CV14" s="16"/>
      <c r="CW14" s="16"/>
      <c r="CX14" s="16"/>
      <c r="CY14" s="16"/>
      <c r="CZ14" s="16"/>
      <c r="DA14" s="16"/>
      <c r="DB14" s="16"/>
      <c r="DC14" s="16"/>
      <c r="DD14" s="16"/>
      <c r="DE14" s="16"/>
      <c r="DF14" s="16"/>
      <c r="DG14" s="16"/>
      <c r="DH14" s="16"/>
      <c r="DI14" s="16"/>
      <c r="DJ14" s="16"/>
      <c r="DK14" s="16"/>
      <c r="DL14" s="16"/>
      <c r="DM14" s="16"/>
      <c r="DN14" s="16"/>
      <c r="DO14" s="16"/>
      <c r="DP14" s="16"/>
      <c r="DQ14" s="16"/>
      <c r="DR14" s="16"/>
      <c r="DS14" s="16"/>
      <c r="DT14" s="16"/>
      <c r="DU14" s="16"/>
      <c r="DV14" s="16"/>
      <c r="DW14" s="16"/>
      <c r="DX14" s="16"/>
      <c r="DY14" s="16"/>
      <c r="DZ14" s="16"/>
      <c r="EA14" s="16"/>
      <c r="EB14" s="16"/>
      <c r="EC14" s="16"/>
      <c r="ED14" s="16"/>
      <c r="EE14" s="16"/>
      <c r="EF14" s="16"/>
      <c r="EG14" s="16"/>
      <c r="EH14" s="16"/>
      <c r="EI14" s="16"/>
      <c r="EJ14" s="16"/>
      <c r="EK14" s="16"/>
      <c r="EL14" s="16"/>
      <c r="EM14" s="16"/>
      <c r="EN14" s="16"/>
      <c r="EO14" s="16"/>
      <c r="EP14" s="16"/>
      <c r="EQ14" s="16"/>
      <c r="ER14" s="16"/>
      <c r="ES14" s="16"/>
      <c r="ET14" s="16"/>
      <c r="EU14" s="16"/>
      <c r="EV14" s="16"/>
      <c r="EW14" s="16"/>
      <c r="EX14" s="16"/>
      <c r="EY14" s="16"/>
      <c r="EZ14" s="16"/>
      <c r="FA14" s="16"/>
      <c r="FB14" s="16"/>
      <c r="FC14" s="16"/>
      <c r="FD14" s="16"/>
      <c r="FE14" s="16"/>
      <c r="FF14" s="16"/>
      <c r="FG14" s="16"/>
      <c r="FH14" s="16"/>
      <c r="FI14" s="16"/>
      <c r="FJ14" s="16"/>
      <c r="FK14" s="16"/>
      <c r="FL14" s="16"/>
      <c r="FM14" s="16"/>
      <c r="FN14" s="16"/>
      <c r="FO14" s="16"/>
      <c r="FP14" s="16"/>
      <c r="FQ14" s="16"/>
      <c r="FR14" s="16"/>
      <c r="FS14" s="16"/>
      <c r="FT14" s="16"/>
      <c r="FU14" s="16"/>
      <c r="FV14" s="16"/>
      <c r="FW14" s="16"/>
      <c r="FX14" s="16"/>
      <c r="FY14" s="16"/>
      <c r="FZ14" s="16"/>
      <c r="GA14" s="16"/>
      <c r="GB14" s="16"/>
      <c r="GC14" s="16"/>
      <c r="GD14" s="16"/>
      <c r="GE14" s="16"/>
      <c r="GF14" s="16"/>
      <c r="GG14" s="16"/>
      <c r="GH14" s="16"/>
      <c r="GI14" s="16"/>
      <c r="GJ14" s="16"/>
      <c r="GK14" s="16"/>
      <c r="GL14" s="16"/>
      <c r="GM14" s="16"/>
      <c r="GN14" s="16"/>
      <c r="GO14" s="16"/>
      <c r="GP14" s="16"/>
      <c r="GQ14" s="16"/>
      <c r="GR14" s="16"/>
      <c r="GS14" s="16"/>
      <c r="GT14" s="16"/>
      <c r="GU14" s="16"/>
      <c r="GV14" s="16"/>
      <c r="GW14" s="16"/>
      <c r="GX14" s="16"/>
      <c r="GY14" s="16"/>
      <c r="GZ14" s="16"/>
      <c r="HA14" s="16"/>
      <c r="HB14" s="16"/>
      <c r="HC14" s="16"/>
      <c r="HD14" s="16"/>
      <c r="HE14" s="16"/>
      <c r="HF14" s="16"/>
      <c r="HG14" s="16"/>
      <c r="HH14" s="16"/>
      <c r="HI14" s="16"/>
      <c r="HJ14" s="16"/>
      <c r="HK14" s="16"/>
      <c r="HL14" s="16"/>
      <c r="HM14" s="16"/>
      <c r="HN14" s="16"/>
      <c r="HO14" s="16"/>
      <c r="HP14" s="16"/>
      <c r="HQ14" s="16"/>
      <c r="HR14" s="16"/>
      <c r="HS14" s="16"/>
      <c r="HT14" s="16"/>
      <c r="HU14" s="16"/>
      <c r="HV14" s="16"/>
      <c r="HW14" s="16"/>
      <c r="HX14" s="16"/>
      <c r="HY14" s="16"/>
      <c r="HZ14" s="16"/>
      <c r="IA14" s="16"/>
      <c r="IB14" s="16"/>
      <c r="IC14" s="16"/>
      <c r="ID14" s="16"/>
      <c r="IE14" s="16"/>
      <c r="IF14" s="16"/>
      <c r="IG14" s="16"/>
      <c r="IH14" s="16"/>
      <c r="II14" s="16"/>
      <c r="IJ14" s="16"/>
      <c r="IK14" s="16"/>
      <c r="IL14" s="16"/>
      <c r="IM14" s="16"/>
      <c r="IN14" s="16"/>
      <c r="IO14" s="16"/>
      <c r="IP14" s="16"/>
      <c r="IQ14" s="16"/>
      <c r="IR14" s="16"/>
      <c r="IS14" s="16"/>
      <c r="IT14" s="16"/>
      <c r="IU14" s="16"/>
      <c r="IV14" s="16"/>
      <c r="IW14" s="16"/>
    </row>
    <row r="15" customFormat="false" ht="12.75" hidden="true" customHeight="false" outlineLevel="0" collapsed="false">
      <c r="C15" s="25"/>
      <c r="D15" s="26"/>
      <c r="E15" s="27" t="s">
        <v>25</v>
      </c>
      <c r="F15" s="28" t="s">
        <v>26</v>
      </c>
      <c r="G15" s="28" t="n">
        <v>13</v>
      </c>
      <c r="H15" s="28" t="s">
        <v>27</v>
      </c>
      <c r="I15" s="26"/>
      <c r="J15" s="26"/>
      <c r="K15" s="29" t="n">
        <f aca="false">CurveFetch!E2</f>
        <v>37215</v>
      </c>
      <c r="L15" s="30"/>
      <c r="M15" s="30"/>
      <c r="N15" s="31"/>
      <c r="O15" s="32"/>
      <c r="P15" s="30"/>
      <c r="Q15" s="31"/>
      <c r="R15" s="30"/>
      <c r="S15" s="31"/>
      <c r="T15" s="32"/>
      <c r="U15" s="31"/>
      <c r="V15" s="30"/>
      <c r="W15" s="31"/>
      <c r="X15" s="32"/>
      <c r="Y15" s="31"/>
      <c r="Z15" s="32"/>
      <c r="AA15" s="31"/>
      <c r="AB15" s="30"/>
      <c r="AC15" s="31"/>
      <c r="AD15" s="32"/>
      <c r="AE15" s="31"/>
      <c r="AF15" s="30"/>
      <c r="AG15" s="31"/>
      <c r="AH15" s="30"/>
      <c r="AI15" s="31"/>
    </row>
    <row r="16" customFormat="false" ht="12.75" hidden="true" customHeight="false" outlineLevel="0" collapsed="false">
      <c r="C16" s="25"/>
      <c r="D16" s="26"/>
      <c r="E16" s="27"/>
      <c r="F16" s="28"/>
      <c r="G16" s="28"/>
      <c r="H16" s="28"/>
      <c r="I16" s="26"/>
      <c r="J16" s="26"/>
      <c r="K16" s="30"/>
      <c r="L16" s="30"/>
      <c r="M16" s="30"/>
      <c r="N16" s="31"/>
      <c r="O16" s="32"/>
      <c r="P16" s="30"/>
      <c r="Q16" s="31"/>
      <c r="R16" s="30"/>
      <c r="S16" s="31"/>
      <c r="T16" s="32"/>
      <c r="U16" s="31"/>
      <c r="V16" s="30"/>
      <c r="W16" s="31"/>
      <c r="X16" s="32"/>
      <c r="Y16" s="31"/>
      <c r="Z16" s="32"/>
      <c r="AA16" s="31"/>
      <c r="AB16" s="30"/>
      <c r="AC16" s="31"/>
      <c r="AD16" s="32"/>
      <c r="AE16" s="31"/>
      <c r="AF16" s="30"/>
      <c r="AG16" s="31"/>
      <c r="AH16" s="30"/>
      <c r="AI16" s="31"/>
    </row>
    <row r="17" customFormat="false" ht="12.75" hidden="true" customHeight="false" outlineLevel="0" collapsed="false">
      <c r="C17" s="25"/>
      <c r="D17" s="26"/>
      <c r="E17" s="27"/>
      <c r="F17" s="28"/>
      <c r="G17" s="28"/>
      <c r="H17" s="28"/>
      <c r="I17" s="26"/>
      <c r="J17" s="26"/>
      <c r="K17" s="30"/>
      <c r="L17" s="30"/>
      <c r="M17" s="30"/>
      <c r="N17" s="31"/>
      <c r="O17" s="32"/>
      <c r="P17" s="30"/>
      <c r="Q17" s="31"/>
      <c r="R17" s="30"/>
      <c r="S17" s="31"/>
      <c r="T17" s="32"/>
      <c r="U17" s="31"/>
      <c r="V17" s="30"/>
      <c r="W17" s="31"/>
      <c r="X17" s="32"/>
      <c r="Y17" s="31"/>
      <c r="Z17" s="32"/>
      <c r="AA17" s="31"/>
      <c r="AB17" s="30"/>
      <c r="AC17" s="31"/>
      <c r="AD17" s="32"/>
      <c r="AE17" s="31"/>
      <c r="AF17" s="30"/>
      <c r="AG17" s="31"/>
      <c r="AH17" s="30"/>
      <c r="AI17" s="31"/>
    </row>
    <row r="18" customFormat="false" ht="13.5" hidden="true" customHeight="true" outlineLevel="0" collapsed="false">
      <c r="C18" s="25"/>
      <c r="D18" s="26"/>
      <c r="E18" s="27"/>
      <c r="F18" s="28"/>
      <c r="G18" s="28"/>
      <c r="H18" s="28"/>
      <c r="I18" s="26"/>
      <c r="J18" s="26"/>
      <c r="K18" s="30"/>
      <c r="L18" s="30"/>
      <c r="M18" s="30"/>
      <c r="N18" s="31"/>
      <c r="O18" s="32"/>
      <c r="P18" s="30"/>
      <c r="Q18" s="31"/>
      <c r="R18" s="30"/>
      <c r="S18" s="31"/>
      <c r="T18" s="32"/>
      <c r="U18" s="31"/>
      <c r="V18" s="30"/>
      <c r="W18" s="31"/>
      <c r="X18" s="32"/>
      <c r="Y18" s="31"/>
      <c r="Z18" s="32"/>
      <c r="AA18" s="31"/>
      <c r="AB18" s="30"/>
      <c r="AC18" s="31"/>
      <c r="AD18" s="32"/>
      <c r="AE18" s="31"/>
      <c r="AF18" s="30"/>
      <c r="AG18" s="31"/>
      <c r="AH18" s="30"/>
      <c r="AI18" s="31"/>
    </row>
    <row r="19" customFormat="false" ht="13.5" hidden="true" customHeight="true" outlineLevel="0" collapsed="false">
      <c r="C19" s="25"/>
      <c r="D19" s="26"/>
      <c r="E19" s="27"/>
      <c r="F19" s="28"/>
      <c r="G19" s="28"/>
      <c r="H19" s="28"/>
      <c r="I19" s="26"/>
      <c r="J19" s="26"/>
      <c r="K19" s="30"/>
      <c r="L19" s="30"/>
      <c r="M19" s="30"/>
      <c r="N19" s="31"/>
      <c r="O19" s="32"/>
      <c r="P19" s="30"/>
      <c r="Q19" s="31"/>
      <c r="R19" s="30"/>
      <c r="S19" s="31"/>
      <c r="T19" s="32"/>
      <c r="U19" s="31"/>
      <c r="V19" s="30"/>
      <c r="W19" s="31"/>
      <c r="X19" s="32"/>
      <c r="Y19" s="31"/>
      <c r="Z19" s="32"/>
      <c r="AA19" s="31"/>
      <c r="AB19" s="30"/>
      <c r="AC19" s="31"/>
      <c r="AD19" s="32"/>
      <c r="AE19" s="31"/>
      <c r="AF19" s="30"/>
      <c r="AG19" s="31"/>
      <c r="AH19" s="30"/>
      <c r="AI19" s="31"/>
    </row>
    <row r="20" customFormat="false" ht="12.75" hidden="true" customHeight="false" outlineLevel="0" collapsed="false">
      <c r="C20" s="25"/>
      <c r="D20" s="26"/>
      <c r="E20" s="27"/>
      <c r="F20" s="28"/>
      <c r="G20" s="28"/>
      <c r="H20" s="28"/>
      <c r="I20" s="26"/>
      <c r="J20" s="26"/>
      <c r="K20" s="30"/>
      <c r="L20" s="30"/>
      <c r="M20" s="30"/>
      <c r="N20" s="31"/>
      <c r="O20" s="32"/>
      <c r="P20" s="30"/>
      <c r="Q20" s="31"/>
      <c r="R20" s="30"/>
      <c r="S20" s="31"/>
      <c r="T20" s="32"/>
      <c r="U20" s="31"/>
      <c r="V20" s="30"/>
      <c r="W20" s="31"/>
      <c r="X20" s="32"/>
      <c r="Y20" s="31"/>
      <c r="Z20" s="32"/>
      <c r="AA20" s="31"/>
      <c r="AB20" s="30"/>
      <c r="AC20" s="31"/>
      <c r="AD20" s="32"/>
      <c r="AE20" s="31"/>
      <c r="AF20" s="32"/>
      <c r="AG20" s="31"/>
      <c r="AH20" s="30"/>
      <c r="AI20" s="31"/>
    </row>
    <row r="21" customFormat="false" ht="12.75" hidden="true" customHeight="false" outlineLevel="0" collapsed="false">
      <c r="C21" s="25" t="s">
        <v>28</v>
      </c>
      <c r="D21" s="26"/>
      <c r="E21" s="27" t="s">
        <v>29</v>
      </c>
      <c r="F21" s="28" t="s">
        <v>30</v>
      </c>
      <c r="G21" s="28" t="n">
        <v>4</v>
      </c>
      <c r="H21" s="28" t="s">
        <v>31</v>
      </c>
      <c r="I21" s="26"/>
      <c r="J21" s="26"/>
      <c r="K21" s="30"/>
      <c r="L21" s="30"/>
      <c r="M21" s="30"/>
      <c r="N21" s="31"/>
      <c r="O21" s="32"/>
      <c r="P21" s="30"/>
      <c r="Q21" s="31"/>
      <c r="R21" s="30"/>
      <c r="S21" s="31"/>
      <c r="T21" s="32"/>
      <c r="U21" s="31"/>
      <c r="V21" s="30"/>
      <c r="W21" s="31"/>
      <c r="X21" s="32"/>
      <c r="Y21" s="31"/>
      <c r="Z21" s="32"/>
      <c r="AA21" s="31"/>
      <c r="AB21" s="30"/>
      <c r="AC21" s="31"/>
      <c r="AD21" s="32"/>
      <c r="AE21" s="31"/>
      <c r="AF21" s="32"/>
      <c r="AG21" s="31"/>
      <c r="AH21" s="30"/>
      <c r="AI21" s="31"/>
    </row>
    <row r="22" customFormat="false" ht="12.75" hidden="true" customHeight="false" outlineLevel="0" collapsed="false">
      <c r="C22" s="25"/>
      <c r="D22" s="26"/>
      <c r="E22" s="26"/>
      <c r="F22" s="26"/>
      <c r="G22" s="26"/>
      <c r="H22" s="26"/>
      <c r="I22" s="26"/>
      <c r="J22" s="33" t="s">
        <v>29</v>
      </c>
      <c r="K22" s="34"/>
      <c r="L22" s="35"/>
      <c r="M22" s="35"/>
      <c r="N22" s="36"/>
      <c r="O22" s="37"/>
      <c r="P22" s="35" t="n">
        <f aca="false">P25=$F$24</f>
        <v>1</v>
      </c>
      <c r="Q22" s="36"/>
      <c r="R22" s="35" t="n">
        <f aca="false">MONTH(R25)=$F$24</f>
        <v>0</v>
      </c>
      <c r="S22" s="36"/>
      <c r="T22" s="35" t="n">
        <f aca="false">MONTH(T25)=$F$24</f>
        <v>0</v>
      </c>
      <c r="U22" s="36"/>
      <c r="V22" s="35" t="n">
        <f aca="false">MONTH(V25)=$F$24</f>
        <v>0</v>
      </c>
      <c r="W22" s="36"/>
      <c r="X22" s="35" t="n">
        <f aca="false">MONTH(X25)=$F$24</f>
        <v>0</v>
      </c>
      <c r="Y22" s="36"/>
      <c r="Z22" s="35" t="n">
        <f aca="false">MONTH(Z25)=$F$24</f>
        <v>0</v>
      </c>
      <c r="AA22" s="36"/>
      <c r="AB22" s="35" t="n">
        <f aca="false">MONTH(AB25)=$F$24</f>
        <v>0</v>
      </c>
      <c r="AC22" s="36"/>
      <c r="AD22" s="35" t="n">
        <f aca="false">MONTH(AD25)=$F$24</f>
        <v>0</v>
      </c>
      <c r="AE22" s="36"/>
      <c r="AF22" s="35" t="n">
        <f aca="false">MONTH(AF25)=$F$24</f>
        <v>0</v>
      </c>
      <c r="AG22" s="36"/>
      <c r="AH22" s="35" t="n">
        <f aca="false">MONTH(AH25)=$F$24</f>
        <v>0</v>
      </c>
      <c r="AI22" s="36"/>
    </row>
    <row r="23" customFormat="false" ht="12.75" hidden="true" customHeight="false" outlineLevel="0" collapsed="false">
      <c r="C23" s="25"/>
      <c r="D23" s="26"/>
      <c r="E23" s="38" t="s">
        <v>32</v>
      </c>
      <c r="F23" s="39" t="s">
        <v>33</v>
      </c>
      <c r="G23" s="40" t="e">
        <f aca="true">MATCH(F23,INDIRECT(CONCATENATE($F$21,"!",$G$21,":",$G$21)),0)</f>
        <v>#REF!</v>
      </c>
      <c r="H23" s="26"/>
      <c r="I23" s="26"/>
      <c r="J23" s="26"/>
      <c r="K23" s="30"/>
      <c r="L23" s="41"/>
      <c r="M23" s="41"/>
      <c r="N23" s="42"/>
      <c r="O23" s="43"/>
      <c r="P23" s="41" t="e">
        <f aca="true">IF(P$22,MATCH(EOMONTH(P25,0),INDIRECT(CONCATENATE($F$21,"!",$H$21,":",$H$21)),0),MATCH(P25,INDIRECT(CONCATENATE($F$15,"!",$H$15,":",$H$15)),0))</f>
        <v>#REF!</v>
      </c>
      <c r="Q23" s="42"/>
      <c r="R23" s="41" t="e">
        <f aca="true">IF(R$22,MATCH(EOMONTH(R25,0),INDIRECT(CONCATENATE($F$21,"!",$H$21,":",$H$21)),0),MATCH(R25,INDIRECT(CONCATENATE($F$15,"!",$H$15,":",$H$15)),0))</f>
        <v>#REF!</v>
      </c>
      <c r="S23" s="42"/>
      <c r="T23" s="41" t="e">
        <f aca="true">IF(T$22,MATCH(EOMONTH(T25,0),INDIRECT(CONCATENATE($F$21,"!",$H$21,":",$H$21)),0),MATCH(T25,INDIRECT(CONCATENATE($F$15,"!",$H$15,":",$H$15)),0))</f>
        <v>#REF!</v>
      </c>
      <c r="U23" s="42"/>
      <c r="V23" s="41" t="e">
        <f aca="true">IF(V$22,MATCH(EOMONTH(V25,0),INDIRECT(CONCATENATE($F$21,"!",$H$21,":",$H$21)),0),MATCH(V25,INDIRECT(CONCATENATE($F$15,"!",$H$15,":",$H$15)),0))</f>
        <v>#REF!</v>
      </c>
      <c r="W23" s="42"/>
      <c r="X23" s="41" t="e">
        <f aca="true">IF(X$22,MATCH(EOMONTH(X25,0),INDIRECT(CONCATENATE($F$21,"!",$H$21,":",$H$21)),0),MATCH(X25,INDIRECT(CONCATENATE($F$15,"!",$H$15,":",$H$15)),0))</f>
        <v>#REF!</v>
      </c>
      <c r="Y23" s="42"/>
      <c r="Z23" s="41" t="e">
        <f aca="true">IF(Z$22,MATCH(EOMONTH(Z25,0),INDIRECT(CONCATENATE($F$21,"!",$H$21,":",$H$21)),0),MATCH(Z25,INDIRECT(CONCATENATE($F$15,"!",$H$15,":",$H$15)),0))</f>
        <v>#REF!</v>
      </c>
      <c r="AA23" s="42"/>
      <c r="AB23" s="41" t="e">
        <f aca="true">IF(AB$22,MATCH(EOMONTH(AB25,0),INDIRECT(CONCATENATE($F$21,"!",$H$21,":",$H$21)),0),MATCH(AB25,INDIRECT(CONCATENATE($F$15,"!",$H$15,":",$H$15)),0))</f>
        <v>#REF!</v>
      </c>
      <c r="AC23" s="42"/>
      <c r="AD23" s="41" t="e">
        <f aca="true">IF(AD$22,MATCH(EOMONTH(AD25,0),INDIRECT(CONCATENATE($F$21,"!",$H$21,":",$H$21)),0),MATCH(AD25,INDIRECT(CONCATENATE($F$15,"!",$H$15,":",$H$15)),0))</f>
        <v>#REF!</v>
      </c>
      <c r="AE23" s="42"/>
      <c r="AF23" s="41" t="e">
        <f aca="true">IF(AF$22,MATCH(EOMONTH(AF25,0),INDIRECT(CONCATENATE($F$21,"!",$H$21,":",$H$21)),0),MATCH(AF25,INDIRECT(CONCATENATE($F$15,"!",$H$15,":",$H$15)),0))</f>
        <v>#REF!</v>
      </c>
      <c r="AG23" s="42"/>
      <c r="AH23" s="41" t="e">
        <f aca="true">IF(AH$22,MATCH(EOMONTH(AH25,0),INDIRECT(CONCATENATE($F$21,"!",$H$21,":",$H$21)),0),MATCH(AH25,INDIRECT(CONCATENATE($F$15,"!",$H$15,":",$H$15)),0))</f>
        <v>#REF!</v>
      </c>
      <c r="AI23" s="42"/>
    </row>
    <row r="24" customFormat="false" ht="12.75" hidden="true" customHeight="false" outlineLevel="0" collapsed="false">
      <c r="C24" s="25"/>
      <c r="D24" s="26"/>
      <c r="E24" s="38" t="s">
        <v>34</v>
      </c>
      <c r="F24" s="44" t="n">
        <v>37196</v>
      </c>
      <c r="G24" s="26"/>
      <c r="H24" s="26"/>
      <c r="I24" s="26"/>
      <c r="J24" s="26"/>
      <c r="K24" s="30"/>
      <c r="L24" s="41"/>
      <c r="M24" s="41"/>
      <c r="N24" s="42"/>
      <c r="O24" s="43"/>
      <c r="P24" s="41" t="e">
        <f aca="true">IF(P$22,MATCH(EOMONTH(P26,0),INDIRECT(CONCATENATE($F$21,"!",$H$21,":",$H$21)),0),MATCH(P26,INDIRECT(CONCATENATE($F$15,"!",$H$15,":",$H$15)),0))</f>
        <v>#REF!</v>
      </c>
      <c r="Q24" s="42"/>
      <c r="R24" s="41" t="e">
        <f aca="true">IF(R$22,MATCH(EOMONTH(R26,0),INDIRECT(CONCATENATE($F$21,"!",$H$21,":",$H$21)),0),MATCH(R26,INDIRECT(CONCATENATE($F$15,"!",$H$15,":",$H$15)),0))</f>
        <v>#REF!</v>
      </c>
      <c r="S24" s="42"/>
      <c r="T24" s="41" t="e">
        <f aca="true">IF(T$22,MATCH(EOMONTH(T26,0),INDIRECT(CONCATENATE($F$21,"!",$H$21,":",$H$21)),0),MATCH(T26,INDIRECT(CONCATENATE($F$15,"!",$H$15,":",$H$15)),0))</f>
        <v>#REF!</v>
      </c>
      <c r="U24" s="42"/>
      <c r="V24" s="41" t="e">
        <f aca="true">IF(V$22,MATCH(EOMONTH(V26,0),INDIRECT(CONCATENATE($F$21,"!",$H$21,":",$H$21)),0),MATCH(V26,INDIRECT(CONCATENATE($F$15,"!",$H$15,":",$H$15)),0))</f>
        <v>#REF!</v>
      </c>
      <c r="W24" s="42"/>
      <c r="X24" s="41" t="e">
        <f aca="true">IF(X$22,MATCH(EOMONTH(X26,0),INDIRECT(CONCATENATE($F$21,"!",$H$21,":",$H$21)),0),MATCH(X26,INDIRECT(CONCATENATE($F$15,"!",$H$15,":",$H$15)),0))</f>
        <v>#REF!</v>
      </c>
      <c r="Y24" s="42"/>
      <c r="Z24" s="41" t="e">
        <f aca="true">IF(Z$22,MATCH(EOMONTH(Z26,0),INDIRECT(CONCATENATE($F$21,"!",$H$21,":",$H$21)),0),MATCH(Z26,INDIRECT(CONCATENATE($F$15,"!",$H$15,":",$H$15)),0))</f>
        <v>#REF!</v>
      </c>
      <c r="AA24" s="42"/>
      <c r="AB24" s="41" t="e">
        <f aca="true">IF(AB$22,MATCH(EOMONTH(AB26,0),INDIRECT(CONCATENATE($F$21,"!",$H$21,":",$H$21)),0),MATCH(AB26,INDIRECT(CONCATENATE($F$15,"!",$H$15,":",$H$15)),0))</f>
        <v>#REF!</v>
      </c>
      <c r="AC24" s="42"/>
      <c r="AD24" s="41" t="e">
        <f aca="true">IF(AD$22,MATCH(EOMONTH(AD26,0),INDIRECT(CONCATENATE($F$21,"!",$H$21,":",$H$21)),0),MATCH(AD26,INDIRECT(CONCATENATE($F$15,"!",$H$15,":",$H$15)),0))</f>
        <v>#REF!</v>
      </c>
      <c r="AE24" s="42"/>
      <c r="AF24" s="41" t="e">
        <f aca="true">IF(AF$22,MATCH(EOMONTH(AF26,0),INDIRECT(CONCATENATE($F$21,"!",$H$21,":",$H$21)),0),MATCH(AF26,INDIRECT(CONCATENATE($F$15,"!",$H$15,":",$H$15)),0))</f>
        <v>#REF!</v>
      </c>
      <c r="AG24" s="42"/>
      <c r="AH24" s="41" t="e">
        <f aca="true">IF(AH$22,MATCH(EOMONTH(AH26,0),INDIRECT(CONCATENATE($F$21,"!",$H$21,":",$H$21)),0),MATCH(AH26,INDIRECT(CONCATENATE($F$15,"!",$H$15,":",$H$15)),0))</f>
        <v>#REF!</v>
      </c>
      <c r="AI24" s="42"/>
    </row>
    <row r="25" customFormat="false" ht="12.75" hidden="true" customHeight="false" outlineLevel="0" collapsed="false">
      <c r="C25" s="25"/>
      <c r="D25" s="26"/>
      <c r="E25" s="26"/>
      <c r="F25" s="44" t="n">
        <v>37225</v>
      </c>
      <c r="G25" s="26"/>
      <c r="H25" s="26"/>
      <c r="I25" s="26"/>
      <c r="J25" s="45" t="s">
        <v>35</v>
      </c>
      <c r="K25" s="46"/>
      <c r="L25" s="47"/>
      <c r="M25" s="48"/>
      <c r="N25" s="49"/>
      <c r="O25" s="50"/>
      <c r="P25" s="48" t="n">
        <f aca="false">F24</f>
        <v>37196</v>
      </c>
      <c r="Q25" s="49"/>
      <c r="R25" s="47" t="n">
        <v>37226</v>
      </c>
      <c r="S25" s="49"/>
      <c r="T25" s="50" t="n">
        <v>37165</v>
      </c>
      <c r="U25" s="49"/>
      <c r="V25" s="47" t="n">
        <v>37226</v>
      </c>
      <c r="W25" s="49"/>
      <c r="X25" s="50" t="n">
        <v>37257</v>
      </c>
      <c r="Y25" s="49"/>
      <c r="Z25" s="50" t="n">
        <v>37347</v>
      </c>
      <c r="AA25" s="49"/>
      <c r="AB25" s="51" t="n">
        <v>37347</v>
      </c>
      <c r="AC25" s="49"/>
      <c r="AD25" s="50" t="n">
        <v>37438</v>
      </c>
      <c r="AE25" s="49"/>
      <c r="AF25" s="50" t="n">
        <v>37530</v>
      </c>
      <c r="AG25" s="49"/>
      <c r="AH25" s="51" t="n">
        <v>37561</v>
      </c>
      <c r="AI25" s="49"/>
    </row>
    <row r="26" customFormat="false" ht="12.75" hidden="true" customHeight="false" outlineLevel="0" collapsed="false">
      <c r="C26" s="25"/>
      <c r="D26" s="26"/>
      <c r="E26" s="26"/>
      <c r="F26" s="26"/>
      <c r="G26" s="26"/>
      <c r="H26" s="26"/>
      <c r="I26" s="26"/>
      <c r="J26" s="52" t="s">
        <v>36</v>
      </c>
      <c r="K26" s="53"/>
      <c r="L26" s="54"/>
      <c r="M26" s="55"/>
      <c r="N26" s="56"/>
      <c r="O26" s="57"/>
      <c r="P26" s="55" t="n">
        <f aca="false">P25</f>
        <v>37196</v>
      </c>
      <c r="Q26" s="56"/>
      <c r="R26" s="54" t="n">
        <f aca="false">R25</f>
        <v>37226</v>
      </c>
      <c r="S26" s="56"/>
      <c r="T26" s="57" t="n">
        <v>37226</v>
      </c>
      <c r="U26" s="56"/>
      <c r="V26" s="54" t="n">
        <v>37316</v>
      </c>
      <c r="W26" s="56"/>
      <c r="X26" s="57" t="n">
        <v>37316</v>
      </c>
      <c r="Y26" s="56"/>
      <c r="Z26" s="57" t="n">
        <v>37408</v>
      </c>
      <c r="AA26" s="56"/>
      <c r="AB26" s="58" t="n">
        <v>37530</v>
      </c>
      <c r="AC26" s="56"/>
      <c r="AD26" s="57" t="n">
        <v>37500</v>
      </c>
      <c r="AE26" s="56"/>
      <c r="AF26" s="57" t="n">
        <v>37591</v>
      </c>
      <c r="AG26" s="56"/>
      <c r="AH26" s="58" t="n">
        <v>37681</v>
      </c>
      <c r="AI26" s="56"/>
    </row>
    <row r="27" customFormat="false" ht="12.75" hidden="true" customHeight="false" outlineLevel="0" collapsed="false">
      <c r="C27" s="59" t="s">
        <v>37</v>
      </c>
      <c r="D27" s="60"/>
      <c r="E27" s="61" t="s">
        <v>38</v>
      </c>
      <c r="F27" s="61" t="s">
        <v>25</v>
      </c>
      <c r="G27" s="61"/>
      <c r="H27" s="61"/>
      <c r="I27" s="62"/>
      <c r="J27" s="60"/>
      <c r="K27" s="63"/>
      <c r="L27" s="63"/>
      <c r="M27" s="63"/>
      <c r="N27" s="64"/>
      <c r="O27" s="65"/>
      <c r="P27" s="63"/>
      <c r="Q27" s="64"/>
      <c r="R27" s="63"/>
      <c r="S27" s="64"/>
      <c r="T27" s="65"/>
      <c r="U27" s="64"/>
      <c r="V27" s="63"/>
      <c r="W27" s="64"/>
      <c r="X27" s="65"/>
      <c r="Y27" s="64"/>
      <c r="Z27" s="65"/>
      <c r="AA27" s="64"/>
      <c r="AB27" s="63"/>
      <c r="AC27" s="64"/>
      <c r="AD27" s="65"/>
      <c r="AE27" s="64"/>
      <c r="AF27" s="65"/>
      <c r="AG27" s="64"/>
      <c r="AH27" s="63"/>
      <c r="AI27" s="64"/>
      <c r="AJ27" s="66" t="s">
        <v>39</v>
      </c>
      <c r="AL27" s="66" t="s">
        <v>40</v>
      </c>
    </row>
    <row r="28" customFormat="false" ht="12.75" hidden="false" customHeight="false" outlineLevel="0" collapsed="false">
      <c r="C28" s="67" t="s">
        <v>41</v>
      </c>
      <c r="D28" s="60"/>
      <c r="E28" s="68" t="s">
        <v>41</v>
      </c>
      <c r="F28" s="68" t="s">
        <v>41</v>
      </c>
      <c r="G28" s="68"/>
      <c r="H28" s="68"/>
      <c r="I28" s="68"/>
      <c r="J28" s="60"/>
      <c r="K28" s="69" t="n">
        <f aca="false">LOOKUP($K$15,CurveFetch!$D$8:$D$1000,CurveFetch!$F$8:$F$1000)</f>
        <v>1.985</v>
      </c>
      <c r="L28" s="70" t="n">
        <f aca="false">LOOKUP($K$15+1,CurveFetch!D$8:D$1000,CurveFetch!F$8:F$1000)</f>
        <v>2.525</v>
      </c>
      <c r="M28" s="70" t="n">
        <f aca="false">L28-$L$49</f>
        <v>-0.155</v>
      </c>
      <c r="N28" s="71" t="n">
        <f aca="false">M28-'[5]Gas Average Basis'!M28</f>
        <v>-0.0750000000000002</v>
      </c>
      <c r="O28" s="70" t="n">
        <f aca="false">LOOKUP($K$15+2,CurveFetch!$D$8:$D$1000,CurveFetch!$F$8:$F$1000)</f>
        <v>2.27</v>
      </c>
      <c r="P28" s="70" t="n">
        <f aca="false">O28-$O$49</f>
        <v>-0.13</v>
      </c>
      <c r="Q28" s="71" t="n">
        <f aca="false">P28-'[5]Gas Average Basis'!P28</f>
        <v>0.0500000000000003</v>
      </c>
      <c r="R28" s="70" t="e">
        <f aca="false">IF(R$22,AveragePrices($F$21,R$23,R$24,$AJ28),AveragePrices($F$15,R$23,R$24,$AL28))</f>
        <v>#VALUE!</v>
      </c>
      <c r="S28" s="71" t="e">
        <f aca="false">R28-'[5]Gas Average Basis'!R28</f>
        <v>#VALUE!</v>
      </c>
      <c r="T28" s="70" t="e">
        <f aca="false">IF(T$22,AveragePrices($F$21,T$23,T$24,$AJ28),AveragePrices($F$15,T$23,T$24,$AL28))</f>
        <v>#VALUE!</v>
      </c>
      <c r="U28" s="71" t="n">
        <v>-0.043</v>
      </c>
      <c r="V28" s="70" t="e">
        <f aca="false">IF(V$22,AveragePrices($F$21,V$23,V$24,$AJ28),AveragePrices($F$15,V$23,V$24,$AL28))</f>
        <v>#VALUE!</v>
      </c>
      <c r="W28" s="71" t="e">
        <f aca="false">V28-'[5]Gas Average Basis'!V28</f>
        <v>#VALUE!</v>
      </c>
      <c r="X28" s="70" t="e">
        <f aca="false">IF(X$22,AveragePrices($F$21,X$23,X$24,$AJ28),AveragePrices($F$15,X$23,X$24,$AL28))</f>
        <v>#VALUE!</v>
      </c>
      <c r="Y28" s="71" t="n">
        <v>-0.0483</v>
      </c>
      <c r="Z28" s="70" t="e">
        <f aca="false">IF(Z$22,AveragePrices($F$21,Z$23,Z$24,$AJ28),AveragePrices($F$15,Z$23,Z$24,$AL28))</f>
        <v>#VALUE!</v>
      </c>
      <c r="AA28" s="71" t="n">
        <v>-0.01</v>
      </c>
      <c r="AB28" s="70" t="e">
        <f aca="false">IF(AB$22,AveragePrices($F$21,AB$23,AB$24,$AJ28),AveragePrices($F$15,AB$23,AB$24,$AL28))</f>
        <v>#VALUE!</v>
      </c>
      <c r="AC28" s="71" t="e">
        <f aca="false">AB28-'[5]Gas Average Basis'!AB28</f>
        <v>#VALUE!</v>
      </c>
      <c r="AD28" s="70" t="e">
        <f aca="false">IF(AD$22,AveragePrices($F$21,AD$23,AD$24,$AJ28),AveragePrices($F$15,AD$23,AD$24,$AL28))</f>
        <v>#VALUE!</v>
      </c>
      <c r="AE28" s="71" t="n">
        <v>-0.045</v>
      </c>
      <c r="AF28" s="70" t="e">
        <f aca="false">IF(AF$22,AveragePrices($F$21,AF$23,AF$24,$AJ28),AveragePrices($F$15,AF$23,AF$24,$AL28))</f>
        <v>#VALUE!</v>
      </c>
      <c r="AG28" s="71" t="n">
        <v>-0.03</v>
      </c>
      <c r="AH28" s="70" t="e">
        <f aca="false">IF(AH$22,AveragePrices($F$21,AH$23,AH$24,$AJ28),AveragePrices($F$15,AH$23,AH$24,$AL28))</f>
        <v>#VALUE!</v>
      </c>
      <c r="AI28" s="72" t="e">
        <f aca="false">AH28-'[5]Gas Average Basis'!AH28</f>
        <v>#VALUE!</v>
      </c>
      <c r="AJ28" s="73" t="e">
        <f aca="true">IF(E28="","",MATCH(E28,INDIRECT(CONCATENATE($F$21,"!",$G$21,":",$G$21)),0))</f>
        <v>#REF!</v>
      </c>
      <c r="AL28" s="73" t="e">
        <f aca="true">IF(F28="","",MATCH(F28,INDIRECT(CONCATENATE($F$15,"!",$G$15,":",$G$15)),0))</f>
        <v>#REF!</v>
      </c>
    </row>
    <row r="29" customFormat="false" ht="12.75" hidden="false" customHeight="false" outlineLevel="0" collapsed="false">
      <c r="C29" s="67" t="s">
        <v>42</v>
      </c>
      <c r="D29" s="60"/>
      <c r="E29" s="68" t="s">
        <v>42</v>
      </c>
      <c r="F29" s="68" t="s">
        <v>42</v>
      </c>
      <c r="G29" s="68"/>
      <c r="H29" s="68"/>
      <c r="I29" s="68"/>
      <c r="J29" s="60"/>
      <c r="K29" s="69" t="n">
        <f aca="false">LOOKUP($K$15,CurveFetch!$D$8:$D$1000,CurveFetch!$Q$8:$Q$1000)</f>
        <v>1.81</v>
      </c>
      <c r="L29" s="70" t="n">
        <f aca="false">LOOKUP($K$15+1,CurveFetch!D$8:D$1000,CurveFetch!Q$8:Q$1000)</f>
        <v>2.52</v>
      </c>
      <c r="M29" s="70" t="n">
        <f aca="false">L29-$L$49</f>
        <v>-0.16</v>
      </c>
      <c r="N29" s="71" t="n">
        <f aca="false">M29-'[5]Gas Average Basis'!M29</f>
        <v>0.0899999999999999</v>
      </c>
      <c r="O29" s="70" t="n">
        <f aca="false">LOOKUP($K$15+2,CurveFetch!$D$8:$D$1000,CurveFetch!$Q$8:$Q$1000)</f>
        <v>2.31</v>
      </c>
      <c r="P29" s="70" t="n">
        <f aca="false">O29-$O$49</f>
        <v>-0.0899999999999999</v>
      </c>
      <c r="Q29" s="71" t="n">
        <f aca="false">P29-'[5]Gas Average Basis'!P29</f>
        <v>0.11</v>
      </c>
      <c r="R29" s="70" t="e">
        <f aca="false">IF(R$22,AveragePrices($F$21,R$23,R$24,$AJ29),AveragePrices($F$15,R$23,R$24,$AL29))</f>
        <v>#VALUE!</v>
      </c>
      <c r="S29" s="71" t="e">
        <f aca="false">R29-'[5]Gas Average Basis'!R29</f>
        <v>#VALUE!</v>
      </c>
      <c r="T29" s="70" t="e">
        <f aca="false">IF(T$22,AveragePrices($F$21,T$23,T$24,$AJ29),AveragePrices($F$15,T$23,T$24,$AL29))</f>
        <v>#VALUE!</v>
      </c>
      <c r="U29" s="71" t="e">
        <f aca="false">T29-'[5]Gas Average Basis'!S29</f>
        <v>#VALUE!</v>
      </c>
      <c r="V29" s="70" t="e">
        <f aca="false">IF(V$22,AveragePrices($F$21,V$23,V$24,$AJ29),AveragePrices($F$15,V$23,V$24,$AL29))</f>
        <v>#VALUE!</v>
      </c>
      <c r="W29" s="71" t="e">
        <f aca="false">V29-'[5]Gas Average Basis'!V29</f>
        <v>#VALUE!</v>
      </c>
      <c r="X29" s="70" t="e">
        <f aca="false">IF(X$22,AveragePrices($F$21,X$23,X$24,$AJ29),AveragePrices($F$15,X$23,X$24,$AL29))</f>
        <v>#VALUE!</v>
      </c>
      <c r="Y29" s="71" t="e">
        <f aca="false">X29-'[5]Gas Average Basis'!W29</f>
        <v>#VALUE!</v>
      </c>
      <c r="Z29" s="70" t="e">
        <f aca="false">IF(Z$22,AveragePrices($F$21,Z$23,Z$24,$AJ29),AveragePrices($F$15,Z$23,Z$24,$AL29))</f>
        <v>#VALUE!</v>
      </c>
      <c r="AA29" s="71" t="e">
        <f aca="false">Z29-'[5]Gas Average Basis'!Y29</f>
        <v>#VALUE!</v>
      </c>
      <c r="AB29" s="70" t="e">
        <f aca="false">IF(AB$22,AveragePrices($F$21,AB$23,AB$24,$AJ29),AveragePrices($F$15,AB$23,AB$24,$AL29))</f>
        <v>#VALUE!</v>
      </c>
      <c r="AC29" s="71" t="e">
        <f aca="false">AB29-'[5]Gas Average Basis'!AB29</f>
        <v>#VALUE!</v>
      </c>
      <c r="AD29" s="70" t="e">
        <f aca="false">IF(AD$22,AveragePrices($F$21,AD$23,AD$24,$AJ29),AveragePrices($F$15,AD$23,AD$24,$AL29))</f>
        <v>#VALUE!</v>
      </c>
      <c r="AE29" s="71" t="e">
        <f aca="false">AD29-'[5]Gas Average Basis'!AC29</f>
        <v>#VALUE!</v>
      </c>
      <c r="AF29" s="70" t="e">
        <f aca="false">IF(AF$22,AveragePrices($F$21,AF$23,AF$24,$AJ29),AveragePrices($F$15,AF$23,AF$24,$AL29))</f>
        <v>#VALUE!</v>
      </c>
      <c r="AG29" s="71" t="e">
        <f aca="false">AF29-'[5]Gas Average Basis'!AE29</f>
        <v>#VALUE!</v>
      </c>
      <c r="AH29" s="70" t="e">
        <f aca="false">IF(AH$22,AveragePrices($F$21,AH$23,AH$24,$AJ29),AveragePrices($F$15,AH$23,AH$24,$AL29))</f>
        <v>#VALUE!</v>
      </c>
      <c r="AI29" s="72" t="e">
        <f aca="false">AH29-'[5]Gas Average Basis'!AH29</f>
        <v>#VALUE!</v>
      </c>
      <c r="AJ29" s="74" t="e">
        <f aca="true">IF(E29="","",MATCH(E29,INDIRECT(CONCATENATE($F$21,"!",$G$21,":",$G$21)),0))</f>
        <v>#REF!</v>
      </c>
      <c r="AL29" s="74" t="e">
        <f aca="true">IF(F29="","",MATCH(F29,INDIRECT(CONCATENATE($F$15,"!",$G$15,":",$G$15)),0))</f>
        <v>#REF!</v>
      </c>
    </row>
    <row r="30" customFormat="false" ht="12.75" hidden="false" customHeight="false" outlineLevel="0" collapsed="false">
      <c r="C30" s="67" t="s">
        <v>43</v>
      </c>
      <c r="D30" s="60"/>
      <c r="E30" s="68" t="s">
        <v>43</v>
      </c>
      <c r="F30" s="68" t="s">
        <v>43</v>
      </c>
      <c r="G30" s="68"/>
      <c r="H30" s="68"/>
      <c r="I30" s="68"/>
      <c r="J30" s="60"/>
      <c r="K30" s="69" t="n">
        <f aca="false">LOOKUP($K$15,CurveFetch!$D$8:$D$1000,CurveFetch!$G$8:$G$1000)</f>
        <v>1.96</v>
      </c>
      <c r="L30" s="70" t="n">
        <f aca="false">LOOKUP($K$15+1,CurveFetch!D$8:D$1000,CurveFetch!G$8:G$1000)</f>
        <v>2.51</v>
      </c>
      <c r="M30" s="70" t="n">
        <f aca="false">L30-$L$49</f>
        <v>-0.17</v>
      </c>
      <c r="N30" s="71" t="n">
        <f aca="false">M30-'[5]Gas Average Basis'!M30</f>
        <v>-0.0400000000000003</v>
      </c>
      <c r="O30" s="70" t="n">
        <f aca="false">LOOKUP($K$15+2,CurveFetch!$D$8:$D$1000,CurveFetch!$G$8:$G$1000)</f>
        <v>2.23</v>
      </c>
      <c r="P30" s="70" t="n">
        <f aca="false">O30-$O$49</f>
        <v>-0.17</v>
      </c>
      <c r="Q30" s="71" t="n">
        <f aca="false">P30-'[5]Gas Average Basis'!P30</f>
        <v>0.0500000000000003</v>
      </c>
      <c r="R30" s="70" t="e">
        <f aca="false">IF(R$22,AveragePrices($F$21,R$23,R$24,$AJ30),AveragePrices($F$15,R$23,R$24,$AL30))</f>
        <v>#VALUE!</v>
      </c>
      <c r="S30" s="71" t="e">
        <f aca="false">R30-'[5]Gas Average Basis'!R30</f>
        <v>#VALUE!</v>
      </c>
      <c r="T30" s="70" t="e">
        <f aca="false">IF(T$22,AveragePrices($F$21,T$23,T$24,$AJ30),AveragePrices($F$15,T$23,T$24,$AL30))</f>
        <v>#VALUE!</v>
      </c>
      <c r="U30" s="71" t="e">
        <f aca="false">T30-'[5]Gas Average Basis'!S30</f>
        <v>#VALUE!</v>
      </c>
      <c r="V30" s="70" t="e">
        <f aca="false">IF(V$22,AveragePrices($F$21,V$23,V$24,$AJ30),AveragePrices($F$15,V$23,V$24,$AL30))</f>
        <v>#VALUE!</v>
      </c>
      <c r="W30" s="71" t="e">
        <f aca="false">V30-'[5]Gas Average Basis'!V30</f>
        <v>#VALUE!</v>
      </c>
      <c r="X30" s="70" t="e">
        <f aca="false">IF(X$22,AveragePrices($F$21,X$23,X$24,$AJ30),AveragePrices($F$15,X$23,X$24,$AL30))</f>
        <v>#VALUE!</v>
      </c>
      <c r="Y30" s="71" t="e">
        <f aca="false">X30-'[5]Gas Average Basis'!W30</f>
        <v>#VALUE!</v>
      </c>
      <c r="Z30" s="70" t="e">
        <f aca="false">IF(Z$22,AveragePrices($F$21,Z$23,Z$24,$AJ30),AveragePrices($F$15,Z$23,Z$24,$AL30))</f>
        <v>#VALUE!</v>
      </c>
      <c r="AA30" s="71" t="e">
        <f aca="false">Z30-'[5]Gas Average Basis'!Y30</f>
        <v>#VALUE!</v>
      </c>
      <c r="AB30" s="70" t="e">
        <f aca="false">IF(AB$22,AveragePrices($F$21,AB$23,AB$24,$AJ30),AveragePrices($F$15,AB$23,AB$24,$AL30))</f>
        <v>#VALUE!</v>
      </c>
      <c r="AC30" s="71" t="e">
        <f aca="false">AB30-'[5]Gas Average Basis'!AB30</f>
        <v>#VALUE!</v>
      </c>
      <c r="AD30" s="70" t="e">
        <f aca="false">IF(AD$22,AveragePrices($F$21,AD$23,AD$24,$AJ30),AveragePrices($F$15,AD$23,AD$24,$AL30))</f>
        <v>#VALUE!</v>
      </c>
      <c r="AE30" s="71" t="e">
        <f aca="false">AD30-'[5]Gas Average Basis'!AC30</f>
        <v>#VALUE!</v>
      </c>
      <c r="AF30" s="70" t="e">
        <f aca="false">IF(AF$22,AveragePrices($F$21,AF$23,AF$24,$AJ30),AveragePrices($F$15,AF$23,AF$24,$AL30))</f>
        <v>#VALUE!</v>
      </c>
      <c r="AG30" s="71" t="e">
        <f aca="false">AF30-'[5]Gas Average Basis'!AE30</f>
        <v>#VALUE!</v>
      </c>
      <c r="AH30" s="70" t="e">
        <f aca="false">IF(AH$22,AveragePrices($F$21,AH$23,AH$24,$AJ30),AveragePrices($F$15,AH$23,AH$24,$AL30))</f>
        <v>#VALUE!</v>
      </c>
      <c r="AI30" s="72" t="e">
        <f aca="false">AH30-'[5]Gas Average Basis'!AH30</f>
        <v>#VALUE!</v>
      </c>
      <c r="AJ30" s="74" t="e">
        <f aca="true">IF(E30="","",MATCH(E30,INDIRECT(CONCATENATE($F$21,"!",$G$21,":",$G$21)),0))</f>
        <v>#REF!</v>
      </c>
      <c r="AL30" s="74" t="e">
        <f aca="true">IF(F30="","",MATCH(F30,INDIRECT(CONCATENATE($F$15,"!",$G$15,":",$G$15)),0))</f>
        <v>#REF!</v>
      </c>
    </row>
    <row r="31" customFormat="false" ht="13.5" hidden="false" customHeight="false" outlineLevel="0" collapsed="false">
      <c r="C31" s="67" t="s">
        <v>44</v>
      </c>
      <c r="D31" s="60"/>
      <c r="E31" s="68" t="s">
        <v>44</v>
      </c>
      <c r="F31" s="68" t="s">
        <v>44</v>
      </c>
      <c r="G31" s="68"/>
      <c r="H31" s="68"/>
      <c r="I31" s="68"/>
      <c r="J31" s="60"/>
      <c r="K31" s="69" t="n">
        <f aca="false">LOOKUP($K$15,CurveFetch!$D$8:$D$1000,CurveFetch!$H$8:$H$1000)</f>
        <v>1.925</v>
      </c>
      <c r="L31" s="70" t="n">
        <f aca="false">LOOKUP($K$15+1,CurveFetch!D$8:D$1000,CurveFetch!H$8:H$1000)</f>
        <v>2.61</v>
      </c>
      <c r="M31" s="70" t="n">
        <f aca="false">L31-$L$49</f>
        <v>-0.0700000000000003</v>
      </c>
      <c r="N31" s="71" t="n">
        <f aca="false">M31-'[5]Gas Average Basis'!M31</f>
        <v>0.0199999999999998</v>
      </c>
      <c r="O31" s="70" t="n">
        <f aca="false">LOOKUP($K$15+2,CurveFetch!$D$8:$D$1000,CurveFetch!$H$8:$H$1000)</f>
        <v>2.26</v>
      </c>
      <c r="P31" s="70" t="n">
        <f aca="false">O31-$O$49</f>
        <v>-0.14</v>
      </c>
      <c r="Q31" s="71" t="n">
        <f aca="false">P31-'[5]Gas Average Basis'!P31</f>
        <v>0.02</v>
      </c>
      <c r="R31" s="70" t="e">
        <f aca="false">IF(R$22,AveragePrices($F$21,R$23,R$24,$AJ31),AveragePrices($F$15,R$23,R$24,$AL31))</f>
        <v>#VALUE!</v>
      </c>
      <c r="S31" s="71" t="e">
        <f aca="false">R31-'[5]Gas Average Basis'!R31</f>
        <v>#VALUE!</v>
      </c>
      <c r="T31" s="70" t="e">
        <f aca="false">IF(T$22,AveragePrices($F$21,T$23,T$24,$AJ31),AveragePrices($F$15,T$23,T$24,$AL31))</f>
        <v>#VALUE!</v>
      </c>
      <c r="U31" s="71" t="e">
        <f aca="false">T31-'[5]Gas Average Basis'!S31</f>
        <v>#VALUE!</v>
      </c>
      <c r="V31" s="70" t="e">
        <f aca="false">IF(V$22,AveragePrices($F$21,V$23,V$24,$AJ31),AveragePrices($F$15,V$23,V$24,$AL31))</f>
        <v>#VALUE!</v>
      </c>
      <c r="W31" s="71" t="e">
        <f aca="false">V31-'[5]Gas Average Basis'!V31</f>
        <v>#VALUE!</v>
      </c>
      <c r="X31" s="70" t="e">
        <f aca="false">IF(X$22,AveragePrices($F$21,X$23,X$24,$AJ31),AveragePrices($F$15,X$23,X$24,$AL31))</f>
        <v>#VALUE!</v>
      </c>
      <c r="Y31" s="71" t="e">
        <f aca="false">X31-'[5]Gas Average Basis'!W31</f>
        <v>#VALUE!</v>
      </c>
      <c r="Z31" s="70" t="e">
        <f aca="false">IF(Z$22,AveragePrices($F$21,Z$23,Z$24,$AJ31),AveragePrices($F$15,Z$23,Z$24,$AL31))</f>
        <v>#VALUE!</v>
      </c>
      <c r="AA31" s="71" t="e">
        <f aca="false">Z31-'[5]Gas Average Basis'!Y31</f>
        <v>#VALUE!</v>
      </c>
      <c r="AB31" s="70" t="e">
        <f aca="false">IF(AB$22,AveragePrices($F$21,AB$23,AB$24,$AJ31),AveragePrices($F$15,AB$23,AB$24,$AL31))</f>
        <v>#VALUE!</v>
      </c>
      <c r="AC31" s="71" t="e">
        <f aca="false">AB31-'[5]Gas Average Basis'!AB31</f>
        <v>#VALUE!</v>
      </c>
      <c r="AD31" s="70" t="e">
        <f aca="false">IF(AD$22,AveragePrices($F$21,AD$23,AD$24,$AJ31),AveragePrices($F$15,AD$23,AD$24,$AL31))</f>
        <v>#VALUE!</v>
      </c>
      <c r="AE31" s="71" t="e">
        <f aca="false">AD31-'[5]Gas Average Basis'!AC31</f>
        <v>#VALUE!</v>
      </c>
      <c r="AF31" s="70" t="e">
        <f aca="false">IF(AF$22,AveragePrices($F$21,AF$23,AF$24,$AJ31),AveragePrices($F$15,AF$23,AF$24,$AL31))</f>
        <v>#VALUE!</v>
      </c>
      <c r="AG31" s="71" t="e">
        <f aca="false">AF31-'[5]Gas Average Basis'!AE31</f>
        <v>#VALUE!</v>
      </c>
      <c r="AH31" s="70" t="e">
        <f aca="false">IF(AH$22,AveragePrices($F$21,AH$23,AH$24,$AJ31),AveragePrices($F$15,AH$23,AH$24,$AL31))</f>
        <v>#VALUE!</v>
      </c>
      <c r="AI31" s="72" t="e">
        <f aca="false">AH31-'[5]Gas Average Basis'!AH31</f>
        <v>#VALUE!</v>
      </c>
      <c r="AJ31" s="74" t="e">
        <f aca="true">IF(E31="","",MATCH(E31,INDIRECT(CONCATENATE($F$21,"!",$G$21,":",$G$21)),0))</f>
        <v>#REF!</v>
      </c>
      <c r="AL31" s="74" t="e">
        <f aca="true">IF(F31="","",MATCH(F31,INDIRECT(CONCATENATE($F$15,"!",$G$15,":",$G$15)),0))</f>
        <v>#REF!</v>
      </c>
    </row>
    <row r="32" customFormat="false" ht="14.25" hidden="false" customHeight="true" outlineLevel="0" collapsed="false">
      <c r="C32" s="75" t="s">
        <v>45</v>
      </c>
      <c r="D32" s="75"/>
      <c r="E32" s="75"/>
      <c r="F32" s="75"/>
      <c r="G32" s="75"/>
      <c r="H32" s="75"/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5"/>
      <c r="AA32" s="75"/>
      <c r="AB32" s="75"/>
      <c r="AC32" s="75"/>
      <c r="AD32" s="75"/>
      <c r="AE32" s="75"/>
      <c r="AF32" s="75"/>
      <c r="AG32" s="75"/>
      <c r="AH32" s="75"/>
      <c r="AI32" s="75"/>
      <c r="AJ32" s="74"/>
      <c r="AL32" s="74"/>
    </row>
    <row r="33" customFormat="false" ht="12.75" hidden="false" customHeight="false" outlineLevel="0" collapsed="false">
      <c r="C33" s="67" t="s">
        <v>46</v>
      </c>
      <c r="D33" s="60"/>
      <c r="E33" s="68" t="s">
        <v>47</v>
      </c>
      <c r="F33" s="68" t="s">
        <v>47</v>
      </c>
      <c r="G33" s="68"/>
      <c r="H33" s="68"/>
      <c r="I33" s="68"/>
      <c r="J33" s="60"/>
      <c r="K33" s="69" t="n">
        <f aca="false">LOOKUP($K$15,CurveFetch!$D$8:$D$1000,CurveFetch!$K$8:$K$1000)</f>
        <v>1.68</v>
      </c>
      <c r="L33" s="70" t="n">
        <f aca="false">LOOKUP($K$15+1,CurveFetch!D$8:D$1000,CurveFetch!K$8:K$1000)</f>
        <v>2.4</v>
      </c>
      <c r="M33" s="70" t="n">
        <f aca="false">L33-$L$49</f>
        <v>-0.28</v>
      </c>
      <c r="N33" s="71" t="n">
        <f aca="false">M33-'[5]Gas Average Basis'!M33</f>
        <v>0.0399999999999998</v>
      </c>
      <c r="O33" s="70" t="n">
        <f aca="false">LOOKUP($K$15+2,CurveFetch!$D$8:$D$1000,CurveFetch!$K$8:$K$1000)</f>
        <v>2.05</v>
      </c>
      <c r="P33" s="70" t="n">
        <f aca="false">O33-$O$49</f>
        <v>-0.35</v>
      </c>
      <c r="Q33" s="71" t="n">
        <f aca="false">P33-'[5]Gas Average Basis'!P33</f>
        <v>0.0500000000000003</v>
      </c>
      <c r="R33" s="70" t="e">
        <f aca="false">IF(R$22,AveragePrices($F$21,R$23,R$24,$AJ33),AveragePrices($F$15,R$23,R$24,$AL33))</f>
        <v>#VALUE!</v>
      </c>
      <c r="S33" s="71" t="e">
        <f aca="false">R33-'[5]Gas Average Basis'!R33</f>
        <v>#VALUE!</v>
      </c>
      <c r="T33" s="70" t="e">
        <f aca="false">IF(T$22,AveragePrices($F$21,T$23,T$24,$AJ33),AveragePrices($F$15,T$23,T$24,$AL33))</f>
        <v>#VALUE!</v>
      </c>
      <c r="U33" s="71" t="e">
        <f aca="false">T33-'[5]Gas Average Basis'!S33</f>
        <v>#VALUE!</v>
      </c>
      <c r="V33" s="70" t="e">
        <f aca="false">IF(V$22,AveragePrices($F$21,V$23,V$24,$AJ33),AveragePrices($F$15,V$23,V$24,$AL33))</f>
        <v>#VALUE!</v>
      </c>
      <c r="W33" s="71" t="e">
        <f aca="false">V33-'[5]Gas Average Basis'!V33</f>
        <v>#VALUE!</v>
      </c>
      <c r="X33" s="70" t="e">
        <f aca="false">IF(X$22,AveragePrices($F$21,X$23,X$24,$AJ33),AveragePrices($F$15,X$23,X$24,$AL33))</f>
        <v>#VALUE!</v>
      </c>
      <c r="Y33" s="71" t="e">
        <f aca="false">X33-'[5]Gas Average Basis'!W33</f>
        <v>#VALUE!</v>
      </c>
      <c r="Z33" s="70" t="e">
        <f aca="false">IF(Z$22,AveragePrices($F$21,Z$23,Z$24,$AJ33),AveragePrices($F$15,Z$23,Z$24,$AL33))</f>
        <v>#VALUE!</v>
      </c>
      <c r="AA33" s="71" t="e">
        <f aca="false">Z33-'[5]Gas Average Basis'!Y33</f>
        <v>#VALUE!</v>
      </c>
      <c r="AB33" s="70" t="e">
        <f aca="false">IF(AB$22,AveragePrices($F$21,AB$23,AB$24,$AJ33),AveragePrices($F$15,AB$23,AB$24,$AL33))</f>
        <v>#VALUE!</v>
      </c>
      <c r="AC33" s="71" t="e">
        <f aca="false">AB33-'[5]Gas Average Basis'!AB33</f>
        <v>#VALUE!</v>
      </c>
      <c r="AD33" s="70" t="e">
        <f aca="false">IF(AD$22,AveragePrices($F$21,AD$23,AD$24,$AJ33),AveragePrices($F$15,AD$23,AD$24,$AL33))</f>
        <v>#VALUE!</v>
      </c>
      <c r="AE33" s="71" t="e">
        <f aca="false">AD33-'[5]Gas Average Basis'!AC33</f>
        <v>#VALUE!</v>
      </c>
      <c r="AF33" s="70" t="e">
        <f aca="false">IF(AF$22,AveragePrices($F$21,AF$23,AF$24,$AJ33),AveragePrices($F$15,AF$23,AF$24,$AL33))</f>
        <v>#VALUE!</v>
      </c>
      <c r="AG33" s="71" t="e">
        <f aca="false">AF33-'[5]Gas Average Basis'!AE33</f>
        <v>#VALUE!</v>
      </c>
      <c r="AH33" s="70" t="e">
        <f aca="false">IF(AH$22,AveragePrices($F$21,AH$23,AH$24,$AJ33),AveragePrices($F$15,AH$23,AH$24,$AL33))</f>
        <v>#VALUE!</v>
      </c>
      <c r="AI33" s="72" t="e">
        <f aca="false">AH33-'[5]Gas Average Basis'!AH33</f>
        <v>#VALUE!</v>
      </c>
      <c r="AJ33" s="74" t="e">
        <f aca="true">IF(E33="","",MATCH(E33,INDIRECT(CONCATENATE($F$21,"!",$G$21,":",$G$21)),0))</f>
        <v>#REF!</v>
      </c>
      <c r="AL33" s="74" t="e">
        <f aca="true">IF(F33="","",MATCH(F33,INDIRECT(CONCATENATE($F$15,"!",$G$15,":",$G$15)),0))</f>
        <v>#REF!</v>
      </c>
    </row>
    <row r="34" customFormat="false" ht="12.75" hidden="false" customHeight="false" outlineLevel="0" collapsed="false">
      <c r="C34" s="67" t="s">
        <v>48</v>
      </c>
      <c r="D34" s="60"/>
      <c r="E34" s="68" t="s">
        <v>49</v>
      </c>
      <c r="F34" s="68" t="s">
        <v>49</v>
      </c>
      <c r="G34" s="68"/>
      <c r="H34" s="68"/>
      <c r="I34" s="68"/>
      <c r="J34" s="60"/>
      <c r="K34" s="69" t="n">
        <f aca="false">LOOKUP($K$15,CurveFetch!$D$8:$D$1000,CurveFetch!$R$8:$R$1000)</f>
        <v>1.785</v>
      </c>
      <c r="L34" s="70" t="n">
        <f aca="false">LOOKUP($K$15+1,CurveFetch!D$8:D$1000,CurveFetch!R$8:R$1000)</f>
        <v>2.44</v>
      </c>
      <c r="M34" s="70" t="n">
        <f aca="false">L34-$L$49</f>
        <v>-0.24</v>
      </c>
      <c r="N34" s="71" t="n">
        <f aca="false">M34-'[5]Gas Average Basis'!M34</f>
        <v>0.0299999999999998</v>
      </c>
      <c r="O34" s="70" t="n">
        <f aca="false">LOOKUP($K$15+2,CurveFetch!$D$8:$D$1000,CurveFetch!$R$8:$R$1000)</f>
        <v>2.12</v>
      </c>
      <c r="P34" s="70" t="n">
        <f aca="false">O34-$O$49</f>
        <v>-0.28</v>
      </c>
      <c r="Q34" s="71" t="n">
        <f aca="false">P34-'[5]Gas Average Basis'!P34</f>
        <v>0.0600000000000005</v>
      </c>
      <c r="R34" s="70" t="e">
        <f aca="false">IF(R$22,AveragePrices($F$21,R$23,R$24,$AJ34),AveragePrices($F$15,R$23,R$24,$AL34))</f>
        <v>#VALUE!</v>
      </c>
      <c r="S34" s="71" t="e">
        <f aca="false">R34-'[5]Gas Average Basis'!R34</f>
        <v>#VALUE!</v>
      </c>
      <c r="T34" s="70" t="e">
        <f aca="false">IF(T$22,AveragePrices($F$21,T$23,T$24,$AJ34),AveragePrices($F$15,T$23,T$24,$AL34))</f>
        <v>#VALUE!</v>
      </c>
      <c r="U34" s="71" t="e">
        <f aca="false">T34-'[5]Gas Average Basis'!S34</f>
        <v>#VALUE!</v>
      </c>
      <c r="V34" s="70" t="e">
        <f aca="false">IF(V$22,AveragePrices($F$21,V$23,V$24,$AJ34),AveragePrices($F$15,V$23,V$24,$AL34))</f>
        <v>#VALUE!</v>
      </c>
      <c r="W34" s="71" t="e">
        <f aca="false">V34-'[5]Gas Average Basis'!V34</f>
        <v>#VALUE!</v>
      </c>
      <c r="X34" s="70" t="e">
        <f aca="false">IF(X$22,AveragePrices($F$21,X$23,X$24,$AJ34),AveragePrices($F$15,X$23,X$24,$AL34))</f>
        <v>#VALUE!</v>
      </c>
      <c r="Y34" s="71" t="e">
        <f aca="false">X34-'[5]Gas Average Basis'!W34</f>
        <v>#VALUE!</v>
      </c>
      <c r="Z34" s="70" t="e">
        <f aca="false">IF(Z$22,AveragePrices($F$21,Z$23,Z$24,$AJ34),AveragePrices($F$15,Z$23,Z$24,$AL34))</f>
        <v>#VALUE!</v>
      </c>
      <c r="AA34" s="71" t="e">
        <f aca="false">Z34-'[5]Gas Average Basis'!Y34</f>
        <v>#VALUE!</v>
      </c>
      <c r="AB34" s="70" t="e">
        <f aca="false">IF(AB$22,AveragePrices($F$21,AB$23,AB$24,$AJ34),AveragePrices($F$15,AB$23,AB$24,$AL34))</f>
        <v>#VALUE!</v>
      </c>
      <c r="AC34" s="71" t="e">
        <f aca="false">AB34-'[5]Gas Average Basis'!AB34</f>
        <v>#VALUE!</v>
      </c>
      <c r="AD34" s="70" t="e">
        <f aca="false">IF(AD$22,AveragePrices($F$21,AD$23,AD$24,$AJ34),AveragePrices($F$15,AD$23,AD$24,$AL34))</f>
        <v>#VALUE!</v>
      </c>
      <c r="AE34" s="71" t="e">
        <f aca="false">AD34-'[5]Gas Average Basis'!AC34</f>
        <v>#VALUE!</v>
      </c>
      <c r="AF34" s="70" t="e">
        <f aca="false">IF(AF$22,AveragePrices($F$21,AF$23,AF$24,$AJ34),AveragePrices($F$15,AF$23,AF$24,$AL34))</f>
        <v>#VALUE!</v>
      </c>
      <c r="AG34" s="71" t="e">
        <f aca="false">AF34-'[5]Gas Average Basis'!AE34</f>
        <v>#VALUE!</v>
      </c>
      <c r="AH34" s="70" t="e">
        <f aca="false">IF(AH$22,AveragePrices($F$21,AH$23,AH$24,$AJ34),AveragePrices($F$15,AH$23,AH$24,$AL34))</f>
        <v>#VALUE!</v>
      </c>
      <c r="AI34" s="72" t="e">
        <f aca="false">AH34-'[5]Gas Average Basis'!AH34</f>
        <v>#VALUE!</v>
      </c>
      <c r="AJ34" s="74" t="e">
        <f aca="true">IF(E34="","",MATCH(E34,INDIRECT(CONCATENATE($F$21,"!",$G$21,":",$G$21)),0))</f>
        <v>#REF!</v>
      </c>
      <c r="AL34" s="74" t="e">
        <f aca="true">IF(F34="","",MATCH(F34,INDIRECT(CONCATENATE($F$15,"!",$G$15,":",$G$15)),0))</f>
        <v>#REF!</v>
      </c>
    </row>
    <row r="35" customFormat="false" ht="12.75" hidden="false" customHeight="false" outlineLevel="0" collapsed="false">
      <c r="C35" s="67" t="s">
        <v>50</v>
      </c>
      <c r="D35" s="60"/>
      <c r="E35" s="68" t="s">
        <v>51</v>
      </c>
      <c r="F35" s="68" t="s">
        <v>51</v>
      </c>
      <c r="G35" s="68"/>
      <c r="H35" s="68"/>
      <c r="I35" s="68"/>
      <c r="J35" s="60"/>
      <c r="K35" s="69" t="n">
        <f aca="false">LOOKUP($K$15,CurveFetch!$D$8:$D$1000,CurveFetch!$L$8:$L$1000)</f>
        <v>1.865</v>
      </c>
      <c r="L35" s="70" t="n">
        <f aca="false">LOOKUP($K$15+1,CurveFetch!D$8:D$1000,CurveFetch!L$8:L$1000)</f>
        <v>2.53</v>
      </c>
      <c r="M35" s="70" t="n">
        <f aca="false">L35-$L$49</f>
        <v>-0.15</v>
      </c>
      <c r="N35" s="71" t="n">
        <f aca="false">M35-'[5]Gas Average Basis'!M35</f>
        <v>-0.0400000000000003</v>
      </c>
      <c r="O35" s="70" t="n">
        <f aca="false">LOOKUP($K$15+2,CurveFetch!$D$8:$D$1000,CurveFetch!$L$8:$L$1000)</f>
        <v>2.11</v>
      </c>
      <c r="P35" s="70" t="n">
        <f aca="false">O35-$O$49</f>
        <v>-0.29</v>
      </c>
      <c r="Q35" s="71" t="n">
        <f aca="false">P35-'[5]Gas Average Basis'!P35</f>
        <v>0</v>
      </c>
      <c r="R35" s="70" t="e">
        <f aca="false">IF(R$22,AveragePrices($F$21,R$23,R$24,$AJ35),AveragePrices($F$15,R$23,R$24,$AL35))</f>
        <v>#VALUE!</v>
      </c>
      <c r="S35" s="71" t="e">
        <f aca="false">R35-'[5]Gas Average Basis'!R35</f>
        <v>#VALUE!</v>
      </c>
      <c r="T35" s="70" t="e">
        <f aca="false">IF(T$22,AveragePrices($F$21,T$23,T$24,$AJ35),AveragePrices($F$15,T$23,T$24,$AL35))</f>
        <v>#VALUE!</v>
      </c>
      <c r="U35" s="71" t="e">
        <f aca="false">T35-'[5]Gas Average Basis'!S35</f>
        <v>#VALUE!</v>
      </c>
      <c r="V35" s="70" t="e">
        <f aca="false">IF(V$22,AveragePrices($F$21,V$23,V$24,$AJ35),AveragePrices($F$15,V$23,V$24,$AL35))</f>
        <v>#VALUE!</v>
      </c>
      <c r="W35" s="71" t="e">
        <f aca="false">V35-'[5]Gas Average Basis'!V35</f>
        <v>#VALUE!</v>
      </c>
      <c r="X35" s="70" t="e">
        <f aca="false">IF(X$22,AveragePrices($F$21,X$23,X$24,$AJ35),AveragePrices($F$15,X$23,X$24,$AL35))</f>
        <v>#VALUE!</v>
      </c>
      <c r="Y35" s="71" t="e">
        <f aca="false">X35-'[5]Gas Average Basis'!W35</f>
        <v>#VALUE!</v>
      </c>
      <c r="Z35" s="70" t="e">
        <f aca="false">IF(Z$22,AveragePrices($F$21,Z$23,Z$24,$AJ35),AveragePrices($F$15,Z$23,Z$24,$AL35))</f>
        <v>#VALUE!</v>
      </c>
      <c r="AA35" s="71" t="e">
        <f aca="false">Z35-'[5]Gas Average Basis'!Y35</f>
        <v>#VALUE!</v>
      </c>
      <c r="AB35" s="70" t="e">
        <f aca="false">IF(AB$22,AveragePrices($F$21,AB$23,AB$24,$AJ35),AveragePrices($F$15,AB$23,AB$24,$AL35))</f>
        <v>#VALUE!</v>
      </c>
      <c r="AC35" s="71" t="e">
        <f aca="false">AB35-'[5]Gas Average Basis'!AB35</f>
        <v>#VALUE!</v>
      </c>
      <c r="AD35" s="70" t="e">
        <f aca="false">IF(AD$22,AveragePrices($F$21,AD$23,AD$24,$AJ35),AveragePrices($F$15,AD$23,AD$24,$AL35))</f>
        <v>#VALUE!</v>
      </c>
      <c r="AE35" s="71" t="e">
        <f aca="false">AD35-'[5]Gas Average Basis'!AC35</f>
        <v>#VALUE!</v>
      </c>
      <c r="AF35" s="70" t="e">
        <f aca="false">IF(AF$22,AveragePrices($F$21,AF$23,AF$24,$AJ35),AveragePrices($F$15,AF$23,AF$24,$AL35))</f>
        <v>#VALUE!</v>
      </c>
      <c r="AG35" s="71" t="e">
        <f aca="false">AF35-'[5]Gas Average Basis'!AE35</f>
        <v>#VALUE!</v>
      </c>
      <c r="AH35" s="70" t="e">
        <f aca="false">IF(AH$22,AveragePrices($F$21,AH$23,AH$24,$AJ35),AveragePrices($F$15,AH$23,AH$24,$AL35))</f>
        <v>#VALUE!</v>
      </c>
      <c r="AI35" s="72" t="e">
        <f aca="false">AH35-'[5]Gas Average Basis'!AH35</f>
        <v>#VALUE!</v>
      </c>
      <c r="AJ35" s="74" t="e">
        <f aca="true">IF(E35="","",MATCH(E35,INDIRECT(CONCATENATE($F$21,"!",$G$21,":",$G$21)),0))</f>
        <v>#REF!</v>
      </c>
      <c r="AL35" s="74" t="e">
        <f aca="true">IF(F35="","",MATCH(F35,INDIRECT(CONCATENATE($F$15,"!",$G$15,":",$G$15)),0))</f>
        <v>#REF!</v>
      </c>
    </row>
    <row r="36" customFormat="false" ht="13.5" hidden="false" customHeight="false" outlineLevel="0" collapsed="false">
      <c r="C36" s="67" t="s">
        <v>52</v>
      </c>
      <c r="D36" s="60"/>
      <c r="E36" s="76" t="s">
        <v>53</v>
      </c>
      <c r="F36" s="68" t="s">
        <v>53</v>
      </c>
      <c r="G36" s="68"/>
      <c r="H36" s="68"/>
      <c r="I36" s="68"/>
      <c r="J36" s="60"/>
      <c r="K36" s="69" t="n">
        <f aca="false">LOOKUP($K$15,CurveFetch!$D$8:$D$1000,CurveFetch!$P$8:$P$1000)</f>
        <v>1.84</v>
      </c>
      <c r="L36" s="70" t="n">
        <f aca="false">LOOKUP($K$15+1,CurveFetch!D$8:D$1000,CurveFetch!P$8:P$1000)</f>
        <v>2.19</v>
      </c>
      <c r="M36" s="70" t="n">
        <f aca="false">L36-$L$49</f>
        <v>-0.49</v>
      </c>
      <c r="N36" s="71" t="n">
        <f aca="false">M36-'[5]Gas Average Basis'!M36</f>
        <v>-0.67</v>
      </c>
      <c r="O36" s="70" t="n">
        <f aca="false">LOOKUP($K$15+2,CurveFetch!$D$8:$D$1000,CurveFetch!$P$8:$P$1000)</f>
        <v>2.19</v>
      </c>
      <c r="P36" s="70" t="n">
        <f aca="false">O36-$O$49</f>
        <v>-0.21</v>
      </c>
      <c r="Q36" s="71" t="n">
        <f aca="false">P36-'[5]Gas Average Basis'!P36</f>
        <v>0</v>
      </c>
      <c r="R36" s="70" t="e">
        <f aca="false">IF(R$22,AveragePrices($F$21,R$23,R$24,$AJ36),AveragePrices($F$15,R$23,R$24,$AL36))</f>
        <v>#VALUE!</v>
      </c>
      <c r="S36" s="71" t="e">
        <f aca="false">R36-'[5]Gas Average Basis'!R36</f>
        <v>#VALUE!</v>
      </c>
      <c r="T36" s="70" t="e">
        <f aca="false">IF(T$22,AveragePrices($F$21,T$23,T$24,$AJ36),AveragePrices($F$15,T$23,T$24,$AL36))</f>
        <v>#VALUE!</v>
      </c>
      <c r="U36" s="71" t="e">
        <f aca="false">T36-'[5]Gas Average Basis'!S36</f>
        <v>#VALUE!</v>
      </c>
      <c r="V36" s="70" t="e">
        <f aca="false">IF(V$22,AveragePrices($F$21,V$23,V$24,$AJ36),AveragePrices($F$15,V$23,V$24,$AL36))</f>
        <v>#VALUE!</v>
      </c>
      <c r="W36" s="71" t="e">
        <f aca="false">V36-'[5]Gas Average Basis'!V36</f>
        <v>#VALUE!</v>
      </c>
      <c r="X36" s="70" t="e">
        <f aca="false">IF(X$22,AveragePrices($F$21,X$23,X$24,$AJ36),AveragePrices($F$15,X$23,X$24,$AL36))</f>
        <v>#VALUE!</v>
      </c>
      <c r="Y36" s="71" t="e">
        <f aca="false">X36-'[5]Gas Average Basis'!W36</f>
        <v>#VALUE!</v>
      </c>
      <c r="Z36" s="70" t="e">
        <f aca="false">IF(Z$22,AveragePrices($F$21,Z$23,Z$24,$AJ36),AveragePrices($F$15,Z$23,Z$24,$AL36))</f>
        <v>#VALUE!</v>
      </c>
      <c r="AA36" s="71" t="e">
        <f aca="false">Z36-'[5]Gas Average Basis'!Y36</f>
        <v>#VALUE!</v>
      </c>
      <c r="AB36" s="70" t="e">
        <f aca="false">IF(AB$22,AveragePrices($F$21,AB$23,AB$24,$AJ36),AveragePrices($F$15,AB$23,AB$24,$AL36))</f>
        <v>#VALUE!</v>
      </c>
      <c r="AC36" s="71" t="e">
        <f aca="false">AB36-'[5]Gas Average Basis'!AB36</f>
        <v>#VALUE!</v>
      </c>
      <c r="AD36" s="70" t="e">
        <f aca="false">IF(AD$22,AveragePrices($F$21,AD$23,AD$24,$AJ36),AveragePrices($F$15,AD$23,AD$24,$AL36))</f>
        <v>#VALUE!</v>
      </c>
      <c r="AE36" s="71" t="e">
        <f aca="false">AD36-'[5]Gas Average Basis'!AC36</f>
        <v>#VALUE!</v>
      </c>
      <c r="AF36" s="70" t="e">
        <f aca="false">IF(AF$22,AveragePrices($F$21,AF$23,AF$24,$AJ36),AveragePrices($F$15,AF$23,AF$24,$AL36))</f>
        <v>#VALUE!</v>
      </c>
      <c r="AG36" s="71" t="e">
        <f aca="false">AF36-'[5]Gas Average Basis'!AE36</f>
        <v>#VALUE!</v>
      </c>
      <c r="AH36" s="70" t="e">
        <f aca="false">IF(AH$22,AveragePrices($F$21,AH$23,AH$24,$AJ36),AveragePrices($F$15,AH$23,AH$24,$AL36))</f>
        <v>#VALUE!</v>
      </c>
      <c r="AI36" s="72" t="e">
        <f aca="false">AH36-'[5]Gas Average Basis'!AH36</f>
        <v>#VALUE!</v>
      </c>
      <c r="AJ36" s="74" t="e">
        <f aca="true">IF(E36="","",MATCH(E36,INDIRECT(CONCATENATE($F$21,"!",$G$21,":",$G$21)),0))</f>
        <v>#REF!</v>
      </c>
      <c r="AL36" s="74" t="e">
        <f aca="true">IF(F36="","",MATCH(F36,INDIRECT(CONCATENATE($F$15,"!",$G$15,":",$G$15)),0))</f>
        <v>#REF!</v>
      </c>
    </row>
    <row r="37" customFormat="false" ht="13.5" hidden="true" customHeight="false" outlineLevel="0" collapsed="false">
      <c r="C37" s="67"/>
      <c r="D37" s="60"/>
      <c r="E37" s="68"/>
      <c r="F37" s="68"/>
      <c r="G37" s="68"/>
      <c r="H37" s="68"/>
      <c r="I37" s="68"/>
      <c r="J37" s="60"/>
      <c r="K37" s="69"/>
      <c r="L37" s="70"/>
      <c r="M37" s="70"/>
      <c r="N37" s="72"/>
      <c r="O37" s="72"/>
      <c r="P37" s="70"/>
      <c r="Q37" s="72"/>
      <c r="R37" s="70"/>
      <c r="S37" s="72"/>
      <c r="T37" s="72"/>
      <c r="U37" s="72"/>
      <c r="V37" s="70"/>
      <c r="W37" s="72"/>
      <c r="X37" s="72"/>
      <c r="Y37" s="72"/>
      <c r="Z37" s="72"/>
      <c r="AA37" s="72"/>
      <c r="AB37" s="70"/>
      <c r="AC37" s="72"/>
      <c r="AD37" s="72"/>
      <c r="AE37" s="72"/>
      <c r="AF37" s="70"/>
      <c r="AG37" s="72"/>
      <c r="AH37" s="70"/>
      <c r="AI37" s="72"/>
      <c r="AJ37" s="74"/>
      <c r="AL37" s="74" t="str">
        <f aca="true">IF(F37="","",MATCH(F37,INDIRECT(CONCATENATE($F$15,"!",$G$15,":",$G$15)),0))</f>
        <v/>
      </c>
    </row>
    <row r="38" customFormat="false" ht="14.25" hidden="false" customHeight="true" outlineLevel="0" collapsed="false">
      <c r="C38" s="75" t="s">
        <v>54</v>
      </c>
      <c r="D38" s="75"/>
      <c r="E38" s="75"/>
      <c r="F38" s="75"/>
      <c r="G38" s="75"/>
      <c r="H38" s="75"/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  <c r="AA38" s="75"/>
      <c r="AB38" s="75"/>
      <c r="AC38" s="75"/>
      <c r="AD38" s="75"/>
      <c r="AE38" s="75"/>
      <c r="AF38" s="75"/>
      <c r="AG38" s="75"/>
      <c r="AH38" s="75"/>
      <c r="AI38" s="75"/>
      <c r="AJ38" s="74" t="str">
        <f aca="true">IF(E38="","",MATCH(E38,INDIRECT(CONCATENATE($F$21,"!",$G$21,":",$G$21)),0))</f>
        <v/>
      </c>
      <c r="AL38" s="74" t="str">
        <f aca="true">IF(F38="","",MATCH(F38,INDIRECT(CONCATENATE($F$15,"!",$G$15,":",$G$15)),0))</f>
        <v/>
      </c>
    </row>
    <row r="39" customFormat="false" ht="13.5" hidden="false" customHeight="true" outlineLevel="0" collapsed="false">
      <c r="C39" s="67" t="s">
        <v>55</v>
      </c>
      <c r="D39" s="60"/>
      <c r="E39" s="68" t="s">
        <v>56</v>
      </c>
      <c r="F39" s="68" t="s">
        <v>56</v>
      </c>
      <c r="G39" s="68"/>
      <c r="H39" s="68"/>
      <c r="I39" s="68"/>
      <c r="J39" s="69"/>
      <c r="K39" s="69" t="n">
        <f aca="false">LOOKUP($K$15,CurveFetch!$D$8:$D$1000,CurveFetch!$I$8:$I$1000)</f>
        <v>1.61</v>
      </c>
      <c r="L39" s="70" t="n">
        <f aca="false">LOOKUP($K$15+1,CurveFetch!D$8:D$1000,CurveFetch!I$8:I$1000)</f>
        <v>2.27</v>
      </c>
      <c r="M39" s="70" t="n">
        <f aca="false">L39-$L$49</f>
        <v>-0.41</v>
      </c>
      <c r="N39" s="71" t="n">
        <f aca="false">M39-'[5]Gas Average Basis'!M39</f>
        <v>-0.01</v>
      </c>
      <c r="O39" s="70" t="n">
        <f aca="false">LOOKUP($K$15+2,CurveFetch!$D$8:$D$1000,CurveFetch!$I$8:$I$1000)</f>
        <v>2</v>
      </c>
      <c r="P39" s="70" t="n">
        <f aca="false">O39-$O$49</f>
        <v>-0.4</v>
      </c>
      <c r="Q39" s="71" t="n">
        <f aca="false">P39-'[5]Gas Average Basis'!P39</f>
        <v>0.12</v>
      </c>
      <c r="R39" s="70" t="e">
        <f aca="false">IF(R$22,AveragePrices($F$21,R$23,R$24,$AJ39),AveragePrices($F$15,R$23,R$24,$AL39))</f>
        <v>#VALUE!</v>
      </c>
      <c r="S39" s="71" t="e">
        <f aca="false">R39-'[5]Gas Average Basis'!R39</f>
        <v>#VALUE!</v>
      </c>
      <c r="T39" s="70" t="e">
        <f aca="false">IF(T$22,AveragePrices($F$21,T$23,T$24,$AJ39),AveragePrices($F$15,T$23,T$24,$AL39))</f>
        <v>#VALUE!</v>
      </c>
      <c r="U39" s="71" t="e">
        <f aca="false">T39-'[5]Gas Average Basis'!S39</f>
        <v>#VALUE!</v>
      </c>
      <c r="V39" s="70" t="e">
        <f aca="false">IF(V$22,AveragePrices($F$21,V$23,V$24,$AJ39),AveragePrices($F$15,V$23,V$24,$AL39))</f>
        <v>#VALUE!</v>
      </c>
      <c r="W39" s="71" t="e">
        <f aca="false">V39-'[5]Gas Average Basis'!V39</f>
        <v>#VALUE!</v>
      </c>
      <c r="X39" s="70" t="e">
        <f aca="false">IF(X$22,AveragePrices($F$21,X$23,X$24,$AJ39),AveragePrices($F$15,X$23,X$24,$AL39))</f>
        <v>#VALUE!</v>
      </c>
      <c r="Y39" s="71" t="e">
        <f aca="false">X39-'[5]Gas Average Basis'!W39</f>
        <v>#VALUE!</v>
      </c>
      <c r="Z39" s="70" t="e">
        <f aca="false">IF(Z$22,AveragePrices($F$21,Z$23,Z$24,$AJ39),AveragePrices($F$15,Z$23,Z$24,$AL39))</f>
        <v>#VALUE!</v>
      </c>
      <c r="AA39" s="71" t="e">
        <f aca="false">Z39-'[5]Gas Average Basis'!Y39</f>
        <v>#VALUE!</v>
      </c>
      <c r="AB39" s="70" t="e">
        <f aca="false">IF(AB$22,AveragePrices($F$21,AB$23,AB$24,$AJ39),AveragePrices($F$15,AB$23,AB$24,$AL39))</f>
        <v>#VALUE!</v>
      </c>
      <c r="AC39" s="71" t="e">
        <f aca="false">AB39-'[5]Gas Average Basis'!AB39</f>
        <v>#VALUE!</v>
      </c>
      <c r="AD39" s="70" t="e">
        <f aca="false">IF(AD$22,AveragePrices($F$21,AD$23,AD$24,$AJ39),AveragePrices($F$15,AD$23,AD$24,$AL39))</f>
        <v>#VALUE!</v>
      </c>
      <c r="AE39" s="71" t="e">
        <f aca="false">AD39-'[5]Gas Average Basis'!AC39</f>
        <v>#VALUE!</v>
      </c>
      <c r="AF39" s="70" t="e">
        <f aca="false">IF(AF$22,AveragePrices($F$21,AF$23,AF$24,$AJ39),AveragePrices($F$15,AF$23,AF$24,$AL39))</f>
        <v>#VALUE!</v>
      </c>
      <c r="AG39" s="71" t="e">
        <f aca="false">AF39-'[5]Gas Average Basis'!AE39</f>
        <v>#VALUE!</v>
      </c>
      <c r="AH39" s="70" t="e">
        <f aca="false">IF(AH$22,AveragePrices($F$21,AH$23,AH$24,$AJ39),AveragePrices($F$15,AH$23,AH$24,$AL39))</f>
        <v>#VALUE!</v>
      </c>
      <c r="AI39" s="72" t="e">
        <f aca="false">AH39-'[5]Gas Average Basis'!AH39</f>
        <v>#VALUE!</v>
      </c>
      <c r="AJ39" s="74" t="e">
        <f aca="true">IF(E39="","",MATCH(E39,INDIRECT(CONCATENATE($F$21,"!",$G$21,":",$G$21)),0))</f>
        <v>#REF!</v>
      </c>
      <c r="AL39" s="74" t="e">
        <f aca="true">IF(F39="","",MATCH(F39,INDIRECT(CONCATENATE($F$15,"!",$G$15,":",$G$15)),0))</f>
        <v>#REF!</v>
      </c>
    </row>
    <row r="40" customFormat="false" ht="13.5" hidden="false" customHeight="true" outlineLevel="0" collapsed="false">
      <c r="C40" s="67" t="s">
        <v>57</v>
      </c>
      <c r="D40" s="60"/>
      <c r="E40" s="68" t="s">
        <v>58</v>
      </c>
      <c r="F40" s="68" t="s">
        <v>59</v>
      </c>
      <c r="G40" s="68"/>
      <c r="H40" s="68"/>
      <c r="I40" s="68"/>
      <c r="J40" s="69"/>
      <c r="K40" s="69" t="n">
        <f aca="false">LOOKUP($K$15,CurveFetch!$D$8:$D$1000,CurveFetch!$M$8:$M$1000)</f>
        <v>1.825</v>
      </c>
      <c r="L40" s="70" t="n">
        <f aca="false">LOOKUP($K$15+1,CurveFetch!D$8:D$1000,CurveFetch!J$8:J$1000)</f>
        <v>2.49</v>
      </c>
      <c r="M40" s="70" t="n">
        <f aca="false">L40-$L$49</f>
        <v>-0.19</v>
      </c>
      <c r="N40" s="71" t="n">
        <f aca="false">M40-'[5]Gas Average Basis'!M40</f>
        <v>0.02</v>
      </c>
      <c r="O40" s="70" t="n">
        <f aca="false">LOOKUP($K$15+2,CurveFetch!$D$8:$D$1000,CurveFetch!$J$8:$J$1000)</f>
        <v>2.15</v>
      </c>
      <c r="P40" s="70" t="n">
        <f aca="false">O40-$O$49</f>
        <v>-0.25</v>
      </c>
      <c r="Q40" s="71" t="n">
        <f aca="false">P40-'[5]Gas Average Basis'!P40</f>
        <v>0</v>
      </c>
      <c r="R40" s="70" t="e">
        <f aca="false">IF(R$22,AveragePrices($F$21,R$23,R$24,$AJ40),AveragePrices($F$15,R$23,R$24,$AL40))</f>
        <v>#VALUE!</v>
      </c>
      <c r="S40" s="71" t="e">
        <f aca="false">R40-'[5]Gas Average Basis'!R40</f>
        <v>#VALUE!</v>
      </c>
      <c r="T40" s="70" t="e">
        <f aca="false">IF(T$22,AveragePrices($F$21,T$23,T$24,$AJ40),AveragePrices($F$15,T$23,T$24,$AL40))</f>
        <v>#VALUE!</v>
      </c>
      <c r="U40" s="71" t="e">
        <f aca="false">T40-'[5]Gas Average Basis'!S40</f>
        <v>#VALUE!</v>
      </c>
      <c r="V40" s="70" t="e">
        <f aca="false">IF(V$22,AveragePrices($F$21,V$23,V$24,$AJ40),AveragePrices($F$15,V$23,V$24,$AL40))</f>
        <v>#VALUE!</v>
      </c>
      <c r="W40" s="71" t="e">
        <f aca="false">V40-'[5]Gas Average Basis'!V40</f>
        <v>#VALUE!</v>
      </c>
      <c r="X40" s="70" t="e">
        <f aca="false">IF(X$22,AveragePrices($F$21,X$23,X$24,$AJ40),AveragePrices($F$15,X$23,X$24,$AL40))</f>
        <v>#VALUE!</v>
      </c>
      <c r="Y40" s="71" t="e">
        <f aca="false">X40-'[5]Gas Average Basis'!W40</f>
        <v>#VALUE!</v>
      </c>
      <c r="Z40" s="70" t="e">
        <f aca="false">IF(Z$22,AveragePrices($F$21,Z$23,Z$24,$AJ40),AveragePrices($F$15,Z$23,Z$24,$AL40))</f>
        <v>#VALUE!</v>
      </c>
      <c r="AA40" s="71" t="e">
        <f aca="false">Z40-'[5]Gas Average Basis'!Y40</f>
        <v>#VALUE!</v>
      </c>
      <c r="AB40" s="70" t="e">
        <f aca="false">IF(AB$22,AveragePrices($F$21,AB$23,AB$24,$AJ40),AveragePrices($F$15,AB$23,AB$24,$AL40))</f>
        <v>#VALUE!</v>
      </c>
      <c r="AC40" s="71" t="e">
        <f aca="false">AB40-'[5]Gas Average Basis'!AB40</f>
        <v>#VALUE!</v>
      </c>
      <c r="AD40" s="70" t="e">
        <f aca="false">IF(AD$22,AveragePrices($F$21,AD$23,AD$24,$AJ40),AveragePrices($F$15,AD$23,AD$24,$AL40))</f>
        <v>#VALUE!</v>
      </c>
      <c r="AE40" s="71" t="e">
        <f aca="false">AD40-'[5]Gas Average Basis'!AC40</f>
        <v>#VALUE!</v>
      </c>
      <c r="AF40" s="70" t="e">
        <f aca="false">IF(AF$22,AveragePrices($F$21,AF$23,AF$24,$AJ40),AveragePrices($F$15,AF$23,AF$24,$AL40))</f>
        <v>#VALUE!</v>
      </c>
      <c r="AG40" s="71" t="e">
        <f aca="false">AF40-'[5]Gas Average Basis'!AE40</f>
        <v>#VALUE!</v>
      </c>
      <c r="AH40" s="70" t="e">
        <f aca="false">IF(AH$22,AveragePrices($F$21,AH$23,AH$24,$AJ40),AveragePrices($F$15,AH$23,AH$24,$AL40))</f>
        <v>#VALUE!</v>
      </c>
      <c r="AI40" s="72" t="e">
        <f aca="false">AH40-'[5]Gas Average Basis'!AH40</f>
        <v>#VALUE!</v>
      </c>
      <c r="AJ40" s="74" t="e">
        <f aca="true">IF(E40="","",MATCH(E40,INDIRECT(CONCATENATE($F$21,"!",$G$21,":",$G$21)),0))</f>
        <v>#REF!</v>
      </c>
      <c r="AL40" s="74" t="e">
        <f aca="true">IF(F40="","",MATCH(F40,INDIRECT(CONCATENATE($F$15,"!",$G$15,":",$G$15)),0))</f>
        <v>#REF!</v>
      </c>
    </row>
    <row r="41" customFormat="false" ht="13.5" hidden="false" customHeight="true" outlineLevel="0" collapsed="false">
      <c r="C41" s="67" t="s">
        <v>60</v>
      </c>
      <c r="D41" s="60"/>
      <c r="E41" s="68" t="s">
        <v>61</v>
      </c>
      <c r="F41" s="68" t="s">
        <v>62</v>
      </c>
      <c r="G41" s="68"/>
      <c r="H41" s="68"/>
      <c r="I41" s="68"/>
      <c r="J41" s="69"/>
      <c r="K41" s="69" t="n">
        <f aca="false">LOOKUP($K$15,CurveFetch!$D$8:$D$1000,CurveFetch!$M$8:$M$1000)</f>
        <v>1.825</v>
      </c>
      <c r="L41" s="70" t="n">
        <f aca="false">LOOKUP($K$15+1,CurveFetch!D$8:D$1000,CurveFetch!M$8:M$1000)</f>
        <v>2.4</v>
      </c>
      <c r="M41" s="70" t="n">
        <f aca="false">L41-$L$49</f>
        <v>-0.28</v>
      </c>
      <c r="N41" s="71" t="n">
        <f aca="false">M41-'[5]Gas Average Basis'!M41</f>
        <v>-0.17</v>
      </c>
      <c r="O41" s="70" t="n">
        <f aca="false">LOOKUP($K$15+2,CurveFetch!$D$8:$D$1000,CurveFetch!$M$8:$M$1000)</f>
        <v>2.15</v>
      </c>
      <c r="P41" s="70" t="n">
        <f aca="false">O41-$O$49</f>
        <v>-0.25</v>
      </c>
      <c r="Q41" s="71" t="n">
        <f aca="false">P41-'[5]Gas Average Basis'!P41</f>
        <v>0</v>
      </c>
      <c r="R41" s="70" t="e">
        <f aca="false">IF(R$22,AveragePrices($F$21,R$23,R$24,$AJ41),AveragePrices($F$15,R$23,R$24,$AL41))</f>
        <v>#VALUE!</v>
      </c>
      <c r="S41" s="71" t="e">
        <f aca="false">R41-'[5]Gas Average Basis'!R41</f>
        <v>#VALUE!</v>
      </c>
      <c r="T41" s="70" t="e">
        <f aca="false">IF(T$22,AveragePrices($F$21,T$23,T$24,$AJ41),AveragePrices($F$15,T$23,T$24,$AL41))</f>
        <v>#VALUE!</v>
      </c>
      <c r="U41" s="71" t="e">
        <f aca="false">T41-'[5]Gas Average Basis'!S41</f>
        <v>#VALUE!</v>
      </c>
      <c r="V41" s="70" t="e">
        <f aca="false">IF(V$22,AveragePrices($F$21,V$23,V$24,$AJ41),AveragePrices($F$15,V$23,V$24,$AL41))</f>
        <v>#VALUE!</v>
      </c>
      <c r="W41" s="71" t="e">
        <f aca="false">V41-'[5]Gas Average Basis'!V41</f>
        <v>#VALUE!</v>
      </c>
      <c r="X41" s="70" t="e">
        <f aca="false">IF(X$22,AveragePrices($F$21,X$23,X$24,$AJ41),AveragePrices($F$15,X$23,X$24,$AL41))</f>
        <v>#VALUE!</v>
      </c>
      <c r="Y41" s="71" t="e">
        <f aca="false">X41-'[5]Gas Average Basis'!W41</f>
        <v>#VALUE!</v>
      </c>
      <c r="Z41" s="70" t="e">
        <f aca="false">IF(Z$22,AveragePrices($F$21,Z$23,Z$24,$AJ41),AveragePrices($F$15,Z$23,Z$24,$AL41))</f>
        <v>#VALUE!</v>
      </c>
      <c r="AA41" s="71" t="e">
        <f aca="false">Z41-'[5]Gas Average Basis'!Y41</f>
        <v>#VALUE!</v>
      </c>
      <c r="AB41" s="70" t="e">
        <f aca="false">IF(AB$22,AveragePrices($F$21,AB$23,AB$24,$AJ41),AveragePrices($F$15,AB$23,AB$24,$AL41))</f>
        <v>#VALUE!</v>
      </c>
      <c r="AC41" s="71" t="e">
        <f aca="false">AB41-'[5]Gas Average Basis'!AB41</f>
        <v>#VALUE!</v>
      </c>
      <c r="AD41" s="70" t="e">
        <f aca="false">IF(AD$22,AveragePrices($F$21,AD$23,AD$24,$AJ41),AveragePrices($F$15,AD$23,AD$24,$AL41))</f>
        <v>#VALUE!</v>
      </c>
      <c r="AE41" s="71" t="e">
        <f aca="false">AD41-'[5]Gas Average Basis'!AC41</f>
        <v>#VALUE!</v>
      </c>
      <c r="AF41" s="70" t="e">
        <f aca="false">IF(AF$22,AveragePrices($F$21,AF$23,AF$24,$AJ41),AveragePrices($F$15,AF$23,AF$24,$AL41))</f>
        <v>#VALUE!</v>
      </c>
      <c r="AG41" s="71" t="e">
        <f aca="false">AF41-'[5]Gas Average Basis'!AE41</f>
        <v>#VALUE!</v>
      </c>
      <c r="AH41" s="70" t="e">
        <f aca="false">IF(AH$22,AveragePrices($F$21,AH$23,AH$24,$AJ41),AveragePrices($F$15,AH$23,AH$24,$AL41))</f>
        <v>#VALUE!</v>
      </c>
      <c r="AI41" s="72" t="e">
        <f aca="false">AH41-'[5]Gas Average Basis'!AH41</f>
        <v>#VALUE!</v>
      </c>
      <c r="AJ41" s="74" t="e">
        <f aca="true">IF(E41="","",MATCH(E41,INDIRECT(CONCATENATE($F$21,"!",$G$21,":",$G$21)),0))</f>
        <v>#REF!</v>
      </c>
      <c r="AL41" s="74" t="e">
        <f aca="true">IF(F41="","",MATCH(F41,INDIRECT(CONCATENATE($F$15,"!",$G$15,":",$G$15)),0))</f>
        <v>#REF!</v>
      </c>
    </row>
    <row r="42" customFormat="false" ht="12.75" hidden="false" customHeight="false" outlineLevel="0" collapsed="false">
      <c r="C42" s="67" t="s">
        <v>63</v>
      </c>
      <c r="D42" s="60"/>
      <c r="E42" s="76" t="s">
        <v>64</v>
      </c>
      <c r="F42" s="68" t="s">
        <v>65</v>
      </c>
      <c r="G42" s="68"/>
      <c r="H42" s="68"/>
      <c r="I42" s="68"/>
      <c r="J42" s="69"/>
      <c r="K42" s="69" t="n">
        <f aca="false">LOOKUP($K$15,CurveFetch!$D$8:$D$1000,CurveFetch!$N$8:$N$1000)</f>
        <v>2.0725</v>
      </c>
      <c r="L42" s="70" t="n">
        <f aca="false">LOOKUP($K$15+1,CurveFetch!D$8:D$1000,CurveFetch!N$8:N$1000)</f>
        <v>2.064</v>
      </c>
      <c r="M42" s="70" t="n">
        <f aca="false">L42-$L$49</f>
        <v>-0.616</v>
      </c>
      <c r="N42" s="71" t="n">
        <f aca="false">M42-'[5]Gas Average Basis'!M42</f>
        <v>0.28</v>
      </c>
      <c r="O42" s="70" t="n">
        <f aca="false">LOOKUP($K$15+2,CurveFetch!$D$8:$D$1000,CurveFetch!$N$8:$N$1000)</f>
        <v>2.137</v>
      </c>
      <c r="P42" s="70" t="n">
        <f aca="false">O42-$O$49</f>
        <v>-0.263</v>
      </c>
      <c r="Q42" s="71" t="n">
        <f aca="false">P42-'[5]Gas Average Basis'!P42</f>
        <v>0.577</v>
      </c>
      <c r="R42" s="70" t="e">
        <f aca="false">IF(R$22,AveragePrices($F$21,R$23,R$24,$AJ42),AveragePrices($F$15,R$23,R$24,$AL42))</f>
        <v>#VALUE!</v>
      </c>
      <c r="S42" s="71" t="e">
        <f aca="false">R42-'[5]Gas Average Basis'!R42</f>
        <v>#VALUE!</v>
      </c>
      <c r="T42" s="70" t="e">
        <f aca="false">IF(T$22,AveragePrices($F$21,T$23,T$24,$AJ42),AveragePrices($F$15,T$23,T$24,$AL42))</f>
        <v>#VALUE!</v>
      </c>
      <c r="U42" s="71" t="e">
        <f aca="false">T42-'[5]Gas Average Basis'!S42</f>
        <v>#VALUE!</v>
      </c>
      <c r="V42" s="70" t="e">
        <f aca="false">IF(V$22,AveragePrices($F$21,V$23,V$24,$AJ42),AveragePrices($F$15,V$23,V$24,$AL42))</f>
        <v>#VALUE!</v>
      </c>
      <c r="W42" s="71" t="e">
        <f aca="false">V42-'[5]Gas Average Basis'!V42</f>
        <v>#VALUE!</v>
      </c>
      <c r="X42" s="70" t="e">
        <f aca="false">IF(X$22,AveragePrices($F$21,X$23,X$24,$AJ42),AveragePrices($F$15,X$23,X$24,$AL42))</f>
        <v>#VALUE!</v>
      </c>
      <c r="Y42" s="71" t="e">
        <f aca="false">X42-'[5]Gas Average Basis'!W42</f>
        <v>#VALUE!</v>
      </c>
      <c r="Z42" s="70" t="e">
        <f aca="false">IF(Z$22,AveragePrices($F$21,Z$23,Z$24,$AJ42),AveragePrices($F$15,Z$23,Z$24,$AL42))</f>
        <v>#VALUE!</v>
      </c>
      <c r="AA42" s="71" t="e">
        <f aca="false">Z42-'[5]Gas Average Basis'!Y42</f>
        <v>#VALUE!</v>
      </c>
      <c r="AB42" s="70" t="e">
        <f aca="false">IF(AB$22,AveragePrices($F$21,AB$23,AB$24,$AJ42),AveragePrices($F$15,AB$23,AB$24,$AL42))</f>
        <v>#VALUE!</v>
      </c>
      <c r="AC42" s="71" t="e">
        <f aca="false">AB42-'[5]Gas Average Basis'!AB42</f>
        <v>#VALUE!</v>
      </c>
      <c r="AD42" s="70" t="e">
        <f aca="false">IF(AD$22,AveragePrices($F$21,AD$23,AD$24,$AJ42),AveragePrices($F$15,AD$23,AD$24,$AL42))</f>
        <v>#VALUE!</v>
      </c>
      <c r="AE42" s="71" t="e">
        <f aca="false">AD42-'[5]Gas Average Basis'!AC42</f>
        <v>#VALUE!</v>
      </c>
      <c r="AF42" s="70" t="e">
        <f aca="false">IF(AF$22,AveragePrices($F$21,AF$23,AF$24,$AJ42),AveragePrices($F$15,AF$23,AF$24,$AL42))</f>
        <v>#VALUE!</v>
      </c>
      <c r="AG42" s="71" t="e">
        <f aca="false">AF42-'[5]Gas Average Basis'!AE42</f>
        <v>#VALUE!</v>
      </c>
      <c r="AH42" s="70" t="e">
        <f aca="false">IF(AH$22,AveragePrices($F$21,AH$23,AH$24,$AJ42),AveragePrices($F$15,AH$23,AH$24,$AL42))</f>
        <v>#VALUE!</v>
      </c>
      <c r="AI42" s="72" t="e">
        <f aca="false">AH42-'[5]Gas Average Basis'!AH42</f>
        <v>#VALUE!</v>
      </c>
      <c r="AJ42" s="74" t="e">
        <f aca="true">IF(E42="","",MATCH(E42,INDIRECT(CONCATENATE($F$21,"!",$G$21,":",$G$21)),0))</f>
        <v>#REF!</v>
      </c>
      <c r="AL42" s="74" t="e">
        <f aca="true">IF(F42="","",MATCH(F42,INDIRECT(CONCATENATE($F$15,"!",$G$15,":",$G$15)),0))</f>
        <v>#REF!</v>
      </c>
    </row>
    <row r="43" customFormat="false" ht="13.5" hidden="false" customHeight="false" outlineLevel="0" collapsed="false">
      <c r="C43" s="67" t="s">
        <v>66</v>
      </c>
      <c r="D43" s="60"/>
      <c r="E43" s="76" t="s">
        <v>67</v>
      </c>
      <c r="F43" s="68" t="s">
        <v>67</v>
      </c>
      <c r="G43" s="68"/>
      <c r="H43" s="68"/>
      <c r="I43" s="68"/>
      <c r="J43" s="68"/>
      <c r="K43" s="69" t="n">
        <f aca="false">LOOKUP($K$15,CurveFetch!$D$8:$D$1000,CurveFetch!$O$8:$O$1000)</f>
        <v>1.535</v>
      </c>
      <c r="L43" s="70" t="n">
        <f aca="false">LOOKUP($K$15+1,CurveFetch!D$8:D$1000,CurveFetch!O$8:O$1000)</f>
        <v>2.205</v>
      </c>
      <c r="M43" s="70" t="n">
        <f aca="false">L43-$L$49</f>
        <v>-0.475</v>
      </c>
      <c r="N43" s="71" t="n">
        <f aca="false">M43-'[5]Gas Average Basis'!M43</f>
        <v>0.0249999999999999</v>
      </c>
      <c r="O43" s="70" t="n">
        <f aca="false">LOOKUP($K$15+2,CurveFetch!$D$8:$D$1000,CurveFetch!$O$8:$O$1000)</f>
        <v>1.88</v>
      </c>
      <c r="P43" s="70" t="n">
        <f aca="false">O43-$O$49</f>
        <v>-0.52</v>
      </c>
      <c r="Q43" s="71" t="n">
        <f aca="false">P43-'[5]Gas Average Basis'!P43</f>
        <v>0.0800000000000001</v>
      </c>
      <c r="R43" s="70" t="e">
        <f aca="false">IF(R$22,AveragePrices($F$21,R$23,R$24,$AJ43),AveragePrices($F$15,R$23,R$24,$AL43))</f>
        <v>#VALUE!</v>
      </c>
      <c r="S43" s="71" t="e">
        <f aca="false">R43-'[5]Gas Average Basis'!R43</f>
        <v>#VALUE!</v>
      </c>
      <c r="T43" s="70" t="e">
        <f aca="false">IF(T$22,AveragePrices($F$21,T$23,T$24,$AJ43),AveragePrices($F$15,T$23,T$24,$AL43))</f>
        <v>#VALUE!</v>
      </c>
      <c r="U43" s="71" t="e">
        <f aca="false">T43-'[5]Gas Average Basis'!S43</f>
        <v>#VALUE!</v>
      </c>
      <c r="V43" s="70" t="e">
        <f aca="false">IF(V$22,AveragePrices($F$21,V$23,V$24,$AJ43),AveragePrices($F$15,V$23,V$24,$AL43))</f>
        <v>#VALUE!</v>
      </c>
      <c r="W43" s="71" t="e">
        <f aca="false">V43-'[5]Gas Average Basis'!V43</f>
        <v>#VALUE!</v>
      </c>
      <c r="X43" s="70" t="e">
        <f aca="false">IF(X$22,AveragePrices($F$21,X$23,X$24,$AJ43),AveragePrices($F$15,X$23,X$24,$AL43))</f>
        <v>#VALUE!</v>
      </c>
      <c r="Y43" s="71" t="e">
        <f aca="false">X43-'[5]Gas Average Basis'!W43</f>
        <v>#VALUE!</v>
      </c>
      <c r="Z43" s="70" t="e">
        <f aca="false">IF(Z$22,AveragePrices($F$21,Z$23,Z$24,$AJ43),AveragePrices($F$15,Z$23,Z$24,$AL43))</f>
        <v>#VALUE!</v>
      </c>
      <c r="AA43" s="71" t="e">
        <f aca="false">Z43-'[5]Gas Average Basis'!Y43</f>
        <v>#VALUE!</v>
      </c>
      <c r="AB43" s="70" t="e">
        <f aca="false">IF(AB$22,AveragePrices($F$21,AB$23,AB$24,$AJ43),AveragePrices($F$15,AB$23,AB$24,$AL43))</f>
        <v>#VALUE!</v>
      </c>
      <c r="AC43" s="71" t="e">
        <f aca="false">AB43-'[5]Gas Average Basis'!AB43</f>
        <v>#VALUE!</v>
      </c>
      <c r="AD43" s="70" t="e">
        <f aca="false">IF(AD$22,AveragePrices($F$21,AD$23,AD$24,$AJ43),AveragePrices($F$15,AD$23,AD$24,$AL43))</f>
        <v>#VALUE!</v>
      </c>
      <c r="AE43" s="71" t="e">
        <f aca="false">AD43-'[5]Gas Average Basis'!AC43</f>
        <v>#VALUE!</v>
      </c>
      <c r="AF43" s="70" t="e">
        <f aca="false">IF(AF$22,AveragePrices($F$21,AF$23,AF$24,$AJ43),AveragePrices($F$15,AF$23,AF$24,$AL43))</f>
        <v>#VALUE!</v>
      </c>
      <c r="AG43" s="71" t="e">
        <f aca="false">AF43-'[5]Gas Average Basis'!AE43</f>
        <v>#VALUE!</v>
      </c>
      <c r="AH43" s="70" t="e">
        <f aca="false">IF(AH$22,AveragePrices($F$21,AH$23,AH$24,$AJ43),AveragePrices($F$15,AH$23,AH$24,$AL43))</f>
        <v>#VALUE!</v>
      </c>
      <c r="AI43" s="72" t="e">
        <f aca="false">AH43-'[5]Gas Average Basis'!AH43</f>
        <v>#VALUE!</v>
      </c>
      <c r="AJ43" s="74" t="e">
        <f aca="true">IF(E43="","",MATCH(E43,INDIRECT(CONCATENATE($F$21,"!",$G$21,":",$G$21)),0))</f>
        <v>#REF!</v>
      </c>
      <c r="AL43" s="74" t="e">
        <f aca="true">IF(F43="","",MATCH(F43,INDIRECT(CONCATENATE($F$15,"!",$G$15,":",$G$15)),0))</f>
        <v>#REF!</v>
      </c>
    </row>
    <row r="44" customFormat="false" ht="13.5" hidden="true" customHeight="true" outlineLevel="0" collapsed="false">
      <c r="C44" s="67"/>
      <c r="D44" s="60"/>
      <c r="E44" s="76"/>
      <c r="F44" s="68"/>
      <c r="G44" s="68"/>
      <c r="H44" s="68"/>
      <c r="I44" s="68"/>
      <c r="J44" s="68"/>
      <c r="K44" s="69"/>
      <c r="L44" s="77"/>
      <c r="M44" s="77"/>
      <c r="N44" s="72"/>
      <c r="O44" s="72"/>
      <c r="P44" s="77"/>
      <c r="Q44" s="72"/>
      <c r="R44" s="77"/>
      <c r="S44" s="72"/>
      <c r="T44" s="72"/>
      <c r="U44" s="72"/>
      <c r="V44" s="77"/>
      <c r="W44" s="72"/>
      <c r="X44" s="72"/>
      <c r="Y44" s="72"/>
      <c r="Z44" s="72"/>
      <c r="AA44" s="72"/>
      <c r="AB44" s="77"/>
      <c r="AC44" s="72"/>
      <c r="AD44" s="72"/>
      <c r="AE44" s="72"/>
      <c r="AF44" s="77"/>
      <c r="AG44" s="72"/>
      <c r="AH44" s="77"/>
      <c r="AI44" s="72"/>
      <c r="AJ44" s="74"/>
      <c r="AL44" s="74" t="str">
        <f aca="true">IF(F44="","",MATCH(F44,INDIRECT(CONCATENATE($F$15,"!",$G$15,":",$G$15)),0))</f>
        <v/>
      </c>
    </row>
    <row r="45" customFormat="false" ht="13.5" hidden="true" customHeight="false" outlineLevel="0" collapsed="false">
      <c r="C45" s="78" t="s">
        <v>68</v>
      </c>
      <c r="D45" s="79"/>
      <c r="E45" s="79"/>
      <c r="F45" s="79"/>
      <c r="G45" s="79"/>
      <c r="H45" s="79"/>
      <c r="I45" s="79"/>
      <c r="J45" s="79"/>
      <c r="K45" s="79"/>
      <c r="L45" s="79"/>
      <c r="M45" s="79"/>
      <c r="N45" s="79"/>
      <c r="O45" s="79"/>
      <c r="P45" s="79"/>
      <c r="Q45" s="79"/>
      <c r="R45" s="79"/>
      <c r="S45" s="79"/>
      <c r="T45" s="79"/>
      <c r="U45" s="79"/>
      <c r="V45" s="79"/>
      <c r="W45" s="79"/>
      <c r="X45" s="79"/>
      <c r="Y45" s="79"/>
      <c r="Z45" s="79"/>
      <c r="AA45" s="79"/>
      <c r="AB45" s="79"/>
      <c r="AC45" s="79"/>
      <c r="AD45" s="79"/>
      <c r="AE45" s="79"/>
      <c r="AF45" s="79"/>
      <c r="AG45" s="79"/>
      <c r="AH45" s="79"/>
      <c r="AI45" s="79"/>
      <c r="AJ45" s="74" t="str">
        <f aca="true">IF(E45="","",MATCH(E45,INDIRECT(CONCATENATE($F$21,"!",$G$21,":",$G$21)),0))</f>
        <v/>
      </c>
      <c r="AL45" s="74" t="str">
        <f aca="true">IF(F45="","",MATCH(F45,INDIRECT(CONCATENATE($F$15,"!",$G$15,":",$G$15)),0))</f>
        <v/>
      </c>
    </row>
    <row r="46" customFormat="false" ht="13.5" hidden="true" customHeight="false" outlineLevel="0" collapsed="false">
      <c r="C46" s="78" t="s">
        <v>69</v>
      </c>
      <c r="D46" s="79"/>
      <c r="E46" s="79"/>
      <c r="F46" s="79"/>
      <c r="G46" s="79"/>
      <c r="H46" s="79"/>
      <c r="I46" s="79"/>
      <c r="J46" s="79"/>
      <c r="K46" s="79"/>
      <c r="L46" s="79"/>
      <c r="M46" s="79"/>
      <c r="N46" s="79"/>
      <c r="O46" s="79"/>
      <c r="P46" s="79"/>
      <c r="Q46" s="79"/>
      <c r="R46" s="79"/>
      <c r="S46" s="79"/>
      <c r="T46" s="79"/>
      <c r="U46" s="79"/>
      <c r="V46" s="79"/>
      <c r="W46" s="79"/>
      <c r="X46" s="79"/>
      <c r="Y46" s="79"/>
      <c r="Z46" s="79"/>
      <c r="AA46" s="79"/>
      <c r="AB46" s="79"/>
      <c r="AC46" s="79"/>
      <c r="AD46" s="79"/>
      <c r="AE46" s="79"/>
      <c r="AF46" s="79"/>
      <c r="AG46" s="79"/>
      <c r="AH46" s="79"/>
      <c r="AI46" s="79"/>
      <c r="AJ46" s="74" t="str">
        <f aca="true">IF(E46="","",MATCH(E46,INDIRECT(CONCATENATE($F$21,"!",$G$21,":",$G$21)),0))</f>
        <v/>
      </c>
      <c r="AL46" s="74" t="str">
        <f aca="true">IF(F46="","",MATCH(F46,INDIRECT(CONCATENATE($F$15,"!",$G$15,":",$G$15)),0))</f>
        <v/>
      </c>
    </row>
    <row r="47" customFormat="false" ht="13.5" hidden="true" customHeight="false" outlineLevel="0" collapsed="false">
      <c r="C47" s="78" t="s">
        <v>70</v>
      </c>
      <c r="D47" s="79"/>
      <c r="E47" s="79"/>
      <c r="F47" s="79"/>
      <c r="G47" s="79"/>
      <c r="H47" s="79"/>
      <c r="I47" s="79"/>
      <c r="J47" s="79"/>
      <c r="K47" s="79"/>
      <c r="L47" s="79"/>
      <c r="M47" s="79"/>
      <c r="N47" s="79"/>
      <c r="O47" s="79"/>
      <c r="P47" s="79"/>
      <c r="Q47" s="79"/>
      <c r="R47" s="79"/>
      <c r="S47" s="79"/>
      <c r="T47" s="79"/>
      <c r="U47" s="79"/>
      <c r="V47" s="79"/>
      <c r="W47" s="79"/>
      <c r="X47" s="79"/>
      <c r="Y47" s="79"/>
      <c r="Z47" s="79"/>
      <c r="AA47" s="79"/>
      <c r="AB47" s="79"/>
      <c r="AC47" s="79"/>
      <c r="AD47" s="79"/>
      <c r="AE47" s="79"/>
      <c r="AF47" s="79"/>
      <c r="AG47" s="79"/>
      <c r="AH47" s="79"/>
      <c r="AI47" s="79"/>
      <c r="AJ47" s="74" t="str">
        <f aca="true">IF(E47="","",MATCH(E47,INDIRECT(CONCATENATE($F$21,"!",$G$21,":",$G$21)),0))</f>
        <v/>
      </c>
      <c r="AL47" s="74" t="str">
        <f aca="true">IF(F47="","",MATCH(F47,INDIRECT(CONCATENATE($F$15,"!",$G$15,":",$G$15)),0))</f>
        <v/>
      </c>
    </row>
    <row r="48" customFormat="false" ht="13.5" hidden="false" customHeight="true" outlineLevel="0" collapsed="false">
      <c r="C48" s="75" t="s">
        <v>71</v>
      </c>
      <c r="D48" s="75"/>
      <c r="E48" s="75"/>
      <c r="F48" s="75"/>
      <c r="G48" s="75"/>
      <c r="H48" s="75"/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  <c r="AA48" s="75"/>
      <c r="AB48" s="75"/>
      <c r="AC48" s="75"/>
      <c r="AD48" s="75"/>
      <c r="AE48" s="75"/>
      <c r="AF48" s="75"/>
      <c r="AG48" s="75"/>
      <c r="AH48" s="75"/>
      <c r="AI48" s="75"/>
      <c r="AJ48" s="74"/>
      <c r="AL48" s="74" t="str">
        <f aca="true">IF(F48="","",MATCH(F48,INDIRECT(CONCATENATE($F$15,"!",$G$15,":",$G$15)),0))</f>
        <v/>
      </c>
    </row>
    <row r="49" customFormat="false" ht="13.5" hidden="false" customHeight="false" outlineLevel="0" collapsed="false">
      <c r="C49" s="80" t="s">
        <v>71</v>
      </c>
      <c r="D49" s="81"/>
      <c r="E49" s="82" t="s">
        <v>33</v>
      </c>
      <c r="F49" s="83" t="s">
        <v>72</v>
      </c>
      <c r="G49" s="83"/>
      <c r="H49" s="83"/>
      <c r="I49" s="68"/>
      <c r="J49" s="60" t="n">
        <f aca="false">LOOKUP($F$25,CurveFetch!D$8:D$1000,CurveFetch!E$8:E$1000)</f>
        <v>2.4</v>
      </c>
      <c r="K49" s="69" t="n">
        <f aca="false">LOOKUP($K$15,CurveFetch!$D$8:$D$1000,CurveFetch!$E$8:$E$1000)</f>
        <v>2.125</v>
      </c>
      <c r="L49" s="70" t="n">
        <f aca="false">LOOKUP($K$15+1,CurveFetch!D$8:D$1000,CurveFetch!E$8:E$1000)</f>
        <v>2.68</v>
      </c>
      <c r="M49" s="70"/>
      <c r="N49" s="71" t="n">
        <f aca="false">L49-'[5]Gas Average Basis'!L49</f>
        <v>0.62</v>
      </c>
      <c r="O49" s="70" t="n">
        <f aca="false">LOOKUP($K$15+2,CurveFetch!$D$8:$D$1000,CurveFetch!$E$8:$E$1000)</f>
        <v>2.4</v>
      </c>
      <c r="P49" s="70"/>
      <c r="Q49" s="71" t="n">
        <f aca="false">O49-'[5]Gas Average Basis'!O49</f>
        <v>-0.0500000000000003</v>
      </c>
      <c r="R49" s="70" t="e">
        <f aca="false">IF(R$22,AveragePrices($F$21,R$23,R$24,$AJ49),AveragePrices($F$15,R$23,R$24,$AL49))</f>
        <v>#VALUE!</v>
      </c>
      <c r="S49" s="71" t="e">
        <f aca="false">R49-'[5]Gas Average Basis'!R49</f>
        <v>#VALUE!</v>
      </c>
      <c r="T49" s="70" t="e">
        <f aca="false">IF(T$22,AveragePrices($F$21,T$23,T$24,$AJ49),AveragePrices($F$15,T$23,T$24,$AL49))</f>
        <v>#VALUE!</v>
      </c>
      <c r="U49" s="71"/>
      <c r="V49" s="70" t="e">
        <f aca="false">IF(V$22,AveragePrices($F$21,V$23,V$24,$AJ49),AveragePrices($F$15,V$23,V$24,$AL49))</f>
        <v>#VALUE!</v>
      </c>
      <c r="W49" s="71" t="e">
        <f aca="false">V49-'[5]Gas Average Basis'!V49</f>
        <v>#VALUE!</v>
      </c>
      <c r="X49" s="70" t="e">
        <f aca="false">IF(X$22,AveragePrices($F$21,X$23,X$24,$AJ49),AveragePrices($F$15,X$23,X$24,$AL49))</f>
        <v>#VALUE!</v>
      </c>
      <c r="Y49" s="71"/>
      <c r="Z49" s="70" t="e">
        <f aca="false">IF(Z$22,AveragePrices($F$21,Z$23,Z$24,$AJ49),AveragePrices($F$15,Z$23,Z$24,$AL49))</f>
        <v>#VALUE!</v>
      </c>
      <c r="AA49" s="71"/>
      <c r="AB49" s="70" t="e">
        <f aca="false">IF(AB$22,AveragePrices($F$21,AB$23,AB$24,$AJ49),AveragePrices($F$15,AB$23,AB$24,$AL49))</f>
        <v>#VALUE!</v>
      </c>
      <c r="AC49" s="71" t="e">
        <f aca="false">AB49-'[5]Gas Average Basis'!AB49</f>
        <v>#VALUE!</v>
      </c>
      <c r="AD49" s="70" t="e">
        <f aca="false">IF(AD$22,AveragePrices($F$21,AD$23,AD$24,$AJ49),AveragePrices($F$15,AD$23,AD$24,$AL49))</f>
        <v>#VALUE!</v>
      </c>
      <c r="AE49" s="71"/>
      <c r="AF49" s="70" t="e">
        <f aca="false">IF(AF$22,AveragePrices($F$21,AF$23,AF$24,$AJ49),AveragePrices($F$15,AF$23,AF$24,$AL49))</f>
        <v>#VALUE!</v>
      </c>
      <c r="AG49" s="71"/>
      <c r="AH49" s="70" t="e">
        <f aca="false">IF(AH$22,AveragePrices($F$21,AH$23,AH$24,$AJ49),AveragePrices($F$15,AH$23,AH$24,$AL49))</f>
        <v>#VALUE!</v>
      </c>
      <c r="AI49" s="72" t="e">
        <f aca="false">AH49-'[5]Gas Average Basis'!AH49</f>
        <v>#VALUE!</v>
      </c>
      <c r="AJ49" s="74" t="e">
        <f aca="true">IF(E49="","",MATCH(E49,INDIRECT(CONCATENATE($F$21,"!",$G$21,":",$G$21)),0))</f>
        <v>#REF!</v>
      </c>
      <c r="AL49" s="74" t="e">
        <f aca="true">IF(F49="","",MATCH(F49,INDIRECT(CONCATENATE($F$15,"!",$G$15,":",$G$15)),0))</f>
        <v>#REF!</v>
      </c>
    </row>
    <row r="50" customFormat="false" ht="12.75" hidden="false" customHeight="false" outlineLevel="0" collapsed="false">
      <c r="AI50" s="30"/>
      <c r="AJ50" s="41"/>
      <c r="AK50" s="30"/>
      <c r="AL50" s="30"/>
    </row>
    <row r="51" customFormat="false" ht="12.75" hidden="false" customHeight="false" outlineLevel="0" collapsed="false">
      <c r="AI51" s="30"/>
      <c r="AJ51" s="41"/>
      <c r="AK51" s="30"/>
      <c r="AL51" s="30"/>
    </row>
    <row r="52" customFormat="false" ht="12.75" hidden="false" customHeight="false" outlineLevel="0" collapsed="false">
      <c r="C52" s="84"/>
      <c r="D52" s="12"/>
      <c r="E52" s="85"/>
      <c r="F52" s="85"/>
      <c r="AI52" s="30"/>
      <c r="AJ52" s="41"/>
      <c r="AK52" s="30"/>
      <c r="AL52" s="30"/>
    </row>
    <row r="53" customFormat="false" ht="18" hidden="false" customHeight="false" outlineLevel="0" collapsed="false">
      <c r="C53" s="84"/>
      <c r="D53" s="12"/>
      <c r="E53" s="85"/>
      <c r="F53" s="85"/>
      <c r="R53" s="5" t="s">
        <v>73</v>
      </c>
      <c r="S53" s="5"/>
      <c r="T53" s="5"/>
      <c r="U53" s="5"/>
      <c r="V53" s="5"/>
      <c r="W53" s="5"/>
      <c r="AI53" s="30"/>
      <c r="AJ53" s="41"/>
      <c r="AK53" s="30"/>
      <c r="AL53" s="30"/>
    </row>
    <row r="54" customFormat="false" ht="13.5" hidden="false" customHeight="false" outlineLevel="0" collapsed="false"/>
    <row r="55" customFormat="false" ht="13.5" hidden="false" customHeight="true" outlineLevel="0" collapsed="false">
      <c r="C55" s="6" t="s">
        <v>2</v>
      </c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</row>
    <row r="56" customFormat="false" ht="14.25" hidden="false" customHeight="true" outlineLevel="0" collapsed="false">
      <c r="C56" s="6" t="n">
        <v>37214</v>
      </c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</row>
    <row r="57" customFormat="false" ht="12.75" hidden="false" customHeight="false" outlineLevel="0" collapsed="false">
      <c r="C57" s="7"/>
      <c r="D57" s="8"/>
      <c r="E57" s="8"/>
      <c r="F57" s="8"/>
      <c r="G57" s="8"/>
      <c r="H57" s="8"/>
      <c r="I57" s="8"/>
      <c r="J57" s="8"/>
      <c r="K57" s="9" t="s">
        <v>3</v>
      </c>
      <c r="L57" s="9" t="s">
        <v>74</v>
      </c>
      <c r="M57" s="86" t="s">
        <v>75</v>
      </c>
      <c r="N57" s="13" t="s">
        <v>74</v>
      </c>
      <c r="O57" s="86" t="s">
        <v>75</v>
      </c>
      <c r="P57" s="9" t="s">
        <v>74</v>
      </c>
      <c r="Q57" s="86" t="s">
        <v>75</v>
      </c>
      <c r="R57" s="9" t="s">
        <v>74</v>
      </c>
      <c r="S57" s="86" t="s">
        <v>75</v>
      </c>
      <c r="T57" s="9" t="s">
        <v>74</v>
      </c>
      <c r="U57" s="9" t="s">
        <v>75</v>
      </c>
      <c r="V57" s="9" t="s">
        <v>74</v>
      </c>
      <c r="W57" s="86" t="s">
        <v>75</v>
      </c>
      <c r="X57" s="9" t="s">
        <v>74</v>
      </c>
      <c r="Y57" s="9" t="s">
        <v>75</v>
      </c>
      <c r="Z57" s="86" t="s">
        <v>75</v>
      </c>
      <c r="AA57" s="9" t="s">
        <v>75</v>
      </c>
      <c r="AB57" s="9" t="s">
        <v>74</v>
      </c>
      <c r="AC57" s="86" t="s">
        <v>75</v>
      </c>
      <c r="AD57" s="9" t="s">
        <v>74</v>
      </c>
      <c r="AE57" s="9" t="s">
        <v>75</v>
      </c>
      <c r="AF57" s="86" t="s">
        <v>75</v>
      </c>
      <c r="AG57" s="9" t="s">
        <v>75</v>
      </c>
      <c r="AH57" s="9" t="s">
        <v>74</v>
      </c>
      <c r="AI57" s="86" t="s">
        <v>75</v>
      </c>
    </row>
    <row r="58" customFormat="false" ht="14.25" hidden="false" customHeight="true" outlineLevel="0" collapsed="false">
      <c r="C58" s="11"/>
      <c r="D58" s="12"/>
      <c r="E58" s="12"/>
      <c r="F58" s="12"/>
      <c r="G58" s="12"/>
      <c r="H58" s="12"/>
      <c r="I58" s="12"/>
      <c r="J58" s="12"/>
      <c r="K58" s="13" t="s">
        <v>15</v>
      </c>
      <c r="L58" s="13" t="s">
        <v>4</v>
      </c>
      <c r="M58" s="87" t="s">
        <v>4</v>
      </c>
      <c r="N58" s="13" t="s">
        <v>6</v>
      </c>
      <c r="O58" s="87" t="s">
        <v>6</v>
      </c>
      <c r="P58" s="13" t="n">
        <f aca="false">$R$25</f>
        <v>37226</v>
      </c>
      <c r="Q58" s="87" t="n">
        <f aca="false">$R$25</f>
        <v>37226</v>
      </c>
      <c r="R58" s="13" t="str">
        <f aca="false">V12</f>
        <v>Dec-01/Mar-02</v>
      </c>
      <c r="S58" s="87" t="str">
        <f aca="false">R58</f>
        <v>Dec-01/Mar-02</v>
      </c>
      <c r="T58" s="15" t="n">
        <v>2001</v>
      </c>
      <c r="U58" s="14"/>
      <c r="V58" s="13" t="s">
        <v>10</v>
      </c>
      <c r="W58" s="87" t="s">
        <v>10</v>
      </c>
      <c r="X58" s="15" t="s">
        <v>11</v>
      </c>
      <c r="Y58" s="14"/>
      <c r="Z58" s="88" t="s">
        <v>11</v>
      </c>
      <c r="AA58" s="14"/>
      <c r="AB58" s="13" t="s">
        <v>19</v>
      </c>
      <c r="AC58" s="87" t="s">
        <v>19</v>
      </c>
      <c r="AD58" s="15" t="s">
        <v>13</v>
      </c>
      <c r="AE58" s="14"/>
      <c r="AF58" s="88" t="s">
        <v>13</v>
      </c>
      <c r="AG58" s="14"/>
      <c r="AH58" s="13" t="s">
        <v>8</v>
      </c>
      <c r="AI58" s="87" t="s">
        <v>8</v>
      </c>
    </row>
    <row r="59" customFormat="false" ht="14.25" hidden="false" customHeight="true" outlineLevel="0" collapsed="false"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1"/>
      <c r="AK59" s="1"/>
      <c r="AL59" s="1"/>
    </row>
    <row r="60" customFormat="false" ht="12.75" hidden="false" customHeight="false" outlineLevel="0" collapsed="false">
      <c r="C60" s="67" t="s">
        <v>76</v>
      </c>
      <c r="D60" s="60"/>
      <c r="E60" s="68" t="s">
        <v>41</v>
      </c>
      <c r="F60" s="68" t="s">
        <v>41</v>
      </c>
      <c r="G60" s="68"/>
      <c r="H60" s="68"/>
      <c r="I60" s="68"/>
      <c r="J60" s="60"/>
      <c r="K60" s="69" t="n">
        <f aca="false">LOOKUP($K$15,CurveFetch!$D$8:$D$1000,CurveFetch!$F$8:$F$1000)</f>
        <v>1.985</v>
      </c>
      <c r="L60" s="70" t="n">
        <f aca="false">(M60-2)/L30</f>
        <v>4.68127490039841</v>
      </c>
      <c r="M60" s="89" t="n">
        <v>13.75</v>
      </c>
      <c r="N60" s="70" t="n">
        <f aca="false">(PowerPrices!C9-2)/O30</f>
        <v>7.10014947683109</v>
      </c>
      <c r="O60" s="89" t="n">
        <f aca="false">PowerPrices!C9</f>
        <v>17.8333333333333</v>
      </c>
      <c r="P60" s="70" t="e">
        <f aca="false">(PowerPrices!D9-2)/(R$49+R30)</f>
        <v>#VALUE!</v>
      </c>
      <c r="Q60" s="89" t="n">
        <f aca="false">PowerPrices!D9</f>
        <v>29.75</v>
      </c>
      <c r="R60" s="70" t="e">
        <f aca="false">(AVERAGE(PowerPrices!$D9,PowerPrices!$E9,PowerPrices!$H9,PowerPrices!$I9,PowerPrices!$K9)-2)/($V$49+$V30)</f>
        <v>#VALUE!</v>
      </c>
      <c r="S60" s="89" t="n">
        <f aca="false">(AVERAGE(PowerPrices!$D9,PowerPrices!$E9,PowerPrices!$H9,PowerPrices!$I9,PowerPrices!$K9))</f>
        <v>28.5690476190476</v>
      </c>
      <c r="T60" s="70"/>
      <c r="U60" s="71"/>
      <c r="V60" s="70" t="e">
        <f aca="false">(AVERAGE(PowerPrices!$H9,PowerPrices!$I9,PowerPrices!$K9)-2)/($X$49+$X30)</f>
        <v>#VALUE!</v>
      </c>
      <c r="W60" s="89" t="n">
        <f aca="false">AVERAGE(PowerPrices!$H9,PowerPrices!$I9,PowerPrices!$K9)</f>
        <v>28.9166666666667</v>
      </c>
      <c r="X60" s="70" t="e">
        <f aca="false">(AVERAGE(PowerPrices!$L9,PowerPrices!$M9,PowerPrices!$N9)-2)/($Z$49+$Z30)</f>
        <v>#VALUE!</v>
      </c>
      <c r="Y60" s="71"/>
      <c r="Z60" s="89" t="n">
        <f aca="false">AVERAGE(PowerPrices!$L9,PowerPrices!$M9,PowerPrices!$N9)</f>
        <v>27.1111111111111</v>
      </c>
      <c r="AA60" s="71"/>
      <c r="AB60" s="70" t="e">
        <f aca="false">(AVERAGE(PowerPrices!$L9,PowerPrices!$M9,PowerPrices!$N9,PowerPrices!$P9,PowerPrices!$Q9,PowerPrices!$R9,PowerPrices!$T9)-2)/($AB$49+$AB30)</f>
        <v>#VALUE!</v>
      </c>
      <c r="AC60" s="89" t="n">
        <f aca="false">AVERAGE(PowerPrices!$L9,PowerPrices!$M9,PowerPrices!$N9,PowerPrices!$P9,PowerPrices!$Q9,PowerPrices!$R9,PowerPrices!$T9)</f>
        <v>35.9047619047619</v>
      </c>
      <c r="AD60" s="70" t="e">
        <f aca="false">(AVERAGE(PowerPrices!$P9,PowerPrices!$Q9,PowerPrices!$R9)-2)/($AD$49+$AD30)</f>
        <v>#VALUE!</v>
      </c>
      <c r="AE60" s="71"/>
      <c r="AF60" s="89" t="n">
        <f aca="false">AVERAGE(PowerPrices!$P9,PowerPrices!$Q9,PowerPrices!$R9)</f>
        <v>44</v>
      </c>
      <c r="AG60" s="71"/>
      <c r="AH60" s="70" t="e">
        <f aca="false">(PowerPrices!$S9-2)/($AF$49+$AF30)</f>
        <v>#VALUE!</v>
      </c>
      <c r="AI60" s="89" t="n">
        <f aca="false">PowerPrices!$S9</f>
        <v>37</v>
      </c>
      <c r="AJ60" s="1"/>
      <c r="AK60" s="1"/>
      <c r="AL60" s="1"/>
    </row>
    <row r="61" customFormat="false" ht="12.75" hidden="false" customHeight="false" outlineLevel="0" collapsed="false">
      <c r="C61" s="67" t="s">
        <v>77</v>
      </c>
      <c r="D61" s="60"/>
      <c r="E61" s="68" t="s">
        <v>42</v>
      </c>
      <c r="F61" s="68" t="s">
        <v>42</v>
      </c>
      <c r="G61" s="68"/>
      <c r="H61" s="68"/>
      <c r="I61" s="68"/>
      <c r="J61" s="60"/>
      <c r="K61" s="69" t="n">
        <f aca="false">LOOKUP($K$15,CurveFetch!$D$8:$D$1000,CurveFetch!$Q$8:$Q$1000)</f>
        <v>1.81</v>
      </c>
      <c r="L61" s="70" t="n">
        <f aca="false">(M61-2)/(L28+0.2)</f>
        <v>5.77981651376147</v>
      </c>
      <c r="M61" s="89" t="n">
        <v>17.75</v>
      </c>
      <c r="N61" s="70" t="n">
        <f aca="false">(PowerPrices!C11-2)/(O28+0.2)</f>
        <v>8.26585695006748</v>
      </c>
      <c r="O61" s="89" t="n">
        <f aca="false">PowerPrices!C11</f>
        <v>22.4166666666667</v>
      </c>
      <c r="P61" s="70" t="e">
        <f aca="false">(PowerPrices!D11-2)/(R$49+R28+0.2)</f>
        <v>#VALUE!</v>
      </c>
      <c r="Q61" s="89" t="n">
        <f aca="false">PowerPrices!D11</f>
        <v>30.944</v>
      </c>
      <c r="R61" s="70" t="e">
        <f aca="false">(AVERAGE(PowerPrices!$D11,PowerPrices!$E11,PowerPrices!$H11,PowerPrices!$I11,PowerPrices!$K11)-2)/($V$49+$V28+0.2)</f>
        <v>#VALUE!</v>
      </c>
      <c r="S61" s="89" t="n">
        <f aca="false">AVERAGE(PowerPrices!$D11,PowerPrices!$E11,PowerPrices!$H11,PowerPrices!$I11,PowerPrices!$K11)</f>
        <v>30.2953238095238</v>
      </c>
      <c r="T61" s="70"/>
      <c r="U61" s="71"/>
      <c r="V61" s="70" t="e">
        <f aca="false">(AVERAGE(PowerPrices!$H11,PowerPrices!$I11,PowerPrices!$K11)-2)/($X$49+$X28+0.2)</f>
        <v>#VALUE!</v>
      </c>
      <c r="W61" s="89" t="n">
        <f aca="false">AVERAGE(PowerPrices!$H11,PowerPrices!$I11,PowerPrices!$K11)</f>
        <v>30.675</v>
      </c>
      <c r="X61" s="70" t="e">
        <f aca="false">(AVERAGE(PowerPrices!$L11,PowerPrices!$M11,PowerPrices!$N11)-2)/($Z$49+$Z28+0.2)</f>
        <v>#VALUE!</v>
      </c>
      <c r="Y61" s="71"/>
      <c r="Z61" s="89" t="n">
        <f aca="false">AVERAGE(PowerPrices!$L11,PowerPrices!$M11,PowerPrices!$N11)</f>
        <v>31.9166666666667</v>
      </c>
      <c r="AA61" s="71"/>
      <c r="AB61" s="70" t="e">
        <f aca="false">(AVERAGE(PowerPrices!$L11,PowerPrices!$M11,PowerPrices!$N11,PowerPrices!$P11,PowerPrices!$Q11,PowerPrices!$R11,PowerPrices!$T11)-2)/($AB$49+$AB28+0.2)</f>
        <v>#VALUE!</v>
      </c>
      <c r="AC61" s="89" t="n">
        <f aca="false">AVERAGE(PowerPrices!$L11,PowerPrices!$M11,PowerPrices!$N11,PowerPrices!$P11,PowerPrices!$Q11,PowerPrices!$R11,PowerPrices!$T11)</f>
        <v>40.6071428571429</v>
      </c>
      <c r="AD61" s="70" t="e">
        <f aca="false">(AVERAGE(PowerPrices!$P11,PowerPrices!$Q11,PowerPrices!$R11)-2)/($AD$49+$AD28+0.2)</f>
        <v>#VALUE!</v>
      </c>
      <c r="AE61" s="71"/>
      <c r="AF61" s="89" t="n">
        <f aca="false">AVERAGE(PowerPrices!$P11,PowerPrices!$Q11,PowerPrices!$R11)</f>
        <v>50.25</v>
      </c>
      <c r="AG61" s="71"/>
      <c r="AH61" s="70" t="e">
        <f aca="false">(PowerPrices!$S11-2)/($AF$49+$AF28+0.2)</f>
        <v>#VALUE!</v>
      </c>
      <c r="AI61" s="89" t="n">
        <f aca="false">PowerPrices!$S11</f>
        <v>38.75</v>
      </c>
      <c r="AJ61" s="1"/>
      <c r="AK61" s="1"/>
      <c r="AL61" s="1"/>
    </row>
    <row r="62" customFormat="false" ht="12.75" hidden="false" customHeight="false" outlineLevel="0" collapsed="false">
      <c r="C62" s="67" t="s">
        <v>78</v>
      </c>
      <c r="D62" s="60"/>
      <c r="E62" s="68" t="s">
        <v>43</v>
      </c>
      <c r="F62" s="68" t="s">
        <v>43</v>
      </c>
      <c r="G62" s="68"/>
      <c r="H62" s="68"/>
      <c r="I62" s="68"/>
      <c r="J62" s="60"/>
      <c r="K62" s="69" t="n">
        <f aca="false">LOOKUP($K$15,CurveFetch!$D$8:$D$1000,CurveFetch!$G$8:$G$1000)</f>
        <v>1.96</v>
      </c>
      <c r="L62" s="70" t="n">
        <f aca="false">(M62-2)/(L31+0.33)</f>
        <v>5.35714285714286</v>
      </c>
      <c r="M62" s="89" t="n">
        <v>17.75</v>
      </c>
      <c r="N62" s="70" t="n">
        <f aca="false">(PowerPrices!C13-2)/(O31+0.33)</f>
        <v>7.50750750750751</v>
      </c>
      <c r="O62" s="89" t="n">
        <f aca="false">PowerPrices!C13</f>
        <v>21.4444444444444</v>
      </c>
      <c r="P62" s="70" t="e">
        <f aca="false">(PowerPrices!D13-2)/(R$49+R31+0.33)</f>
        <v>#VALUE!</v>
      </c>
      <c r="Q62" s="89" t="n">
        <f aca="false">PowerPrices!D13</f>
        <v>28.8</v>
      </c>
      <c r="R62" s="70" t="e">
        <f aca="false">(AVERAGE(PowerPrices!$D13,PowerPrices!$E13,PowerPrices!$H13,PowerPrices!$I13,PowerPrices!$K13)-2)/($V$49+$V31+0.33)</f>
        <v>#VALUE!</v>
      </c>
      <c r="S62" s="89" t="n">
        <f aca="false">AVERAGE(PowerPrices!$D13,PowerPrices!$E13,PowerPrices!$H13,PowerPrices!$I13,PowerPrices!$K13)</f>
        <v>29.1946825396825</v>
      </c>
      <c r="T62" s="70"/>
      <c r="U62" s="71"/>
      <c r="V62" s="70" t="e">
        <f aca="false">(AVERAGE(PowerPrices!$H13,PowerPrices!$I13,PowerPrices!$K13)-2)/($X$49+$X31+0.33)</f>
        <v>#VALUE!</v>
      </c>
      <c r="W62" s="89" t="n">
        <f aca="false">AVERAGE(PowerPrices!$H13,PowerPrices!$I13,PowerPrices!$K13)</f>
        <v>30.1583333333333</v>
      </c>
      <c r="X62" s="70" t="e">
        <f aca="false">(AVERAGE(PowerPrices!$L13,PowerPrices!$M13,PowerPrices!$N13)-2)/($Z$49+$Z31+0.33)</f>
        <v>#VALUE!</v>
      </c>
      <c r="Y62" s="71"/>
      <c r="Z62" s="89" t="n">
        <f aca="false">AVERAGE(PowerPrices!$L13,PowerPrices!$M13,PowerPrices!$N13)</f>
        <v>35.9166666666667</v>
      </c>
      <c r="AA62" s="71"/>
      <c r="AB62" s="70" t="e">
        <f aca="false">(AVERAGE(PowerPrices!$L13,PowerPrices!$M13,PowerPrices!$N13,PowerPrices!$P13,PowerPrices!$Q13,PowerPrices!$R13,PowerPrices!$T13)-2)/($AB$49+$AB31+0.33)</f>
        <v>#VALUE!</v>
      </c>
      <c r="AC62" s="89" t="n">
        <f aca="false">AVERAGE(PowerPrices!$L13,PowerPrices!$M13,PowerPrices!$N13,PowerPrices!$P13,PowerPrices!$Q13,PowerPrices!$R13,PowerPrices!$T13)</f>
        <v>42.25</v>
      </c>
      <c r="AD62" s="70" t="e">
        <f aca="false">(AVERAGE(PowerPrices!$P13,PowerPrices!$Q13,PowerPrices!$R13)-2)/($AD$49+$AD31+0.33)</f>
        <v>#VALUE!</v>
      </c>
      <c r="AE62" s="71"/>
      <c r="AF62" s="89" t="n">
        <f aca="false">AVERAGE(PowerPrices!$P13,PowerPrices!$Q13,PowerPrices!$R13)</f>
        <v>50.0833333333333</v>
      </c>
      <c r="AG62" s="71"/>
      <c r="AH62" s="70" t="e">
        <f aca="false">(PowerPrices!$S13-2)/($AF$49+$AF31+0.33)</f>
        <v>#VALUE!</v>
      </c>
      <c r="AI62" s="89" t="n">
        <f aca="false">PowerPrices!$S13</f>
        <v>37.75</v>
      </c>
      <c r="AJ62" s="1"/>
      <c r="AK62" s="1"/>
      <c r="AL62" s="1"/>
    </row>
    <row r="63" customFormat="false" ht="12.75" hidden="false" customHeight="false" outlineLevel="0" collapsed="false">
      <c r="C63" s="67" t="s">
        <v>79</v>
      </c>
      <c r="D63" s="60"/>
      <c r="E63" s="68" t="s">
        <v>44</v>
      </c>
      <c r="F63" s="68" t="s">
        <v>44</v>
      </c>
      <c r="G63" s="68"/>
      <c r="H63" s="68"/>
      <c r="I63" s="68"/>
      <c r="J63" s="60"/>
      <c r="K63" s="69" t="n">
        <f aca="false">LOOKUP($K$15,CurveFetch!$D$8:$D$1000,CurveFetch!$H$8:$H$1000)</f>
        <v>1.925</v>
      </c>
      <c r="L63" s="70" t="n">
        <f aca="false">(M63-2)/(L34+0.12)</f>
        <v>5.234375</v>
      </c>
      <c r="M63" s="89" t="n">
        <v>15.4</v>
      </c>
      <c r="N63" s="70" t="n">
        <f aca="false">(PowerPrices!C14-2)/(O34+0.12)</f>
        <v>8.01339285714286</v>
      </c>
      <c r="O63" s="89" t="n">
        <f aca="false">PowerPrices!C14</f>
        <v>19.95</v>
      </c>
      <c r="P63" s="70" t="e">
        <f aca="false">(PowerPrices!D14-2)/(R$49+R34+0.12)</f>
        <v>#VALUE!</v>
      </c>
      <c r="Q63" s="89" t="n">
        <f aca="false">PowerPrices!D14</f>
        <v>26.5</v>
      </c>
      <c r="R63" s="70" t="e">
        <f aca="false">(AVERAGE(PowerPrices!$D14,PowerPrices!$E14,PowerPrices!$H14,PowerPrices!$I14,PowerPrices!$K14)-2)/($V$49+$V34+0.12)</f>
        <v>#VALUE!</v>
      </c>
      <c r="S63" s="89" t="n">
        <f aca="false">AVERAGE(PowerPrices!$D14,PowerPrices!$E14,PowerPrices!$H14,PowerPrices!$I14,PowerPrices!$K14)</f>
        <v>27.5507142857143</v>
      </c>
      <c r="T63" s="70"/>
      <c r="U63" s="71"/>
      <c r="V63" s="70" t="e">
        <f aca="false">(AVERAGE(PowerPrices!$H14,PowerPrices!$I14,PowerPrices!$K14)-2)/($X$49+$X34+0.12)</f>
        <v>#VALUE!</v>
      </c>
      <c r="W63" s="89" t="n">
        <f aca="false">AVERAGE(PowerPrices!$H14,PowerPrices!$I14,PowerPrices!$K14)</f>
        <v>28.875</v>
      </c>
      <c r="X63" s="70" t="e">
        <f aca="false">(AVERAGE(PowerPrices!$L14,PowerPrices!$M14,PowerPrices!$N14)-2)/($Z$49+$Z34+0.12)</f>
        <v>#VALUE!</v>
      </c>
      <c r="Y63" s="71"/>
      <c r="Z63" s="89" t="n">
        <f aca="false">AVERAGE(PowerPrices!$L14,PowerPrices!$M14,PowerPrices!$N14)</f>
        <v>35.8888888888889</v>
      </c>
      <c r="AA63" s="71"/>
      <c r="AB63" s="70" t="e">
        <f aca="false">(AVERAGE(PowerPrices!$L14,PowerPrices!$M14,PowerPrices!$N14,PowerPrices!$P14,PowerPrices!$Q14,PowerPrices!$R14,PowerPrices!$T14)-2)/($AB$49+$AB34+0.12)</f>
        <v>#VALUE!</v>
      </c>
      <c r="AC63" s="89" t="n">
        <f aca="false">AVERAGE(PowerPrices!$L14,PowerPrices!$M14,PowerPrices!$N14,PowerPrices!$P14,PowerPrices!$Q14,PowerPrices!$R14,PowerPrices!$T14)</f>
        <v>43.6666666666667</v>
      </c>
      <c r="AD63" s="70" t="e">
        <f aca="false">(AVERAGE(PowerPrices!$P14,PowerPrices!$Q14,PowerPrices!$R14)-2)/($AD$49+$AD34+0.12)</f>
        <v>#VALUE!</v>
      </c>
      <c r="AE63" s="71"/>
      <c r="AF63" s="89" t="n">
        <f aca="false">AVERAGE(PowerPrices!$P14,PowerPrices!$Q14,PowerPrices!$R14)</f>
        <v>53.9166666666667</v>
      </c>
      <c r="AG63" s="71"/>
      <c r="AH63" s="70" t="e">
        <f aca="false">(PowerPrices!$S14-2)/($AF$49+$AF34+0.12)</f>
        <v>#VALUE!</v>
      </c>
      <c r="AI63" s="89" t="n">
        <f aca="false">PowerPrices!$S14</f>
        <v>35.3333333333333</v>
      </c>
      <c r="AJ63" s="1"/>
      <c r="AK63" s="1"/>
      <c r="AL63" s="1"/>
    </row>
    <row r="65" customFormat="false" ht="12.75" hidden="false" customHeight="false" outlineLevel="0" collapsed="false">
      <c r="C65" s="1" t="s">
        <v>80</v>
      </c>
    </row>
    <row r="66" customFormat="false" ht="12.75" hidden="false" customHeight="false" outlineLevel="0" collapsed="false">
      <c r="L66" s="90" t="s">
        <v>81</v>
      </c>
      <c r="M66" s="90"/>
    </row>
    <row r="67" customFormat="false" ht="12.75" hidden="false" customHeight="false" outlineLevel="0" collapsed="false">
      <c r="C67" s="26"/>
      <c r="L67" s="90" t="s">
        <v>82</v>
      </c>
      <c r="M67" s="90"/>
    </row>
    <row r="68" customFormat="false" ht="12.75" hidden="false" customHeight="false" outlineLevel="0" collapsed="false">
      <c r="C68" s="26"/>
      <c r="L68" s="90" t="s">
        <v>83</v>
      </c>
      <c r="M68" s="90"/>
    </row>
    <row r="69" customFormat="false" ht="12.75" hidden="false" customHeight="false" outlineLevel="0" collapsed="false">
      <c r="C69" s="26"/>
      <c r="L69" s="90" t="s">
        <v>84</v>
      </c>
      <c r="M69" s="90"/>
    </row>
  </sheetData>
  <mergeCells count="15">
    <mergeCell ref="C7:AI7"/>
    <mergeCell ref="C9:AI9"/>
    <mergeCell ref="C10:AI10"/>
    <mergeCell ref="C13:AI13"/>
    <mergeCell ref="C32:AI32"/>
    <mergeCell ref="C38:AI38"/>
    <mergeCell ref="C48:AI48"/>
    <mergeCell ref="R53:W53"/>
    <mergeCell ref="C55:AI55"/>
    <mergeCell ref="C56:AI56"/>
    <mergeCell ref="C59:AI59"/>
    <mergeCell ref="L66:M66"/>
    <mergeCell ref="L67:M67"/>
    <mergeCell ref="L68:M68"/>
    <mergeCell ref="L69:M69"/>
  </mergeCells>
  <printOptions headings="false" gridLines="false" gridLinesSet="true" horizontalCentered="false" verticalCentered="true"/>
  <pageMargins left="0.690277777777778" right="0.229861111111111" top="0.320138888888889" bottom="0.429861111111111" header="0.511811023622047" footer="0.511811023622047"/>
  <pageSetup paperSize="5" scale="7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70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7" activeCellId="0" sqref="C7:AI49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0.99"/>
    <col collapsed="false" customWidth="true" hidden="false" outlineLevel="0" max="2" min="2" style="1" width="1.13"/>
    <col collapsed="false" customWidth="true" hidden="false" outlineLevel="0" max="3" min="3" style="1" width="16.42"/>
    <col collapsed="false" customWidth="true" hidden="false" outlineLevel="0" max="4" min="4" style="1" width="0.13"/>
    <col collapsed="false" customWidth="true" hidden="true" outlineLevel="0" max="5" min="5" style="1" width="22.7"/>
    <col collapsed="false" customWidth="true" hidden="true" outlineLevel="0" max="8" min="6" style="1" width="20.7"/>
    <col collapsed="false" customWidth="true" hidden="true" outlineLevel="0" max="9" min="9" style="1" width="2.13"/>
    <col collapsed="false" customWidth="true" hidden="true" outlineLevel="0" max="10" min="10" style="1" width="10.85"/>
    <col collapsed="false" customWidth="true" hidden="true" outlineLevel="0" max="11" min="11" style="2" width="10.85"/>
    <col collapsed="false" customWidth="true" hidden="true" outlineLevel="0" max="13" min="12" style="2" width="10.71"/>
    <col collapsed="false" customWidth="true" hidden="true" outlineLevel="0" max="15" min="14" style="2" width="9.85"/>
    <col collapsed="false" customWidth="true" hidden="true" outlineLevel="0" max="16" min="16" style="2" width="10.71"/>
    <col collapsed="false" customWidth="true" hidden="true" outlineLevel="0" max="17" min="17" style="2" width="9.85"/>
    <col collapsed="false" customWidth="true" hidden="false" outlineLevel="0" max="18" min="18" style="2" width="10.71"/>
    <col collapsed="false" customWidth="true" hidden="false" outlineLevel="0" max="19" min="19" style="2" width="9.85"/>
    <col collapsed="false" customWidth="true" hidden="true" outlineLevel="0" max="21" min="20" style="2" width="9.85"/>
    <col collapsed="false" customWidth="true" hidden="false" outlineLevel="0" max="22" min="22" style="2" width="10.71"/>
    <col collapsed="false" customWidth="true" hidden="false" outlineLevel="0" max="24" min="23" style="2" width="9.85"/>
    <col collapsed="false" customWidth="true" hidden="true" outlineLevel="0" max="25" min="25" style="2" width="9.85"/>
    <col collapsed="false" customWidth="true" hidden="false" outlineLevel="0" max="26" min="26" style="2" width="9.85"/>
    <col collapsed="false" customWidth="true" hidden="true" outlineLevel="0" max="27" min="27" style="2" width="9.85"/>
    <col collapsed="false" customWidth="true" hidden="false" outlineLevel="0" max="28" min="28" style="2" width="10.71"/>
    <col collapsed="false" customWidth="true" hidden="false" outlineLevel="0" max="30" min="29" style="2" width="9.85"/>
    <col collapsed="false" customWidth="true" hidden="true" outlineLevel="0" max="31" min="31" style="2" width="9.85"/>
    <col collapsed="false" customWidth="true" hidden="false" outlineLevel="0" max="32" min="32" style="2" width="10.71"/>
    <col collapsed="false" customWidth="true" hidden="true" outlineLevel="0" max="33" min="33" style="2" width="9.85"/>
    <col collapsed="false" customWidth="true" hidden="false" outlineLevel="0" max="34" min="34" style="2" width="10.71"/>
    <col collapsed="false" customWidth="true" hidden="false" outlineLevel="0" max="35" min="35" style="2" width="9.85"/>
    <col collapsed="false" customWidth="true" hidden="false" outlineLevel="0" max="36" min="36" style="3" width="18.41"/>
    <col collapsed="false" customWidth="true" hidden="false" outlineLevel="0" max="37" min="37" style="2" width="3.7"/>
    <col collapsed="false" customWidth="true" hidden="false" outlineLevel="0" max="38" min="38" style="2" width="12.99"/>
    <col collapsed="false" customWidth="false" hidden="false" outlineLevel="0" max="257" min="39" style="1" width="9.14"/>
  </cols>
  <sheetData>
    <row r="1" customFormat="false" ht="12.75" hidden="false" customHeight="false" outlineLevel="0" collapsed="false">
      <c r="A1" s="1" t="s">
        <v>85</v>
      </c>
      <c r="C1" s="26"/>
    </row>
    <row r="6" customFormat="false" ht="14.25" hidden="false" customHeight="true" outlineLevel="0" collapsed="false">
      <c r="S6" s="4"/>
      <c r="T6" s="4"/>
      <c r="U6" s="4"/>
    </row>
    <row r="7" customFormat="false" ht="13.5" hidden="false" customHeight="true" outlineLevel="0" collapsed="false">
      <c r="C7" s="5" t="s">
        <v>86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</row>
    <row r="8" customFormat="false" ht="13.5" hidden="false" customHeight="false" outlineLevel="0" collapsed="false"/>
    <row r="9" customFormat="false" ht="13.5" hidden="false" customHeight="true" outlineLevel="0" collapsed="false">
      <c r="C9" s="6" t="s">
        <v>2</v>
      </c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</row>
    <row r="10" customFormat="false" ht="14.25" hidden="false" customHeight="true" outlineLevel="0" collapsed="false">
      <c r="C10" s="6" t="n">
        <f aca="false">CurveFetch!E2</f>
        <v>37215</v>
      </c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</row>
    <row r="11" customFormat="false" ht="12.75" hidden="false" customHeight="false" outlineLevel="0" collapsed="false">
      <c r="C11" s="7"/>
      <c r="D11" s="8"/>
      <c r="E11" s="8"/>
      <c r="F11" s="8"/>
      <c r="G11" s="8"/>
      <c r="H11" s="8"/>
      <c r="I11" s="8"/>
      <c r="J11" s="8"/>
      <c r="K11" s="9" t="s">
        <v>3</v>
      </c>
      <c r="L11" s="9" t="s">
        <v>4</v>
      </c>
      <c r="M11" s="9" t="s">
        <v>4</v>
      </c>
      <c r="N11" s="10" t="s">
        <v>5</v>
      </c>
      <c r="O11" s="9" t="s">
        <v>6</v>
      </c>
      <c r="P11" s="9" t="s">
        <v>6</v>
      </c>
      <c r="Q11" s="10" t="s">
        <v>5</v>
      </c>
      <c r="R11" s="9" t="s">
        <v>7</v>
      </c>
      <c r="S11" s="10" t="s">
        <v>5</v>
      </c>
      <c r="T11" s="9" t="s">
        <v>8</v>
      </c>
      <c r="U11" s="10" t="s">
        <v>5</v>
      </c>
      <c r="V11" s="9" t="s">
        <v>9</v>
      </c>
      <c r="W11" s="10" t="s">
        <v>5</v>
      </c>
      <c r="X11" s="9" t="s">
        <v>10</v>
      </c>
      <c r="Y11" s="10" t="s">
        <v>5</v>
      </c>
      <c r="Z11" s="9" t="s">
        <v>11</v>
      </c>
      <c r="AA11" s="10" t="s">
        <v>5</v>
      </c>
      <c r="AB11" s="9" t="s">
        <v>12</v>
      </c>
      <c r="AC11" s="10" t="s">
        <v>5</v>
      </c>
      <c r="AD11" s="9" t="s">
        <v>13</v>
      </c>
      <c r="AE11" s="10" t="s">
        <v>5</v>
      </c>
      <c r="AF11" s="9" t="s">
        <v>8</v>
      </c>
      <c r="AG11" s="10" t="s">
        <v>5</v>
      </c>
      <c r="AH11" s="9" t="s">
        <v>14</v>
      </c>
      <c r="AI11" s="10" t="s">
        <v>5</v>
      </c>
    </row>
    <row r="12" customFormat="false" ht="14.25" hidden="false" customHeight="true" outlineLevel="0" collapsed="false">
      <c r="C12" s="11"/>
      <c r="D12" s="12"/>
      <c r="E12" s="12"/>
      <c r="F12" s="12"/>
      <c r="G12" s="12"/>
      <c r="H12" s="12"/>
      <c r="I12" s="12"/>
      <c r="J12" s="12"/>
      <c r="K12" s="13" t="s">
        <v>15</v>
      </c>
      <c r="L12" s="13" t="s">
        <v>16</v>
      </c>
      <c r="M12" s="13" t="s">
        <v>17</v>
      </c>
      <c r="N12" s="14"/>
      <c r="O12" s="13" t="s">
        <v>16</v>
      </c>
      <c r="P12" s="13" t="s">
        <v>17</v>
      </c>
      <c r="Q12" s="14"/>
      <c r="R12" s="13" t="n">
        <f aca="false">R25</f>
        <v>37226</v>
      </c>
      <c r="S12" s="14"/>
      <c r="T12" s="15" t="n">
        <v>2001</v>
      </c>
      <c r="U12" s="14"/>
      <c r="V12" s="13" t="s">
        <v>87</v>
      </c>
      <c r="W12" s="14"/>
      <c r="X12" s="15" t="n">
        <v>2002</v>
      </c>
      <c r="Y12" s="14"/>
      <c r="Z12" s="15" t="n">
        <v>2002</v>
      </c>
      <c r="AA12" s="14"/>
      <c r="AB12" s="13" t="s">
        <v>19</v>
      </c>
      <c r="AC12" s="14"/>
      <c r="AD12" s="15" t="n">
        <v>2002</v>
      </c>
      <c r="AE12" s="14"/>
      <c r="AF12" s="15" t="n">
        <v>2002</v>
      </c>
      <c r="AG12" s="14"/>
      <c r="AH12" s="13" t="s">
        <v>20</v>
      </c>
      <c r="AI12" s="14"/>
    </row>
    <row r="13" customFormat="false" ht="14.25" hidden="false" customHeight="true" outlineLevel="0" collapsed="false">
      <c r="C13" s="6" t="s">
        <v>21</v>
      </c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</row>
    <row r="14" customFormat="false" ht="12" hidden="true" customHeight="true" outlineLevel="0" collapsed="false">
      <c r="A14" s="16"/>
      <c r="B14" s="16"/>
      <c r="C14" s="17"/>
      <c r="D14" s="18"/>
      <c r="E14" s="18"/>
      <c r="F14" s="19" t="s">
        <v>22</v>
      </c>
      <c r="G14" s="19" t="s">
        <v>23</v>
      </c>
      <c r="H14" s="19" t="s">
        <v>24</v>
      </c>
      <c r="I14" s="18"/>
      <c r="J14" s="18"/>
      <c r="K14" s="20"/>
      <c r="L14" s="20"/>
      <c r="M14" s="20"/>
      <c r="N14" s="21"/>
      <c r="O14" s="22"/>
      <c r="P14" s="20"/>
      <c r="Q14" s="21"/>
      <c r="R14" s="20"/>
      <c r="S14" s="21"/>
      <c r="T14" s="22"/>
      <c r="U14" s="21"/>
      <c r="V14" s="20"/>
      <c r="W14" s="21"/>
      <c r="X14" s="22"/>
      <c r="Y14" s="21"/>
      <c r="Z14" s="22"/>
      <c r="AA14" s="21"/>
      <c r="AB14" s="20"/>
      <c r="AC14" s="21"/>
      <c r="AD14" s="22"/>
      <c r="AE14" s="21"/>
      <c r="AF14" s="20"/>
      <c r="AG14" s="21"/>
      <c r="AH14" s="20"/>
      <c r="AI14" s="21"/>
      <c r="AJ14" s="23"/>
      <c r="AK14" s="24"/>
      <c r="AL14" s="24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  <c r="BF14" s="16"/>
      <c r="BG14" s="16"/>
      <c r="BH14" s="16"/>
      <c r="BI14" s="16"/>
      <c r="BJ14" s="16"/>
      <c r="BK14" s="16"/>
      <c r="BL14" s="16"/>
      <c r="BM14" s="16"/>
      <c r="BN14" s="16"/>
      <c r="BO14" s="16"/>
      <c r="BP14" s="16"/>
      <c r="BQ14" s="16"/>
      <c r="BR14" s="16"/>
      <c r="BS14" s="16"/>
      <c r="BT14" s="16"/>
      <c r="BU14" s="16"/>
      <c r="BV14" s="16"/>
      <c r="BW14" s="16"/>
      <c r="BX14" s="16"/>
      <c r="BY14" s="16"/>
      <c r="BZ14" s="16"/>
      <c r="CA14" s="16"/>
      <c r="CB14" s="16"/>
      <c r="CC14" s="16"/>
      <c r="CD14" s="16"/>
      <c r="CE14" s="16"/>
      <c r="CF14" s="16"/>
      <c r="CG14" s="16"/>
      <c r="CH14" s="16"/>
      <c r="CI14" s="16"/>
      <c r="CJ14" s="16"/>
      <c r="CK14" s="16"/>
      <c r="CL14" s="16"/>
      <c r="CM14" s="16"/>
      <c r="CN14" s="16"/>
      <c r="CO14" s="16"/>
      <c r="CP14" s="16"/>
      <c r="CQ14" s="16"/>
      <c r="CR14" s="16"/>
      <c r="CS14" s="16"/>
      <c r="CT14" s="16"/>
      <c r="CU14" s="16"/>
      <c r="CV14" s="16"/>
      <c r="CW14" s="16"/>
      <c r="CX14" s="16"/>
      <c r="CY14" s="16"/>
      <c r="CZ14" s="16"/>
      <c r="DA14" s="16"/>
      <c r="DB14" s="16"/>
      <c r="DC14" s="16"/>
      <c r="DD14" s="16"/>
      <c r="DE14" s="16"/>
      <c r="DF14" s="16"/>
      <c r="DG14" s="16"/>
      <c r="DH14" s="16"/>
      <c r="DI14" s="16"/>
      <c r="DJ14" s="16"/>
      <c r="DK14" s="16"/>
      <c r="DL14" s="16"/>
      <c r="DM14" s="16"/>
      <c r="DN14" s="16"/>
      <c r="DO14" s="16"/>
      <c r="DP14" s="16"/>
      <c r="DQ14" s="16"/>
      <c r="DR14" s="16"/>
      <c r="DS14" s="16"/>
      <c r="DT14" s="16"/>
      <c r="DU14" s="16"/>
      <c r="DV14" s="16"/>
      <c r="DW14" s="16"/>
      <c r="DX14" s="16"/>
      <c r="DY14" s="16"/>
      <c r="DZ14" s="16"/>
      <c r="EA14" s="16"/>
      <c r="EB14" s="16"/>
      <c r="EC14" s="16"/>
      <c r="ED14" s="16"/>
      <c r="EE14" s="16"/>
      <c r="EF14" s="16"/>
      <c r="EG14" s="16"/>
      <c r="EH14" s="16"/>
      <c r="EI14" s="16"/>
      <c r="EJ14" s="16"/>
      <c r="EK14" s="16"/>
      <c r="EL14" s="16"/>
      <c r="EM14" s="16"/>
      <c r="EN14" s="16"/>
      <c r="EO14" s="16"/>
      <c r="EP14" s="16"/>
      <c r="EQ14" s="16"/>
      <c r="ER14" s="16"/>
      <c r="ES14" s="16"/>
      <c r="ET14" s="16"/>
      <c r="EU14" s="16"/>
      <c r="EV14" s="16"/>
      <c r="EW14" s="16"/>
      <c r="EX14" s="16"/>
      <c r="EY14" s="16"/>
      <c r="EZ14" s="16"/>
      <c r="FA14" s="16"/>
      <c r="FB14" s="16"/>
      <c r="FC14" s="16"/>
      <c r="FD14" s="16"/>
      <c r="FE14" s="16"/>
      <c r="FF14" s="16"/>
      <c r="FG14" s="16"/>
      <c r="FH14" s="16"/>
      <c r="FI14" s="16"/>
      <c r="FJ14" s="16"/>
      <c r="FK14" s="16"/>
      <c r="FL14" s="16"/>
      <c r="FM14" s="16"/>
      <c r="FN14" s="16"/>
      <c r="FO14" s="16"/>
      <c r="FP14" s="16"/>
      <c r="FQ14" s="16"/>
      <c r="FR14" s="16"/>
      <c r="FS14" s="16"/>
      <c r="FT14" s="16"/>
      <c r="FU14" s="16"/>
      <c r="FV14" s="16"/>
      <c r="FW14" s="16"/>
      <c r="FX14" s="16"/>
      <c r="FY14" s="16"/>
      <c r="FZ14" s="16"/>
      <c r="GA14" s="16"/>
      <c r="GB14" s="16"/>
      <c r="GC14" s="16"/>
      <c r="GD14" s="16"/>
      <c r="GE14" s="16"/>
      <c r="GF14" s="16"/>
      <c r="GG14" s="16"/>
      <c r="GH14" s="16"/>
      <c r="GI14" s="16"/>
      <c r="GJ14" s="16"/>
      <c r="GK14" s="16"/>
      <c r="GL14" s="16"/>
      <c r="GM14" s="16"/>
      <c r="GN14" s="16"/>
      <c r="GO14" s="16"/>
      <c r="GP14" s="16"/>
      <c r="GQ14" s="16"/>
      <c r="GR14" s="16"/>
      <c r="GS14" s="16"/>
      <c r="GT14" s="16"/>
      <c r="GU14" s="16"/>
      <c r="GV14" s="16"/>
      <c r="GW14" s="16"/>
      <c r="GX14" s="16"/>
      <c r="GY14" s="16"/>
      <c r="GZ14" s="16"/>
      <c r="HA14" s="16"/>
      <c r="HB14" s="16"/>
      <c r="HC14" s="16"/>
      <c r="HD14" s="16"/>
      <c r="HE14" s="16"/>
      <c r="HF14" s="16"/>
      <c r="HG14" s="16"/>
      <c r="HH14" s="16"/>
      <c r="HI14" s="16"/>
      <c r="HJ14" s="16"/>
      <c r="HK14" s="16"/>
      <c r="HL14" s="16"/>
      <c r="HM14" s="16"/>
      <c r="HN14" s="16"/>
      <c r="HO14" s="16"/>
      <c r="HP14" s="16"/>
      <c r="HQ14" s="16"/>
      <c r="HR14" s="16"/>
      <c r="HS14" s="16"/>
      <c r="HT14" s="16"/>
      <c r="HU14" s="16"/>
      <c r="HV14" s="16"/>
      <c r="HW14" s="16"/>
      <c r="HX14" s="16"/>
      <c r="HY14" s="16"/>
      <c r="HZ14" s="16"/>
      <c r="IA14" s="16"/>
      <c r="IB14" s="16"/>
      <c r="IC14" s="16"/>
      <c r="ID14" s="16"/>
      <c r="IE14" s="16"/>
      <c r="IF14" s="16"/>
      <c r="IG14" s="16"/>
      <c r="IH14" s="16"/>
      <c r="II14" s="16"/>
      <c r="IJ14" s="16"/>
      <c r="IK14" s="16"/>
      <c r="IL14" s="16"/>
      <c r="IM14" s="16"/>
      <c r="IN14" s="16"/>
      <c r="IO14" s="16"/>
      <c r="IP14" s="16"/>
      <c r="IQ14" s="16"/>
      <c r="IR14" s="16"/>
      <c r="IS14" s="16"/>
      <c r="IT14" s="16"/>
      <c r="IU14" s="16"/>
      <c r="IV14" s="16"/>
      <c r="IW14" s="16"/>
    </row>
    <row r="15" customFormat="false" ht="12.75" hidden="true" customHeight="false" outlineLevel="0" collapsed="false">
      <c r="C15" s="25"/>
      <c r="D15" s="26"/>
      <c r="E15" s="27" t="s">
        <v>25</v>
      </c>
      <c r="F15" s="28" t="s">
        <v>88</v>
      </c>
      <c r="G15" s="28" t="n">
        <v>13</v>
      </c>
      <c r="H15" s="28" t="s">
        <v>27</v>
      </c>
      <c r="I15" s="26"/>
      <c r="J15" s="26"/>
      <c r="K15" s="29" t="n">
        <f aca="false">CurveFetch!E2</f>
        <v>37215</v>
      </c>
      <c r="L15" s="30"/>
      <c r="M15" s="30"/>
      <c r="N15" s="31"/>
      <c r="O15" s="32"/>
      <c r="P15" s="30"/>
      <c r="Q15" s="31"/>
      <c r="R15" s="30"/>
      <c r="S15" s="31"/>
      <c r="T15" s="32"/>
      <c r="U15" s="31"/>
      <c r="V15" s="30"/>
      <c r="W15" s="31"/>
      <c r="X15" s="32"/>
      <c r="Y15" s="31"/>
      <c r="Z15" s="32"/>
      <c r="AA15" s="31"/>
      <c r="AB15" s="30"/>
      <c r="AC15" s="31"/>
      <c r="AD15" s="32"/>
      <c r="AE15" s="31"/>
      <c r="AF15" s="30"/>
      <c r="AG15" s="31"/>
      <c r="AH15" s="30"/>
      <c r="AI15" s="31"/>
    </row>
    <row r="16" customFormat="false" ht="12.75" hidden="true" customHeight="false" outlineLevel="0" collapsed="false">
      <c r="C16" s="25"/>
      <c r="D16" s="26"/>
      <c r="E16" s="27"/>
      <c r="F16" s="28"/>
      <c r="G16" s="28"/>
      <c r="H16" s="28"/>
      <c r="I16" s="26"/>
      <c r="J16" s="26"/>
      <c r="K16" s="30"/>
      <c r="L16" s="30"/>
      <c r="M16" s="30"/>
      <c r="N16" s="31"/>
      <c r="O16" s="32"/>
      <c r="P16" s="30"/>
      <c r="Q16" s="31"/>
      <c r="R16" s="30"/>
      <c r="S16" s="31"/>
      <c r="T16" s="32"/>
      <c r="U16" s="31"/>
      <c r="V16" s="30"/>
      <c r="W16" s="31"/>
      <c r="X16" s="32"/>
      <c r="Y16" s="31"/>
      <c r="Z16" s="32"/>
      <c r="AA16" s="31"/>
      <c r="AB16" s="30"/>
      <c r="AC16" s="31"/>
      <c r="AD16" s="32"/>
      <c r="AE16" s="31"/>
      <c r="AF16" s="30"/>
      <c r="AG16" s="31"/>
      <c r="AH16" s="30"/>
      <c r="AI16" s="31"/>
    </row>
    <row r="17" customFormat="false" ht="12.75" hidden="true" customHeight="false" outlineLevel="0" collapsed="false">
      <c r="C17" s="25"/>
      <c r="D17" s="26"/>
      <c r="E17" s="27"/>
      <c r="F17" s="28"/>
      <c r="G17" s="28"/>
      <c r="H17" s="28"/>
      <c r="I17" s="26"/>
      <c r="J17" s="26"/>
      <c r="K17" s="30"/>
      <c r="L17" s="30"/>
      <c r="M17" s="30"/>
      <c r="N17" s="31"/>
      <c r="O17" s="32"/>
      <c r="P17" s="30"/>
      <c r="Q17" s="31"/>
      <c r="R17" s="30"/>
      <c r="S17" s="31"/>
      <c r="T17" s="32"/>
      <c r="U17" s="31"/>
      <c r="V17" s="30"/>
      <c r="W17" s="31"/>
      <c r="X17" s="32"/>
      <c r="Y17" s="31"/>
      <c r="Z17" s="32"/>
      <c r="AA17" s="31"/>
      <c r="AB17" s="30"/>
      <c r="AC17" s="31"/>
      <c r="AD17" s="32"/>
      <c r="AE17" s="31"/>
      <c r="AF17" s="30"/>
      <c r="AG17" s="31"/>
      <c r="AH17" s="30"/>
      <c r="AI17" s="31"/>
    </row>
    <row r="18" customFormat="false" ht="13.5" hidden="true" customHeight="true" outlineLevel="0" collapsed="false">
      <c r="C18" s="25"/>
      <c r="D18" s="26"/>
      <c r="E18" s="27"/>
      <c r="F18" s="28"/>
      <c r="G18" s="28"/>
      <c r="H18" s="28"/>
      <c r="I18" s="26"/>
      <c r="J18" s="26"/>
      <c r="K18" s="30"/>
      <c r="L18" s="30"/>
      <c r="M18" s="30"/>
      <c r="N18" s="31"/>
      <c r="O18" s="32"/>
      <c r="P18" s="30"/>
      <c r="Q18" s="31"/>
      <c r="R18" s="30"/>
      <c r="S18" s="31"/>
      <c r="T18" s="32"/>
      <c r="U18" s="31"/>
      <c r="V18" s="30"/>
      <c r="W18" s="31"/>
      <c r="X18" s="32"/>
      <c r="Y18" s="31"/>
      <c r="Z18" s="32"/>
      <c r="AA18" s="31"/>
      <c r="AB18" s="30"/>
      <c r="AC18" s="31"/>
      <c r="AD18" s="32"/>
      <c r="AE18" s="31"/>
      <c r="AF18" s="30"/>
      <c r="AG18" s="31"/>
      <c r="AH18" s="30"/>
      <c r="AI18" s="31"/>
    </row>
    <row r="19" customFormat="false" ht="13.5" hidden="true" customHeight="true" outlineLevel="0" collapsed="false">
      <c r="C19" s="25"/>
      <c r="D19" s="26"/>
      <c r="E19" s="27"/>
      <c r="F19" s="28"/>
      <c r="G19" s="28"/>
      <c r="H19" s="28"/>
      <c r="I19" s="26"/>
      <c r="J19" s="26"/>
      <c r="K19" s="30"/>
      <c r="L19" s="30"/>
      <c r="M19" s="30"/>
      <c r="N19" s="31"/>
      <c r="O19" s="32"/>
      <c r="P19" s="30"/>
      <c r="Q19" s="31"/>
      <c r="R19" s="30"/>
      <c r="S19" s="31"/>
      <c r="T19" s="32"/>
      <c r="U19" s="31"/>
      <c r="V19" s="30"/>
      <c r="W19" s="31"/>
      <c r="X19" s="32"/>
      <c r="Y19" s="31"/>
      <c r="Z19" s="32"/>
      <c r="AA19" s="31"/>
      <c r="AB19" s="30"/>
      <c r="AC19" s="31"/>
      <c r="AD19" s="32"/>
      <c r="AE19" s="31"/>
      <c r="AF19" s="30"/>
      <c r="AG19" s="31"/>
      <c r="AH19" s="30"/>
      <c r="AI19" s="31"/>
    </row>
    <row r="20" customFormat="false" ht="12.75" hidden="true" customHeight="false" outlineLevel="0" collapsed="false">
      <c r="C20" s="25"/>
      <c r="D20" s="26"/>
      <c r="E20" s="27"/>
      <c r="F20" s="28"/>
      <c r="G20" s="28"/>
      <c r="H20" s="28"/>
      <c r="I20" s="26"/>
      <c r="J20" s="26"/>
      <c r="K20" s="30"/>
      <c r="L20" s="30"/>
      <c r="M20" s="30"/>
      <c r="N20" s="31"/>
      <c r="O20" s="32"/>
      <c r="P20" s="30"/>
      <c r="Q20" s="31"/>
      <c r="R20" s="30"/>
      <c r="S20" s="31"/>
      <c r="T20" s="32"/>
      <c r="U20" s="31"/>
      <c r="V20" s="30"/>
      <c r="W20" s="31"/>
      <c r="X20" s="32"/>
      <c r="Y20" s="31"/>
      <c r="Z20" s="32"/>
      <c r="AA20" s="31"/>
      <c r="AB20" s="30"/>
      <c r="AC20" s="31"/>
      <c r="AD20" s="32"/>
      <c r="AE20" s="31"/>
      <c r="AF20" s="32"/>
      <c r="AG20" s="31"/>
      <c r="AH20" s="30"/>
      <c r="AI20" s="31"/>
    </row>
    <row r="21" customFormat="false" ht="12.75" hidden="true" customHeight="false" outlineLevel="0" collapsed="false">
      <c r="C21" s="25" t="s">
        <v>28</v>
      </c>
      <c r="D21" s="26"/>
      <c r="E21" s="27" t="s">
        <v>29</v>
      </c>
      <c r="F21" s="28" t="s">
        <v>30</v>
      </c>
      <c r="G21" s="28" t="n">
        <v>4</v>
      </c>
      <c r="H21" s="28" t="s">
        <v>31</v>
      </c>
      <c r="I21" s="26"/>
      <c r="J21" s="26"/>
      <c r="K21" s="30"/>
      <c r="L21" s="30"/>
      <c r="M21" s="30"/>
      <c r="N21" s="31"/>
      <c r="O21" s="32"/>
      <c r="P21" s="30"/>
      <c r="Q21" s="31"/>
      <c r="R21" s="30"/>
      <c r="S21" s="31"/>
      <c r="T21" s="32"/>
      <c r="U21" s="31"/>
      <c r="V21" s="30"/>
      <c r="W21" s="31"/>
      <c r="X21" s="32"/>
      <c r="Y21" s="31"/>
      <c r="Z21" s="32"/>
      <c r="AA21" s="31"/>
      <c r="AB21" s="30"/>
      <c r="AC21" s="31"/>
      <c r="AD21" s="32"/>
      <c r="AE21" s="31"/>
      <c r="AF21" s="32"/>
      <c r="AG21" s="31"/>
      <c r="AH21" s="30"/>
      <c r="AI21" s="31"/>
    </row>
    <row r="22" customFormat="false" ht="12.75" hidden="true" customHeight="false" outlineLevel="0" collapsed="false">
      <c r="C22" s="25"/>
      <c r="D22" s="26"/>
      <c r="E22" s="26"/>
      <c r="F22" s="26"/>
      <c r="G22" s="26"/>
      <c r="H22" s="26"/>
      <c r="I22" s="26"/>
      <c r="J22" s="33" t="s">
        <v>29</v>
      </c>
      <c r="K22" s="34"/>
      <c r="L22" s="35"/>
      <c r="M22" s="35"/>
      <c r="N22" s="36"/>
      <c r="O22" s="37"/>
      <c r="P22" s="35" t="n">
        <f aca="false">P25=$F$24</f>
        <v>1</v>
      </c>
      <c r="Q22" s="36"/>
      <c r="R22" s="35" t="n">
        <f aca="false">MONTH(R25)=$F$24</f>
        <v>0</v>
      </c>
      <c r="S22" s="36"/>
      <c r="T22" s="35" t="n">
        <f aca="false">MONTH(T25)=$F$24</f>
        <v>0</v>
      </c>
      <c r="U22" s="36"/>
      <c r="V22" s="35" t="n">
        <f aca="false">MONTH(V25)=$F$24</f>
        <v>0</v>
      </c>
      <c r="W22" s="36"/>
      <c r="X22" s="35" t="n">
        <f aca="false">MONTH(X25)=$F$24</f>
        <v>0</v>
      </c>
      <c r="Y22" s="36"/>
      <c r="Z22" s="35" t="n">
        <f aca="false">MONTH(Z25)=$F$24</f>
        <v>0</v>
      </c>
      <c r="AA22" s="36"/>
      <c r="AB22" s="35" t="n">
        <f aca="false">MONTH(AB25)=$F$24</f>
        <v>0</v>
      </c>
      <c r="AC22" s="36"/>
      <c r="AD22" s="35" t="n">
        <f aca="false">MONTH(AD25)=$F$24</f>
        <v>0</v>
      </c>
      <c r="AE22" s="36"/>
      <c r="AF22" s="35" t="n">
        <f aca="false">MONTH(AF25)=$F$24</f>
        <v>0</v>
      </c>
      <c r="AG22" s="36"/>
      <c r="AH22" s="35" t="n">
        <f aca="false">MONTH(AH25)=$F$24</f>
        <v>0</v>
      </c>
      <c r="AI22" s="36"/>
    </row>
    <row r="23" customFormat="false" ht="12.75" hidden="true" customHeight="false" outlineLevel="0" collapsed="false">
      <c r="C23" s="25"/>
      <c r="D23" s="26"/>
      <c r="E23" s="38" t="s">
        <v>32</v>
      </c>
      <c r="F23" s="39" t="s">
        <v>33</v>
      </c>
      <c r="G23" s="40" t="e">
        <f aca="true">MATCH(F23,INDIRECT(CONCATENATE($F$21,"!",$G$21,":",$G$21)),0)</f>
        <v>#REF!</v>
      </c>
      <c r="H23" s="26"/>
      <c r="I23" s="26"/>
      <c r="J23" s="26"/>
      <c r="K23" s="30"/>
      <c r="L23" s="41"/>
      <c r="M23" s="41"/>
      <c r="N23" s="42"/>
      <c r="O23" s="43"/>
      <c r="P23" s="41" t="e">
        <f aca="true">IF(P$22,MATCH(EOMONTH(P25,0),INDIRECT(CONCATENATE($F$21,"!",$H$21,":",$H$21)),0),MATCH(P25,INDIRECT(CONCATENATE($F$15,"!",$H$15,":",$H$15)),0))</f>
        <v>#REF!</v>
      </c>
      <c r="Q23" s="42"/>
      <c r="R23" s="41" t="e">
        <f aca="true">IF(R$22,MATCH(EOMONTH(R25,0),INDIRECT(CONCATENATE($F$21,"!",$H$21,":",$H$21)),0),MATCH(R25,INDIRECT(CONCATENATE($F$15,"!",$H$15,":",$H$15)),0))</f>
        <v>#REF!</v>
      </c>
      <c r="S23" s="42"/>
      <c r="T23" s="41" t="e">
        <f aca="true">IF(T$22,MATCH(EOMONTH(T25,0),INDIRECT(CONCATENATE($F$21,"!",$H$21,":",$H$21)),0),MATCH(T25,INDIRECT(CONCATENATE($F$15,"!",$H$15,":",$H$15)),0))</f>
        <v>#REF!</v>
      </c>
      <c r="U23" s="42"/>
      <c r="V23" s="41" t="e">
        <f aca="true">IF(V$22,MATCH(EOMONTH(V25,0),INDIRECT(CONCATENATE($F$21,"!",$H$21,":",$H$21)),0),MATCH(V25,INDIRECT(CONCATENATE($F$15,"!",$H$15,":",$H$15)),0))</f>
        <v>#REF!</v>
      </c>
      <c r="W23" s="42"/>
      <c r="X23" s="41" t="e">
        <f aca="true">IF(X$22,MATCH(EOMONTH(X25,0),INDIRECT(CONCATENATE($F$21,"!",$H$21,":",$H$21)),0),MATCH(X25,INDIRECT(CONCATENATE($F$15,"!",$H$15,":",$H$15)),0))</f>
        <v>#REF!</v>
      </c>
      <c r="Y23" s="42"/>
      <c r="Z23" s="41" t="e">
        <f aca="true">IF(Z$22,MATCH(EOMONTH(Z25,0),INDIRECT(CONCATENATE($F$21,"!",$H$21,":",$H$21)),0),MATCH(Z25,INDIRECT(CONCATENATE($F$15,"!",$H$15,":",$H$15)),0))</f>
        <v>#REF!</v>
      </c>
      <c r="AA23" s="42"/>
      <c r="AB23" s="41" t="e">
        <f aca="true">IF(AB$22,MATCH(EOMONTH(AB25,0),INDIRECT(CONCATENATE($F$21,"!",$H$21,":",$H$21)),0),MATCH(AB25,INDIRECT(CONCATENATE($F$15,"!",$H$15,":",$H$15)),0))</f>
        <v>#REF!</v>
      </c>
      <c r="AC23" s="42"/>
      <c r="AD23" s="41" t="e">
        <f aca="true">IF(AD$22,MATCH(EOMONTH(AD25,0),INDIRECT(CONCATENATE($F$21,"!",$H$21,":",$H$21)),0),MATCH(AD25,INDIRECT(CONCATENATE($F$15,"!",$H$15,":",$H$15)),0))</f>
        <v>#REF!</v>
      </c>
      <c r="AE23" s="42"/>
      <c r="AF23" s="41" t="e">
        <f aca="true">IF(AF$22,MATCH(EOMONTH(AF25,0),INDIRECT(CONCATENATE($F$21,"!",$H$21,":",$H$21)),0),MATCH(AF25,INDIRECT(CONCATENATE($F$15,"!",$H$15,":",$H$15)),0))</f>
        <v>#REF!</v>
      </c>
      <c r="AG23" s="42"/>
      <c r="AH23" s="41" t="e">
        <f aca="true">IF(AH$22,MATCH(EOMONTH(AH25,0),INDIRECT(CONCATENATE($F$21,"!",$H$21,":",$H$21)),0),MATCH(AH25,INDIRECT(CONCATENATE($F$15,"!",$H$15,":",$H$15)),0))</f>
        <v>#REF!</v>
      </c>
      <c r="AI23" s="42"/>
    </row>
    <row r="24" customFormat="false" ht="12.75" hidden="true" customHeight="false" outlineLevel="0" collapsed="false">
      <c r="C24" s="25"/>
      <c r="D24" s="26"/>
      <c r="E24" s="38" t="s">
        <v>34</v>
      </c>
      <c r="F24" s="44" t="n">
        <f aca="false">'Gas Average Basis'!F24</f>
        <v>37196</v>
      </c>
      <c r="G24" s="26"/>
      <c r="H24" s="26"/>
      <c r="I24" s="26"/>
      <c r="J24" s="26"/>
      <c r="K24" s="30"/>
      <c r="L24" s="41"/>
      <c r="M24" s="41"/>
      <c r="N24" s="42"/>
      <c r="O24" s="43"/>
      <c r="P24" s="41" t="e">
        <f aca="true">IF(P$22,MATCH(EOMONTH(P26,0),INDIRECT(CONCATENATE($F$21,"!",$H$21,":",$H$21)),0),MATCH(P26,INDIRECT(CONCATENATE($F$15,"!",$H$15,":",$H$15)),0))</f>
        <v>#REF!</v>
      </c>
      <c r="Q24" s="42"/>
      <c r="R24" s="41" t="e">
        <f aca="true">IF(R$22,MATCH(EOMONTH(R26,0),INDIRECT(CONCATENATE($F$21,"!",$H$21,":",$H$21)),0),MATCH(R26,INDIRECT(CONCATENATE($F$15,"!",$H$15,":",$H$15)),0))</f>
        <v>#REF!</v>
      </c>
      <c r="S24" s="42"/>
      <c r="T24" s="41" t="e">
        <f aca="true">IF(T$22,MATCH(EOMONTH(T26,0),INDIRECT(CONCATENATE($F$21,"!",$H$21,":",$H$21)),0),MATCH(T26,INDIRECT(CONCATENATE($F$15,"!",$H$15,":",$H$15)),0))</f>
        <v>#REF!</v>
      </c>
      <c r="U24" s="42"/>
      <c r="V24" s="41" t="e">
        <f aca="true">IF(V$22,MATCH(EOMONTH(V26,0),INDIRECT(CONCATENATE($F$21,"!",$H$21,":",$H$21)),0),MATCH(V26,INDIRECT(CONCATENATE($F$15,"!",$H$15,":",$H$15)),0))</f>
        <v>#REF!</v>
      </c>
      <c r="W24" s="42"/>
      <c r="X24" s="41" t="e">
        <f aca="true">IF(X$22,MATCH(EOMONTH(X26,0),INDIRECT(CONCATENATE($F$21,"!",$H$21,":",$H$21)),0),MATCH(X26,INDIRECT(CONCATENATE($F$15,"!",$H$15,":",$H$15)),0))</f>
        <v>#REF!</v>
      </c>
      <c r="Y24" s="42"/>
      <c r="Z24" s="41" t="e">
        <f aca="true">IF(Z$22,MATCH(EOMONTH(Z26,0),INDIRECT(CONCATENATE($F$21,"!",$H$21,":",$H$21)),0),MATCH(Z26,INDIRECT(CONCATENATE($F$15,"!",$H$15,":",$H$15)),0))</f>
        <v>#REF!</v>
      </c>
      <c r="AA24" s="42"/>
      <c r="AB24" s="41" t="e">
        <f aca="true">IF(AB$22,MATCH(EOMONTH(AB26,0),INDIRECT(CONCATENATE($F$21,"!",$H$21,":",$H$21)),0),MATCH(AB26,INDIRECT(CONCATENATE($F$15,"!",$H$15,":",$H$15)),0))</f>
        <v>#REF!</v>
      </c>
      <c r="AC24" s="42"/>
      <c r="AD24" s="41" t="e">
        <f aca="true">IF(AD$22,MATCH(EOMONTH(AD26,0),INDIRECT(CONCATENATE($F$21,"!",$H$21,":",$H$21)),0),MATCH(AD26,INDIRECT(CONCATENATE($F$15,"!",$H$15,":",$H$15)),0))</f>
        <v>#REF!</v>
      </c>
      <c r="AE24" s="42"/>
      <c r="AF24" s="41" t="e">
        <f aca="true">IF(AF$22,MATCH(EOMONTH(AF26,0),INDIRECT(CONCATENATE($F$21,"!",$H$21,":",$H$21)),0),MATCH(AF26,INDIRECT(CONCATENATE($F$15,"!",$H$15,":",$H$15)),0))</f>
        <v>#REF!</v>
      </c>
      <c r="AG24" s="42"/>
      <c r="AH24" s="41" t="e">
        <f aca="true">IF(AH$22,MATCH(EOMONTH(AH26,0),INDIRECT(CONCATENATE($F$21,"!",$H$21,":",$H$21)),0),MATCH(AH26,INDIRECT(CONCATENATE($F$15,"!",$H$15,":",$H$15)),0))</f>
        <v>#REF!</v>
      </c>
      <c r="AI24" s="42"/>
    </row>
    <row r="25" customFormat="false" ht="12.75" hidden="true" customHeight="false" outlineLevel="0" collapsed="false">
      <c r="C25" s="25"/>
      <c r="D25" s="26"/>
      <c r="E25" s="26"/>
      <c r="F25" s="44" t="n">
        <f aca="false">'Gas Average Basis'!F25</f>
        <v>37225</v>
      </c>
      <c r="G25" s="26"/>
      <c r="H25" s="26"/>
      <c r="I25" s="26"/>
      <c r="J25" s="45" t="s">
        <v>35</v>
      </c>
      <c r="K25" s="46"/>
      <c r="L25" s="47"/>
      <c r="M25" s="48"/>
      <c r="N25" s="49"/>
      <c r="O25" s="50"/>
      <c r="P25" s="48" t="n">
        <f aca="false">F24</f>
        <v>37196</v>
      </c>
      <c r="Q25" s="49"/>
      <c r="R25" s="47" t="n">
        <f aca="false">'Gas Average Basis'!R25</f>
        <v>37226</v>
      </c>
      <c r="S25" s="49"/>
      <c r="T25" s="50" t="n">
        <v>37165</v>
      </c>
      <c r="U25" s="49"/>
      <c r="V25" s="47" t="n">
        <f aca="false">'Gas Average Basis'!V25</f>
        <v>37226</v>
      </c>
      <c r="W25" s="49"/>
      <c r="X25" s="50" t="n">
        <v>37257</v>
      </c>
      <c r="Y25" s="49"/>
      <c r="Z25" s="50" t="n">
        <v>37347</v>
      </c>
      <c r="AA25" s="49"/>
      <c r="AB25" s="51" t="n">
        <v>37347</v>
      </c>
      <c r="AC25" s="49"/>
      <c r="AD25" s="50" t="n">
        <v>37438</v>
      </c>
      <c r="AE25" s="49"/>
      <c r="AF25" s="50" t="n">
        <v>37530</v>
      </c>
      <c r="AG25" s="49"/>
      <c r="AH25" s="51" t="n">
        <v>37561</v>
      </c>
      <c r="AI25" s="49"/>
    </row>
    <row r="26" customFormat="false" ht="12.75" hidden="true" customHeight="false" outlineLevel="0" collapsed="false">
      <c r="C26" s="25"/>
      <c r="D26" s="26"/>
      <c r="E26" s="26"/>
      <c r="F26" s="26"/>
      <c r="G26" s="26"/>
      <c r="H26" s="26"/>
      <c r="I26" s="26"/>
      <c r="J26" s="52" t="s">
        <v>36</v>
      </c>
      <c r="K26" s="53"/>
      <c r="L26" s="54"/>
      <c r="M26" s="55"/>
      <c r="N26" s="56"/>
      <c r="O26" s="57"/>
      <c r="P26" s="55" t="n">
        <f aca="false">P25</f>
        <v>37196</v>
      </c>
      <c r="Q26" s="56"/>
      <c r="R26" s="54" t="n">
        <f aca="false">R25</f>
        <v>37226</v>
      </c>
      <c r="S26" s="56"/>
      <c r="T26" s="57" t="n">
        <v>37226</v>
      </c>
      <c r="U26" s="56"/>
      <c r="V26" s="54" t="n">
        <v>37316</v>
      </c>
      <c r="W26" s="56"/>
      <c r="X26" s="57" t="n">
        <v>37316</v>
      </c>
      <c r="Y26" s="56"/>
      <c r="Z26" s="57" t="n">
        <v>37408</v>
      </c>
      <c r="AA26" s="56"/>
      <c r="AB26" s="58" t="n">
        <v>37530</v>
      </c>
      <c r="AC26" s="56"/>
      <c r="AD26" s="57" t="n">
        <v>37500</v>
      </c>
      <c r="AE26" s="56"/>
      <c r="AF26" s="57" t="n">
        <v>37591</v>
      </c>
      <c r="AG26" s="56"/>
      <c r="AH26" s="58" t="n">
        <v>37681</v>
      </c>
      <c r="AI26" s="56"/>
    </row>
    <row r="27" customFormat="false" ht="12.75" hidden="true" customHeight="false" outlineLevel="0" collapsed="false">
      <c r="C27" s="59" t="s">
        <v>37</v>
      </c>
      <c r="D27" s="60"/>
      <c r="E27" s="61" t="s">
        <v>38</v>
      </c>
      <c r="F27" s="61" t="s">
        <v>25</v>
      </c>
      <c r="G27" s="61"/>
      <c r="H27" s="61"/>
      <c r="I27" s="62"/>
      <c r="J27" s="60"/>
      <c r="K27" s="63"/>
      <c r="L27" s="63"/>
      <c r="M27" s="63"/>
      <c r="N27" s="64"/>
      <c r="O27" s="65"/>
      <c r="P27" s="63"/>
      <c r="Q27" s="64"/>
      <c r="R27" s="63"/>
      <c r="S27" s="64"/>
      <c r="T27" s="65"/>
      <c r="U27" s="64"/>
      <c r="V27" s="63"/>
      <c r="W27" s="64"/>
      <c r="X27" s="65"/>
      <c r="Y27" s="64"/>
      <c r="Z27" s="65"/>
      <c r="AA27" s="64"/>
      <c r="AB27" s="63"/>
      <c r="AC27" s="64"/>
      <c r="AD27" s="65"/>
      <c r="AE27" s="64"/>
      <c r="AF27" s="65"/>
      <c r="AG27" s="64"/>
      <c r="AH27" s="63"/>
      <c r="AI27" s="64"/>
      <c r="AJ27" s="66" t="s">
        <v>39</v>
      </c>
      <c r="AL27" s="66" t="s">
        <v>40</v>
      </c>
    </row>
    <row r="28" customFormat="false" ht="12.75" hidden="false" customHeight="false" outlineLevel="0" collapsed="false">
      <c r="C28" s="67" t="s">
        <v>41</v>
      </c>
      <c r="D28" s="60"/>
      <c r="E28" s="68" t="s">
        <v>41</v>
      </c>
      <c r="F28" s="68" t="s">
        <v>41</v>
      </c>
      <c r="G28" s="68"/>
      <c r="H28" s="68"/>
      <c r="I28" s="68"/>
      <c r="J28" s="60"/>
      <c r="K28" s="69"/>
      <c r="L28" s="70"/>
      <c r="M28" s="70"/>
      <c r="N28" s="71"/>
      <c r="O28" s="70"/>
      <c r="P28" s="70"/>
      <c r="Q28" s="71"/>
      <c r="R28" s="70" t="e">
        <f aca="false">IF(R$22,AveragePrices($F$21,R$23,R$24,$AJ28),AveragePrices($F$15,R$23,R$24,$AL28))</f>
        <v>#VALUE!</v>
      </c>
      <c r="S28" s="71" t="e">
        <f aca="false">R28-'[5]Gas Average PhyIdx'!R28</f>
        <v>#VALUE!</v>
      </c>
      <c r="T28" s="70" t="e">
        <f aca="false">IF(T$22,AveragePrices($F$21,T$23,T$24,$AJ28),AveragePrices($F$15,T$23,T$24,$AL28))</f>
        <v>#VALUE!</v>
      </c>
      <c r="U28" s="71" t="n">
        <v>-0.043</v>
      </c>
      <c r="V28" s="70" t="e">
        <f aca="false">IF(V$22,AveragePrices($F$21,V$23,V$24,$AJ28),AveragePrices($F$15,V$23,V$24,$AL28))</f>
        <v>#VALUE!</v>
      </c>
      <c r="W28" s="71" t="e">
        <f aca="false">V28-'[5]Gas Average PhyIdx'!V28</f>
        <v>#VALUE!</v>
      </c>
      <c r="X28" s="70" t="e">
        <f aca="false">IF(X$22,AveragePrices($F$21,X$23,X$24,$AJ28),AveragePrices($F$15,X$23,X$24,$AL28))</f>
        <v>#VALUE!</v>
      </c>
      <c r="Y28" s="71" t="n">
        <v>-0.0483</v>
      </c>
      <c r="Z28" s="70" t="e">
        <f aca="false">IF(Z$22,AveragePrices($F$21,Z$23,Z$24,$AJ28),AveragePrices($F$15,Z$23,Z$24,$AL28))</f>
        <v>#VALUE!</v>
      </c>
      <c r="AA28" s="71" t="n">
        <v>-0.01</v>
      </c>
      <c r="AB28" s="70" t="e">
        <f aca="false">IF(AB$22,AveragePrices($F$21,AB$23,AB$24,$AJ28),AveragePrices($F$15,AB$23,AB$24,$AL28))</f>
        <v>#VALUE!</v>
      </c>
      <c r="AC28" s="71" t="e">
        <f aca="false">AB28-'[5]Gas Average PhyIdx'!AB28</f>
        <v>#VALUE!</v>
      </c>
      <c r="AD28" s="70" t="e">
        <f aca="false">IF(AD$22,AveragePrices($F$21,AD$23,AD$24,$AJ28),AveragePrices($F$15,AD$23,AD$24,$AL28))</f>
        <v>#VALUE!</v>
      </c>
      <c r="AE28" s="71" t="n">
        <v>-0.045</v>
      </c>
      <c r="AF28" s="70" t="e">
        <f aca="false">IF(AF$22,AveragePrices($F$21,AF$23,AF$24,$AJ28),AveragePrices($F$15,AF$23,AF$24,$AL28))</f>
        <v>#VALUE!</v>
      </c>
      <c r="AG28" s="71" t="n">
        <v>-0.03</v>
      </c>
      <c r="AH28" s="70" t="e">
        <f aca="false">IF(AH$22,AveragePrices($F$21,AH$23,AH$24,$AJ28),AveragePrices($F$15,AH$23,AH$24,$AL28))</f>
        <v>#VALUE!</v>
      </c>
      <c r="AI28" s="72" t="e">
        <f aca="false">AH28-'[5]Gas Average PhyIdx'!AH28</f>
        <v>#VALUE!</v>
      </c>
      <c r="AJ28" s="73" t="e">
        <f aca="true">IF(E28="","",MATCH(E28,INDIRECT(CONCATENATE($F$21,"!",$G$21,":",$G$21)),0))</f>
        <v>#REF!</v>
      </c>
      <c r="AL28" s="73" t="e">
        <f aca="true">IF(F28="","",MATCH(F28,INDIRECT(CONCATENATE($F$15,"!",$G$15,":",$G$15)),0))</f>
        <v>#REF!</v>
      </c>
    </row>
    <row r="29" customFormat="false" ht="12.75" hidden="false" customHeight="false" outlineLevel="0" collapsed="false">
      <c r="C29" s="67" t="s">
        <v>42</v>
      </c>
      <c r="D29" s="60"/>
      <c r="E29" s="68" t="s">
        <v>42</v>
      </c>
      <c r="F29" s="68" t="s">
        <v>42</v>
      </c>
      <c r="G29" s="68"/>
      <c r="H29" s="68"/>
      <c r="I29" s="68"/>
      <c r="J29" s="60"/>
      <c r="K29" s="69"/>
      <c r="L29" s="70"/>
      <c r="M29" s="70"/>
      <c r="N29" s="71"/>
      <c r="O29" s="70"/>
      <c r="P29" s="70"/>
      <c r="Q29" s="71"/>
      <c r="R29" s="70" t="e">
        <f aca="false">IF(R$22,AveragePrices($F$21,R$23,R$24,$AJ29),AveragePrices($F$15,R$23,R$24,$AL29))</f>
        <v>#VALUE!</v>
      </c>
      <c r="S29" s="71" t="e">
        <f aca="false">R29-'[5]Gas Average PhyIdx'!R29</f>
        <v>#VALUE!</v>
      </c>
      <c r="T29" s="70" t="e">
        <f aca="false">IF(T$22,AveragePrices($F$21,T$23,T$24,$AJ29),AveragePrices($F$15,T$23,T$24,$AL29))</f>
        <v>#VALUE!</v>
      </c>
      <c r="U29" s="71" t="e">
        <f aca="false">T29-'[5]Gas Average Basis'!S29</f>
        <v>#VALUE!</v>
      </c>
      <c r="V29" s="70" t="e">
        <f aca="false">IF(V$22,AveragePrices($F$21,V$23,V$24,$AJ29),AveragePrices($F$15,V$23,V$24,$AL29))</f>
        <v>#VALUE!</v>
      </c>
      <c r="W29" s="71" t="e">
        <f aca="false">V29-'[5]Gas Average PhyIdx'!V29</f>
        <v>#VALUE!</v>
      </c>
      <c r="X29" s="70" t="e">
        <f aca="false">IF(X$22,AveragePrices($F$21,X$23,X$24,$AJ29),AveragePrices($F$15,X$23,X$24,$AL29))</f>
        <v>#VALUE!</v>
      </c>
      <c r="Y29" s="71" t="e">
        <f aca="false">X29-'[5]Gas Average Basis'!W29</f>
        <v>#VALUE!</v>
      </c>
      <c r="Z29" s="70" t="e">
        <f aca="false">IF(Z$22,AveragePrices($F$21,Z$23,Z$24,$AJ29),AveragePrices($F$15,Z$23,Z$24,$AL29))</f>
        <v>#VALUE!</v>
      </c>
      <c r="AA29" s="71" t="e">
        <f aca="false">Z29-'[5]Gas Average Basis'!Y29</f>
        <v>#VALUE!</v>
      </c>
      <c r="AB29" s="70" t="e">
        <f aca="false">IF(AB$22,AveragePrices($F$21,AB$23,AB$24,$AJ29),AveragePrices($F$15,AB$23,AB$24,$AL29))</f>
        <v>#VALUE!</v>
      </c>
      <c r="AC29" s="71" t="e">
        <f aca="false">AB29-'[5]Gas Average PhyIdx'!AB29</f>
        <v>#VALUE!</v>
      </c>
      <c r="AD29" s="70" t="e">
        <f aca="false">IF(AD$22,AveragePrices($F$21,AD$23,AD$24,$AJ29),AveragePrices($F$15,AD$23,AD$24,$AL29))</f>
        <v>#VALUE!</v>
      </c>
      <c r="AE29" s="71" t="e">
        <f aca="false">AD29-'[5]Gas Average Basis'!AC29</f>
        <v>#VALUE!</v>
      </c>
      <c r="AF29" s="70" t="e">
        <f aca="false">IF(AF$22,AveragePrices($F$21,AF$23,AF$24,$AJ29),AveragePrices($F$15,AF$23,AF$24,$AL29))</f>
        <v>#VALUE!</v>
      </c>
      <c r="AG29" s="71" t="e">
        <f aca="false">AF29-'[5]Gas Average Basis'!AE29</f>
        <v>#VALUE!</v>
      </c>
      <c r="AH29" s="70" t="e">
        <f aca="false">IF(AH$22,AveragePrices($F$21,AH$23,AH$24,$AJ29),AveragePrices($F$15,AH$23,AH$24,$AL29))</f>
        <v>#VALUE!</v>
      </c>
      <c r="AI29" s="72" t="e">
        <f aca="false">AH29-'[5]Gas Average PhyIdx'!AH29</f>
        <v>#VALUE!</v>
      </c>
      <c r="AJ29" s="74" t="e">
        <f aca="true">IF(E29="","",MATCH(E29,INDIRECT(CONCATENATE($F$21,"!",$G$21,":",$G$21)),0))</f>
        <v>#REF!</v>
      </c>
      <c r="AL29" s="74" t="e">
        <f aca="true">IF(F29="","",MATCH(F29,INDIRECT(CONCATENATE($F$15,"!",$G$15,":",$G$15)),0))</f>
        <v>#REF!</v>
      </c>
    </row>
    <row r="30" customFormat="false" ht="12.75" hidden="false" customHeight="false" outlineLevel="0" collapsed="false">
      <c r="C30" s="67" t="s">
        <v>43</v>
      </c>
      <c r="D30" s="60"/>
      <c r="E30" s="68" t="s">
        <v>43</v>
      </c>
      <c r="F30" s="68" t="s">
        <v>43</v>
      </c>
      <c r="G30" s="68"/>
      <c r="H30" s="68"/>
      <c r="I30" s="68"/>
      <c r="J30" s="60"/>
      <c r="K30" s="69"/>
      <c r="L30" s="70"/>
      <c r="M30" s="70"/>
      <c r="N30" s="71"/>
      <c r="O30" s="70"/>
      <c r="P30" s="70"/>
      <c r="Q30" s="71"/>
      <c r="R30" s="70" t="e">
        <f aca="false">IF(R$22,AveragePrices($F$21,R$23,R$24,$AJ30),AveragePrices($F$15,R$23,R$24,$AL30))</f>
        <v>#VALUE!</v>
      </c>
      <c r="S30" s="71" t="e">
        <f aca="false">R30-'[5]Gas Average PhyIdx'!R30</f>
        <v>#VALUE!</v>
      </c>
      <c r="T30" s="70" t="e">
        <f aca="false">IF(T$22,AveragePrices($F$21,T$23,T$24,$AJ30),AveragePrices($F$15,T$23,T$24,$AL30))</f>
        <v>#VALUE!</v>
      </c>
      <c r="U30" s="71" t="e">
        <f aca="false">T30-'[5]Gas Average Basis'!S30</f>
        <v>#VALUE!</v>
      </c>
      <c r="V30" s="70" t="e">
        <f aca="false">IF(V$22,AveragePrices($F$21,V$23,V$24,$AJ30),AveragePrices($F$15,V$23,V$24,$AL30))</f>
        <v>#VALUE!</v>
      </c>
      <c r="W30" s="71" t="e">
        <f aca="false">V30-'[5]Gas Average PhyIdx'!V30</f>
        <v>#VALUE!</v>
      </c>
      <c r="X30" s="70" t="e">
        <f aca="false">IF(X$22,AveragePrices($F$21,X$23,X$24,$AJ30),AveragePrices($F$15,X$23,X$24,$AL30))</f>
        <v>#VALUE!</v>
      </c>
      <c r="Y30" s="71" t="e">
        <f aca="false">X30-'[5]Gas Average Basis'!W30</f>
        <v>#VALUE!</v>
      </c>
      <c r="Z30" s="70" t="e">
        <f aca="false">IF(Z$22,AveragePrices($F$21,Z$23,Z$24,$AJ30),AveragePrices($F$15,Z$23,Z$24,$AL30))</f>
        <v>#VALUE!</v>
      </c>
      <c r="AA30" s="71" t="e">
        <f aca="false">Z30-'[5]Gas Average Basis'!Y30</f>
        <v>#VALUE!</v>
      </c>
      <c r="AB30" s="70" t="e">
        <f aca="false">IF(AB$22,AveragePrices($F$21,AB$23,AB$24,$AJ30),AveragePrices($F$15,AB$23,AB$24,$AL30))</f>
        <v>#VALUE!</v>
      </c>
      <c r="AC30" s="71" t="e">
        <f aca="false">AB30-'[5]Gas Average PhyIdx'!AB30</f>
        <v>#VALUE!</v>
      </c>
      <c r="AD30" s="70" t="e">
        <f aca="false">IF(AD$22,AveragePrices($F$21,AD$23,AD$24,$AJ30),AveragePrices($F$15,AD$23,AD$24,$AL30))</f>
        <v>#VALUE!</v>
      </c>
      <c r="AE30" s="71" t="e">
        <f aca="false">AD30-'[5]Gas Average Basis'!AC30</f>
        <v>#VALUE!</v>
      </c>
      <c r="AF30" s="70" t="e">
        <f aca="false">IF(AF$22,AveragePrices($F$21,AF$23,AF$24,$AJ30),AveragePrices($F$15,AF$23,AF$24,$AL30))</f>
        <v>#VALUE!</v>
      </c>
      <c r="AG30" s="71" t="e">
        <f aca="false">AF30-'[5]Gas Average Basis'!AE30</f>
        <v>#VALUE!</v>
      </c>
      <c r="AH30" s="70" t="e">
        <f aca="false">IF(AH$22,AveragePrices($F$21,AH$23,AH$24,$AJ30),AveragePrices($F$15,AH$23,AH$24,$AL30))</f>
        <v>#VALUE!</v>
      </c>
      <c r="AI30" s="72" t="e">
        <f aca="false">AH30-'[5]Gas Average PhyIdx'!AH30</f>
        <v>#VALUE!</v>
      </c>
      <c r="AJ30" s="74" t="e">
        <f aca="true">IF(E30="","",MATCH(E30,INDIRECT(CONCATENATE($F$21,"!",$G$21,":",$G$21)),0))</f>
        <v>#REF!</v>
      </c>
      <c r="AL30" s="74" t="e">
        <f aca="true">IF(F30="","",MATCH(F30,INDIRECT(CONCATENATE($F$15,"!",$G$15,":",$G$15)),0))</f>
        <v>#REF!</v>
      </c>
    </row>
    <row r="31" customFormat="false" ht="13.5" hidden="false" customHeight="false" outlineLevel="0" collapsed="false">
      <c r="C31" s="67" t="s">
        <v>44</v>
      </c>
      <c r="D31" s="60"/>
      <c r="E31" s="68" t="s">
        <v>44</v>
      </c>
      <c r="F31" s="68" t="s">
        <v>44</v>
      </c>
      <c r="G31" s="68"/>
      <c r="H31" s="68"/>
      <c r="I31" s="68"/>
      <c r="J31" s="60"/>
      <c r="K31" s="69"/>
      <c r="L31" s="70"/>
      <c r="M31" s="70"/>
      <c r="N31" s="71"/>
      <c r="O31" s="70"/>
      <c r="P31" s="70"/>
      <c r="Q31" s="71"/>
      <c r="R31" s="70" t="e">
        <f aca="false">IF(R$22,AveragePrices($F$21,R$23,R$24,$AJ31),AveragePrices($F$15,R$23,R$24,$AL31))</f>
        <v>#VALUE!</v>
      </c>
      <c r="S31" s="71" t="e">
        <f aca="false">R31-'[5]Gas Average PhyIdx'!R31</f>
        <v>#VALUE!</v>
      </c>
      <c r="T31" s="70" t="e">
        <f aca="false">IF(T$22,AveragePrices($F$21,T$23,T$24,$AJ31),AveragePrices($F$15,T$23,T$24,$AL31))</f>
        <v>#VALUE!</v>
      </c>
      <c r="U31" s="71" t="e">
        <f aca="false">T31-'[5]Gas Average Basis'!S31</f>
        <v>#VALUE!</v>
      </c>
      <c r="V31" s="70" t="e">
        <f aca="false">IF(V$22,AveragePrices($F$21,V$23,V$24,$AJ31),AveragePrices($F$15,V$23,V$24,$AL31))</f>
        <v>#VALUE!</v>
      </c>
      <c r="W31" s="71" t="e">
        <f aca="false">V31-'[5]Gas Average PhyIdx'!V31</f>
        <v>#VALUE!</v>
      </c>
      <c r="X31" s="70" t="e">
        <f aca="false">IF(X$22,AveragePrices($F$21,X$23,X$24,$AJ31),AveragePrices($F$15,X$23,X$24,$AL31))</f>
        <v>#VALUE!</v>
      </c>
      <c r="Y31" s="71" t="e">
        <f aca="false">X31-'[5]Gas Average Basis'!W31</f>
        <v>#VALUE!</v>
      </c>
      <c r="Z31" s="70" t="e">
        <f aca="false">IF(Z$22,AveragePrices($F$21,Z$23,Z$24,$AJ31),AveragePrices($F$15,Z$23,Z$24,$AL31))</f>
        <v>#VALUE!</v>
      </c>
      <c r="AA31" s="71" t="e">
        <f aca="false">Z31-'[5]Gas Average Basis'!Y31</f>
        <v>#VALUE!</v>
      </c>
      <c r="AB31" s="70" t="e">
        <f aca="false">IF(AB$22,AveragePrices($F$21,AB$23,AB$24,$AJ31),AveragePrices($F$15,AB$23,AB$24,$AL31))</f>
        <v>#VALUE!</v>
      </c>
      <c r="AC31" s="71" t="e">
        <f aca="false">AB31-'[5]Gas Average PhyIdx'!AB31</f>
        <v>#VALUE!</v>
      </c>
      <c r="AD31" s="70" t="e">
        <f aca="false">IF(AD$22,AveragePrices($F$21,AD$23,AD$24,$AJ31),AveragePrices($F$15,AD$23,AD$24,$AL31))</f>
        <v>#VALUE!</v>
      </c>
      <c r="AE31" s="71" t="e">
        <f aca="false">AD31-'[5]Gas Average Basis'!AC31</f>
        <v>#VALUE!</v>
      </c>
      <c r="AF31" s="70" t="e">
        <f aca="false">IF(AF$22,AveragePrices($F$21,AF$23,AF$24,$AJ31),AveragePrices($F$15,AF$23,AF$24,$AL31))</f>
        <v>#VALUE!</v>
      </c>
      <c r="AG31" s="71" t="e">
        <f aca="false">AF31-'[5]Gas Average Basis'!AE31</f>
        <v>#VALUE!</v>
      </c>
      <c r="AH31" s="70" t="e">
        <f aca="false">IF(AH$22,AveragePrices($F$21,AH$23,AH$24,$AJ31),AveragePrices($F$15,AH$23,AH$24,$AL31))</f>
        <v>#VALUE!</v>
      </c>
      <c r="AI31" s="72" t="e">
        <f aca="false">AH31-'[5]Gas Average PhyIdx'!AH31</f>
        <v>#VALUE!</v>
      </c>
      <c r="AJ31" s="74" t="e">
        <f aca="true">IF(E31="","",MATCH(E31,INDIRECT(CONCATENATE($F$21,"!",$G$21,":",$G$21)),0))</f>
        <v>#REF!</v>
      </c>
      <c r="AL31" s="74" t="e">
        <f aca="true">IF(F31="","",MATCH(F31,INDIRECT(CONCATENATE($F$15,"!",$G$15,":",$G$15)),0))</f>
        <v>#REF!</v>
      </c>
    </row>
    <row r="32" customFormat="false" ht="14.25" hidden="false" customHeight="true" outlineLevel="0" collapsed="false">
      <c r="C32" s="75" t="s">
        <v>45</v>
      </c>
      <c r="D32" s="75"/>
      <c r="E32" s="75"/>
      <c r="F32" s="75"/>
      <c r="G32" s="75"/>
      <c r="H32" s="75"/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5"/>
      <c r="AA32" s="75"/>
      <c r="AB32" s="75"/>
      <c r="AC32" s="75"/>
      <c r="AD32" s="75"/>
      <c r="AE32" s="75"/>
      <c r="AF32" s="75"/>
      <c r="AG32" s="75"/>
      <c r="AH32" s="75"/>
      <c r="AI32" s="75"/>
      <c r="AJ32" s="74"/>
      <c r="AL32" s="74"/>
    </row>
    <row r="33" customFormat="false" ht="12.75" hidden="false" customHeight="false" outlineLevel="0" collapsed="false">
      <c r="C33" s="67" t="s">
        <v>46</v>
      </c>
      <c r="D33" s="60"/>
      <c r="E33" s="68" t="s">
        <v>47</v>
      </c>
      <c r="F33" s="68" t="s">
        <v>47</v>
      </c>
      <c r="G33" s="68"/>
      <c r="H33" s="68"/>
      <c r="I33" s="68"/>
      <c r="J33" s="60"/>
      <c r="K33" s="69"/>
      <c r="L33" s="70"/>
      <c r="M33" s="70"/>
      <c r="N33" s="71"/>
      <c r="O33" s="70"/>
      <c r="P33" s="70"/>
      <c r="Q33" s="71"/>
      <c r="R33" s="70" t="e">
        <f aca="false">IF(R$22,AveragePrices($F$21,R$23,R$24,$AJ33),AveragePrices($F$15,R$23,R$24,$AL33))</f>
        <v>#VALUE!</v>
      </c>
      <c r="S33" s="71" t="e">
        <f aca="false">R33-'[5]Gas Average PhyIdx'!R33</f>
        <v>#VALUE!</v>
      </c>
      <c r="T33" s="70" t="e">
        <f aca="false">IF(T$22,AveragePrices($F$21,T$23,T$24,$AJ33),AveragePrices($F$15,T$23,T$24,$AL33))</f>
        <v>#VALUE!</v>
      </c>
      <c r="U33" s="71" t="e">
        <f aca="false">T33-'[5]Gas Average Basis'!S33</f>
        <v>#VALUE!</v>
      </c>
      <c r="V33" s="70" t="e">
        <f aca="false">IF(V$22,AveragePrices($F$21,V$23,V$24,$AJ33),AveragePrices($F$15,V$23,V$24,$AL33))</f>
        <v>#VALUE!</v>
      </c>
      <c r="W33" s="71" t="e">
        <f aca="false">V33-'[5]Gas Average PhyIdx'!V33</f>
        <v>#VALUE!</v>
      </c>
      <c r="X33" s="70" t="e">
        <f aca="false">IF(X$22,AveragePrices($F$21,X$23,X$24,$AJ33),AveragePrices($F$15,X$23,X$24,$AL33))</f>
        <v>#VALUE!</v>
      </c>
      <c r="Y33" s="71" t="e">
        <f aca="false">X33-'[5]Gas Average Basis'!W33</f>
        <v>#VALUE!</v>
      </c>
      <c r="Z33" s="70" t="e">
        <f aca="false">IF(Z$22,AveragePrices($F$21,Z$23,Z$24,$AJ33),AveragePrices($F$15,Z$23,Z$24,$AL33))</f>
        <v>#VALUE!</v>
      </c>
      <c r="AA33" s="71" t="e">
        <f aca="false">Z33-'[5]Gas Average Basis'!Y33</f>
        <v>#VALUE!</v>
      </c>
      <c r="AB33" s="70" t="e">
        <f aca="false">IF(AB$22,AveragePrices($F$21,AB$23,AB$24,$AJ33),AveragePrices($F$15,AB$23,AB$24,$AL33))</f>
        <v>#VALUE!</v>
      </c>
      <c r="AC33" s="71" t="e">
        <f aca="false">AB33-'[5]Gas Average PhyIdx'!AB33</f>
        <v>#VALUE!</v>
      </c>
      <c r="AD33" s="70" t="e">
        <f aca="false">IF(AD$22,AveragePrices($F$21,AD$23,AD$24,$AJ33),AveragePrices($F$15,AD$23,AD$24,$AL33))</f>
        <v>#VALUE!</v>
      </c>
      <c r="AE33" s="71" t="e">
        <f aca="false">AD33-'[5]Gas Average Basis'!AC33</f>
        <v>#VALUE!</v>
      </c>
      <c r="AF33" s="70" t="e">
        <f aca="false">IF(AF$22,AveragePrices($F$21,AF$23,AF$24,$AJ33),AveragePrices($F$15,AF$23,AF$24,$AL33))</f>
        <v>#VALUE!</v>
      </c>
      <c r="AG33" s="71" t="e">
        <f aca="false">AF33-'[5]Gas Average Basis'!AE33</f>
        <v>#VALUE!</v>
      </c>
      <c r="AH33" s="70" t="e">
        <f aca="false">IF(AH$22,AveragePrices($F$21,AH$23,AH$24,$AJ33),AveragePrices($F$15,AH$23,AH$24,$AL33))</f>
        <v>#VALUE!</v>
      </c>
      <c r="AI33" s="72" t="e">
        <f aca="false">AH33-'[5]Gas Average PhyIdx'!AH33</f>
        <v>#VALUE!</v>
      </c>
      <c r="AJ33" s="74" t="e">
        <f aca="true">IF(E33="","",MATCH(E33,INDIRECT(CONCATENATE($F$21,"!",$G$21,":",$G$21)),0))</f>
        <v>#REF!</v>
      </c>
      <c r="AL33" s="74" t="e">
        <f aca="true">IF(F33="","",MATCH(F33,INDIRECT(CONCATENATE($F$15,"!",$G$15,":",$G$15)),0))</f>
        <v>#REF!</v>
      </c>
    </row>
    <row r="34" customFormat="false" ht="12.75" hidden="false" customHeight="false" outlineLevel="0" collapsed="false">
      <c r="C34" s="67" t="s">
        <v>48</v>
      </c>
      <c r="D34" s="60"/>
      <c r="E34" s="68" t="s">
        <v>49</v>
      </c>
      <c r="F34" s="68" t="s">
        <v>49</v>
      </c>
      <c r="G34" s="68"/>
      <c r="H34" s="68"/>
      <c r="I34" s="68"/>
      <c r="J34" s="60"/>
      <c r="K34" s="69"/>
      <c r="L34" s="70"/>
      <c r="M34" s="70"/>
      <c r="N34" s="71"/>
      <c r="O34" s="70"/>
      <c r="P34" s="70"/>
      <c r="Q34" s="71"/>
      <c r="R34" s="70" t="e">
        <f aca="false">IF(R$22,AveragePrices($F$21,R$23,R$24,$AJ34),AveragePrices($F$15,R$23,R$24,$AL34))</f>
        <v>#VALUE!</v>
      </c>
      <c r="S34" s="71" t="e">
        <f aca="false">R34-'[5]Gas Average PhyIdx'!R34</f>
        <v>#VALUE!</v>
      </c>
      <c r="T34" s="70" t="e">
        <f aca="false">IF(T$22,AveragePrices($F$21,T$23,T$24,$AJ34),AveragePrices($F$15,T$23,T$24,$AL34))</f>
        <v>#VALUE!</v>
      </c>
      <c r="U34" s="71" t="e">
        <f aca="false">T34-'[5]Gas Average Basis'!S34</f>
        <v>#VALUE!</v>
      </c>
      <c r="V34" s="70" t="e">
        <f aca="false">IF(V$22,AveragePrices($F$21,V$23,V$24,$AJ34),AveragePrices($F$15,V$23,V$24,$AL34))</f>
        <v>#VALUE!</v>
      </c>
      <c r="W34" s="71" t="e">
        <f aca="false">V34-'[5]Gas Average PhyIdx'!V34</f>
        <v>#VALUE!</v>
      </c>
      <c r="X34" s="70" t="e">
        <f aca="false">IF(X$22,AveragePrices($F$21,X$23,X$24,$AJ34),AveragePrices($F$15,X$23,X$24,$AL34))</f>
        <v>#VALUE!</v>
      </c>
      <c r="Y34" s="71" t="e">
        <f aca="false">X34-'[5]Gas Average Basis'!W34</f>
        <v>#VALUE!</v>
      </c>
      <c r="Z34" s="70" t="e">
        <f aca="false">IF(Z$22,AveragePrices($F$21,Z$23,Z$24,$AJ34),AveragePrices($F$15,Z$23,Z$24,$AL34))</f>
        <v>#VALUE!</v>
      </c>
      <c r="AA34" s="71" t="e">
        <f aca="false">Z34-'[5]Gas Average Basis'!Y34</f>
        <v>#VALUE!</v>
      </c>
      <c r="AB34" s="70" t="e">
        <f aca="false">IF(AB$22,AveragePrices($F$21,AB$23,AB$24,$AJ34),AveragePrices($F$15,AB$23,AB$24,$AL34))</f>
        <v>#VALUE!</v>
      </c>
      <c r="AC34" s="71" t="e">
        <f aca="false">AB34-'[5]Gas Average PhyIdx'!AB34</f>
        <v>#VALUE!</v>
      </c>
      <c r="AD34" s="70" t="e">
        <f aca="false">IF(AD$22,AveragePrices($F$21,AD$23,AD$24,$AJ34),AveragePrices($F$15,AD$23,AD$24,$AL34))</f>
        <v>#VALUE!</v>
      </c>
      <c r="AE34" s="71" t="e">
        <f aca="false">AD34-'[5]Gas Average Basis'!AC34</f>
        <v>#VALUE!</v>
      </c>
      <c r="AF34" s="70" t="e">
        <f aca="false">IF(AF$22,AveragePrices($F$21,AF$23,AF$24,$AJ34),AveragePrices($F$15,AF$23,AF$24,$AL34))</f>
        <v>#VALUE!</v>
      </c>
      <c r="AG34" s="71" t="e">
        <f aca="false">AF34-'[5]Gas Average Basis'!AE34</f>
        <v>#VALUE!</v>
      </c>
      <c r="AH34" s="70" t="e">
        <f aca="false">IF(AH$22,AveragePrices($F$21,AH$23,AH$24,$AJ34),AveragePrices($F$15,AH$23,AH$24,$AL34))</f>
        <v>#VALUE!</v>
      </c>
      <c r="AI34" s="72" t="e">
        <f aca="false">AH34-'[5]Gas Average PhyIdx'!AH34</f>
        <v>#VALUE!</v>
      </c>
      <c r="AJ34" s="74" t="e">
        <f aca="true">IF(E34="","",MATCH(E34,INDIRECT(CONCATENATE($F$21,"!",$G$21,":",$G$21)),0))</f>
        <v>#REF!</v>
      </c>
      <c r="AL34" s="74" t="e">
        <f aca="true">IF(F34="","",MATCH(F34,INDIRECT(CONCATENATE($F$15,"!",$G$15,":",$G$15)),0))</f>
        <v>#REF!</v>
      </c>
    </row>
    <row r="35" customFormat="false" ht="12.75" hidden="false" customHeight="false" outlineLevel="0" collapsed="false">
      <c r="C35" s="67" t="s">
        <v>50</v>
      </c>
      <c r="D35" s="60"/>
      <c r="E35" s="68" t="s">
        <v>51</v>
      </c>
      <c r="F35" s="68" t="s">
        <v>51</v>
      </c>
      <c r="G35" s="68"/>
      <c r="H35" s="68"/>
      <c r="I35" s="68"/>
      <c r="J35" s="60"/>
      <c r="K35" s="69"/>
      <c r="L35" s="70"/>
      <c r="M35" s="70"/>
      <c r="N35" s="71"/>
      <c r="O35" s="70"/>
      <c r="P35" s="70"/>
      <c r="Q35" s="71"/>
      <c r="R35" s="70" t="e">
        <f aca="false">IF(R$22,AveragePrices($F$21,R$23,R$24,$AJ35),AveragePrices($F$15,R$23,R$24,$AL35))</f>
        <v>#VALUE!</v>
      </c>
      <c r="S35" s="71" t="e">
        <f aca="false">R35-'[5]Gas Average PhyIdx'!R35</f>
        <v>#VALUE!</v>
      </c>
      <c r="T35" s="70" t="e">
        <f aca="false">IF(T$22,AveragePrices($F$21,T$23,T$24,$AJ35),AveragePrices($F$15,T$23,T$24,$AL35))</f>
        <v>#VALUE!</v>
      </c>
      <c r="U35" s="71" t="e">
        <f aca="false">T35-'[5]Gas Average Basis'!S35</f>
        <v>#VALUE!</v>
      </c>
      <c r="V35" s="70" t="e">
        <f aca="false">IF(V$22,AveragePrices($F$21,V$23,V$24,$AJ35),AveragePrices($F$15,V$23,V$24,$AL35))</f>
        <v>#VALUE!</v>
      </c>
      <c r="W35" s="71" t="e">
        <f aca="false">V35-'[5]Gas Average PhyIdx'!V35</f>
        <v>#VALUE!</v>
      </c>
      <c r="X35" s="70" t="e">
        <f aca="false">IF(X$22,AveragePrices($F$21,X$23,X$24,$AJ35),AveragePrices($F$15,X$23,X$24,$AL35))</f>
        <v>#VALUE!</v>
      </c>
      <c r="Y35" s="71" t="e">
        <f aca="false">X35-'[5]Gas Average Basis'!W35</f>
        <v>#VALUE!</v>
      </c>
      <c r="Z35" s="70" t="e">
        <f aca="false">IF(Z$22,AveragePrices($F$21,Z$23,Z$24,$AJ35),AveragePrices($F$15,Z$23,Z$24,$AL35))</f>
        <v>#VALUE!</v>
      </c>
      <c r="AA35" s="71" t="e">
        <f aca="false">Z35-'[5]Gas Average Basis'!Y35</f>
        <v>#VALUE!</v>
      </c>
      <c r="AB35" s="70" t="e">
        <f aca="false">IF(AB$22,AveragePrices($F$21,AB$23,AB$24,$AJ35),AveragePrices($F$15,AB$23,AB$24,$AL35))</f>
        <v>#VALUE!</v>
      </c>
      <c r="AC35" s="71" t="e">
        <f aca="false">AB35-'[5]Gas Average PhyIdx'!AB35</f>
        <v>#VALUE!</v>
      </c>
      <c r="AD35" s="70" t="e">
        <f aca="false">IF(AD$22,AveragePrices($F$21,AD$23,AD$24,$AJ35),AveragePrices($F$15,AD$23,AD$24,$AL35))</f>
        <v>#VALUE!</v>
      </c>
      <c r="AE35" s="71" t="e">
        <f aca="false">AD35-'[5]Gas Average Basis'!AC35</f>
        <v>#VALUE!</v>
      </c>
      <c r="AF35" s="70" t="e">
        <f aca="false">IF(AF$22,AveragePrices($F$21,AF$23,AF$24,$AJ35),AveragePrices($F$15,AF$23,AF$24,$AL35))</f>
        <v>#VALUE!</v>
      </c>
      <c r="AG35" s="71" t="e">
        <f aca="false">AF35-'[5]Gas Average Basis'!AE35</f>
        <v>#VALUE!</v>
      </c>
      <c r="AH35" s="70" t="e">
        <f aca="false">IF(AH$22,AveragePrices($F$21,AH$23,AH$24,$AJ35),AveragePrices($F$15,AH$23,AH$24,$AL35))</f>
        <v>#VALUE!</v>
      </c>
      <c r="AI35" s="72" t="e">
        <f aca="false">AH35-'[5]Gas Average PhyIdx'!AH35</f>
        <v>#VALUE!</v>
      </c>
      <c r="AJ35" s="74" t="e">
        <f aca="true">IF(E35="","",MATCH(E35,INDIRECT(CONCATENATE($F$21,"!",$G$21,":",$G$21)),0))</f>
        <v>#REF!</v>
      </c>
      <c r="AL35" s="74" t="e">
        <f aca="true">IF(F35="","",MATCH(F35,INDIRECT(CONCATENATE($F$15,"!",$G$15,":",$G$15)),0))</f>
        <v>#REF!</v>
      </c>
    </row>
    <row r="36" customFormat="false" ht="13.5" hidden="false" customHeight="false" outlineLevel="0" collapsed="false">
      <c r="C36" s="67" t="s">
        <v>52</v>
      </c>
      <c r="D36" s="60"/>
      <c r="E36" s="76" t="s">
        <v>53</v>
      </c>
      <c r="F36" s="68" t="s">
        <v>53</v>
      </c>
      <c r="G36" s="68"/>
      <c r="H36" s="68"/>
      <c r="I36" s="68"/>
      <c r="J36" s="60"/>
      <c r="K36" s="69"/>
      <c r="L36" s="70"/>
      <c r="M36" s="70"/>
      <c r="N36" s="71"/>
      <c r="O36" s="70"/>
      <c r="P36" s="70"/>
      <c r="Q36" s="71"/>
      <c r="R36" s="70" t="e">
        <f aca="false">IF(R$22,AveragePrices($F$21,R$23,R$24,$AJ36),AveragePrices($F$15,R$23,R$24,$AL36))</f>
        <v>#VALUE!</v>
      </c>
      <c r="S36" s="71" t="e">
        <f aca="false">R36-'[5]Gas Average PhyIdx'!R36</f>
        <v>#VALUE!</v>
      </c>
      <c r="T36" s="70" t="e">
        <f aca="false">IF(T$22,AveragePrices($F$21,T$23,T$24,$AJ36),AveragePrices($F$15,T$23,T$24,$AL36))</f>
        <v>#VALUE!</v>
      </c>
      <c r="U36" s="71" t="e">
        <f aca="false">T36-'[5]Gas Average Basis'!S36</f>
        <v>#VALUE!</v>
      </c>
      <c r="V36" s="70" t="e">
        <f aca="false">IF(V$22,AveragePrices($F$21,V$23,V$24,$AJ36),AveragePrices($F$15,V$23,V$24,$AL36))</f>
        <v>#VALUE!</v>
      </c>
      <c r="W36" s="71" t="e">
        <f aca="false">V36-'[5]Gas Average PhyIdx'!V36</f>
        <v>#VALUE!</v>
      </c>
      <c r="X36" s="70" t="e">
        <f aca="false">IF(X$22,AveragePrices($F$21,X$23,X$24,$AJ36),AveragePrices($F$15,X$23,X$24,$AL36))</f>
        <v>#VALUE!</v>
      </c>
      <c r="Y36" s="71" t="e">
        <f aca="false">X36-'[5]Gas Average Basis'!W36</f>
        <v>#VALUE!</v>
      </c>
      <c r="Z36" s="70" t="e">
        <f aca="false">IF(Z$22,AveragePrices($F$21,Z$23,Z$24,$AJ36),AveragePrices($F$15,Z$23,Z$24,$AL36))</f>
        <v>#VALUE!</v>
      </c>
      <c r="AA36" s="71" t="e">
        <f aca="false">Z36-'[5]Gas Average Basis'!Y36</f>
        <v>#VALUE!</v>
      </c>
      <c r="AB36" s="70" t="e">
        <f aca="false">IF(AB$22,AveragePrices($F$21,AB$23,AB$24,$AJ36),AveragePrices($F$15,AB$23,AB$24,$AL36))</f>
        <v>#VALUE!</v>
      </c>
      <c r="AC36" s="71" t="e">
        <f aca="false">AB36-'[5]Gas Average PhyIdx'!AB36</f>
        <v>#VALUE!</v>
      </c>
      <c r="AD36" s="70" t="e">
        <f aca="false">IF(AD$22,AveragePrices($F$21,AD$23,AD$24,$AJ36),AveragePrices($F$15,AD$23,AD$24,$AL36))</f>
        <v>#VALUE!</v>
      </c>
      <c r="AE36" s="71" t="e">
        <f aca="false">AD36-'[5]Gas Average Basis'!AC36</f>
        <v>#VALUE!</v>
      </c>
      <c r="AF36" s="70" t="e">
        <f aca="false">IF(AF$22,AveragePrices($F$21,AF$23,AF$24,$AJ36),AveragePrices($F$15,AF$23,AF$24,$AL36))</f>
        <v>#VALUE!</v>
      </c>
      <c r="AG36" s="71" t="e">
        <f aca="false">AF36-'[5]Gas Average Basis'!AE36</f>
        <v>#VALUE!</v>
      </c>
      <c r="AH36" s="70" t="e">
        <f aca="false">IF(AH$22,AveragePrices($F$21,AH$23,AH$24,$AJ36),AveragePrices($F$15,AH$23,AH$24,$AL36))</f>
        <v>#VALUE!</v>
      </c>
      <c r="AI36" s="72" t="e">
        <f aca="false">AH36-'[5]Gas Average PhyIdx'!AH36</f>
        <v>#VALUE!</v>
      </c>
      <c r="AJ36" s="74" t="e">
        <f aca="true">IF(E36="","",MATCH(E36,INDIRECT(CONCATENATE($F$21,"!",$G$21,":",$G$21)),0))</f>
        <v>#REF!</v>
      </c>
      <c r="AL36" s="74" t="e">
        <f aca="true">IF(F36="","",MATCH(F36,INDIRECT(CONCATENATE($F$15,"!",$G$15,":",$G$15)),0))</f>
        <v>#REF!</v>
      </c>
    </row>
    <row r="37" customFormat="false" ht="13.5" hidden="true" customHeight="false" outlineLevel="0" collapsed="false">
      <c r="C37" s="67"/>
      <c r="D37" s="60"/>
      <c r="E37" s="68"/>
      <c r="F37" s="68"/>
      <c r="G37" s="68"/>
      <c r="H37" s="68"/>
      <c r="I37" s="68"/>
      <c r="J37" s="60"/>
      <c r="K37" s="69"/>
      <c r="L37" s="70"/>
      <c r="M37" s="70"/>
      <c r="N37" s="72"/>
      <c r="O37" s="72"/>
      <c r="P37" s="70"/>
      <c r="Q37" s="72"/>
      <c r="R37" s="70"/>
      <c r="S37" s="72"/>
      <c r="T37" s="72"/>
      <c r="U37" s="72"/>
      <c r="V37" s="70"/>
      <c r="W37" s="72"/>
      <c r="X37" s="72"/>
      <c r="Y37" s="72"/>
      <c r="Z37" s="72"/>
      <c r="AA37" s="72"/>
      <c r="AB37" s="70"/>
      <c r="AC37" s="72"/>
      <c r="AD37" s="72"/>
      <c r="AE37" s="72"/>
      <c r="AF37" s="70"/>
      <c r="AG37" s="72"/>
      <c r="AH37" s="70"/>
      <c r="AI37" s="72"/>
      <c r="AJ37" s="74"/>
      <c r="AL37" s="74" t="str">
        <f aca="true">IF(F37="","",MATCH(F37,INDIRECT(CONCATENATE($F$15,"!",$G$15,":",$G$15)),0))</f>
        <v/>
      </c>
    </row>
    <row r="38" customFormat="false" ht="14.25" hidden="false" customHeight="true" outlineLevel="0" collapsed="false">
      <c r="C38" s="75" t="s">
        <v>54</v>
      </c>
      <c r="D38" s="75"/>
      <c r="E38" s="75"/>
      <c r="F38" s="75"/>
      <c r="G38" s="75"/>
      <c r="H38" s="75"/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  <c r="AA38" s="75"/>
      <c r="AB38" s="75"/>
      <c r="AC38" s="75"/>
      <c r="AD38" s="75"/>
      <c r="AE38" s="75"/>
      <c r="AF38" s="75"/>
      <c r="AG38" s="75"/>
      <c r="AH38" s="75"/>
      <c r="AI38" s="75"/>
      <c r="AJ38" s="74" t="str">
        <f aca="true">IF(E38="","",MATCH(E38,INDIRECT(CONCATENATE($F$21,"!",$G$21,":",$G$21)),0))</f>
        <v/>
      </c>
      <c r="AL38" s="74" t="str">
        <f aca="true">IF(F38="","",MATCH(F38,INDIRECT(CONCATENATE($F$15,"!",$G$15,":",$G$15)),0))</f>
        <v/>
      </c>
    </row>
    <row r="39" customFormat="false" ht="13.5" hidden="false" customHeight="true" outlineLevel="0" collapsed="false">
      <c r="C39" s="67" t="s">
        <v>55</v>
      </c>
      <c r="D39" s="60"/>
      <c r="E39" s="68" t="s">
        <v>56</v>
      </c>
      <c r="F39" s="68" t="s">
        <v>56</v>
      </c>
      <c r="G39" s="68"/>
      <c r="H39" s="68"/>
      <c r="I39" s="68"/>
      <c r="J39" s="69"/>
      <c r="K39" s="69"/>
      <c r="L39" s="70"/>
      <c r="M39" s="70"/>
      <c r="N39" s="71"/>
      <c r="O39" s="70"/>
      <c r="P39" s="70"/>
      <c r="Q39" s="71"/>
      <c r="R39" s="70" t="e">
        <f aca="false">IF(R$22,AveragePrices($F$21,R$23,R$24,$AJ39),AveragePrices($F$15,R$23,R$24,$AL39))</f>
        <v>#VALUE!</v>
      </c>
      <c r="S39" s="71" t="e">
        <f aca="false">R39-'[5]Gas Average PhyIdx'!R39</f>
        <v>#VALUE!</v>
      </c>
      <c r="T39" s="70" t="e">
        <f aca="false">IF(T$22,AveragePrices($F$21,T$23,T$24,$AJ39),AveragePrices($F$15,T$23,T$24,$AL39))</f>
        <v>#VALUE!</v>
      </c>
      <c r="U39" s="71" t="e">
        <f aca="false">T39-'[5]Gas Average Basis'!S39</f>
        <v>#VALUE!</v>
      </c>
      <c r="V39" s="70" t="e">
        <f aca="false">IF(V$22,AveragePrices($F$21,V$23,V$24,$AJ39),AveragePrices($F$15,V$23,V$24,$AL39))</f>
        <v>#VALUE!</v>
      </c>
      <c r="W39" s="71" t="e">
        <f aca="false">V39-'[5]Gas Average PhyIdx'!V39</f>
        <v>#VALUE!</v>
      </c>
      <c r="X39" s="70" t="e">
        <f aca="false">IF(X$22,AveragePrices($F$21,X$23,X$24,$AJ39),AveragePrices($F$15,X$23,X$24,$AL39))</f>
        <v>#VALUE!</v>
      </c>
      <c r="Y39" s="71" t="e">
        <f aca="false">X39-'[5]Gas Average Basis'!W39</f>
        <v>#VALUE!</v>
      </c>
      <c r="Z39" s="70" t="e">
        <f aca="false">IF(Z$22,AveragePrices($F$21,Z$23,Z$24,$AJ39),AveragePrices($F$15,Z$23,Z$24,$AL39))</f>
        <v>#VALUE!</v>
      </c>
      <c r="AA39" s="71" t="e">
        <f aca="false">Z39-'[5]Gas Average Basis'!Y39</f>
        <v>#VALUE!</v>
      </c>
      <c r="AB39" s="70" t="e">
        <f aca="false">IF(AB$22,AveragePrices($F$21,AB$23,AB$24,$AJ39),AveragePrices($F$15,AB$23,AB$24,$AL39))</f>
        <v>#VALUE!</v>
      </c>
      <c r="AC39" s="71" t="e">
        <f aca="false">AB39-'[5]Gas Average PhyIdx'!AB39</f>
        <v>#VALUE!</v>
      </c>
      <c r="AD39" s="70" t="e">
        <f aca="false">IF(AD$22,AveragePrices($F$21,AD$23,AD$24,$AJ39),AveragePrices($F$15,AD$23,AD$24,$AL39))</f>
        <v>#VALUE!</v>
      </c>
      <c r="AE39" s="71" t="e">
        <f aca="false">AD39-'[5]Gas Average Basis'!AC39</f>
        <v>#VALUE!</v>
      </c>
      <c r="AF39" s="70" t="e">
        <f aca="false">IF(AF$22,AveragePrices($F$21,AF$23,AF$24,$AJ39),AveragePrices($F$15,AF$23,AF$24,$AL39))</f>
        <v>#VALUE!</v>
      </c>
      <c r="AG39" s="71" t="e">
        <f aca="false">AF39-'[5]Gas Average Basis'!AE39</f>
        <v>#VALUE!</v>
      </c>
      <c r="AH39" s="70" t="e">
        <f aca="false">IF(AH$22,AveragePrices($F$21,AH$23,AH$24,$AJ39),AveragePrices($F$15,AH$23,AH$24,$AL39))</f>
        <v>#VALUE!</v>
      </c>
      <c r="AI39" s="72" t="e">
        <f aca="false">AH39-'[5]Gas Average PhyIdx'!AH39</f>
        <v>#VALUE!</v>
      </c>
      <c r="AJ39" s="74" t="e">
        <f aca="true">IF(E39="","",MATCH(E39,INDIRECT(CONCATENATE($F$21,"!",$G$21,":",$G$21)),0))</f>
        <v>#REF!</v>
      </c>
      <c r="AL39" s="74" t="e">
        <f aca="true">IF(F39="","",MATCH(F39,INDIRECT(CONCATENATE($F$15,"!",$G$15,":",$G$15)),0))</f>
        <v>#REF!</v>
      </c>
    </row>
    <row r="40" customFormat="false" ht="13.5" hidden="false" customHeight="true" outlineLevel="0" collapsed="false">
      <c r="C40" s="67" t="s">
        <v>57</v>
      </c>
      <c r="D40" s="60"/>
      <c r="E40" s="68" t="s">
        <v>58</v>
      </c>
      <c r="F40" s="68" t="s">
        <v>58</v>
      </c>
      <c r="G40" s="68"/>
      <c r="H40" s="68"/>
      <c r="I40" s="68"/>
      <c r="J40" s="69"/>
      <c r="K40" s="69"/>
      <c r="L40" s="70"/>
      <c r="M40" s="70"/>
      <c r="N40" s="71"/>
      <c r="O40" s="70"/>
      <c r="P40" s="70"/>
      <c r="Q40" s="71"/>
      <c r="R40" s="70" t="e">
        <f aca="false">IF(R$22,AveragePrices($F$21,R$23,R$24,$AJ40),AveragePrices($F$15,R$23,R$24,$AL40))</f>
        <v>#VALUE!</v>
      </c>
      <c r="S40" s="71" t="e">
        <f aca="false">R40-'[5]Gas Average PhyIdx'!R40</f>
        <v>#VALUE!</v>
      </c>
      <c r="T40" s="70" t="e">
        <f aca="false">IF(T$22,AveragePrices($F$21,T$23,T$24,$AJ40),AveragePrices($F$15,T$23,T$24,$AL40))</f>
        <v>#VALUE!</v>
      </c>
      <c r="U40" s="71" t="e">
        <f aca="false">T40-'[5]Gas Average Basis'!S40</f>
        <v>#VALUE!</v>
      </c>
      <c r="V40" s="70" t="e">
        <f aca="false">IF(V$22,AveragePrices($F$21,V$23,V$24,$AJ40),AveragePrices($F$15,V$23,V$24,$AL40))</f>
        <v>#VALUE!</v>
      </c>
      <c r="W40" s="71" t="e">
        <f aca="false">V40-'[5]Gas Average PhyIdx'!V40</f>
        <v>#VALUE!</v>
      </c>
      <c r="X40" s="70" t="e">
        <f aca="false">IF(X$22,AveragePrices($F$21,X$23,X$24,$AJ40),AveragePrices($F$15,X$23,X$24,$AL40))</f>
        <v>#VALUE!</v>
      </c>
      <c r="Y40" s="71" t="e">
        <f aca="false">X40-'[5]Gas Average Basis'!W40</f>
        <v>#VALUE!</v>
      </c>
      <c r="Z40" s="70" t="e">
        <f aca="false">IF(Z$22,AveragePrices($F$21,Z$23,Z$24,$AJ40),AveragePrices($F$15,Z$23,Z$24,$AL40))</f>
        <v>#VALUE!</v>
      </c>
      <c r="AA40" s="71" t="e">
        <f aca="false">Z40-'[5]Gas Average Basis'!Y40</f>
        <v>#VALUE!</v>
      </c>
      <c r="AB40" s="70" t="e">
        <f aca="false">IF(AB$22,AveragePrices($F$21,AB$23,AB$24,$AJ40),AveragePrices($F$15,AB$23,AB$24,$AL40))</f>
        <v>#VALUE!</v>
      </c>
      <c r="AC40" s="71" t="e">
        <f aca="false">AB40-'[5]Gas Average PhyIdx'!AB40</f>
        <v>#VALUE!</v>
      </c>
      <c r="AD40" s="70" t="e">
        <f aca="false">IF(AD$22,AveragePrices($F$21,AD$23,AD$24,$AJ40),AveragePrices($F$15,AD$23,AD$24,$AL40))</f>
        <v>#VALUE!</v>
      </c>
      <c r="AE40" s="71" t="e">
        <f aca="false">AD40-'[5]Gas Average Basis'!AC40</f>
        <v>#VALUE!</v>
      </c>
      <c r="AF40" s="70" t="e">
        <f aca="false">IF(AF$22,AveragePrices($F$21,AF$23,AF$24,$AJ40),AveragePrices($F$15,AF$23,AF$24,$AL40))</f>
        <v>#VALUE!</v>
      </c>
      <c r="AG40" s="71" t="e">
        <f aca="false">AF40-'[5]Gas Average Basis'!AE40</f>
        <v>#VALUE!</v>
      </c>
      <c r="AH40" s="70" t="e">
        <f aca="false">IF(AH$22,AveragePrices($F$21,AH$23,AH$24,$AJ40),AveragePrices($F$15,AH$23,AH$24,$AL40))</f>
        <v>#VALUE!</v>
      </c>
      <c r="AI40" s="72" t="e">
        <f aca="false">AH40-'[5]Gas Average PhyIdx'!AH40</f>
        <v>#VALUE!</v>
      </c>
      <c r="AJ40" s="74" t="e">
        <f aca="true">IF(E40="","",MATCH(E40,INDIRECT(CONCATENATE($F$21,"!",$G$21,":",$G$21)),0))</f>
        <v>#REF!</v>
      </c>
      <c r="AL40" s="74" t="e">
        <f aca="true">IF(F40="","",MATCH(F40,INDIRECT(CONCATENATE($F$15,"!",$G$15,":",$G$15)),0))</f>
        <v>#REF!</v>
      </c>
    </row>
    <row r="41" customFormat="false" ht="13.5" hidden="false" customHeight="true" outlineLevel="0" collapsed="false">
      <c r="C41" s="67" t="s">
        <v>60</v>
      </c>
      <c r="D41" s="60"/>
      <c r="E41" s="68" t="s">
        <v>61</v>
      </c>
      <c r="F41" s="68" t="s">
        <v>62</v>
      </c>
      <c r="G41" s="68"/>
      <c r="H41" s="68"/>
      <c r="I41" s="68"/>
      <c r="J41" s="69"/>
      <c r="K41" s="69"/>
      <c r="L41" s="70"/>
      <c r="M41" s="70"/>
      <c r="N41" s="71"/>
      <c r="O41" s="70"/>
      <c r="P41" s="70"/>
      <c r="Q41" s="71"/>
      <c r="R41" s="70" t="e">
        <f aca="false">IF(R$22,AveragePrices($F$21,R$23,R$24,$AJ41),AveragePrices($F$15,R$23,R$24,$AL41))</f>
        <v>#VALUE!</v>
      </c>
      <c r="S41" s="71" t="e">
        <f aca="false">R41-'[5]Gas Average PhyIdx'!R41</f>
        <v>#VALUE!</v>
      </c>
      <c r="T41" s="70" t="e">
        <f aca="false">IF(T$22,AveragePrices($F$21,T$23,T$24,$AJ41),AveragePrices($F$15,T$23,T$24,$AL41))</f>
        <v>#VALUE!</v>
      </c>
      <c r="U41" s="71" t="e">
        <f aca="false">T41-'[5]Gas Average Basis'!S41</f>
        <v>#VALUE!</v>
      </c>
      <c r="V41" s="70" t="e">
        <f aca="false">IF(V$22,AveragePrices($F$21,V$23,V$24,$AJ41),AveragePrices($F$15,V$23,V$24,$AL41))</f>
        <v>#VALUE!</v>
      </c>
      <c r="W41" s="71" t="e">
        <f aca="false">V41-'[5]Gas Average PhyIdx'!V41</f>
        <v>#VALUE!</v>
      </c>
      <c r="X41" s="70" t="e">
        <f aca="false">IF(X$22,AveragePrices($F$21,X$23,X$24,$AJ41),AveragePrices($F$15,X$23,X$24,$AL41))</f>
        <v>#VALUE!</v>
      </c>
      <c r="Y41" s="71" t="e">
        <f aca="false">X41-'[5]Gas Average Basis'!W41</f>
        <v>#VALUE!</v>
      </c>
      <c r="Z41" s="70" t="e">
        <f aca="false">IF(Z$22,AveragePrices($F$21,Z$23,Z$24,$AJ41),AveragePrices($F$15,Z$23,Z$24,$AL41))</f>
        <v>#VALUE!</v>
      </c>
      <c r="AA41" s="71" t="e">
        <f aca="false">Z41-'[5]Gas Average Basis'!Y41</f>
        <v>#VALUE!</v>
      </c>
      <c r="AB41" s="70" t="e">
        <f aca="false">IF(AB$22,AveragePrices($F$21,AB$23,AB$24,$AJ41),AveragePrices($F$15,AB$23,AB$24,$AL41))</f>
        <v>#VALUE!</v>
      </c>
      <c r="AC41" s="71" t="e">
        <f aca="false">AB41-'[5]Gas Average PhyIdx'!AB41</f>
        <v>#VALUE!</v>
      </c>
      <c r="AD41" s="70" t="e">
        <f aca="false">IF(AD$22,AveragePrices($F$21,AD$23,AD$24,$AJ41),AveragePrices($F$15,AD$23,AD$24,$AL41))</f>
        <v>#VALUE!</v>
      </c>
      <c r="AE41" s="71" t="e">
        <f aca="false">AD41-'[5]Gas Average Basis'!AC41</f>
        <v>#VALUE!</v>
      </c>
      <c r="AF41" s="70" t="e">
        <f aca="false">IF(AF$22,AveragePrices($F$21,AF$23,AF$24,$AJ41),AveragePrices($F$15,AF$23,AF$24,$AL41))</f>
        <v>#VALUE!</v>
      </c>
      <c r="AG41" s="71" t="e">
        <f aca="false">AF41-'[5]Gas Average Basis'!AE41</f>
        <v>#VALUE!</v>
      </c>
      <c r="AH41" s="70" t="e">
        <f aca="false">IF(AH$22,AveragePrices($F$21,AH$23,AH$24,$AJ41),AveragePrices($F$15,AH$23,AH$24,$AL41))</f>
        <v>#VALUE!</v>
      </c>
      <c r="AI41" s="72" t="e">
        <f aca="false">AH41-'[5]Gas Average PhyIdx'!AH41</f>
        <v>#VALUE!</v>
      </c>
      <c r="AJ41" s="74" t="e">
        <f aca="true">IF(E41="","",MATCH(E41,INDIRECT(CONCATENATE($F$21,"!",$G$21,":",$G$21)),0))</f>
        <v>#REF!</v>
      </c>
      <c r="AL41" s="74" t="e">
        <f aca="true">IF(F41="","",MATCH(F41,INDIRECT(CONCATENATE($F$15,"!",$G$15,":",$G$15)),0))</f>
        <v>#REF!</v>
      </c>
    </row>
    <row r="42" customFormat="false" ht="12.75" hidden="false" customHeight="false" outlineLevel="0" collapsed="false">
      <c r="C42" s="67" t="s">
        <v>63</v>
      </c>
      <c r="D42" s="60"/>
      <c r="E42" s="76" t="s">
        <v>64</v>
      </c>
      <c r="F42" s="68" t="s">
        <v>65</v>
      </c>
      <c r="G42" s="68"/>
      <c r="H42" s="68"/>
      <c r="I42" s="68"/>
      <c r="J42" s="69"/>
      <c r="K42" s="69"/>
      <c r="L42" s="70"/>
      <c r="M42" s="70"/>
      <c r="N42" s="71"/>
      <c r="O42" s="70"/>
      <c r="P42" s="70"/>
      <c r="Q42" s="71"/>
      <c r="R42" s="70" t="e">
        <f aca="false">IF(R$22,AveragePrices($F$21,R$23,R$24,$AJ42),AveragePrices($F$15,R$23,R$24,$AL42))</f>
        <v>#VALUE!</v>
      </c>
      <c r="S42" s="71" t="e">
        <f aca="false">R42-'[5]Gas Average PhyIdx'!R42</f>
        <v>#VALUE!</v>
      </c>
      <c r="T42" s="70" t="e">
        <f aca="false">IF(T$22,AveragePrices($F$21,T$23,T$24,$AJ42),AveragePrices($F$15,T$23,T$24,$AL42))</f>
        <v>#VALUE!</v>
      </c>
      <c r="U42" s="71" t="e">
        <f aca="false">T42-'[5]Gas Average Basis'!S42</f>
        <v>#VALUE!</v>
      </c>
      <c r="V42" s="70" t="e">
        <f aca="false">IF(V$22,AveragePrices($F$21,V$23,V$24,$AJ42),AveragePrices($F$15,V$23,V$24,$AL42))</f>
        <v>#VALUE!</v>
      </c>
      <c r="W42" s="71" t="e">
        <f aca="false">V42-'[5]Gas Average PhyIdx'!V42</f>
        <v>#VALUE!</v>
      </c>
      <c r="X42" s="70" t="e">
        <f aca="false">IF(X$22,AveragePrices($F$21,X$23,X$24,$AJ42),AveragePrices($F$15,X$23,X$24,$AL42))</f>
        <v>#VALUE!</v>
      </c>
      <c r="Y42" s="71" t="e">
        <f aca="false">X42-'[5]Gas Average Basis'!W42</f>
        <v>#VALUE!</v>
      </c>
      <c r="Z42" s="70" t="e">
        <f aca="false">IF(Z$22,AveragePrices($F$21,Z$23,Z$24,$AJ42),AveragePrices($F$15,Z$23,Z$24,$AL42))</f>
        <v>#VALUE!</v>
      </c>
      <c r="AA42" s="71" t="e">
        <f aca="false">Z42-'[5]Gas Average Basis'!Y42</f>
        <v>#VALUE!</v>
      </c>
      <c r="AB42" s="70" t="e">
        <f aca="false">IF(AB$22,AveragePrices($F$21,AB$23,AB$24,$AJ42),AveragePrices($F$15,AB$23,AB$24,$AL42))</f>
        <v>#VALUE!</v>
      </c>
      <c r="AC42" s="71" t="e">
        <f aca="false">AB42-'[5]Gas Average PhyIdx'!AB42</f>
        <v>#VALUE!</v>
      </c>
      <c r="AD42" s="70" t="e">
        <f aca="false">IF(AD$22,AveragePrices($F$21,AD$23,AD$24,$AJ42),AveragePrices($F$15,AD$23,AD$24,$AL42))</f>
        <v>#VALUE!</v>
      </c>
      <c r="AE42" s="71" t="e">
        <f aca="false">AD42-'[5]Gas Average Basis'!AC42</f>
        <v>#VALUE!</v>
      </c>
      <c r="AF42" s="70" t="e">
        <f aca="false">IF(AF$22,AveragePrices($F$21,AF$23,AF$24,$AJ42),AveragePrices($F$15,AF$23,AF$24,$AL42))</f>
        <v>#VALUE!</v>
      </c>
      <c r="AG42" s="71" t="e">
        <f aca="false">AF42-'[5]Gas Average Basis'!AE42</f>
        <v>#VALUE!</v>
      </c>
      <c r="AH42" s="70" t="e">
        <f aca="false">IF(AH$22,AveragePrices($F$21,AH$23,AH$24,$AJ42),AveragePrices($F$15,AH$23,AH$24,$AL42))</f>
        <v>#VALUE!</v>
      </c>
      <c r="AI42" s="72" t="e">
        <f aca="false">AH42-'[5]Gas Average PhyIdx'!AH42</f>
        <v>#VALUE!</v>
      </c>
      <c r="AJ42" s="74" t="e">
        <f aca="true">IF(E42="","",MATCH(E42,INDIRECT(CONCATENATE($F$21,"!",$G$21,":",$G$21)),0))</f>
        <v>#REF!</v>
      </c>
      <c r="AL42" s="74" t="e">
        <f aca="true">IF(F42="","",MATCH(F42,INDIRECT(CONCATENATE($F$15,"!",$G$15,":",$G$15)),0))</f>
        <v>#REF!</v>
      </c>
    </row>
    <row r="43" customFormat="false" ht="13.5" hidden="false" customHeight="false" outlineLevel="0" collapsed="false">
      <c r="C43" s="67" t="s">
        <v>66</v>
      </c>
      <c r="D43" s="60"/>
      <c r="E43" s="76" t="s">
        <v>67</v>
      </c>
      <c r="F43" s="68" t="s">
        <v>67</v>
      </c>
      <c r="G43" s="68"/>
      <c r="H43" s="68"/>
      <c r="I43" s="68"/>
      <c r="J43" s="68"/>
      <c r="K43" s="69"/>
      <c r="L43" s="70"/>
      <c r="M43" s="70"/>
      <c r="N43" s="71"/>
      <c r="O43" s="70"/>
      <c r="P43" s="70"/>
      <c r="Q43" s="71"/>
      <c r="R43" s="70" t="e">
        <f aca="false">IF(R$22,AveragePrices($F$21,R$23,R$24,$AJ43),AveragePrices($F$15,R$23,R$24,$AL43))</f>
        <v>#VALUE!</v>
      </c>
      <c r="S43" s="71" t="e">
        <f aca="false">R43-'[5]Gas Average PhyIdx'!R43</f>
        <v>#VALUE!</v>
      </c>
      <c r="T43" s="70" t="e">
        <f aca="false">IF(T$22,AveragePrices($F$21,T$23,T$24,$AJ43),AveragePrices($F$15,T$23,T$24,$AL43))</f>
        <v>#VALUE!</v>
      </c>
      <c r="U43" s="71" t="e">
        <f aca="false">T43-'[5]Gas Average Basis'!S43</f>
        <v>#VALUE!</v>
      </c>
      <c r="V43" s="70" t="e">
        <f aca="false">IF(V$22,AveragePrices($F$21,V$23,V$24,$AJ43),AveragePrices($F$15,V$23,V$24,$AL43))</f>
        <v>#VALUE!</v>
      </c>
      <c r="W43" s="71" t="e">
        <f aca="false">V43-'[5]Gas Average PhyIdx'!V43</f>
        <v>#VALUE!</v>
      </c>
      <c r="X43" s="70" t="e">
        <f aca="false">IF(X$22,AveragePrices($F$21,X$23,X$24,$AJ43),AveragePrices($F$15,X$23,X$24,$AL43))</f>
        <v>#VALUE!</v>
      </c>
      <c r="Y43" s="71" t="e">
        <f aca="false">X43-'[5]Gas Average Basis'!W43</f>
        <v>#VALUE!</v>
      </c>
      <c r="Z43" s="70" t="e">
        <f aca="false">IF(Z$22,AveragePrices($F$21,Z$23,Z$24,$AJ43),AveragePrices($F$15,Z$23,Z$24,$AL43))</f>
        <v>#VALUE!</v>
      </c>
      <c r="AA43" s="71" t="e">
        <f aca="false">Z43-'[5]Gas Average Basis'!Y43</f>
        <v>#VALUE!</v>
      </c>
      <c r="AB43" s="70" t="e">
        <f aca="false">IF(AB$22,AveragePrices($F$21,AB$23,AB$24,$AJ43),AveragePrices($F$15,AB$23,AB$24,$AL43))</f>
        <v>#VALUE!</v>
      </c>
      <c r="AC43" s="71" t="e">
        <f aca="false">AB43-'[5]Gas Average PhyIdx'!AB43</f>
        <v>#VALUE!</v>
      </c>
      <c r="AD43" s="70" t="e">
        <f aca="false">IF(AD$22,AveragePrices($F$21,AD$23,AD$24,$AJ43),AveragePrices($F$15,AD$23,AD$24,$AL43))</f>
        <v>#VALUE!</v>
      </c>
      <c r="AE43" s="71" t="e">
        <f aca="false">AD43-'[5]Gas Average Basis'!AC43</f>
        <v>#VALUE!</v>
      </c>
      <c r="AF43" s="70" t="e">
        <f aca="false">IF(AF$22,AveragePrices($F$21,AF$23,AF$24,$AJ43),AveragePrices($F$15,AF$23,AF$24,$AL43))</f>
        <v>#VALUE!</v>
      </c>
      <c r="AG43" s="71" t="e">
        <f aca="false">AF43-'[5]Gas Average Basis'!AE43</f>
        <v>#VALUE!</v>
      </c>
      <c r="AH43" s="70" t="e">
        <f aca="false">IF(AH$22,AveragePrices($F$21,AH$23,AH$24,$AJ43),AveragePrices($F$15,AH$23,AH$24,$AL43))</f>
        <v>#VALUE!</v>
      </c>
      <c r="AI43" s="72" t="e">
        <f aca="false">AH43-'[5]Gas Average PhyIdx'!AH43</f>
        <v>#VALUE!</v>
      </c>
      <c r="AJ43" s="74" t="e">
        <f aca="true">IF(E43="","",MATCH(E43,INDIRECT(CONCATENATE($F$21,"!",$G$21,":",$G$21)),0))</f>
        <v>#REF!</v>
      </c>
      <c r="AL43" s="74" t="e">
        <f aca="true">IF(F43="","",MATCH(F43,INDIRECT(CONCATENATE($F$15,"!",$G$15,":",$G$15)),0))</f>
        <v>#REF!</v>
      </c>
    </row>
    <row r="44" customFormat="false" ht="13.5" hidden="true" customHeight="true" outlineLevel="0" collapsed="false">
      <c r="C44" s="67"/>
      <c r="D44" s="60"/>
      <c r="E44" s="76"/>
      <c r="F44" s="68"/>
      <c r="G44" s="68"/>
      <c r="H44" s="68"/>
      <c r="I44" s="68"/>
      <c r="J44" s="68"/>
      <c r="K44" s="69"/>
      <c r="L44" s="77"/>
      <c r="M44" s="77"/>
      <c r="N44" s="72"/>
      <c r="O44" s="72"/>
      <c r="P44" s="77"/>
      <c r="Q44" s="72"/>
      <c r="R44" s="77"/>
      <c r="S44" s="72"/>
      <c r="T44" s="72"/>
      <c r="U44" s="72"/>
      <c r="V44" s="77"/>
      <c r="W44" s="72"/>
      <c r="X44" s="72"/>
      <c r="Y44" s="72"/>
      <c r="Z44" s="72"/>
      <c r="AA44" s="72"/>
      <c r="AB44" s="77"/>
      <c r="AC44" s="72"/>
      <c r="AD44" s="72"/>
      <c r="AE44" s="72"/>
      <c r="AF44" s="77"/>
      <c r="AG44" s="72"/>
      <c r="AH44" s="77"/>
      <c r="AI44" s="72"/>
      <c r="AJ44" s="74"/>
      <c r="AL44" s="74" t="str">
        <f aca="true">IF(F44="","",MATCH(F44,INDIRECT(CONCATENATE($F$15,"!",$G$15,":",$G$15)),0))</f>
        <v/>
      </c>
    </row>
    <row r="45" customFormat="false" ht="13.5" hidden="true" customHeight="false" outlineLevel="0" collapsed="false">
      <c r="C45" s="78" t="s">
        <v>68</v>
      </c>
      <c r="D45" s="79"/>
      <c r="E45" s="79"/>
      <c r="F45" s="79"/>
      <c r="G45" s="79"/>
      <c r="H45" s="79"/>
      <c r="I45" s="79"/>
      <c r="J45" s="79"/>
      <c r="K45" s="79"/>
      <c r="L45" s="79"/>
      <c r="M45" s="79"/>
      <c r="N45" s="79"/>
      <c r="O45" s="79"/>
      <c r="P45" s="79"/>
      <c r="Q45" s="79"/>
      <c r="R45" s="79"/>
      <c r="S45" s="79"/>
      <c r="T45" s="79"/>
      <c r="U45" s="79"/>
      <c r="V45" s="79"/>
      <c r="W45" s="79"/>
      <c r="X45" s="79"/>
      <c r="Y45" s="79"/>
      <c r="Z45" s="79"/>
      <c r="AA45" s="79"/>
      <c r="AB45" s="79"/>
      <c r="AC45" s="79"/>
      <c r="AD45" s="79"/>
      <c r="AE45" s="79"/>
      <c r="AF45" s="79"/>
      <c r="AG45" s="79"/>
      <c r="AH45" s="79"/>
      <c r="AI45" s="79"/>
      <c r="AJ45" s="74" t="str">
        <f aca="true">IF(E45="","",MATCH(E45,INDIRECT(CONCATENATE($F$21,"!",$G$21,":",$G$21)),0))</f>
        <v/>
      </c>
      <c r="AL45" s="74" t="str">
        <f aca="true">IF(F45="","",MATCH(F45,INDIRECT(CONCATENATE($F$15,"!",$G$15,":",$G$15)),0))</f>
        <v/>
      </c>
    </row>
    <row r="46" customFormat="false" ht="13.5" hidden="true" customHeight="false" outlineLevel="0" collapsed="false">
      <c r="C46" s="78" t="s">
        <v>69</v>
      </c>
      <c r="D46" s="79"/>
      <c r="E46" s="79"/>
      <c r="F46" s="79"/>
      <c r="G46" s="79"/>
      <c r="H46" s="79"/>
      <c r="I46" s="79"/>
      <c r="J46" s="79"/>
      <c r="K46" s="79"/>
      <c r="L46" s="79"/>
      <c r="M46" s="79"/>
      <c r="N46" s="79"/>
      <c r="O46" s="79"/>
      <c r="P46" s="79"/>
      <c r="Q46" s="79"/>
      <c r="R46" s="79"/>
      <c r="S46" s="79"/>
      <c r="T46" s="79"/>
      <c r="U46" s="79"/>
      <c r="V46" s="79"/>
      <c r="W46" s="79"/>
      <c r="X46" s="79"/>
      <c r="Y46" s="79"/>
      <c r="Z46" s="79"/>
      <c r="AA46" s="79"/>
      <c r="AB46" s="79"/>
      <c r="AC46" s="79"/>
      <c r="AD46" s="79"/>
      <c r="AE46" s="79"/>
      <c r="AF46" s="79"/>
      <c r="AG46" s="79"/>
      <c r="AH46" s="79"/>
      <c r="AI46" s="79"/>
      <c r="AJ46" s="74" t="str">
        <f aca="true">IF(E46="","",MATCH(E46,INDIRECT(CONCATENATE($F$21,"!",$G$21,":",$G$21)),0))</f>
        <v/>
      </c>
      <c r="AL46" s="74" t="str">
        <f aca="true">IF(F46="","",MATCH(F46,INDIRECT(CONCATENATE($F$15,"!",$G$15,":",$G$15)),0))</f>
        <v/>
      </c>
    </row>
    <row r="47" customFormat="false" ht="13.5" hidden="true" customHeight="false" outlineLevel="0" collapsed="false">
      <c r="C47" s="78" t="s">
        <v>70</v>
      </c>
      <c r="D47" s="79"/>
      <c r="E47" s="79"/>
      <c r="F47" s="79"/>
      <c r="G47" s="79"/>
      <c r="H47" s="79"/>
      <c r="I47" s="79"/>
      <c r="J47" s="79"/>
      <c r="K47" s="79"/>
      <c r="L47" s="79"/>
      <c r="M47" s="79"/>
      <c r="N47" s="79"/>
      <c r="O47" s="79"/>
      <c r="P47" s="79"/>
      <c r="Q47" s="79"/>
      <c r="R47" s="79"/>
      <c r="S47" s="79"/>
      <c r="T47" s="79"/>
      <c r="U47" s="79"/>
      <c r="V47" s="79"/>
      <c r="W47" s="79"/>
      <c r="X47" s="79"/>
      <c r="Y47" s="79"/>
      <c r="Z47" s="79"/>
      <c r="AA47" s="79"/>
      <c r="AB47" s="79"/>
      <c r="AC47" s="79"/>
      <c r="AD47" s="79"/>
      <c r="AE47" s="79"/>
      <c r="AF47" s="79"/>
      <c r="AG47" s="79"/>
      <c r="AH47" s="79"/>
      <c r="AI47" s="79"/>
      <c r="AJ47" s="74" t="str">
        <f aca="true">IF(E47="","",MATCH(E47,INDIRECT(CONCATENATE($F$21,"!",$G$21,":",$G$21)),0))</f>
        <v/>
      </c>
      <c r="AL47" s="74" t="str">
        <f aca="true">IF(F47="","",MATCH(F47,INDIRECT(CONCATENATE($F$15,"!",$G$15,":",$G$15)),0))</f>
        <v/>
      </c>
    </row>
    <row r="48" customFormat="false" ht="13.5" hidden="false" customHeight="true" outlineLevel="0" collapsed="false">
      <c r="C48" s="75" t="s">
        <v>71</v>
      </c>
      <c r="D48" s="75"/>
      <c r="E48" s="75"/>
      <c r="F48" s="75"/>
      <c r="G48" s="75"/>
      <c r="H48" s="75"/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  <c r="AA48" s="75"/>
      <c r="AB48" s="75"/>
      <c r="AC48" s="75"/>
      <c r="AD48" s="75"/>
      <c r="AE48" s="75"/>
      <c r="AF48" s="75"/>
      <c r="AG48" s="75"/>
      <c r="AH48" s="75"/>
      <c r="AI48" s="75"/>
      <c r="AJ48" s="74"/>
      <c r="AL48" s="74" t="str">
        <f aca="true">IF(F48="","",MATCH(F48,INDIRECT(CONCATENATE($F$15,"!",$G$15,":",$G$15)),0))</f>
        <v/>
      </c>
    </row>
    <row r="49" customFormat="false" ht="13.5" hidden="false" customHeight="false" outlineLevel="0" collapsed="false">
      <c r="C49" s="80" t="s">
        <v>71</v>
      </c>
      <c r="D49" s="81"/>
      <c r="E49" s="82" t="s">
        <v>33</v>
      </c>
      <c r="F49" s="83" t="s">
        <v>72</v>
      </c>
      <c r="G49" s="83"/>
      <c r="H49" s="83"/>
      <c r="I49" s="68"/>
      <c r="J49" s="60" t="n">
        <f aca="false">LOOKUP($F$25,CurveFetch!D$8:D$1000,CurveFetch!E$8:E$1000)</f>
        <v>2.4</v>
      </c>
      <c r="K49" s="69"/>
      <c r="L49" s="70"/>
      <c r="M49" s="70"/>
      <c r="N49" s="71"/>
      <c r="O49" s="70"/>
      <c r="P49" s="70"/>
      <c r="Q49" s="71"/>
      <c r="R49" s="70" t="e">
        <f aca="false">IF(R$22,AveragePrices($F$21,R$23,R$24,$AJ49),AveragePrices($F$15,R$23,R$24,$AL49))</f>
        <v>#VALUE!</v>
      </c>
      <c r="S49" s="71" t="n">
        <v>0</v>
      </c>
      <c r="T49" s="70" t="e">
        <f aca="false">IF(T$22,AveragePrices($F$21,T$23,T$24,$AJ49),AveragePrices($F$15,T$23,T$24,$AL49))</f>
        <v>#VALUE!</v>
      </c>
      <c r="U49" s="71"/>
      <c r="V49" s="70" t="e">
        <f aca="false">IF(V$22,AveragePrices($F$21,V$23,V$24,$AJ49),AveragePrices($F$15,V$23,V$24,$AL49))</f>
        <v>#VALUE!</v>
      </c>
      <c r="W49" s="71" t="n">
        <v>0</v>
      </c>
      <c r="X49" s="70" t="e">
        <f aca="false">IF(X$22,AveragePrices($F$21,X$23,X$24,$AJ49),AveragePrices($F$15,X$23,X$24,$AL49))</f>
        <v>#VALUE!</v>
      </c>
      <c r="Y49" s="71"/>
      <c r="Z49" s="70" t="e">
        <f aca="false">IF(Z$22,AveragePrices($F$21,Z$23,Z$24,$AJ49),AveragePrices($F$15,Z$23,Z$24,$AL49))</f>
        <v>#VALUE!</v>
      </c>
      <c r="AA49" s="71"/>
      <c r="AB49" s="70" t="e">
        <f aca="false">IF(AB$22,AveragePrices($F$21,AB$23,AB$24,$AJ49),AveragePrices($F$15,AB$23,AB$24,$AL49))</f>
        <v>#VALUE!</v>
      </c>
      <c r="AC49" s="71" t="n">
        <v>0</v>
      </c>
      <c r="AD49" s="70" t="e">
        <f aca="false">IF(AD$22,AveragePrices($F$21,AD$23,AD$24,$AJ49),AveragePrices($F$15,AD$23,AD$24,$AL49))</f>
        <v>#VALUE!</v>
      </c>
      <c r="AE49" s="71"/>
      <c r="AF49" s="70" t="e">
        <f aca="false">IF(AF$22,AveragePrices($F$21,AF$23,AF$24,$AJ49),AveragePrices($F$15,AF$23,AF$24,$AL49))</f>
        <v>#VALUE!</v>
      </c>
      <c r="AG49" s="71"/>
      <c r="AH49" s="70" t="e">
        <f aca="false">IF(AH$22,AveragePrices($F$21,AH$23,AH$24,$AJ49),AveragePrices($F$15,AH$23,AH$24,$AL49))</f>
        <v>#VALUE!</v>
      </c>
      <c r="AI49" s="72" t="n">
        <v>0</v>
      </c>
      <c r="AJ49" s="74" t="e">
        <f aca="true">IF(E49="","",MATCH(E49,INDIRECT(CONCATENATE($F$21,"!",$G$21,":",$G$21)),0))</f>
        <v>#REF!</v>
      </c>
      <c r="AL49" s="74" t="e">
        <f aca="true">IF(F49="","",MATCH(E49,INDIRECT(CONCATENATE($F$15,"!",$G$15,":",$G$15)),0))</f>
        <v>#REF!</v>
      </c>
    </row>
    <row r="50" customFormat="false" ht="12.75" hidden="false" customHeight="false" outlineLevel="0" collapsed="false">
      <c r="AI50" s="30"/>
      <c r="AJ50" s="41"/>
      <c r="AK50" s="30"/>
      <c r="AL50" s="30"/>
    </row>
    <row r="51" customFormat="false" ht="12.75" hidden="false" customHeight="false" outlineLevel="0" collapsed="false">
      <c r="C51" s="91"/>
      <c r="D51" s="91"/>
      <c r="E51" s="91"/>
      <c r="F51" s="91"/>
      <c r="G51" s="91"/>
      <c r="H51" s="91"/>
      <c r="I51" s="91"/>
      <c r="J51" s="91"/>
      <c r="K51" s="92"/>
      <c r="L51" s="92"/>
      <c r="M51" s="92"/>
      <c r="N51" s="92"/>
      <c r="O51" s="92"/>
      <c r="P51" s="92"/>
      <c r="Q51" s="92"/>
      <c r="R51" s="92"/>
      <c r="S51" s="92"/>
      <c r="T51" s="92"/>
      <c r="U51" s="92"/>
      <c r="V51" s="92"/>
      <c r="W51" s="92"/>
      <c r="X51" s="92"/>
      <c r="Y51" s="92"/>
      <c r="Z51" s="92"/>
      <c r="AA51" s="92"/>
      <c r="AB51" s="92"/>
      <c r="AC51" s="92"/>
      <c r="AD51" s="92"/>
      <c r="AE51" s="92"/>
      <c r="AF51" s="92"/>
      <c r="AG51" s="92"/>
      <c r="AH51" s="92"/>
      <c r="AI51" s="93"/>
      <c r="AJ51" s="41"/>
      <c r="AK51" s="30"/>
      <c r="AL51" s="30"/>
    </row>
    <row r="52" customFormat="false" ht="12.75" hidden="false" customHeight="false" outlineLevel="0" collapsed="false">
      <c r="C52" s="94"/>
      <c r="D52" s="95"/>
      <c r="E52" s="96"/>
      <c r="F52" s="96"/>
      <c r="G52" s="91"/>
      <c r="H52" s="91"/>
      <c r="I52" s="91"/>
      <c r="J52" s="91"/>
      <c r="K52" s="92"/>
      <c r="L52" s="92"/>
      <c r="M52" s="92"/>
      <c r="N52" s="92"/>
      <c r="O52" s="92"/>
      <c r="P52" s="92"/>
      <c r="Q52" s="92"/>
      <c r="R52" s="92"/>
      <c r="S52" s="92"/>
      <c r="T52" s="92"/>
      <c r="U52" s="92"/>
      <c r="V52" s="92"/>
      <c r="W52" s="92"/>
      <c r="X52" s="92"/>
      <c r="Y52" s="92"/>
      <c r="Z52" s="92"/>
      <c r="AA52" s="92"/>
      <c r="AB52" s="92"/>
      <c r="AC52" s="92"/>
      <c r="AD52" s="92"/>
      <c r="AE52" s="92"/>
      <c r="AF52" s="92"/>
      <c r="AG52" s="92"/>
      <c r="AH52" s="92"/>
      <c r="AI52" s="93"/>
      <c r="AJ52" s="41"/>
      <c r="AK52" s="30"/>
      <c r="AL52" s="30"/>
    </row>
    <row r="53" customFormat="false" ht="18" hidden="false" customHeight="false" outlineLevel="0" collapsed="false">
      <c r="C53" s="94"/>
      <c r="D53" s="95"/>
      <c r="E53" s="96"/>
      <c r="F53" s="96"/>
      <c r="G53" s="91"/>
      <c r="H53" s="91"/>
      <c r="I53" s="91"/>
      <c r="J53" s="91"/>
      <c r="K53" s="92"/>
      <c r="L53" s="92"/>
      <c r="M53" s="92"/>
      <c r="N53" s="92"/>
      <c r="O53" s="92"/>
      <c r="P53" s="92"/>
      <c r="Q53" s="92"/>
      <c r="R53" s="97"/>
      <c r="S53" s="97"/>
      <c r="T53" s="97"/>
      <c r="U53" s="97"/>
      <c r="V53" s="97"/>
      <c r="W53" s="97"/>
      <c r="X53" s="92"/>
      <c r="Y53" s="92"/>
      <c r="Z53" s="92"/>
      <c r="AA53" s="92"/>
      <c r="AB53" s="92"/>
      <c r="AC53" s="92"/>
      <c r="AD53" s="92"/>
      <c r="AE53" s="92"/>
      <c r="AF53" s="92"/>
      <c r="AG53" s="92"/>
      <c r="AH53" s="92"/>
      <c r="AI53" s="93"/>
      <c r="AJ53" s="41"/>
      <c r="AK53" s="30"/>
      <c r="AL53" s="30"/>
    </row>
    <row r="54" customFormat="false" ht="12.75" hidden="false" customHeight="false" outlineLevel="0" collapsed="false">
      <c r="C54" s="91"/>
      <c r="D54" s="91"/>
      <c r="E54" s="91"/>
      <c r="F54" s="91"/>
      <c r="G54" s="91"/>
      <c r="H54" s="91"/>
      <c r="I54" s="91"/>
      <c r="J54" s="91"/>
      <c r="K54" s="92"/>
      <c r="L54" s="92"/>
      <c r="M54" s="92"/>
      <c r="N54" s="92"/>
      <c r="O54" s="92"/>
      <c r="P54" s="92"/>
      <c r="Q54" s="92"/>
      <c r="R54" s="92"/>
      <c r="S54" s="92"/>
      <c r="T54" s="92"/>
      <c r="U54" s="92"/>
      <c r="V54" s="92"/>
      <c r="W54" s="92"/>
      <c r="X54" s="92"/>
      <c r="Y54" s="92"/>
      <c r="Z54" s="92"/>
      <c r="AA54" s="92"/>
      <c r="AB54" s="92"/>
      <c r="AC54" s="92"/>
      <c r="AD54" s="92"/>
      <c r="AE54" s="92"/>
      <c r="AF54" s="92"/>
      <c r="AG54" s="92"/>
      <c r="AH54" s="92"/>
      <c r="AI54" s="92"/>
    </row>
    <row r="55" customFormat="false" ht="13.5" hidden="false" customHeight="true" outlineLevel="0" collapsed="false">
      <c r="C55" s="98"/>
      <c r="D55" s="98"/>
      <c r="E55" s="98"/>
      <c r="F55" s="98"/>
      <c r="G55" s="98"/>
      <c r="H55" s="98"/>
      <c r="I55" s="98"/>
      <c r="J55" s="98"/>
      <c r="K55" s="98"/>
      <c r="L55" s="98"/>
      <c r="M55" s="98"/>
      <c r="N55" s="98"/>
      <c r="O55" s="98"/>
      <c r="P55" s="98"/>
      <c r="Q55" s="98"/>
      <c r="R55" s="98"/>
      <c r="S55" s="98"/>
      <c r="T55" s="98"/>
      <c r="U55" s="98"/>
      <c r="V55" s="98"/>
      <c r="W55" s="98"/>
      <c r="X55" s="98"/>
      <c r="Y55" s="98"/>
      <c r="Z55" s="98"/>
      <c r="AA55" s="98"/>
      <c r="AB55" s="98"/>
      <c r="AC55" s="98"/>
      <c r="AD55" s="98"/>
      <c r="AE55" s="98"/>
      <c r="AF55" s="98"/>
      <c r="AG55" s="98"/>
      <c r="AH55" s="98"/>
      <c r="AI55" s="98"/>
    </row>
    <row r="56" customFormat="false" ht="14.25" hidden="false" customHeight="true" outlineLevel="0" collapsed="false">
      <c r="C56" s="98"/>
      <c r="D56" s="98"/>
      <c r="E56" s="98"/>
      <c r="F56" s="98"/>
      <c r="G56" s="98"/>
      <c r="H56" s="98"/>
      <c r="I56" s="98"/>
      <c r="J56" s="98"/>
      <c r="K56" s="98"/>
      <c r="L56" s="98"/>
      <c r="M56" s="98"/>
      <c r="N56" s="98"/>
      <c r="O56" s="98"/>
      <c r="P56" s="98"/>
      <c r="Q56" s="98"/>
      <c r="R56" s="98"/>
      <c r="S56" s="98"/>
      <c r="T56" s="98"/>
      <c r="U56" s="98"/>
      <c r="V56" s="98"/>
      <c r="W56" s="98"/>
      <c r="X56" s="98"/>
      <c r="Y56" s="98"/>
      <c r="Z56" s="98"/>
      <c r="AA56" s="98"/>
      <c r="AB56" s="98"/>
      <c r="AC56" s="98"/>
      <c r="AD56" s="98"/>
      <c r="AE56" s="98"/>
      <c r="AF56" s="98"/>
      <c r="AG56" s="98"/>
      <c r="AH56" s="98"/>
      <c r="AI56" s="98"/>
    </row>
    <row r="57" customFormat="false" ht="12.75" hidden="false" customHeight="false" outlineLevel="0" collapsed="false">
      <c r="C57" s="95"/>
      <c r="D57" s="95"/>
      <c r="E57" s="95"/>
      <c r="F57" s="95"/>
      <c r="G57" s="95"/>
      <c r="H57" s="95"/>
      <c r="I57" s="95"/>
      <c r="J57" s="95"/>
      <c r="K57" s="99"/>
      <c r="L57" s="99"/>
      <c r="M57" s="99"/>
      <c r="N57" s="100"/>
      <c r="O57" s="99"/>
      <c r="P57" s="99"/>
      <c r="Q57" s="99"/>
      <c r="R57" s="99"/>
      <c r="S57" s="99"/>
      <c r="T57" s="99"/>
      <c r="U57" s="99"/>
      <c r="V57" s="99"/>
      <c r="W57" s="99"/>
      <c r="X57" s="99"/>
      <c r="Y57" s="99"/>
      <c r="Z57" s="99"/>
      <c r="AA57" s="99"/>
      <c r="AB57" s="99"/>
      <c r="AC57" s="99"/>
      <c r="AD57" s="99"/>
      <c r="AE57" s="99"/>
      <c r="AF57" s="99"/>
      <c r="AG57" s="99"/>
      <c r="AH57" s="99"/>
      <c r="AI57" s="99"/>
    </row>
    <row r="58" customFormat="false" ht="14.25" hidden="false" customHeight="true" outlineLevel="0" collapsed="false">
      <c r="C58" s="95"/>
      <c r="D58" s="95"/>
      <c r="E58" s="95"/>
      <c r="F58" s="95"/>
      <c r="G58" s="95"/>
      <c r="H58" s="95"/>
      <c r="I58" s="95"/>
      <c r="J58" s="95"/>
      <c r="K58" s="100"/>
      <c r="L58" s="100"/>
      <c r="M58" s="100"/>
      <c r="N58" s="100"/>
      <c r="O58" s="100"/>
      <c r="P58" s="100"/>
      <c r="Q58" s="100"/>
      <c r="R58" s="100"/>
      <c r="S58" s="100"/>
      <c r="T58" s="101"/>
      <c r="U58" s="100"/>
      <c r="V58" s="100"/>
      <c r="W58" s="100"/>
      <c r="X58" s="101"/>
      <c r="Y58" s="100"/>
      <c r="Z58" s="101"/>
      <c r="AA58" s="100"/>
      <c r="AB58" s="100"/>
      <c r="AC58" s="100"/>
      <c r="AD58" s="101"/>
      <c r="AE58" s="100"/>
      <c r="AF58" s="101"/>
      <c r="AG58" s="100"/>
      <c r="AH58" s="100"/>
      <c r="AI58" s="100"/>
    </row>
    <row r="59" customFormat="false" ht="14.25" hidden="false" customHeight="true" outlineLevel="0" collapsed="false">
      <c r="C59" s="98"/>
      <c r="D59" s="98"/>
      <c r="E59" s="98"/>
      <c r="F59" s="98"/>
      <c r="G59" s="98"/>
      <c r="H59" s="98"/>
      <c r="I59" s="98"/>
      <c r="J59" s="98"/>
      <c r="K59" s="98"/>
      <c r="L59" s="98"/>
      <c r="M59" s="98"/>
      <c r="N59" s="98"/>
      <c r="O59" s="98"/>
      <c r="P59" s="98"/>
      <c r="Q59" s="98"/>
      <c r="R59" s="98"/>
      <c r="S59" s="98"/>
      <c r="T59" s="98"/>
      <c r="U59" s="98"/>
      <c r="V59" s="98"/>
      <c r="W59" s="98"/>
      <c r="X59" s="98"/>
      <c r="Y59" s="98"/>
      <c r="Z59" s="98"/>
      <c r="AA59" s="98"/>
      <c r="AB59" s="98"/>
      <c r="AC59" s="98"/>
      <c r="AD59" s="98"/>
      <c r="AE59" s="98"/>
      <c r="AF59" s="98"/>
      <c r="AG59" s="98"/>
      <c r="AH59" s="98"/>
      <c r="AI59" s="98"/>
      <c r="AJ59" s="1"/>
      <c r="AK59" s="1"/>
      <c r="AL59" s="1"/>
    </row>
    <row r="60" customFormat="false" ht="12.75" hidden="false" customHeight="false" outlineLevel="0" collapsed="false">
      <c r="C60" s="91"/>
      <c r="D60" s="91"/>
      <c r="E60" s="91"/>
      <c r="F60" s="91"/>
      <c r="G60" s="91"/>
      <c r="H60" s="91"/>
      <c r="I60" s="91"/>
      <c r="J60" s="91"/>
      <c r="K60" s="92"/>
      <c r="L60" s="92"/>
      <c r="M60" s="92"/>
      <c r="N60" s="92"/>
      <c r="O60" s="92"/>
      <c r="P60" s="92"/>
      <c r="Q60" s="92"/>
      <c r="R60" s="92"/>
      <c r="S60" s="92"/>
      <c r="T60" s="92"/>
      <c r="U60" s="92"/>
      <c r="V60" s="92"/>
      <c r="W60" s="92"/>
      <c r="X60" s="92"/>
      <c r="Y60" s="92"/>
      <c r="Z60" s="92"/>
      <c r="AA60" s="92"/>
      <c r="AB60" s="92"/>
      <c r="AC60" s="92"/>
      <c r="AD60" s="92"/>
      <c r="AE60" s="92"/>
      <c r="AF60" s="92"/>
      <c r="AG60" s="92"/>
      <c r="AH60" s="92"/>
      <c r="AI60" s="93"/>
      <c r="AJ60" s="1"/>
      <c r="AK60" s="1"/>
      <c r="AL60" s="1"/>
    </row>
    <row r="61" customFormat="false" ht="12.75" hidden="false" customHeight="false" outlineLevel="0" collapsed="false">
      <c r="C61" s="94"/>
      <c r="D61" s="95"/>
      <c r="E61" s="96"/>
      <c r="F61" s="96"/>
      <c r="G61" s="91"/>
      <c r="H61" s="91"/>
      <c r="I61" s="91"/>
      <c r="J61" s="91"/>
      <c r="K61" s="92"/>
      <c r="L61" s="92"/>
      <c r="M61" s="92"/>
      <c r="N61" s="92"/>
      <c r="O61" s="92"/>
      <c r="P61" s="92"/>
      <c r="Q61" s="92"/>
      <c r="R61" s="92"/>
      <c r="S61" s="92"/>
      <c r="T61" s="92"/>
      <c r="U61" s="92"/>
      <c r="V61" s="92"/>
      <c r="W61" s="92"/>
      <c r="X61" s="92"/>
      <c r="Y61" s="92"/>
      <c r="Z61" s="92"/>
      <c r="AA61" s="92"/>
      <c r="AB61" s="92"/>
      <c r="AC61" s="92"/>
      <c r="AD61" s="92"/>
      <c r="AE61" s="92"/>
      <c r="AF61" s="92"/>
      <c r="AG61" s="92"/>
      <c r="AH61" s="92"/>
      <c r="AI61" s="93"/>
      <c r="AJ61" s="1"/>
      <c r="AK61" s="1"/>
      <c r="AL61" s="1"/>
    </row>
    <row r="62" customFormat="false" ht="18" hidden="false" customHeight="false" outlineLevel="0" collapsed="false">
      <c r="C62" s="94"/>
      <c r="D62" s="95"/>
      <c r="E62" s="96"/>
      <c r="F62" s="96"/>
      <c r="G62" s="91"/>
      <c r="H62" s="91"/>
      <c r="I62" s="91"/>
      <c r="J62" s="91"/>
      <c r="K62" s="92"/>
      <c r="L62" s="92"/>
      <c r="M62" s="92"/>
      <c r="N62" s="92"/>
      <c r="O62" s="92"/>
      <c r="P62" s="92"/>
      <c r="Q62" s="92"/>
      <c r="R62" s="97"/>
      <c r="S62" s="97"/>
      <c r="T62" s="97"/>
      <c r="U62" s="97"/>
      <c r="V62" s="97"/>
      <c r="W62" s="97"/>
      <c r="X62" s="92"/>
      <c r="Y62" s="92"/>
      <c r="Z62" s="92"/>
      <c r="AA62" s="92"/>
      <c r="AB62" s="92"/>
      <c r="AC62" s="92"/>
      <c r="AD62" s="92"/>
      <c r="AE62" s="92"/>
      <c r="AF62" s="92"/>
      <c r="AG62" s="92"/>
      <c r="AH62" s="92"/>
      <c r="AI62" s="93"/>
      <c r="AJ62" s="1"/>
      <c r="AK62" s="1"/>
      <c r="AL62" s="1"/>
    </row>
    <row r="63" customFormat="false" ht="12.75" hidden="false" customHeight="false" outlineLevel="0" collapsed="false">
      <c r="C63" s="91"/>
      <c r="D63" s="91"/>
      <c r="E63" s="91"/>
      <c r="F63" s="91"/>
      <c r="G63" s="91"/>
      <c r="H63" s="91"/>
      <c r="I63" s="91"/>
      <c r="J63" s="91"/>
      <c r="K63" s="92"/>
      <c r="L63" s="92"/>
      <c r="M63" s="92"/>
      <c r="N63" s="92"/>
      <c r="O63" s="92"/>
      <c r="P63" s="92"/>
      <c r="Q63" s="92"/>
      <c r="R63" s="92"/>
      <c r="S63" s="92"/>
      <c r="T63" s="92"/>
      <c r="U63" s="92"/>
      <c r="V63" s="92"/>
      <c r="W63" s="92"/>
      <c r="X63" s="92"/>
      <c r="Y63" s="92"/>
      <c r="Z63" s="92"/>
      <c r="AA63" s="92"/>
      <c r="AB63" s="92"/>
      <c r="AC63" s="92"/>
      <c r="AD63" s="92"/>
      <c r="AE63" s="92"/>
      <c r="AF63" s="92"/>
      <c r="AG63" s="92"/>
      <c r="AH63" s="92"/>
      <c r="AI63" s="92"/>
      <c r="AJ63" s="1"/>
      <c r="AK63" s="1"/>
      <c r="AL63" s="1"/>
    </row>
    <row r="64" customFormat="false" ht="13.5" hidden="false" customHeight="false" outlineLevel="0" collapsed="false">
      <c r="C64" s="98"/>
      <c r="D64" s="98"/>
      <c r="E64" s="98"/>
      <c r="F64" s="98"/>
      <c r="G64" s="98"/>
      <c r="H64" s="98"/>
      <c r="I64" s="98"/>
      <c r="J64" s="98"/>
      <c r="K64" s="98"/>
      <c r="L64" s="98"/>
      <c r="M64" s="98"/>
      <c r="N64" s="98"/>
      <c r="O64" s="98"/>
      <c r="P64" s="98"/>
      <c r="Q64" s="98"/>
      <c r="R64" s="98"/>
      <c r="S64" s="98"/>
      <c r="T64" s="98"/>
      <c r="U64" s="98"/>
      <c r="V64" s="98"/>
      <c r="W64" s="98"/>
      <c r="X64" s="98"/>
      <c r="Y64" s="98"/>
      <c r="Z64" s="98"/>
      <c r="AA64" s="98"/>
      <c r="AB64" s="98"/>
      <c r="AC64" s="98"/>
      <c r="AD64" s="98"/>
      <c r="AE64" s="98"/>
      <c r="AF64" s="98"/>
      <c r="AG64" s="98"/>
      <c r="AH64" s="98"/>
      <c r="AI64" s="98"/>
    </row>
    <row r="65" customFormat="false" ht="12.75" hidden="false" customHeight="false" outlineLevel="0" collapsed="false">
      <c r="C65" s="98"/>
      <c r="D65" s="98"/>
      <c r="E65" s="98"/>
      <c r="F65" s="98"/>
      <c r="G65" s="98"/>
      <c r="H65" s="98"/>
      <c r="I65" s="98"/>
      <c r="J65" s="98"/>
      <c r="K65" s="98"/>
      <c r="L65" s="98"/>
      <c r="M65" s="98"/>
      <c r="N65" s="98"/>
      <c r="O65" s="98"/>
      <c r="P65" s="98"/>
      <c r="Q65" s="98"/>
      <c r="R65" s="98"/>
      <c r="S65" s="98"/>
      <c r="T65" s="98"/>
      <c r="U65" s="98"/>
      <c r="V65" s="98"/>
      <c r="W65" s="98"/>
      <c r="X65" s="98"/>
      <c r="Y65" s="98"/>
      <c r="Z65" s="98"/>
      <c r="AA65" s="98"/>
      <c r="AB65" s="98"/>
      <c r="AC65" s="98"/>
      <c r="AD65" s="98"/>
      <c r="AE65" s="98"/>
      <c r="AF65" s="98"/>
      <c r="AG65" s="98"/>
      <c r="AH65" s="98"/>
      <c r="AI65" s="98"/>
    </row>
    <row r="66" customFormat="false" ht="12.75" hidden="false" customHeight="false" outlineLevel="0" collapsed="false">
      <c r="C66" s="95"/>
      <c r="D66" s="95"/>
      <c r="E66" s="95"/>
      <c r="F66" s="95"/>
      <c r="G66" s="95"/>
      <c r="H66" s="95"/>
      <c r="I66" s="95"/>
      <c r="J66" s="95"/>
      <c r="K66" s="99"/>
      <c r="L66" s="99"/>
      <c r="M66" s="99"/>
      <c r="N66" s="100"/>
      <c r="O66" s="99"/>
      <c r="P66" s="99"/>
      <c r="Q66" s="99"/>
      <c r="R66" s="99"/>
      <c r="S66" s="99"/>
      <c r="T66" s="99"/>
      <c r="U66" s="99"/>
      <c r="V66" s="99"/>
      <c r="W66" s="99"/>
      <c r="X66" s="99"/>
      <c r="Y66" s="99"/>
      <c r="Z66" s="99"/>
      <c r="AA66" s="99"/>
      <c r="AB66" s="99"/>
      <c r="AC66" s="99"/>
      <c r="AD66" s="99"/>
      <c r="AE66" s="99"/>
      <c r="AF66" s="99"/>
      <c r="AG66" s="99"/>
      <c r="AH66" s="99"/>
      <c r="AI66" s="99"/>
    </row>
    <row r="67" customFormat="false" ht="12.75" hidden="false" customHeight="false" outlineLevel="0" collapsed="false">
      <c r="C67" s="95"/>
      <c r="D67" s="91"/>
      <c r="E67" s="91"/>
      <c r="F67" s="91"/>
      <c r="G67" s="91"/>
      <c r="H67" s="91"/>
      <c r="I67" s="91"/>
      <c r="J67" s="91"/>
      <c r="K67" s="92"/>
      <c r="L67" s="102"/>
      <c r="M67" s="102"/>
      <c r="N67" s="92"/>
      <c r="O67" s="92"/>
      <c r="P67" s="92"/>
      <c r="Q67" s="92"/>
      <c r="R67" s="92"/>
      <c r="S67" s="92"/>
      <c r="T67" s="92"/>
      <c r="U67" s="92"/>
      <c r="V67" s="92"/>
      <c r="W67" s="92"/>
      <c r="X67" s="92"/>
      <c r="Y67" s="92"/>
      <c r="Z67" s="92"/>
      <c r="AA67" s="92"/>
      <c r="AB67" s="92"/>
      <c r="AC67" s="92"/>
      <c r="AD67" s="92"/>
      <c r="AE67" s="92"/>
      <c r="AF67" s="92"/>
      <c r="AG67" s="92"/>
      <c r="AH67" s="92"/>
      <c r="AI67" s="92"/>
    </row>
    <row r="68" customFormat="false" ht="12.75" hidden="false" customHeight="false" outlineLevel="0" collapsed="false">
      <c r="C68" s="95"/>
      <c r="D68" s="91"/>
      <c r="E68" s="91"/>
      <c r="F68" s="91"/>
      <c r="G68" s="91"/>
      <c r="H68" s="91"/>
      <c r="I68" s="91"/>
      <c r="J68" s="91"/>
      <c r="K68" s="92"/>
      <c r="L68" s="102"/>
      <c r="M68" s="102"/>
      <c r="N68" s="92"/>
      <c r="O68" s="92"/>
      <c r="P68" s="92"/>
      <c r="Q68" s="92"/>
      <c r="R68" s="92"/>
      <c r="S68" s="92"/>
      <c r="T68" s="92"/>
      <c r="U68" s="92"/>
      <c r="V68" s="92"/>
      <c r="W68" s="92"/>
      <c r="X68" s="92"/>
      <c r="Y68" s="92"/>
      <c r="Z68" s="92"/>
      <c r="AA68" s="92"/>
      <c r="AB68" s="92"/>
      <c r="AC68" s="92"/>
      <c r="AD68" s="92"/>
      <c r="AE68" s="92"/>
      <c r="AF68" s="92"/>
      <c r="AG68" s="92"/>
      <c r="AH68" s="92"/>
      <c r="AI68" s="92"/>
    </row>
    <row r="69" customFormat="false" ht="12.75" hidden="false" customHeight="false" outlineLevel="0" collapsed="false">
      <c r="C69" s="95"/>
      <c r="D69" s="91"/>
      <c r="E69" s="91"/>
      <c r="F69" s="91"/>
      <c r="G69" s="91"/>
      <c r="H69" s="91"/>
      <c r="I69" s="91"/>
      <c r="J69" s="91"/>
      <c r="K69" s="92"/>
      <c r="L69" s="102"/>
      <c r="M69" s="102"/>
      <c r="N69" s="92"/>
      <c r="O69" s="92"/>
      <c r="P69" s="92"/>
      <c r="Q69" s="92"/>
      <c r="R69" s="92"/>
      <c r="S69" s="92"/>
      <c r="T69" s="92"/>
      <c r="U69" s="92"/>
      <c r="V69" s="92"/>
      <c r="W69" s="92"/>
      <c r="X69" s="92"/>
      <c r="Y69" s="92"/>
      <c r="Z69" s="92"/>
      <c r="AA69" s="92"/>
      <c r="AB69" s="92"/>
      <c r="AC69" s="92"/>
      <c r="AD69" s="92"/>
      <c r="AE69" s="92"/>
      <c r="AF69" s="92"/>
      <c r="AG69" s="92"/>
      <c r="AH69" s="92"/>
      <c r="AI69" s="92"/>
    </row>
    <row r="70" customFormat="false" ht="12.75" hidden="false" customHeight="false" outlineLevel="0" collapsed="false">
      <c r="C70" s="91"/>
      <c r="D70" s="91"/>
      <c r="E70" s="91"/>
      <c r="F70" s="91"/>
      <c r="G70" s="91"/>
      <c r="H70" s="91"/>
      <c r="I70" s="91"/>
      <c r="J70" s="91"/>
      <c r="K70" s="92"/>
      <c r="L70" s="92"/>
      <c r="M70" s="92"/>
      <c r="N70" s="92"/>
      <c r="O70" s="92"/>
      <c r="P70" s="92"/>
      <c r="Q70" s="92"/>
      <c r="R70" s="92"/>
      <c r="S70" s="92"/>
      <c r="T70" s="92"/>
      <c r="U70" s="92"/>
      <c r="V70" s="92"/>
      <c r="W70" s="92"/>
      <c r="X70" s="92"/>
      <c r="Y70" s="92"/>
      <c r="Z70" s="92"/>
      <c r="AA70" s="92"/>
      <c r="AB70" s="92"/>
      <c r="AC70" s="92"/>
      <c r="AD70" s="92"/>
      <c r="AE70" s="92"/>
      <c r="AF70" s="92"/>
      <c r="AG70" s="92"/>
      <c r="AH70" s="92"/>
      <c r="AI70" s="92"/>
    </row>
  </sheetData>
  <mergeCells count="17">
    <mergeCell ref="C7:AI7"/>
    <mergeCell ref="C9:AI9"/>
    <mergeCell ref="C10:AI10"/>
    <mergeCell ref="C13:AI13"/>
    <mergeCell ref="C32:AI32"/>
    <mergeCell ref="C38:AI38"/>
    <mergeCell ref="C48:AI48"/>
    <mergeCell ref="R53:W53"/>
    <mergeCell ref="C55:AI55"/>
    <mergeCell ref="C56:AI56"/>
    <mergeCell ref="C59:AI59"/>
    <mergeCell ref="R62:W62"/>
    <mergeCell ref="C64:AI64"/>
    <mergeCell ref="C65:AI65"/>
    <mergeCell ref="L67:M67"/>
    <mergeCell ref="L68:M68"/>
    <mergeCell ref="L69:M69"/>
  </mergeCells>
  <printOptions headings="false" gridLines="false" gridLinesSet="true" horizontalCentered="false" verticalCentered="true"/>
  <pageMargins left="0.690277777777778" right="0.229861111111111" top="0.320138888888889" bottom="0.429861111111111" header="0.511811023622047" footer="0.511811023622047"/>
  <pageSetup paperSize="5" scale="7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70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V3" activeCellId="0" sqref="V3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0.99"/>
    <col collapsed="false" customWidth="true" hidden="false" outlineLevel="0" max="2" min="2" style="1" width="1.13"/>
    <col collapsed="false" customWidth="true" hidden="false" outlineLevel="0" max="3" min="3" style="1" width="16.42"/>
    <col collapsed="false" customWidth="true" hidden="false" outlineLevel="0" max="4" min="4" style="1" width="0.13"/>
    <col collapsed="false" customWidth="true" hidden="true" outlineLevel="0" max="5" min="5" style="1" width="22.7"/>
    <col collapsed="false" customWidth="true" hidden="true" outlineLevel="0" max="8" min="6" style="1" width="20.7"/>
    <col collapsed="false" customWidth="true" hidden="true" outlineLevel="0" max="9" min="9" style="1" width="2.13"/>
    <col collapsed="false" customWidth="true" hidden="true" outlineLevel="0" max="10" min="10" style="1" width="10.85"/>
    <col collapsed="false" customWidth="true" hidden="true" outlineLevel="0" max="11" min="11" style="2" width="10.85"/>
    <col collapsed="false" customWidth="true" hidden="true" outlineLevel="0" max="13" min="12" style="2" width="10.71"/>
    <col collapsed="false" customWidth="true" hidden="true" outlineLevel="0" max="15" min="14" style="2" width="9.85"/>
    <col collapsed="false" customWidth="true" hidden="true" outlineLevel="0" max="16" min="16" style="2" width="10.71"/>
    <col collapsed="false" customWidth="true" hidden="true" outlineLevel="0" max="17" min="17" style="2" width="9.85"/>
    <col collapsed="false" customWidth="true" hidden="false" outlineLevel="0" max="18" min="18" style="2" width="10.71"/>
    <col collapsed="false" customWidth="true" hidden="false" outlineLevel="0" max="19" min="19" style="2" width="9.85"/>
    <col collapsed="false" customWidth="true" hidden="true" outlineLevel="0" max="21" min="20" style="2" width="9.85"/>
    <col collapsed="false" customWidth="true" hidden="false" outlineLevel="0" max="22" min="22" style="2" width="10.71"/>
    <col collapsed="false" customWidth="true" hidden="false" outlineLevel="0" max="24" min="23" style="2" width="9.85"/>
    <col collapsed="false" customWidth="true" hidden="true" outlineLevel="0" max="25" min="25" style="2" width="9.85"/>
    <col collapsed="false" customWidth="true" hidden="false" outlineLevel="0" max="26" min="26" style="2" width="9.85"/>
    <col collapsed="false" customWidth="true" hidden="true" outlineLevel="0" max="27" min="27" style="2" width="9.85"/>
    <col collapsed="false" customWidth="true" hidden="false" outlineLevel="0" max="28" min="28" style="2" width="10.71"/>
    <col collapsed="false" customWidth="true" hidden="false" outlineLevel="0" max="30" min="29" style="2" width="9.85"/>
    <col collapsed="false" customWidth="true" hidden="true" outlineLevel="0" max="31" min="31" style="2" width="9.85"/>
    <col collapsed="false" customWidth="true" hidden="false" outlineLevel="0" max="32" min="32" style="2" width="10.71"/>
    <col collapsed="false" customWidth="true" hidden="true" outlineLevel="0" max="33" min="33" style="2" width="9.85"/>
    <col collapsed="false" customWidth="true" hidden="false" outlineLevel="0" max="34" min="34" style="2" width="10.71"/>
    <col collapsed="false" customWidth="true" hidden="false" outlineLevel="0" max="35" min="35" style="2" width="9.85"/>
    <col collapsed="false" customWidth="true" hidden="false" outlineLevel="0" max="36" min="36" style="3" width="18.41"/>
    <col collapsed="false" customWidth="true" hidden="false" outlineLevel="0" max="37" min="37" style="2" width="3.7"/>
    <col collapsed="false" customWidth="true" hidden="false" outlineLevel="0" max="38" min="38" style="2" width="12.99"/>
    <col collapsed="false" customWidth="false" hidden="false" outlineLevel="0" max="257" min="39" style="1" width="9.14"/>
  </cols>
  <sheetData>
    <row r="1" customFormat="false" ht="12.75" hidden="false" customHeight="false" outlineLevel="0" collapsed="false">
      <c r="A1" s="1" t="s">
        <v>89</v>
      </c>
      <c r="C1" s="26"/>
    </row>
    <row r="6" customFormat="false" ht="14.25" hidden="false" customHeight="true" outlineLevel="0" collapsed="false">
      <c r="S6" s="4"/>
      <c r="T6" s="4"/>
      <c r="U6" s="4"/>
    </row>
    <row r="7" customFormat="false" ht="13.5" hidden="false" customHeight="true" outlineLevel="0" collapsed="false">
      <c r="C7" s="5" t="s">
        <v>90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</row>
    <row r="8" customFormat="false" ht="13.5" hidden="false" customHeight="false" outlineLevel="0" collapsed="false"/>
    <row r="9" customFormat="false" ht="13.5" hidden="false" customHeight="true" outlineLevel="0" collapsed="false">
      <c r="C9" s="6" t="s">
        <v>2</v>
      </c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</row>
    <row r="10" customFormat="false" ht="14.25" hidden="false" customHeight="true" outlineLevel="0" collapsed="false">
      <c r="C10" s="6" t="n">
        <f aca="false">CurveFetch!E2</f>
        <v>37215</v>
      </c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</row>
    <row r="11" customFormat="false" ht="12.75" hidden="false" customHeight="false" outlineLevel="0" collapsed="false">
      <c r="C11" s="7"/>
      <c r="D11" s="8"/>
      <c r="E11" s="8"/>
      <c r="F11" s="8"/>
      <c r="G11" s="8"/>
      <c r="H11" s="8"/>
      <c r="I11" s="8"/>
      <c r="J11" s="8"/>
      <c r="K11" s="9" t="s">
        <v>3</v>
      </c>
      <c r="L11" s="9" t="s">
        <v>4</v>
      </c>
      <c r="M11" s="9" t="s">
        <v>4</v>
      </c>
      <c r="N11" s="10" t="s">
        <v>5</v>
      </c>
      <c r="O11" s="9" t="s">
        <v>6</v>
      </c>
      <c r="P11" s="9" t="s">
        <v>6</v>
      </c>
      <c r="Q11" s="10" t="s">
        <v>5</v>
      </c>
      <c r="R11" s="9" t="s">
        <v>7</v>
      </c>
      <c r="S11" s="10" t="s">
        <v>5</v>
      </c>
      <c r="T11" s="9" t="s">
        <v>8</v>
      </c>
      <c r="U11" s="10" t="s">
        <v>5</v>
      </c>
      <c r="V11" s="9" t="s">
        <v>9</v>
      </c>
      <c r="W11" s="10" t="s">
        <v>5</v>
      </c>
      <c r="X11" s="9" t="s">
        <v>10</v>
      </c>
      <c r="Y11" s="10" t="s">
        <v>5</v>
      </c>
      <c r="Z11" s="9" t="s">
        <v>11</v>
      </c>
      <c r="AA11" s="10" t="s">
        <v>5</v>
      </c>
      <c r="AB11" s="9" t="s">
        <v>12</v>
      </c>
      <c r="AC11" s="10" t="s">
        <v>5</v>
      </c>
      <c r="AD11" s="9" t="s">
        <v>13</v>
      </c>
      <c r="AE11" s="10" t="s">
        <v>5</v>
      </c>
      <c r="AF11" s="9" t="s">
        <v>8</v>
      </c>
      <c r="AG11" s="10" t="s">
        <v>5</v>
      </c>
      <c r="AH11" s="9" t="s">
        <v>14</v>
      </c>
      <c r="AI11" s="10" t="s">
        <v>5</v>
      </c>
    </row>
    <row r="12" customFormat="false" ht="14.25" hidden="false" customHeight="true" outlineLevel="0" collapsed="false">
      <c r="C12" s="11"/>
      <c r="D12" s="12"/>
      <c r="E12" s="12"/>
      <c r="F12" s="12"/>
      <c r="G12" s="12"/>
      <c r="H12" s="12"/>
      <c r="I12" s="12"/>
      <c r="J12" s="12"/>
      <c r="K12" s="13" t="s">
        <v>15</v>
      </c>
      <c r="L12" s="13" t="s">
        <v>16</v>
      </c>
      <c r="M12" s="13" t="s">
        <v>17</v>
      </c>
      <c r="N12" s="14"/>
      <c r="O12" s="13" t="s">
        <v>16</v>
      </c>
      <c r="P12" s="13" t="s">
        <v>17</v>
      </c>
      <c r="Q12" s="14"/>
      <c r="R12" s="13" t="n">
        <f aca="false">R25</f>
        <v>37226</v>
      </c>
      <c r="S12" s="14"/>
      <c r="T12" s="15" t="n">
        <v>2001</v>
      </c>
      <c r="U12" s="14"/>
      <c r="V12" s="13" t="s">
        <v>87</v>
      </c>
      <c r="W12" s="14"/>
      <c r="X12" s="15" t="n">
        <v>2002</v>
      </c>
      <c r="Y12" s="14"/>
      <c r="Z12" s="15" t="n">
        <v>2002</v>
      </c>
      <c r="AA12" s="14"/>
      <c r="AB12" s="13" t="s">
        <v>19</v>
      </c>
      <c r="AC12" s="14"/>
      <c r="AD12" s="15" t="n">
        <v>2002</v>
      </c>
      <c r="AE12" s="14"/>
      <c r="AF12" s="15" t="n">
        <v>2002</v>
      </c>
      <c r="AG12" s="14"/>
      <c r="AH12" s="13" t="s">
        <v>20</v>
      </c>
      <c r="AI12" s="14"/>
    </row>
    <row r="13" customFormat="false" ht="14.25" hidden="false" customHeight="true" outlineLevel="0" collapsed="false">
      <c r="C13" s="6" t="s">
        <v>21</v>
      </c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</row>
    <row r="14" customFormat="false" ht="12" hidden="true" customHeight="true" outlineLevel="0" collapsed="false">
      <c r="A14" s="16"/>
      <c r="B14" s="16"/>
      <c r="C14" s="17"/>
      <c r="D14" s="18"/>
      <c r="E14" s="18"/>
      <c r="F14" s="19" t="s">
        <v>22</v>
      </c>
      <c r="G14" s="19" t="s">
        <v>23</v>
      </c>
      <c r="H14" s="19" t="s">
        <v>24</v>
      </c>
      <c r="I14" s="18"/>
      <c r="J14" s="18"/>
      <c r="K14" s="20"/>
      <c r="L14" s="20"/>
      <c r="M14" s="20"/>
      <c r="N14" s="21"/>
      <c r="O14" s="22"/>
      <c r="P14" s="20"/>
      <c r="Q14" s="21"/>
      <c r="R14" s="20"/>
      <c r="S14" s="21"/>
      <c r="T14" s="22"/>
      <c r="U14" s="21"/>
      <c r="V14" s="20"/>
      <c r="W14" s="21"/>
      <c r="X14" s="22"/>
      <c r="Y14" s="21"/>
      <c r="Z14" s="22"/>
      <c r="AA14" s="21"/>
      <c r="AB14" s="20"/>
      <c r="AC14" s="21"/>
      <c r="AD14" s="22"/>
      <c r="AE14" s="21"/>
      <c r="AF14" s="20"/>
      <c r="AG14" s="21"/>
      <c r="AH14" s="20"/>
      <c r="AI14" s="21"/>
      <c r="AJ14" s="23"/>
      <c r="AK14" s="24"/>
      <c r="AL14" s="24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  <c r="BF14" s="16"/>
      <c r="BG14" s="16"/>
      <c r="BH14" s="16"/>
      <c r="BI14" s="16"/>
      <c r="BJ14" s="16"/>
      <c r="BK14" s="16"/>
      <c r="BL14" s="16"/>
      <c r="BM14" s="16"/>
      <c r="BN14" s="16"/>
      <c r="BO14" s="16"/>
      <c r="BP14" s="16"/>
      <c r="BQ14" s="16"/>
      <c r="BR14" s="16"/>
      <c r="BS14" s="16"/>
      <c r="BT14" s="16"/>
      <c r="BU14" s="16"/>
      <c r="BV14" s="16"/>
      <c r="BW14" s="16"/>
      <c r="BX14" s="16"/>
      <c r="BY14" s="16"/>
      <c r="BZ14" s="16"/>
      <c r="CA14" s="16"/>
      <c r="CB14" s="16"/>
      <c r="CC14" s="16"/>
      <c r="CD14" s="16"/>
      <c r="CE14" s="16"/>
      <c r="CF14" s="16"/>
      <c r="CG14" s="16"/>
      <c r="CH14" s="16"/>
      <c r="CI14" s="16"/>
      <c r="CJ14" s="16"/>
      <c r="CK14" s="16"/>
      <c r="CL14" s="16"/>
      <c r="CM14" s="16"/>
      <c r="CN14" s="16"/>
      <c r="CO14" s="16"/>
      <c r="CP14" s="16"/>
      <c r="CQ14" s="16"/>
      <c r="CR14" s="16"/>
      <c r="CS14" s="16"/>
      <c r="CT14" s="16"/>
      <c r="CU14" s="16"/>
      <c r="CV14" s="16"/>
      <c r="CW14" s="16"/>
      <c r="CX14" s="16"/>
      <c r="CY14" s="16"/>
      <c r="CZ14" s="16"/>
      <c r="DA14" s="16"/>
      <c r="DB14" s="16"/>
      <c r="DC14" s="16"/>
      <c r="DD14" s="16"/>
      <c r="DE14" s="16"/>
      <c r="DF14" s="16"/>
      <c r="DG14" s="16"/>
      <c r="DH14" s="16"/>
      <c r="DI14" s="16"/>
      <c r="DJ14" s="16"/>
      <c r="DK14" s="16"/>
      <c r="DL14" s="16"/>
      <c r="DM14" s="16"/>
      <c r="DN14" s="16"/>
      <c r="DO14" s="16"/>
      <c r="DP14" s="16"/>
      <c r="DQ14" s="16"/>
      <c r="DR14" s="16"/>
      <c r="DS14" s="16"/>
      <c r="DT14" s="16"/>
      <c r="DU14" s="16"/>
      <c r="DV14" s="16"/>
      <c r="DW14" s="16"/>
      <c r="DX14" s="16"/>
      <c r="DY14" s="16"/>
      <c r="DZ14" s="16"/>
      <c r="EA14" s="16"/>
      <c r="EB14" s="16"/>
      <c r="EC14" s="16"/>
      <c r="ED14" s="16"/>
      <c r="EE14" s="16"/>
      <c r="EF14" s="16"/>
      <c r="EG14" s="16"/>
      <c r="EH14" s="16"/>
      <c r="EI14" s="16"/>
      <c r="EJ14" s="16"/>
      <c r="EK14" s="16"/>
      <c r="EL14" s="16"/>
      <c r="EM14" s="16"/>
      <c r="EN14" s="16"/>
      <c r="EO14" s="16"/>
      <c r="EP14" s="16"/>
      <c r="EQ14" s="16"/>
      <c r="ER14" s="16"/>
      <c r="ES14" s="16"/>
      <c r="ET14" s="16"/>
      <c r="EU14" s="16"/>
      <c r="EV14" s="16"/>
      <c r="EW14" s="16"/>
      <c r="EX14" s="16"/>
      <c r="EY14" s="16"/>
      <c r="EZ14" s="16"/>
      <c r="FA14" s="16"/>
      <c r="FB14" s="16"/>
      <c r="FC14" s="16"/>
      <c r="FD14" s="16"/>
      <c r="FE14" s="16"/>
      <c r="FF14" s="16"/>
      <c r="FG14" s="16"/>
      <c r="FH14" s="16"/>
      <c r="FI14" s="16"/>
      <c r="FJ14" s="16"/>
      <c r="FK14" s="16"/>
      <c r="FL14" s="16"/>
      <c r="FM14" s="16"/>
      <c r="FN14" s="16"/>
      <c r="FO14" s="16"/>
      <c r="FP14" s="16"/>
      <c r="FQ14" s="16"/>
      <c r="FR14" s="16"/>
      <c r="FS14" s="16"/>
      <c r="FT14" s="16"/>
      <c r="FU14" s="16"/>
      <c r="FV14" s="16"/>
      <c r="FW14" s="16"/>
      <c r="FX14" s="16"/>
      <c r="FY14" s="16"/>
      <c r="FZ14" s="16"/>
      <c r="GA14" s="16"/>
      <c r="GB14" s="16"/>
      <c r="GC14" s="16"/>
      <c r="GD14" s="16"/>
      <c r="GE14" s="16"/>
      <c r="GF14" s="16"/>
      <c r="GG14" s="16"/>
      <c r="GH14" s="16"/>
      <c r="GI14" s="16"/>
      <c r="GJ14" s="16"/>
      <c r="GK14" s="16"/>
      <c r="GL14" s="16"/>
      <c r="GM14" s="16"/>
      <c r="GN14" s="16"/>
      <c r="GO14" s="16"/>
      <c r="GP14" s="16"/>
      <c r="GQ14" s="16"/>
      <c r="GR14" s="16"/>
      <c r="GS14" s="16"/>
      <c r="GT14" s="16"/>
      <c r="GU14" s="16"/>
      <c r="GV14" s="16"/>
      <c r="GW14" s="16"/>
      <c r="GX14" s="16"/>
      <c r="GY14" s="16"/>
      <c r="GZ14" s="16"/>
      <c r="HA14" s="16"/>
      <c r="HB14" s="16"/>
      <c r="HC14" s="16"/>
      <c r="HD14" s="16"/>
      <c r="HE14" s="16"/>
      <c r="HF14" s="16"/>
      <c r="HG14" s="16"/>
      <c r="HH14" s="16"/>
      <c r="HI14" s="16"/>
      <c r="HJ14" s="16"/>
      <c r="HK14" s="16"/>
      <c r="HL14" s="16"/>
      <c r="HM14" s="16"/>
      <c r="HN14" s="16"/>
      <c r="HO14" s="16"/>
      <c r="HP14" s="16"/>
      <c r="HQ14" s="16"/>
      <c r="HR14" s="16"/>
      <c r="HS14" s="16"/>
      <c r="HT14" s="16"/>
      <c r="HU14" s="16"/>
      <c r="HV14" s="16"/>
      <c r="HW14" s="16"/>
      <c r="HX14" s="16"/>
      <c r="HY14" s="16"/>
      <c r="HZ14" s="16"/>
      <c r="IA14" s="16"/>
      <c r="IB14" s="16"/>
      <c r="IC14" s="16"/>
      <c r="ID14" s="16"/>
      <c r="IE14" s="16"/>
      <c r="IF14" s="16"/>
      <c r="IG14" s="16"/>
      <c r="IH14" s="16"/>
      <c r="II14" s="16"/>
      <c r="IJ14" s="16"/>
      <c r="IK14" s="16"/>
      <c r="IL14" s="16"/>
      <c r="IM14" s="16"/>
      <c r="IN14" s="16"/>
      <c r="IO14" s="16"/>
      <c r="IP14" s="16"/>
      <c r="IQ14" s="16"/>
      <c r="IR14" s="16"/>
      <c r="IS14" s="16"/>
      <c r="IT14" s="16"/>
      <c r="IU14" s="16"/>
      <c r="IV14" s="16"/>
      <c r="IW14" s="16"/>
    </row>
    <row r="15" customFormat="false" ht="12.75" hidden="true" customHeight="false" outlineLevel="0" collapsed="false">
      <c r="C15" s="25"/>
      <c r="D15" s="26"/>
      <c r="E15" s="27" t="s">
        <v>25</v>
      </c>
      <c r="F15" s="28" t="s">
        <v>88</v>
      </c>
      <c r="G15" s="28" t="n">
        <v>13</v>
      </c>
      <c r="H15" s="28" t="s">
        <v>27</v>
      </c>
      <c r="I15" s="26"/>
      <c r="J15" s="26"/>
      <c r="K15" s="29" t="n">
        <f aca="false">CurveFetch!E2</f>
        <v>37215</v>
      </c>
      <c r="L15" s="30"/>
      <c r="M15" s="30"/>
      <c r="N15" s="31"/>
      <c r="O15" s="32"/>
      <c r="P15" s="30"/>
      <c r="Q15" s="31"/>
      <c r="R15" s="30"/>
      <c r="S15" s="31"/>
      <c r="T15" s="32"/>
      <c r="U15" s="31"/>
      <c r="V15" s="30"/>
      <c r="W15" s="31"/>
      <c r="X15" s="32"/>
      <c r="Y15" s="31"/>
      <c r="Z15" s="32"/>
      <c r="AA15" s="31"/>
      <c r="AB15" s="30"/>
      <c r="AC15" s="31"/>
      <c r="AD15" s="32"/>
      <c r="AE15" s="31"/>
      <c r="AF15" s="30"/>
      <c r="AG15" s="31"/>
      <c r="AH15" s="30"/>
      <c r="AI15" s="31"/>
    </row>
    <row r="16" customFormat="false" ht="12.75" hidden="true" customHeight="false" outlineLevel="0" collapsed="false">
      <c r="C16" s="25"/>
      <c r="D16" s="26"/>
      <c r="E16" s="27"/>
      <c r="F16" s="28"/>
      <c r="G16" s="28"/>
      <c r="H16" s="28"/>
      <c r="I16" s="26"/>
      <c r="J16" s="26"/>
      <c r="K16" s="30"/>
      <c r="L16" s="30"/>
      <c r="M16" s="30"/>
      <c r="N16" s="31"/>
      <c r="O16" s="32"/>
      <c r="P16" s="30"/>
      <c r="Q16" s="31"/>
      <c r="R16" s="30"/>
      <c r="S16" s="31"/>
      <c r="T16" s="32"/>
      <c r="U16" s="31"/>
      <c r="V16" s="30"/>
      <c r="W16" s="31"/>
      <c r="X16" s="32"/>
      <c r="Y16" s="31"/>
      <c r="Z16" s="32"/>
      <c r="AA16" s="31"/>
      <c r="AB16" s="30"/>
      <c r="AC16" s="31"/>
      <c r="AD16" s="32"/>
      <c r="AE16" s="31"/>
      <c r="AF16" s="30"/>
      <c r="AG16" s="31"/>
      <c r="AH16" s="30"/>
      <c r="AI16" s="31"/>
    </row>
    <row r="17" customFormat="false" ht="12.75" hidden="true" customHeight="false" outlineLevel="0" collapsed="false">
      <c r="C17" s="25"/>
      <c r="D17" s="26"/>
      <c r="E17" s="27"/>
      <c r="F17" s="28"/>
      <c r="G17" s="28"/>
      <c r="H17" s="28"/>
      <c r="I17" s="26"/>
      <c r="J17" s="26"/>
      <c r="K17" s="30"/>
      <c r="L17" s="30"/>
      <c r="M17" s="30"/>
      <c r="N17" s="31"/>
      <c r="O17" s="32"/>
      <c r="P17" s="30"/>
      <c r="Q17" s="31"/>
      <c r="R17" s="30"/>
      <c r="S17" s="31"/>
      <c r="T17" s="32"/>
      <c r="U17" s="31"/>
      <c r="V17" s="30"/>
      <c r="W17" s="31"/>
      <c r="X17" s="32"/>
      <c r="Y17" s="31"/>
      <c r="Z17" s="32"/>
      <c r="AA17" s="31"/>
      <c r="AB17" s="30"/>
      <c r="AC17" s="31"/>
      <c r="AD17" s="32"/>
      <c r="AE17" s="31"/>
      <c r="AF17" s="30"/>
      <c r="AG17" s="31"/>
      <c r="AH17" s="30"/>
      <c r="AI17" s="31"/>
    </row>
    <row r="18" customFormat="false" ht="13.5" hidden="true" customHeight="true" outlineLevel="0" collapsed="false">
      <c r="C18" s="25"/>
      <c r="D18" s="26"/>
      <c r="E18" s="27"/>
      <c r="F18" s="28"/>
      <c r="G18" s="28"/>
      <c r="H18" s="28"/>
      <c r="I18" s="26"/>
      <c r="J18" s="26"/>
      <c r="K18" s="30"/>
      <c r="L18" s="30"/>
      <c r="M18" s="30"/>
      <c r="N18" s="31"/>
      <c r="O18" s="32"/>
      <c r="P18" s="30"/>
      <c r="Q18" s="31"/>
      <c r="R18" s="30"/>
      <c r="S18" s="31"/>
      <c r="T18" s="32"/>
      <c r="U18" s="31"/>
      <c r="V18" s="30"/>
      <c r="W18" s="31"/>
      <c r="X18" s="32"/>
      <c r="Y18" s="31"/>
      <c r="Z18" s="32"/>
      <c r="AA18" s="31"/>
      <c r="AB18" s="30"/>
      <c r="AC18" s="31"/>
      <c r="AD18" s="32"/>
      <c r="AE18" s="31"/>
      <c r="AF18" s="30"/>
      <c r="AG18" s="31"/>
      <c r="AH18" s="30"/>
      <c r="AI18" s="31"/>
    </row>
    <row r="19" customFormat="false" ht="13.5" hidden="true" customHeight="true" outlineLevel="0" collapsed="false">
      <c r="C19" s="25"/>
      <c r="D19" s="26"/>
      <c r="E19" s="27"/>
      <c r="F19" s="28"/>
      <c r="G19" s="28"/>
      <c r="H19" s="28"/>
      <c r="I19" s="26"/>
      <c r="J19" s="26"/>
      <c r="K19" s="30"/>
      <c r="L19" s="30"/>
      <c r="M19" s="30"/>
      <c r="N19" s="31"/>
      <c r="O19" s="32"/>
      <c r="P19" s="30"/>
      <c r="Q19" s="31"/>
      <c r="R19" s="30"/>
      <c r="S19" s="31"/>
      <c r="T19" s="32"/>
      <c r="U19" s="31"/>
      <c r="V19" s="30"/>
      <c r="W19" s="31"/>
      <c r="X19" s="32"/>
      <c r="Y19" s="31"/>
      <c r="Z19" s="32"/>
      <c r="AA19" s="31"/>
      <c r="AB19" s="30"/>
      <c r="AC19" s="31"/>
      <c r="AD19" s="32"/>
      <c r="AE19" s="31"/>
      <c r="AF19" s="30"/>
      <c r="AG19" s="31"/>
      <c r="AH19" s="30"/>
      <c r="AI19" s="31"/>
    </row>
    <row r="20" customFormat="false" ht="12.75" hidden="true" customHeight="false" outlineLevel="0" collapsed="false">
      <c r="C20" s="25"/>
      <c r="D20" s="26"/>
      <c r="E20" s="27"/>
      <c r="F20" s="28"/>
      <c r="G20" s="28"/>
      <c r="H20" s="28"/>
      <c r="I20" s="26"/>
      <c r="J20" s="26"/>
      <c r="K20" s="30"/>
      <c r="L20" s="30"/>
      <c r="M20" s="30"/>
      <c r="N20" s="31"/>
      <c r="O20" s="32"/>
      <c r="P20" s="30"/>
      <c r="Q20" s="31"/>
      <c r="R20" s="30"/>
      <c r="S20" s="31"/>
      <c r="T20" s="32"/>
      <c r="U20" s="31"/>
      <c r="V20" s="30"/>
      <c r="W20" s="31"/>
      <c r="X20" s="32"/>
      <c r="Y20" s="31"/>
      <c r="Z20" s="32"/>
      <c r="AA20" s="31"/>
      <c r="AB20" s="30"/>
      <c r="AC20" s="31"/>
      <c r="AD20" s="32"/>
      <c r="AE20" s="31"/>
      <c r="AF20" s="32"/>
      <c r="AG20" s="31"/>
      <c r="AH20" s="30"/>
      <c r="AI20" s="31"/>
    </row>
    <row r="21" customFormat="false" ht="12.75" hidden="true" customHeight="false" outlineLevel="0" collapsed="false">
      <c r="C21" s="25" t="s">
        <v>28</v>
      </c>
      <c r="D21" s="26"/>
      <c r="E21" s="27" t="s">
        <v>29</v>
      </c>
      <c r="F21" s="28" t="s">
        <v>30</v>
      </c>
      <c r="G21" s="28" t="n">
        <v>4</v>
      </c>
      <c r="H21" s="28" t="s">
        <v>31</v>
      </c>
      <c r="I21" s="26"/>
      <c r="J21" s="26"/>
      <c r="K21" s="30"/>
      <c r="L21" s="30"/>
      <c r="M21" s="30"/>
      <c r="N21" s="31"/>
      <c r="O21" s="32"/>
      <c r="P21" s="30"/>
      <c r="Q21" s="31"/>
      <c r="R21" s="30"/>
      <c r="S21" s="31"/>
      <c r="T21" s="32"/>
      <c r="U21" s="31"/>
      <c r="V21" s="30"/>
      <c r="W21" s="31"/>
      <c r="X21" s="32"/>
      <c r="Y21" s="31"/>
      <c r="Z21" s="32"/>
      <c r="AA21" s="31"/>
      <c r="AB21" s="30"/>
      <c r="AC21" s="31"/>
      <c r="AD21" s="32"/>
      <c r="AE21" s="31"/>
      <c r="AF21" s="32"/>
      <c r="AG21" s="31"/>
      <c r="AH21" s="30"/>
      <c r="AI21" s="31"/>
    </row>
    <row r="22" customFormat="false" ht="12.75" hidden="true" customHeight="false" outlineLevel="0" collapsed="false">
      <c r="C22" s="25"/>
      <c r="D22" s="26"/>
      <c r="E22" s="26"/>
      <c r="F22" s="26"/>
      <c r="G22" s="26"/>
      <c r="H22" s="26"/>
      <c r="I22" s="26"/>
      <c r="J22" s="33" t="s">
        <v>29</v>
      </c>
      <c r="K22" s="34"/>
      <c r="L22" s="35"/>
      <c r="M22" s="35"/>
      <c r="N22" s="36"/>
      <c r="O22" s="37"/>
      <c r="P22" s="35" t="n">
        <f aca="false">P25=$F$24</f>
        <v>1</v>
      </c>
      <c r="Q22" s="36"/>
      <c r="R22" s="35" t="n">
        <f aca="false">MONTH(R25)=$F$24</f>
        <v>0</v>
      </c>
      <c r="S22" s="36"/>
      <c r="T22" s="35" t="n">
        <f aca="false">MONTH(T25)=$F$24</f>
        <v>0</v>
      </c>
      <c r="U22" s="36"/>
      <c r="V22" s="35" t="n">
        <f aca="false">MONTH(V25)=$F$24</f>
        <v>0</v>
      </c>
      <c r="W22" s="36"/>
      <c r="X22" s="35" t="n">
        <f aca="false">MONTH(X25)=$F$24</f>
        <v>0</v>
      </c>
      <c r="Y22" s="36"/>
      <c r="Z22" s="35" t="n">
        <f aca="false">MONTH(Z25)=$F$24</f>
        <v>0</v>
      </c>
      <c r="AA22" s="36"/>
      <c r="AB22" s="35" t="n">
        <f aca="false">MONTH(AB25)=$F$24</f>
        <v>0</v>
      </c>
      <c r="AC22" s="36"/>
      <c r="AD22" s="35" t="n">
        <f aca="false">MONTH(AD25)=$F$24</f>
        <v>0</v>
      </c>
      <c r="AE22" s="36"/>
      <c r="AF22" s="35" t="n">
        <f aca="false">MONTH(AF25)=$F$24</f>
        <v>0</v>
      </c>
      <c r="AG22" s="36"/>
      <c r="AH22" s="35" t="n">
        <f aca="false">MONTH(AH25)=$F$24</f>
        <v>0</v>
      </c>
      <c r="AI22" s="36"/>
    </row>
    <row r="23" customFormat="false" ht="12.75" hidden="true" customHeight="false" outlineLevel="0" collapsed="false">
      <c r="C23" s="25"/>
      <c r="D23" s="26"/>
      <c r="E23" s="38" t="s">
        <v>32</v>
      </c>
      <c r="F23" s="39" t="s">
        <v>33</v>
      </c>
      <c r="G23" s="40" t="e">
        <f aca="true">MATCH(F23,INDIRECT(CONCATENATE($F$21,"!",$G$21,":",$G$21)),0)</f>
        <v>#REF!</v>
      </c>
      <c r="H23" s="26"/>
      <c r="I23" s="26"/>
      <c r="J23" s="26"/>
      <c r="K23" s="30"/>
      <c r="L23" s="41"/>
      <c r="M23" s="41"/>
      <c r="N23" s="42"/>
      <c r="O23" s="43"/>
      <c r="P23" s="41" t="e">
        <f aca="true">IF(P$22,MATCH(EOMONTH(P25,0),INDIRECT(CONCATENATE($F$21,"!",$H$21,":",$H$21)),0),MATCH(P25,INDIRECT(CONCATENATE($F$15,"!",$H$15,":",$H$15)),0))</f>
        <v>#REF!</v>
      </c>
      <c r="Q23" s="42"/>
      <c r="R23" s="41" t="e">
        <f aca="true">IF(R$22,MATCH(EOMONTH(R25,0),INDIRECT(CONCATENATE($F$21,"!",$H$21,":",$H$21)),0),MATCH(R25,INDIRECT(CONCATENATE($F$15,"!",$H$15,":",$H$15)),0))</f>
        <v>#REF!</v>
      </c>
      <c r="S23" s="42"/>
      <c r="T23" s="41" t="e">
        <f aca="true">IF(T$22,MATCH(EOMONTH(T25,0),INDIRECT(CONCATENATE($F$21,"!",$H$21,":",$H$21)),0),MATCH(T25,INDIRECT(CONCATENATE($F$15,"!",$H$15,":",$H$15)),0))</f>
        <v>#REF!</v>
      </c>
      <c r="U23" s="42"/>
      <c r="V23" s="41" t="e">
        <f aca="true">IF(V$22,MATCH(EOMONTH(V25,0),INDIRECT(CONCATENATE($F$21,"!",$H$21,":",$H$21)),0),MATCH(V25,INDIRECT(CONCATENATE($F$15,"!",$H$15,":",$H$15)),0))</f>
        <v>#REF!</v>
      </c>
      <c r="W23" s="42"/>
      <c r="X23" s="41" t="e">
        <f aca="true">IF(X$22,MATCH(EOMONTH(X25,0),INDIRECT(CONCATENATE($F$21,"!",$H$21,":",$H$21)),0),MATCH(X25,INDIRECT(CONCATENATE($F$15,"!",$H$15,":",$H$15)),0))</f>
        <v>#REF!</v>
      </c>
      <c r="Y23" s="42"/>
      <c r="Z23" s="41" t="e">
        <f aca="true">IF(Z$22,MATCH(EOMONTH(Z25,0),INDIRECT(CONCATENATE($F$21,"!",$H$21,":",$H$21)),0),MATCH(Z25,INDIRECT(CONCATENATE($F$15,"!",$H$15,":",$H$15)),0))</f>
        <v>#REF!</v>
      </c>
      <c r="AA23" s="42"/>
      <c r="AB23" s="41" t="e">
        <f aca="true">IF(AB$22,MATCH(EOMONTH(AB25,0),INDIRECT(CONCATENATE($F$21,"!",$H$21,":",$H$21)),0),MATCH(AB25,INDIRECT(CONCATENATE($F$15,"!",$H$15,":",$H$15)),0))</f>
        <v>#REF!</v>
      </c>
      <c r="AC23" s="42"/>
      <c r="AD23" s="41" t="e">
        <f aca="true">IF(AD$22,MATCH(EOMONTH(AD25,0),INDIRECT(CONCATENATE($F$21,"!",$H$21,":",$H$21)),0),MATCH(AD25,INDIRECT(CONCATENATE($F$15,"!",$H$15,":",$H$15)),0))</f>
        <v>#REF!</v>
      </c>
      <c r="AE23" s="42"/>
      <c r="AF23" s="41" t="e">
        <f aca="true">IF(AF$22,MATCH(EOMONTH(AF25,0),INDIRECT(CONCATENATE($F$21,"!",$H$21,":",$H$21)),0),MATCH(AF25,INDIRECT(CONCATENATE($F$15,"!",$H$15,":",$H$15)),0))</f>
        <v>#REF!</v>
      </c>
      <c r="AG23" s="42"/>
      <c r="AH23" s="41" t="e">
        <f aca="true">IF(AH$22,MATCH(EOMONTH(AH25,0),INDIRECT(CONCATENATE($F$21,"!",$H$21,":",$H$21)),0),MATCH(AH25,INDIRECT(CONCATENATE($F$15,"!",$H$15,":",$H$15)),0))</f>
        <v>#REF!</v>
      </c>
      <c r="AI23" s="42"/>
    </row>
    <row r="24" customFormat="false" ht="12.75" hidden="true" customHeight="false" outlineLevel="0" collapsed="false">
      <c r="C24" s="25"/>
      <c r="D24" s="26"/>
      <c r="E24" s="38" t="s">
        <v>34</v>
      </c>
      <c r="F24" s="44" t="n">
        <f aca="false">'Gas Average Basis'!F24</f>
        <v>37196</v>
      </c>
      <c r="G24" s="26"/>
      <c r="H24" s="26"/>
      <c r="I24" s="26"/>
      <c r="J24" s="26"/>
      <c r="K24" s="30"/>
      <c r="L24" s="41"/>
      <c r="M24" s="41"/>
      <c r="N24" s="42"/>
      <c r="O24" s="43"/>
      <c r="P24" s="41" t="e">
        <f aca="true">IF(P$22,MATCH(EOMONTH(P26,0),INDIRECT(CONCATENATE($F$21,"!",$H$21,":",$H$21)),0),MATCH(P26,INDIRECT(CONCATENATE($F$15,"!",$H$15,":",$H$15)),0))</f>
        <v>#REF!</v>
      </c>
      <c r="Q24" s="42"/>
      <c r="R24" s="41" t="e">
        <f aca="true">IF(R$22,MATCH(EOMONTH(R26,0),INDIRECT(CONCATENATE($F$21,"!",$H$21,":",$H$21)),0),MATCH(R26,INDIRECT(CONCATENATE($F$15,"!",$H$15,":",$H$15)),0))</f>
        <v>#REF!</v>
      </c>
      <c r="S24" s="42"/>
      <c r="T24" s="41" t="e">
        <f aca="true">IF(T$22,MATCH(EOMONTH(T26,0),INDIRECT(CONCATENATE($F$21,"!",$H$21,":",$H$21)),0),MATCH(T26,INDIRECT(CONCATENATE($F$15,"!",$H$15,":",$H$15)),0))</f>
        <v>#REF!</v>
      </c>
      <c r="U24" s="42"/>
      <c r="V24" s="41" t="e">
        <f aca="true">IF(V$22,MATCH(EOMONTH(V26,0),INDIRECT(CONCATENATE($F$21,"!",$H$21,":",$H$21)),0),MATCH(V26,INDIRECT(CONCATENATE($F$15,"!",$H$15,":",$H$15)),0))</f>
        <v>#REF!</v>
      </c>
      <c r="W24" s="42"/>
      <c r="X24" s="41" t="e">
        <f aca="true">IF(X$22,MATCH(EOMONTH(X26,0),INDIRECT(CONCATENATE($F$21,"!",$H$21,":",$H$21)),0),MATCH(X26,INDIRECT(CONCATENATE($F$15,"!",$H$15,":",$H$15)),0))</f>
        <v>#REF!</v>
      </c>
      <c r="Y24" s="42"/>
      <c r="Z24" s="41" t="e">
        <f aca="true">IF(Z$22,MATCH(EOMONTH(Z26,0),INDIRECT(CONCATENATE($F$21,"!",$H$21,":",$H$21)),0),MATCH(Z26,INDIRECT(CONCATENATE($F$15,"!",$H$15,":",$H$15)),0))</f>
        <v>#REF!</v>
      </c>
      <c r="AA24" s="42"/>
      <c r="AB24" s="41" t="e">
        <f aca="true">IF(AB$22,MATCH(EOMONTH(AB26,0),INDIRECT(CONCATENATE($F$21,"!",$H$21,":",$H$21)),0),MATCH(AB26,INDIRECT(CONCATENATE($F$15,"!",$H$15,":",$H$15)),0))</f>
        <v>#REF!</v>
      </c>
      <c r="AC24" s="42"/>
      <c r="AD24" s="41" t="e">
        <f aca="true">IF(AD$22,MATCH(EOMONTH(AD26,0),INDIRECT(CONCATENATE($F$21,"!",$H$21,":",$H$21)),0),MATCH(AD26,INDIRECT(CONCATENATE($F$15,"!",$H$15,":",$H$15)),0))</f>
        <v>#REF!</v>
      </c>
      <c r="AE24" s="42"/>
      <c r="AF24" s="41" t="e">
        <f aca="true">IF(AF$22,MATCH(EOMONTH(AF26,0),INDIRECT(CONCATENATE($F$21,"!",$H$21,":",$H$21)),0),MATCH(AF26,INDIRECT(CONCATENATE($F$15,"!",$H$15,":",$H$15)),0))</f>
        <v>#REF!</v>
      </c>
      <c r="AG24" s="42"/>
      <c r="AH24" s="41" t="e">
        <f aca="true">IF(AH$22,MATCH(EOMONTH(AH26,0),INDIRECT(CONCATENATE($F$21,"!",$H$21,":",$H$21)),0),MATCH(AH26,INDIRECT(CONCATENATE($F$15,"!",$H$15,":",$H$15)),0))</f>
        <v>#REF!</v>
      </c>
      <c r="AI24" s="42"/>
    </row>
    <row r="25" customFormat="false" ht="12.75" hidden="true" customHeight="false" outlineLevel="0" collapsed="false">
      <c r="C25" s="25"/>
      <c r="D25" s="26"/>
      <c r="E25" s="26"/>
      <c r="F25" s="44" t="n">
        <f aca="false">'Gas Average Basis'!F25</f>
        <v>37225</v>
      </c>
      <c r="G25" s="26"/>
      <c r="H25" s="26"/>
      <c r="I25" s="26"/>
      <c r="J25" s="45" t="s">
        <v>35</v>
      </c>
      <c r="K25" s="46"/>
      <c r="L25" s="47"/>
      <c r="M25" s="48"/>
      <c r="N25" s="49"/>
      <c r="O25" s="50"/>
      <c r="P25" s="48" t="n">
        <f aca="false">F24</f>
        <v>37196</v>
      </c>
      <c r="Q25" s="49"/>
      <c r="R25" s="47" t="n">
        <f aca="false">'Gas Average Basis'!R25</f>
        <v>37226</v>
      </c>
      <c r="S25" s="49"/>
      <c r="T25" s="50" t="n">
        <v>37165</v>
      </c>
      <c r="U25" s="49"/>
      <c r="V25" s="47" t="n">
        <f aca="false">'Gas Average Basis'!V25</f>
        <v>37226</v>
      </c>
      <c r="W25" s="49"/>
      <c r="X25" s="50" t="n">
        <v>37257</v>
      </c>
      <c r="Y25" s="49"/>
      <c r="Z25" s="50" t="n">
        <v>37347</v>
      </c>
      <c r="AA25" s="49"/>
      <c r="AB25" s="51" t="n">
        <v>37347</v>
      </c>
      <c r="AC25" s="49"/>
      <c r="AD25" s="50" t="n">
        <v>37438</v>
      </c>
      <c r="AE25" s="49"/>
      <c r="AF25" s="50" t="n">
        <v>37530</v>
      </c>
      <c r="AG25" s="49"/>
      <c r="AH25" s="51" t="n">
        <v>37561</v>
      </c>
      <c r="AI25" s="49"/>
    </row>
    <row r="26" customFormat="false" ht="12.75" hidden="true" customHeight="false" outlineLevel="0" collapsed="false">
      <c r="C26" s="25"/>
      <c r="D26" s="26"/>
      <c r="E26" s="26"/>
      <c r="F26" s="26"/>
      <c r="G26" s="26"/>
      <c r="H26" s="26"/>
      <c r="I26" s="26"/>
      <c r="J26" s="52" t="s">
        <v>36</v>
      </c>
      <c r="K26" s="53"/>
      <c r="L26" s="54"/>
      <c r="M26" s="55"/>
      <c r="N26" s="56"/>
      <c r="O26" s="57"/>
      <c r="P26" s="55" t="n">
        <f aca="false">P25</f>
        <v>37196</v>
      </c>
      <c r="Q26" s="56"/>
      <c r="R26" s="54" t="n">
        <f aca="false">R25</f>
        <v>37226</v>
      </c>
      <c r="S26" s="56"/>
      <c r="T26" s="57" t="n">
        <v>37226</v>
      </c>
      <c r="U26" s="56"/>
      <c r="V26" s="54" t="n">
        <v>37316</v>
      </c>
      <c r="W26" s="56"/>
      <c r="X26" s="57" t="n">
        <v>37316</v>
      </c>
      <c r="Y26" s="56"/>
      <c r="Z26" s="57" t="n">
        <v>37408</v>
      </c>
      <c r="AA26" s="56"/>
      <c r="AB26" s="58" t="n">
        <v>37530</v>
      </c>
      <c r="AC26" s="56"/>
      <c r="AD26" s="57" t="n">
        <v>37500</v>
      </c>
      <c r="AE26" s="56"/>
      <c r="AF26" s="57" t="n">
        <v>37591</v>
      </c>
      <c r="AG26" s="56"/>
      <c r="AH26" s="58" t="n">
        <v>37681</v>
      </c>
      <c r="AI26" s="56"/>
    </row>
    <row r="27" customFormat="false" ht="12.75" hidden="true" customHeight="false" outlineLevel="0" collapsed="false">
      <c r="C27" s="59" t="s">
        <v>37</v>
      </c>
      <c r="D27" s="60"/>
      <c r="E27" s="61" t="s">
        <v>38</v>
      </c>
      <c r="F27" s="61" t="s">
        <v>25</v>
      </c>
      <c r="G27" s="61"/>
      <c r="H27" s="61"/>
      <c r="I27" s="62"/>
      <c r="J27" s="60"/>
      <c r="K27" s="63"/>
      <c r="L27" s="63"/>
      <c r="M27" s="63"/>
      <c r="N27" s="64"/>
      <c r="O27" s="65"/>
      <c r="P27" s="63"/>
      <c r="Q27" s="64"/>
      <c r="R27" s="63"/>
      <c r="S27" s="64"/>
      <c r="T27" s="65"/>
      <c r="U27" s="64"/>
      <c r="V27" s="63"/>
      <c r="W27" s="64"/>
      <c r="X27" s="65"/>
      <c r="Y27" s="64"/>
      <c r="Z27" s="65"/>
      <c r="AA27" s="64"/>
      <c r="AB27" s="63"/>
      <c r="AC27" s="64"/>
      <c r="AD27" s="65"/>
      <c r="AE27" s="64"/>
      <c r="AF27" s="65"/>
      <c r="AG27" s="64"/>
      <c r="AH27" s="63"/>
      <c r="AI27" s="64"/>
      <c r="AJ27" s="66" t="s">
        <v>39</v>
      </c>
      <c r="AL27" s="66" t="s">
        <v>40</v>
      </c>
    </row>
    <row r="28" customFormat="false" ht="12.75" hidden="false" customHeight="false" outlineLevel="0" collapsed="false">
      <c r="C28" s="67" t="s">
        <v>41</v>
      </c>
      <c r="D28" s="60"/>
      <c r="E28" s="68" t="s">
        <v>41</v>
      </c>
      <c r="F28" s="68" t="s">
        <v>91</v>
      </c>
      <c r="G28" s="68"/>
      <c r="H28" s="68"/>
      <c r="I28" s="68"/>
      <c r="J28" s="60"/>
      <c r="K28" s="69"/>
      <c r="L28" s="70"/>
      <c r="M28" s="70"/>
      <c r="N28" s="71"/>
      <c r="O28" s="70"/>
      <c r="P28" s="70"/>
      <c r="Q28" s="71"/>
      <c r="R28" s="70" t="e">
        <f aca="false">IF(R$22,AveragePrices($F$21,R$23,R$24,$AJ28),AveragePrices($F$15,R$23,R$24,$AL28))</f>
        <v>#VALUE!</v>
      </c>
      <c r="S28" s="71" t="e">
        <f aca="false">R28-'[5]Gas Average FinIdx'!R28</f>
        <v>#VALUE!</v>
      </c>
      <c r="T28" s="70" t="e">
        <f aca="false">IF(T$22,AveragePrices($F$21,T$23,T$24,$AJ28),AveragePrices($F$15,T$23,T$24,$AL28))</f>
        <v>#VALUE!</v>
      </c>
      <c r="U28" s="71" t="n">
        <v>-0.043</v>
      </c>
      <c r="V28" s="70" t="e">
        <f aca="false">IF(V$22,AveragePrices($F$21,V$23,V$24,$AJ28),AveragePrices($F$15,V$23,V$24,$AL28))</f>
        <v>#VALUE!</v>
      </c>
      <c r="W28" s="71" t="e">
        <f aca="false">V28-'[5]Gas Average FinIdx'!V28</f>
        <v>#VALUE!</v>
      </c>
      <c r="X28" s="70" t="e">
        <f aca="false">IF(X$22,AveragePrices($F$21,X$23,X$24,$AJ28),AveragePrices($F$15,X$23,X$24,$AL28))</f>
        <v>#VALUE!</v>
      </c>
      <c r="Y28" s="71" t="n">
        <v>-0.0483</v>
      </c>
      <c r="Z28" s="70" t="e">
        <f aca="false">IF(Z$22,AveragePrices($F$21,Z$23,Z$24,$AJ28),AveragePrices($F$15,Z$23,Z$24,$AL28))</f>
        <v>#VALUE!</v>
      </c>
      <c r="AA28" s="71" t="n">
        <v>-0.01</v>
      </c>
      <c r="AB28" s="70" t="e">
        <f aca="false">IF(AB$22,AveragePrices($F$21,AB$23,AB$24,$AJ28),AveragePrices($F$15,AB$23,AB$24,$AL28))</f>
        <v>#VALUE!</v>
      </c>
      <c r="AC28" s="71" t="e">
        <f aca="false">AB28-'[5]Gas Average FinIdx'!AB28</f>
        <v>#VALUE!</v>
      </c>
      <c r="AD28" s="70" t="e">
        <f aca="false">IF(AD$22,AveragePrices($F$21,AD$23,AD$24,$AJ28),AveragePrices($F$15,AD$23,AD$24,$AL28))</f>
        <v>#VALUE!</v>
      </c>
      <c r="AE28" s="71" t="n">
        <v>-0.045</v>
      </c>
      <c r="AF28" s="70" t="e">
        <f aca="false">IF(AF$22,AveragePrices($F$21,AF$23,AF$24,$AJ28),AveragePrices($F$15,AF$23,AF$24,$AL28))</f>
        <v>#VALUE!</v>
      </c>
      <c r="AG28" s="71" t="n">
        <v>-0.03</v>
      </c>
      <c r="AH28" s="70" t="e">
        <f aca="false">IF(AH$22,AveragePrices($F$21,AH$23,AH$24,$AJ28),AveragePrices($F$15,AH$23,AH$24,$AL28))</f>
        <v>#VALUE!</v>
      </c>
      <c r="AI28" s="71" t="e">
        <f aca="false">AH28-'[5]Gas Average FinIdx'!AH28</f>
        <v>#VALUE!</v>
      </c>
      <c r="AJ28" s="73" t="e">
        <f aca="true">IF(E28="","",MATCH(E28,INDIRECT(CONCATENATE($F$21,"!",$G$21,":",$G$21)),0))</f>
        <v>#REF!</v>
      </c>
      <c r="AL28" s="73" t="e">
        <f aca="true">IF(F28="","",MATCH(F28,INDIRECT(CONCATENATE($F$15,"!",$G$15,":",$G$15)),0))</f>
        <v>#REF!</v>
      </c>
    </row>
    <row r="29" customFormat="false" ht="12.75" hidden="false" customHeight="false" outlineLevel="0" collapsed="false">
      <c r="C29" s="67" t="s">
        <v>42</v>
      </c>
      <c r="D29" s="60"/>
      <c r="E29" s="68" t="s">
        <v>42</v>
      </c>
      <c r="F29" s="68" t="s">
        <v>92</v>
      </c>
      <c r="G29" s="68"/>
      <c r="H29" s="68"/>
      <c r="I29" s="68"/>
      <c r="J29" s="60"/>
      <c r="K29" s="69"/>
      <c r="L29" s="70"/>
      <c r="M29" s="70"/>
      <c r="N29" s="71"/>
      <c r="O29" s="70"/>
      <c r="P29" s="70"/>
      <c r="Q29" s="71"/>
      <c r="R29" s="70" t="e">
        <f aca="false">IF(R$22,AveragePrices($F$21,R$23,R$24,$AJ29),AveragePrices($F$15,R$23,R$24,$AL29))</f>
        <v>#VALUE!</v>
      </c>
      <c r="S29" s="71" t="e">
        <f aca="false">R29-'[5]Gas Average FinIdx'!R29</f>
        <v>#VALUE!</v>
      </c>
      <c r="T29" s="70" t="e">
        <f aca="false">IF(T$22,AveragePrices($F$21,T$23,T$24,$AJ29),AveragePrices($F$15,T$23,T$24,$AL29))</f>
        <v>#VALUE!</v>
      </c>
      <c r="U29" s="71" t="e">
        <f aca="false">T29-'[5]Gas Average Basis'!S29</f>
        <v>#VALUE!</v>
      </c>
      <c r="V29" s="70" t="e">
        <f aca="false">IF(V$22,AveragePrices($F$21,V$23,V$24,$AJ29),AveragePrices($F$15,V$23,V$24,$AL29))</f>
        <v>#VALUE!</v>
      </c>
      <c r="W29" s="71" t="e">
        <f aca="false">V29-'[5]Gas Average FinIdx'!V29</f>
        <v>#VALUE!</v>
      </c>
      <c r="X29" s="70" t="e">
        <f aca="false">IF(X$22,AveragePrices($F$21,X$23,X$24,$AJ29),AveragePrices($F$15,X$23,X$24,$AL29))</f>
        <v>#VALUE!</v>
      </c>
      <c r="Y29" s="71" t="e">
        <f aca="false">X29-'[5]Gas Average Basis'!W29</f>
        <v>#VALUE!</v>
      </c>
      <c r="Z29" s="70" t="e">
        <f aca="false">IF(Z$22,AveragePrices($F$21,Z$23,Z$24,$AJ29),AveragePrices($F$15,Z$23,Z$24,$AL29))</f>
        <v>#VALUE!</v>
      </c>
      <c r="AA29" s="71" t="e">
        <f aca="false">Z29-'[5]Gas Average Basis'!Y29</f>
        <v>#VALUE!</v>
      </c>
      <c r="AB29" s="70" t="e">
        <f aca="false">IF(AB$22,AveragePrices($F$21,AB$23,AB$24,$AJ29),AveragePrices($F$15,AB$23,AB$24,$AL29))</f>
        <v>#VALUE!</v>
      </c>
      <c r="AC29" s="71" t="e">
        <f aca="false">AB29-'[5]Gas Average FinIdx'!AB29</f>
        <v>#VALUE!</v>
      </c>
      <c r="AD29" s="70" t="e">
        <f aca="false">IF(AD$22,AveragePrices($F$21,AD$23,AD$24,$AJ29),AveragePrices($F$15,AD$23,AD$24,$AL29))</f>
        <v>#VALUE!</v>
      </c>
      <c r="AE29" s="71" t="e">
        <f aca="false">AD29-'[5]Gas Average Basis'!AC29</f>
        <v>#VALUE!</v>
      </c>
      <c r="AF29" s="70" t="e">
        <f aca="false">IF(AF$22,AveragePrices($F$21,AF$23,AF$24,$AJ29),AveragePrices($F$15,AF$23,AF$24,$AL29))</f>
        <v>#VALUE!</v>
      </c>
      <c r="AG29" s="71" t="e">
        <f aca="false">AF29-'[5]Gas Average Basis'!AE29</f>
        <v>#VALUE!</v>
      </c>
      <c r="AH29" s="70" t="e">
        <f aca="false">IF(AH$22,AveragePrices($F$21,AH$23,AH$24,$AJ29),AveragePrices($F$15,AH$23,AH$24,$AL29))</f>
        <v>#VALUE!</v>
      </c>
      <c r="AI29" s="71" t="e">
        <f aca="false">AH29-'[5]Gas Average FinIdx'!AH29</f>
        <v>#VALUE!</v>
      </c>
      <c r="AJ29" s="74" t="e">
        <f aca="true">IF(E29="","",MATCH(E29,INDIRECT(CONCATENATE($F$21,"!",$G$21,":",$G$21)),0))</f>
        <v>#REF!</v>
      </c>
      <c r="AL29" s="74" t="e">
        <f aca="true">IF(F29="","",MATCH(F29,INDIRECT(CONCATENATE($F$15,"!",$G$15,":",$G$15)),0))</f>
        <v>#REF!</v>
      </c>
    </row>
    <row r="30" customFormat="false" ht="12.75" hidden="false" customHeight="false" outlineLevel="0" collapsed="false">
      <c r="C30" s="67" t="s">
        <v>43</v>
      </c>
      <c r="D30" s="60"/>
      <c r="E30" s="68" t="s">
        <v>43</v>
      </c>
      <c r="F30" s="68" t="s">
        <v>93</v>
      </c>
      <c r="G30" s="68"/>
      <c r="H30" s="68"/>
      <c r="I30" s="68"/>
      <c r="J30" s="60"/>
      <c r="K30" s="69"/>
      <c r="L30" s="70"/>
      <c r="M30" s="70"/>
      <c r="N30" s="71"/>
      <c r="O30" s="70"/>
      <c r="P30" s="70"/>
      <c r="Q30" s="71"/>
      <c r="R30" s="70" t="e">
        <f aca="false">IF(R$22,AveragePrices($F$21,R$23,R$24,$AJ30),AveragePrices($F$15,R$23,R$24,$AL30))</f>
        <v>#VALUE!</v>
      </c>
      <c r="S30" s="71" t="e">
        <f aca="false">R30-'[5]Gas Average FinIdx'!R30</f>
        <v>#VALUE!</v>
      </c>
      <c r="T30" s="70" t="e">
        <f aca="false">IF(T$22,AveragePrices($F$21,T$23,T$24,$AJ30),AveragePrices($F$15,T$23,T$24,$AL30))</f>
        <v>#VALUE!</v>
      </c>
      <c r="U30" s="71" t="e">
        <f aca="false">T30-'[5]Gas Average Basis'!S30</f>
        <v>#VALUE!</v>
      </c>
      <c r="V30" s="70" t="e">
        <f aca="false">IF(V$22,AveragePrices($F$21,V$23,V$24,$AJ30),AveragePrices($F$15,V$23,V$24,$AL30))</f>
        <v>#VALUE!</v>
      </c>
      <c r="W30" s="71" t="e">
        <f aca="false">V30-'[5]Gas Average FinIdx'!V30</f>
        <v>#VALUE!</v>
      </c>
      <c r="X30" s="70" t="e">
        <f aca="false">IF(X$22,AveragePrices($F$21,X$23,X$24,$AJ30),AveragePrices($F$15,X$23,X$24,$AL30))</f>
        <v>#VALUE!</v>
      </c>
      <c r="Y30" s="71" t="e">
        <f aca="false">X30-'[5]Gas Average Basis'!W30</f>
        <v>#VALUE!</v>
      </c>
      <c r="Z30" s="70" t="e">
        <f aca="false">IF(Z$22,AveragePrices($F$21,Z$23,Z$24,$AJ30),AveragePrices($F$15,Z$23,Z$24,$AL30))</f>
        <v>#VALUE!</v>
      </c>
      <c r="AA30" s="71" t="e">
        <f aca="false">Z30-'[5]Gas Average Basis'!Y30</f>
        <v>#VALUE!</v>
      </c>
      <c r="AB30" s="70" t="e">
        <f aca="false">IF(AB$22,AveragePrices($F$21,AB$23,AB$24,$AJ30),AveragePrices($F$15,AB$23,AB$24,$AL30))</f>
        <v>#VALUE!</v>
      </c>
      <c r="AC30" s="71" t="e">
        <f aca="false">AB30-'[5]Gas Average FinIdx'!AB30</f>
        <v>#VALUE!</v>
      </c>
      <c r="AD30" s="70" t="e">
        <f aca="false">IF(AD$22,AveragePrices($F$21,AD$23,AD$24,$AJ30),AveragePrices($F$15,AD$23,AD$24,$AL30))</f>
        <v>#VALUE!</v>
      </c>
      <c r="AE30" s="71" t="e">
        <f aca="false">AD30-'[5]Gas Average Basis'!AC30</f>
        <v>#VALUE!</v>
      </c>
      <c r="AF30" s="70" t="e">
        <f aca="false">IF(AF$22,AveragePrices($F$21,AF$23,AF$24,$AJ30),AveragePrices($F$15,AF$23,AF$24,$AL30))</f>
        <v>#VALUE!</v>
      </c>
      <c r="AG30" s="71" t="e">
        <f aca="false">AF30-'[5]Gas Average Basis'!AE30</f>
        <v>#VALUE!</v>
      </c>
      <c r="AH30" s="70" t="e">
        <f aca="false">IF(AH$22,AveragePrices($F$21,AH$23,AH$24,$AJ30),AveragePrices($F$15,AH$23,AH$24,$AL30))</f>
        <v>#VALUE!</v>
      </c>
      <c r="AI30" s="71" t="e">
        <f aca="false">AH30-'[5]Gas Average FinIdx'!AH30</f>
        <v>#VALUE!</v>
      </c>
      <c r="AJ30" s="74" t="e">
        <f aca="true">IF(E30="","",MATCH(E30,INDIRECT(CONCATENATE($F$21,"!",$G$21,":",$G$21)),0))</f>
        <v>#REF!</v>
      </c>
      <c r="AL30" s="74" t="e">
        <f aca="true">IF(F30="","",MATCH(F30,INDIRECT(CONCATENATE($F$15,"!",$G$15,":",$G$15)),0))</f>
        <v>#REF!</v>
      </c>
    </row>
    <row r="31" customFormat="false" ht="13.5" hidden="false" customHeight="false" outlineLevel="0" collapsed="false">
      <c r="C31" s="67" t="s">
        <v>44</v>
      </c>
      <c r="D31" s="60"/>
      <c r="E31" s="68" t="s">
        <v>44</v>
      </c>
      <c r="F31" s="68" t="s">
        <v>94</v>
      </c>
      <c r="G31" s="68"/>
      <c r="H31" s="68"/>
      <c r="I31" s="68"/>
      <c r="J31" s="60"/>
      <c r="K31" s="69"/>
      <c r="L31" s="70"/>
      <c r="M31" s="70"/>
      <c r="N31" s="71"/>
      <c r="O31" s="70"/>
      <c r="P31" s="70"/>
      <c r="Q31" s="71"/>
      <c r="R31" s="70" t="e">
        <f aca="false">IF(R$22,AveragePrices($F$21,R$23,R$24,$AJ31),AveragePrices($F$15,R$23,R$24,$AL31))</f>
        <v>#VALUE!</v>
      </c>
      <c r="S31" s="71" t="e">
        <f aca="false">R31-'[5]Gas Average FinIdx'!R31</f>
        <v>#VALUE!</v>
      </c>
      <c r="T31" s="70" t="e">
        <f aca="false">IF(T$22,AveragePrices($F$21,T$23,T$24,$AJ31),AveragePrices($F$15,T$23,T$24,$AL31))</f>
        <v>#VALUE!</v>
      </c>
      <c r="U31" s="71" t="e">
        <f aca="false">T31-'[5]Gas Average Basis'!S31</f>
        <v>#VALUE!</v>
      </c>
      <c r="V31" s="70" t="e">
        <f aca="false">IF(V$22,AveragePrices($F$21,V$23,V$24,$AJ31),AveragePrices($F$15,V$23,V$24,$AL31))</f>
        <v>#VALUE!</v>
      </c>
      <c r="W31" s="71" t="e">
        <f aca="false">V31-'[5]Gas Average FinIdx'!V31</f>
        <v>#VALUE!</v>
      </c>
      <c r="X31" s="70" t="e">
        <f aca="false">IF(X$22,AveragePrices($F$21,X$23,X$24,$AJ31),AveragePrices($F$15,X$23,X$24,$AL31))</f>
        <v>#VALUE!</v>
      </c>
      <c r="Y31" s="71" t="e">
        <f aca="false">X31-'[5]Gas Average Basis'!W31</f>
        <v>#VALUE!</v>
      </c>
      <c r="Z31" s="70" t="e">
        <f aca="false">IF(Z$22,AveragePrices($F$21,Z$23,Z$24,$AJ31),AveragePrices($F$15,Z$23,Z$24,$AL31))</f>
        <v>#VALUE!</v>
      </c>
      <c r="AA31" s="71" t="e">
        <f aca="false">Z31-'[5]Gas Average Basis'!Y31</f>
        <v>#VALUE!</v>
      </c>
      <c r="AB31" s="70" t="e">
        <f aca="false">IF(AB$22,AveragePrices($F$21,AB$23,AB$24,$AJ31),AveragePrices($F$15,AB$23,AB$24,$AL31))</f>
        <v>#VALUE!</v>
      </c>
      <c r="AC31" s="71" t="e">
        <f aca="false">AB31-'[5]Gas Average FinIdx'!AB31</f>
        <v>#VALUE!</v>
      </c>
      <c r="AD31" s="70" t="e">
        <f aca="false">IF(AD$22,AveragePrices($F$21,AD$23,AD$24,$AJ31),AveragePrices($F$15,AD$23,AD$24,$AL31))</f>
        <v>#VALUE!</v>
      </c>
      <c r="AE31" s="71" t="e">
        <f aca="false">AD31-'[5]Gas Average Basis'!AC31</f>
        <v>#VALUE!</v>
      </c>
      <c r="AF31" s="70" t="e">
        <f aca="false">IF(AF$22,AveragePrices($F$21,AF$23,AF$24,$AJ31),AveragePrices($F$15,AF$23,AF$24,$AL31))</f>
        <v>#VALUE!</v>
      </c>
      <c r="AG31" s="71" t="e">
        <f aca="false">AF31-'[5]Gas Average Basis'!AE31</f>
        <v>#VALUE!</v>
      </c>
      <c r="AH31" s="70" t="e">
        <f aca="false">IF(AH$22,AveragePrices($F$21,AH$23,AH$24,$AJ31),AveragePrices($F$15,AH$23,AH$24,$AL31))</f>
        <v>#VALUE!</v>
      </c>
      <c r="AI31" s="71" t="e">
        <f aca="false">AH31-'[5]Gas Average FinIdx'!AH31</f>
        <v>#VALUE!</v>
      </c>
      <c r="AJ31" s="74" t="e">
        <f aca="true">IF(E31="","",MATCH(E31,INDIRECT(CONCATENATE($F$21,"!",$G$21,":",$G$21)),0))</f>
        <v>#REF!</v>
      </c>
      <c r="AL31" s="74" t="e">
        <f aca="true">IF(F31="","",MATCH(F31,INDIRECT(CONCATENATE($F$15,"!",$G$15,":",$G$15)),0))</f>
        <v>#REF!</v>
      </c>
    </row>
    <row r="32" customFormat="false" ht="14.25" hidden="false" customHeight="true" outlineLevel="0" collapsed="false">
      <c r="C32" s="75" t="s">
        <v>45</v>
      </c>
      <c r="D32" s="75"/>
      <c r="E32" s="75"/>
      <c r="F32" s="75"/>
      <c r="G32" s="75"/>
      <c r="H32" s="75"/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5"/>
      <c r="AA32" s="75"/>
      <c r="AB32" s="75"/>
      <c r="AC32" s="75"/>
      <c r="AD32" s="75"/>
      <c r="AE32" s="75"/>
      <c r="AF32" s="75"/>
      <c r="AG32" s="75"/>
      <c r="AH32" s="75"/>
      <c r="AI32" s="75"/>
      <c r="AJ32" s="74"/>
      <c r="AL32" s="74"/>
    </row>
    <row r="33" customFormat="false" ht="12.75" hidden="false" customHeight="false" outlineLevel="0" collapsed="false">
      <c r="C33" s="67" t="s">
        <v>46</v>
      </c>
      <c r="D33" s="60"/>
      <c r="E33" s="68" t="s">
        <v>47</v>
      </c>
      <c r="F33" s="68" t="s">
        <v>95</v>
      </c>
      <c r="G33" s="68"/>
      <c r="H33" s="68"/>
      <c r="I33" s="68"/>
      <c r="J33" s="60"/>
      <c r="K33" s="69"/>
      <c r="L33" s="70"/>
      <c r="M33" s="70"/>
      <c r="N33" s="71"/>
      <c r="O33" s="70"/>
      <c r="P33" s="70"/>
      <c r="Q33" s="71"/>
      <c r="R33" s="70" t="e">
        <f aca="false">IF(R$22,AveragePrices($F$21,R$23,R$24,$AJ33),AveragePrices($F$15,R$23,R$24,$AL33))</f>
        <v>#VALUE!</v>
      </c>
      <c r="S33" s="71" t="e">
        <f aca="false">R33-'[5]Gas Average FinIdx'!R33</f>
        <v>#VALUE!</v>
      </c>
      <c r="T33" s="70" t="e">
        <f aca="false">IF(T$22,AveragePrices($F$21,T$23,T$24,$AJ33),AveragePrices($F$15,T$23,T$24,$AL33))</f>
        <v>#VALUE!</v>
      </c>
      <c r="U33" s="71" t="e">
        <f aca="false">T33-'[5]Gas Average Basis'!S33</f>
        <v>#VALUE!</v>
      </c>
      <c r="V33" s="70" t="e">
        <f aca="false">IF(V$22,AveragePrices($F$21,V$23,V$24,$AJ33),AveragePrices($F$15,V$23,V$24,$AL33))</f>
        <v>#VALUE!</v>
      </c>
      <c r="W33" s="71" t="e">
        <f aca="false">V33-'[5]Gas Average FinIdx'!V33</f>
        <v>#VALUE!</v>
      </c>
      <c r="X33" s="70" t="e">
        <f aca="false">IF(X$22,AveragePrices($F$21,X$23,X$24,$AJ33),AveragePrices($F$15,X$23,X$24,$AL33))</f>
        <v>#VALUE!</v>
      </c>
      <c r="Y33" s="71" t="e">
        <f aca="false">X33-'[5]Gas Average Basis'!W33</f>
        <v>#VALUE!</v>
      </c>
      <c r="Z33" s="70" t="e">
        <f aca="false">IF(Z$22,AveragePrices($F$21,Z$23,Z$24,$AJ33),AveragePrices($F$15,Z$23,Z$24,$AL33))</f>
        <v>#VALUE!</v>
      </c>
      <c r="AA33" s="71" t="e">
        <f aca="false">Z33-'[5]Gas Average Basis'!Y33</f>
        <v>#VALUE!</v>
      </c>
      <c r="AB33" s="70" t="e">
        <f aca="false">IF(AB$22,AveragePrices($F$21,AB$23,AB$24,$AJ33),AveragePrices($F$15,AB$23,AB$24,$AL33))</f>
        <v>#VALUE!</v>
      </c>
      <c r="AC33" s="71" t="e">
        <f aca="false">AB33-'[5]Gas Average FinIdx'!AB33</f>
        <v>#VALUE!</v>
      </c>
      <c r="AD33" s="70" t="e">
        <f aca="false">IF(AD$22,AveragePrices($F$21,AD$23,AD$24,$AJ33),AveragePrices($F$15,AD$23,AD$24,$AL33))</f>
        <v>#VALUE!</v>
      </c>
      <c r="AE33" s="71" t="e">
        <f aca="false">AD33-'[5]Gas Average Basis'!AC33</f>
        <v>#VALUE!</v>
      </c>
      <c r="AF33" s="70" t="e">
        <f aca="false">IF(AF$22,AveragePrices($F$21,AF$23,AF$24,$AJ33),AveragePrices($F$15,AF$23,AF$24,$AL33))</f>
        <v>#VALUE!</v>
      </c>
      <c r="AG33" s="71" t="e">
        <f aca="false">AF33-'[5]Gas Average Basis'!AE33</f>
        <v>#VALUE!</v>
      </c>
      <c r="AH33" s="70" t="e">
        <f aca="false">IF(AH$22,AveragePrices($F$21,AH$23,AH$24,$AJ33),AveragePrices($F$15,AH$23,AH$24,$AL33))</f>
        <v>#VALUE!</v>
      </c>
      <c r="AI33" s="71" t="e">
        <f aca="false">AH33-'[5]Gas Average FinIdx'!AH33</f>
        <v>#VALUE!</v>
      </c>
      <c r="AJ33" s="74" t="e">
        <f aca="true">IF(E33="","",MATCH(E33,INDIRECT(CONCATENATE($F$21,"!",$G$21,":",$G$21)),0))</f>
        <v>#REF!</v>
      </c>
      <c r="AL33" s="74" t="e">
        <f aca="true">IF(F33="","",MATCH(F33,INDIRECT(CONCATENATE($F$15,"!",$G$15,":",$G$15)),0))</f>
        <v>#REF!</v>
      </c>
    </row>
    <row r="34" customFormat="false" ht="12.75" hidden="false" customHeight="false" outlineLevel="0" collapsed="false">
      <c r="C34" s="67" t="s">
        <v>48</v>
      </c>
      <c r="D34" s="60"/>
      <c r="E34" s="68" t="s">
        <v>49</v>
      </c>
      <c r="F34" s="68" t="s">
        <v>96</v>
      </c>
      <c r="G34" s="68"/>
      <c r="H34" s="68"/>
      <c r="I34" s="68"/>
      <c r="J34" s="60"/>
      <c r="K34" s="69"/>
      <c r="L34" s="70"/>
      <c r="M34" s="70"/>
      <c r="N34" s="71"/>
      <c r="O34" s="70"/>
      <c r="P34" s="70"/>
      <c r="Q34" s="71"/>
      <c r="R34" s="70" t="e">
        <f aca="false">IF(R$22,AveragePrices($F$21,R$23,R$24,$AJ34),AveragePrices($F$15,R$23,R$24,$AL34))</f>
        <v>#VALUE!</v>
      </c>
      <c r="S34" s="71" t="e">
        <f aca="false">R34-'[5]Gas Average FinIdx'!R34</f>
        <v>#VALUE!</v>
      </c>
      <c r="T34" s="70" t="e">
        <f aca="false">IF(T$22,AveragePrices($F$21,T$23,T$24,$AJ34),AveragePrices($F$15,T$23,T$24,$AL34))</f>
        <v>#VALUE!</v>
      </c>
      <c r="U34" s="71" t="e">
        <f aca="false">T34-'[5]Gas Average Basis'!S34</f>
        <v>#VALUE!</v>
      </c>
      <c r="V34" s="70" t="e">
        <f aca="false">IF(V$22,AveragePrices($F$21,V$23,V$24,$AJ34),AveragePrices($F$15,V$23,V$24,$AL34))</f>
        <v>#VALUE!</v>
      </c>
      <c r="W34" s="71" t="e">
        <f aca="false">V34-'[5]Gas Average FinIdx'!V34</f>
        <v>#VALUE!</v>
      </c>
      <c r="X34" s="70" t="e">
        <f aca="false">IF(X$22,AveragePrices($F$21,X$23,X$24,$AJ34),AveragePrices($F$15,X$23,X$24,$AL34))</f>
        <v>#VALUE!</v>
      </c>
      <c r="Y34" s="71" t="e">
        <f aca="false">X34-'[5]Gas Average Basis'!W34</f>
        <v>#VALUE!</v>
      </c>
      <c r="Z34" s="70" t="e">
        <f aca="false">IF(Z$22,AveragePrices($F$21,Z$23,Z$24,$AJ34),AveragePrices($F$15,Z$23,Z$24,$AL34))</f>
        <v>#VALUE!</v>
      </c>
      <c r="AA34" s="71" t="e">
        <f aca="false">Z34-'[5]Gas Average Basis'!Y34</f>
        <v>#VALUE!</v>
      </c>
      <c r="AB34" s="70" t="e">
        <f aca="false">IF(AB$22,AveragePrices($F$21,AB$23,AB$24,$AJ34),AveragePrices($F$15,AB$23,AB$24,$AL34))</f>
        <v>#VALUE!</v>
      </c>
      <c r="AC34" s="71" t="e">
        <f aca="false">AB34-'[5]Gas Average FinIdx'!AB34</f>
        <v>#VALUE!</v>
      </c>
      <c r="AD34" s="70" t="e">
        <f aca="false">IF(AD$22,AveragePrices($F$21,AD$23,AD$24,$AJ34),AveragePrices($F$15,AD$23,AD$24,$AL34))</f>
        <v>#VALUE!</v>
      </c>
      <c r="AE34" s="71" t="e">
        <f aca="false">AD34-'[5]Gas Average Basis'!AC34</f>
        <v>#VALUE!</v>
      </c>
      <c r="AF34" s="70" t="e">
        <f aca="false">IF(AF$22,AveragePrices($F$21,AF$23,AF$24,$AJ34),AveragePrices($F$15,AF$23,AF$24,$AL34))</f>
        <v>#VALUE!</v>
      </c>
      <c r="AG34" s="71" t="e">
        <f aca="false">AF34-'[5]Gas Average Basis'!AE34</f>
        <v>#VALUE!</v>
      </c>
      <c r="AH34" s="70" t="e">
        <f aca="false">IF(AH$22,AveragePrices($F$21,AH$23,AH$24,$AJ34),AveragePrices($F$15,AH$23,AH$24,$AL34))</f>
        <v>#VALUE!</v>
      </c>
      <c r="AI34" s="71" t="e">
        <f aca="false">AH34-'[5]Gas Average FinIdx'!AH34</f>
        <v>#VALUE!</v>
      </c>
      <c r="AJ34" s="74" t="e">
        <f aca="true">IF(E34="","",MATCH(E34,INDIRECT(CONCATENATE($F$21,"!",$G$21,":",$G$21)),0))</f>
        <v>#REF!</v>
      </c>
      <c r="AL34" s="74" t="e">
        <f aca="true">IF(F34="","",MATCH(F34,INDIRECT(CONCATENATE($F$15,"!",$G$15,":",$G$15)),0))</f>
        <v>#REF!</v>
      </c>
    </row>
    <row r="35" customFormat="false" ht="12.75" hidden="false" customHeight="false" outlineLevel="0" collapsed="false">
      <c r="C35" s="67" t="s">
        <v>50</v>
      </c>
      <c r="D35" s="60"/>
      <c r="E35" s="68" t="s">
        <v>51</v>
      </c>
      <c r="F35" s="68" t="s">
        <v>97</v>
      </c>
      <c r="G35" s="68"/>
      <c r="H35" s="68"/>
      <c r="I35" s="68"/>
      <c r="J35" s="60"/>
      <c r="K35" s="69"/>
      <c r="L35" s="70"/>
      <c r="M35" s="70"/>
      <c r="N35" s="71"/>
      <c r="O35" s="70"/>
      <c r="P35" s="70"/>
      <c r="Q35" s="71"/>
      <c r="R35" s="70" t="e">
        <f aca="false">IF(R$22,AveragePrices($F$21,R$23,R$24,$AJ35),AveragePrices($F$15,R$23,R$24,$AL35))</f>
        <v>#VALUE!</v>
      </c>
      <c r="S35" s="71" t="e">
        <f aca="false">R35-'[5]Gas Average FinIdx'!R35</f>
        <v>#VALUE!</v>
      </c>
      <c r="T35" s="70" t="e">
        <f aca="false">IF(T$22,AveragePrices($F$21,T$23,T$24,$AJ35),AveragePrices($F$15,T$23,T$24,$AL35))</f>
        <v>#VALUE!</v>
      </c>
      <c r="U35" s="71" t="e">
        <f aca="false">T35-'[5]Gas Average Basis'!S35</f>
        <v>#VALUE!</v>
      </c>
      <c r="V35" s="70" t="e">
        <f aca="false">IF(V$22,AveragePrices($F$21,V$23,V$24,$AJ35),AveragePrices($F$15,V$23,V$24,$AL35))</f>
        <v>#VALUE!</v>
      </c>
      <c r="W35" s="71" t="e">
        <f aca="false">V35-'[5]Gas Average FinIdx'!V35</f>
        <v>#VALUE!</v>
      </c>
      <c r="X35" s="70" t="e">
        <f aca="false">IF(X$22,AveragePrices($F$21,X$23,X$24,$AJ35),AveragePrices($F$15,X$23,X$24,$AL35))</f>
        <v>#VALUE!</v>
      </c>
      <c r="Y35" s="71" t="e">
        <f aca="false">X35-'[5]Gas Average Basis'!W35</f>
        <v>#VALUE!</v>
      </c>
      <c r="Z35" s="70" t="e">
        <f aca="false">IF(Z$22,AveragePrices($F$21,Z$23,Z$24,$AJ35),AveragePrices($F$15,Z$23,Z$24,$AL35))</f>
        <v>#VALUE!</v>
      </c>
      <c r="AA35" s="71" t="e">
        <f aca="false">Z35-'[5]Gas Average Basis'!Y35</f>
        <v>#VALUE!</v>
      </c>
      <c r="AB35" s="70" t="e">
        <f aca="false">IF(AB$22,AveragePrices($F$21,AB$23,AB$24,$AJ35),AveragePrices($F$15,AB$23,AB$24,$AL35))</f>
        <v>#VALUE!</v>
      </c>
      <c r="AC35" s="71" t="e">
        <f aca="false">AB35-'[5]Gas Average FinIdx'!AB35</f>
        <v>#VALUE!</v>
      </c>
      <c r="AD35" s="70" t="e">
        <f aca="false">IF(AD$22,AveragePrices($F$21,AD$23,AD$24,$AJ35),AveragePrices($F$15,AD$23,AD$24,$AL35))</f>
        <v>#VALUE!</v>
      </c>
      <c r="AE35" s="71" t="e">
        <f aca="false">AD35-'[5]Gas Average Basis'!AC35</f>
        <v>#VALUE!</v>
      </c>
      <c r="AF35" s="70" t="e">
        <f aca="false">IF(AF$22,AveragePrices($F$21,AF$23,AF$24,$AJ35),AveragePrices($F$15,AF$23,AF$24,$AL35))</f>
        <v>#VALUE!</v>
      </c>
      <c r="AG35" s="71" t="e">
        <f aca="false">AF35-'[5]Gas Average Basis'!AE35</f>
        <v>#VALUE!</v>
      </c>
      <c r="AH35" s="70" t="e">
        <f aca="false">IF(AH$22,AveragePrices($F$21,AH$23,AH$24,$AJ35),AveragePrices($F$15,AH$23,AH$24,$AL35))</f>
        <v>#VALUE!</v>
      </c>
      <c r="AI35" s="71" t="e">
        <f aca="false">AH35-'[5]Gas Average FinIdx'!AH35</f>
        <v>#VALUE!</v>
      </c>
      <c r="AJ35" s="74" t="e">
        <f aca="true">IF(E35="","",MATCH(E35,INDIRECT(CONCATENATE($F$21,"!",$G$21,":",$G$21)),0))</f>
        <v>#REF!</v>
      </c>
      <c r="AL35" s="74" t="e">
        <f aca="true">IF(F35="","",MATCH(F35,INDIRECT(CONCATENATE($F$15,"!",$G$15,":",$G$15)),0))</f>
        <v>#REF!</v>
      </c>
    </row>
    <row r="36" customFormat="false" ht="13.5" hidden="false" customHeight="false" outlineLevel="0" collapsed="false">
      <c r="C36" s="67" t="s">
        <v>52</v>
      </c>
      <c r="D36" s="60"/>
      <c r="E36" s="76" t="s">
        <v>53</v>
      </c>
      <c r="F36" s="68" t="s">
        <v>98</v>
      </c>
      <c r="G36" s="68"/>
      <c r="H36" s="68"/>
      <c r="I36" s="68"/>
      <c r="J36" s="60"/>
      <c r="K36" s="69"/>
      <c r="L36" s="70"/>
      <c r="M36" s="70"/>
      <c r="N36" s="71"/>
      <c r="O36" s="70"/>
      <c r="P36" s="70"/>
      <c r="Q36" s="71"/>
      <c r="R36" s="70" t="e">
        <f aca="false">IF(R$22,AveragePrices($F$21,R$23,R$24,$AJ36),AveragePrices($F$15,R$23,R$24,$AL36))</f>
        <v>#VALUE!</v>
      </c>
      <c r="S36" s="71" t="e">
        <f aca="false">R36-'[5]Gas Average FinIdx'!R36</f>
        <v>#VALUE!</v>
      </c>
      <c r="T36" s="70" t="e">
        <f aca="false">IF(T$22,AveragePrices($F$21,T$23,T$24,$AJ36),AveragePrices($F$15,T$23,T$24,$AL36))</f>
        <v>#VALUE!</v>
      </c>
      <c r="U36" s="71" t="e">
        <f aca="false">T36-'[5]Gas Average Basis'!S36</f>
        <v>#VALUE!</v>
      </c>
      <c r="V36" s="70" t="e">
        <f aca="false">IF(V$22,AveragePrices($F$21,V$23,V$24,$AJ36),AveragePrices($F$15,V$23,V$24,$AL36))</f>
        <v>#VALUE!</v>
      </c>
      <c r="W36" s="71" t="e">
        <f aca="false">V36-'[5]Gas Average FinIdx'!V36</f>
        <v>#VALUE!</v>
      </c>
      <c r="X36" s="70" t="e">
        <f aca="false">IF(X$22,AveragePrices($F$21,X$23,X$24,$AJ36),AveragePrices($F$15,X$23,X$24,$AL36))</f>
        <v>#VALUE!</v>
      </c>
      <c r="Y36" s="71" t="e">
        <f aca="false">X36-'[5]Gas Average Basis'!W36</f>
        <v>#VALUE!</v>
      </c>
      <c r="Z36" s="70" t="e">
        <f aca="false">IF(Z$22,AveragePrices($F$21,Z$23,Z$24,$AJ36),AveragePrices($F$15,Z$23,Z$24,$AL36))</f>
        <v>#VALUE!</v>
      </c>
      <c r="AA36" s="71" t="e">
        <f aca="false">Z36-'[5]Gas Average Basis'!Y36</f>
        <v>#VALUE!</v>
      </c>
      <c r="AB36" s="70" t="e">
        <f aca="false">IF(AB$22,AveragePrices($F$21,AB$23,AB$24,$AJ36),AveragePrices($F$15,AB$23,AB$24,$AL36))</f>
        <v>#VALUE!</v>
      </c>
      <c r="AC36" s="71" t="e">
        <f aca="false">AB36-'[5]Gas Average FinIdx'!AB36</f>
        <v>#VALUE!</v>
      </c>
      <c r="AD36" s="70" t="e">
        <f aca="false">IF(AD$22,AveragePrices($F$21,AD$23,AD$24,$AJ36),AveragePrices($F$15,AD$23,AD$24,$AL36))</f>
        <v>#VALUE!</v>
      </c>
      <c r="AE36" s="71" t="e">
        <f aca="false">AD36-'[5]Gas Average Basis'!AC36</f>
        <v>#VALUE!</v>
      </c>
      <c r="AF36" s="70" t="e">
        <f aca="false">IF(AF$22,AveragePrices($F$21,AF$23,AF$24,$AJ36),AveragePrices($F$15,AF$23,AF$24,$AL36))</f>
        <v>#VALUE!</v>
      </c>
      <c r="AG36" s="71" t="e">
        <f aca="false">AF36-'[5]Gas Average Basis'!AE36</f>
        <v>#VALUE!</v>
      </c>
      <c r="AH36" s="70" t="e">
        <f aca="false">IF(AH$22,AveragePrices($F$21,AH$23,AH$24,$AJ36),AveragePrices($F$15,AH$23,AH$24,$AL36))</f>
        <v>#VALUE!</v>
      </c>
      <c r="AI36" s="71" t="e">
        <f aca="false">AH36-'[5]Gas Average FinIdx'!AH36</f>
        <v>#VALUE!</v>
      </c>
      <c r="AJ36" s="74" t="e">
        <f aca="true">IF(E36="","",MATCH(E36,INDIRECT(CONCATENATE($F$21,"!",$G$21,":",$G$21)),0))</f>
        <v>#REF!</v>
      </c>
      <c r="AL36" s="74" t="e">
        <f aca="true">IF(F36="","",MATCH(F36,INDIRECT(CONCATENATE($F$15,"!",$G$15,":",$G$15)),0))</f>
        <v>#REF!</v>
      </c>
    </row>
    <row r="37" customFormat="false" ht="13.5" hidden="true" customHeight="false" outlineLevel="0" collapsed="false">
      <c r="C37" s="67"/>
      <c r="D37" s="60"/>
      <c r="E37" s="68"/>
      <c r="F37" s="68"/>
      <c r="G37" s="68"/>
      <c r="H37" s="68"/>
      <c r="I37" s="68"/>
      <c r="J37" s="60"/>
      <c r="K37" s="69"/>
      <c r="L37" s="70"/>
      <c r="M37" s="70"/>
      <c r="N37" s="72"/>
      <c r="O37" s="72"/>
      <c r="P37" s="70"/>
      <c r="Q37" s="72"/>
      <c r="R37" s="70"/>
      <c r="S37" s="72"/>
      <c r="T37" s="72"/>
      <c r="U37" s="72"/>
      <c r="V37" s="70"/>
      <c r="W37" s="72"/>
      <c r="X37" s="72"/>
      <c r="Y37" s="72"/>
      <c r="Z37" s="72"/>
      <c r="AA37" s="72"/>
      <c r="AB37" s="70"/>
      <c r="AC37" s="72"/>
      <c r="AD37" s="72"/>
      <c r="AE37" s="72"/>
      <c r="AF37" s="70"/>
      <c r="AG37" s="72"/>
      <c r="AH37" s="70"/>
      <c r="AI37" s="72"/>
      <c r="AJ37" s="74"/>
      <c r="AL37" s="74" t="str">
        <f aca="true">IF(F37="","",MATCH(F37,INDIRECT(CONCATENATE($F$15,"!",$G$15,":",$G$15)),0))</f>
        <v/>
      </c>
    </row>
    <row r="38" customFormat="false" ht="14.25" hidden="false" customHeight="true" outlineLevel="0" collapsed="false">
      <c r="C38" s="75" t="s">
        <v>54</v>
      </c>
      <c r="D38" s="75"/>
      <c r="E38" s="75"/>
      <c r="F38" s="75"/>
      <c r="G38" s="75"/>
      <c r="H38" s="75"/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  <c r="AA38" s="75"/>
      <c r="AB38" s="75"/>
      <c r="AC38" s="75"/>
      <c r="AD38" s="75"/>
      <c r="AE38" s="75"/>
      <c r="AF38" s="75"/>
      <c r="AG38" s="75"/>
      <c r="AH38" s="75"/>
      <c r="AI38" s="75"/>
      <c r="AJ38" s="74" t="str">
        <f aca="true">IF(E38="","",MATCH(E38,INDIRECT(CONCATENATE($F$21,"!",$G$21,":",$G$21)),0))</f>
        <v/>
      </c>
      <c r="AL38" s="74" t="str">
        <f aca="true">IF(F38="","",MATCH(F38,INDIRECT(CONCATENATE($F$15,"!",$G$15,":",$G$15)),0))</f>
        <v/>
      </c>
    </row>
    <row r="39" customFormat="false" ht="13.5" hidden="false" customHeight="true" outlineLevel="0" collapsed="false">
      <c r="C39" s="67" t="s">
        <v>55</v>
      </c>
      <c r="D39" s="60"/>
      <c r="E39" s="68" t="s">
        <v>56</v>
      </c>
      <c r="F39" s="68" t="s">
        <v>99</v>
      </c>
      <c r="G39" s="68"/>
      <c r="H39" s="68"/>
      <c r="I39" s="68"/>
      <c r="J39" s="69"/>
      <c r="K39" s="69"/>
      <c r="L39" s="70"/>
      <c r="M39" s="70"/>
      <c r="N39" s="71"/>
      <c r="O39" s="70"/>
      <c r="P39" s="70"/>
      <c r="Q39" s="71"/>
      <c r="R39" s="70" t="e">
        <f aca="false">IF(R$22,AveragePrices($F$21,R$23,R$24,$AJ39),AveragePrices($F$15,R$23,R$24,$AL39))</f>
        <v>#VALUE!</v>
      </c>
      <c r="S39" s="71" t="e">
        <f aca="false">R39-'[5]Gas Average FinIdx'!R39</f>
        <v>#VALUE!</v>
      </c>
      <c r="T39" s="70" t="e">
        <f aca="false">IF(T$22,AveragePrices($F$21,T$23,T$24,$AJ39),AveragePrices($F$15,T$23,T$24,$AL39))</f>
        <v>#VALUE!</v>
      </c>
      <c r="U39" s="71" t="e">
        <f aca="false">T39-'[5]Gas Average Basis'!S39</f>
        <v>#VALUE!</v>
      </c>
      <c r="V39" s="70" t="e">
        <f aca="false">IF(V$22,AveragePrices($F$21,V$23,V$24,$AJ39),AveragePrices($F$15,V$23,V$24,$AL39))</f>
        <v>#VALUE!</v>
      </c>
      <c r="W39" s="71" t="e">
        <f aca="false">V39-'[5]Gas Average FinIdx'!V39</f>
        <v>#VALUE!</v>
      </c>
      <c r="X39" s="70" t="e">
        <f aca="false">IF(X$22,AveragePrices($F$21,X$23,X$24,$AJ39),AveragePrices($F$15,X$23,X$24,$AL39))</f>
        <v>#VALUE!</v>
      </c>
      <c r="Y39" s="71" t="e">
        <f aca="false">X39-'[5]Gas Average Basis'!W39</f>
        <v>#VALUE!</v>
      </c>
      <c r="Z39" s="70" t="e">
        <f aca="false">IF(Z$22,AveragePrices($F$21,Z$23,Z$24,$AJ39),AveragePrices($F$15,Z$23,Z$24,$AL39))</f>
        <v>#VALUE!</v>
      </c>
      <c r="AA39" s="71" t="e">
        <f aca="false">Z39-'[5]Gas Average Basis'!Y39</f>
        <v>#VALUE!</v>
      </c>
      <c r="AB39" s="70" t="e">
        <f aca="false">IF(AB$22,AveragePrices($F$21,AB$23,AB$24,$AJ39),AveragePrices($F$15,AB$23,AB$24,$AL39))</f>
        <v>#VALUE!</v>
      </c>
      <c r="AC39" s="71" t="e">
        <f aca="false">AB39-'[5]Gas Average FinIdx'!AB39</f>
        <v>#VALUE!</v>
      </c>
      <c r="AD39" s="70" t="e">
        <f aca="false">IF(AD$22,AveragePrices($F$21,AD$23,AD$24,$AJ39),AveragePrices($F$15,AD$23,AD$24,$AL39))</f>
        <v>#VALUE!</v>
      </c>
      <c r="AE39" s="71" t="e">
        <f aca="false">AD39-'[5]Gas Average Basis'!AC39</f>
        <v>#VALUE!</v>
      </c>
      <c r="AF39" s="70" t="e">
        <f aca="false">IF(AF$22,AveragePrices($F$21,AF$23,AF$24,$AJ39),AveragePrices($F$15,AF$23,AF$24,$AL39))</f>
        <v>#VALUE!</v>
      </c>
      <c r="AG39" s="71" t="e">
        <f aca="false">AF39-'[5]Gas Average Basis'!AE39</f>
        <v>#VALUE!</v>
      </c>
      <c r="AH39" s="70" t="e">
        <f aca="false">IF(AH$22,AveragePrices($F$21,AH$23,AH$24,$AJ39),AveragePrices($F$15,AH$23,AH$24,$AL39))</f>
        <v>#VALUE!</v>
      </c>
      <c r="AI39" s="71" t="e">
        <f aca="false">AH39-'[5]Gas Average FinIdx'!AH39</f>
        <v>#VALUE!</v>
      </c>
      <c r="AJ39" s="74" t="e">
        <f aca="true">IF(E39="","",MATCH(E39,INDIRECT(CONCATENATE($F$21,"!",$G$21,":",$G$21)),0))</f>
        <v>#REF!</v>
      </c>
      <c r="AL39" s="74" t="e">
        <f aca="true">IF(F39="","",MATCH(F39,INDIRECT(CONCATENATE($F$15,"!",$G$15,":",$G$15)),0))</f>
        <v>#REF!</v>
      </c>
    </row>
    <row r="40" customFormat="false" ht="13.5" hidden="false" customHeight="true" outlineLevel="0" collapsed="false">
      <c r="C40" s="67" t="s">
        <v>57</v>
      </c>
      <c r="D40" s="60"/>
      <c r="E40" s="68" t="s">
        <v>58</v>
      </c>
      <c r="F40" s="68" t="s">
        <v>100</v>
      </c>
      <c r="G40" s="68"/>
      <c r="H40" s="68"/>
      <c r="I40" s="68"/>
      <c r="J40" s="69"/>
      <c r="K40" s="69"/>
      <c r="L40" s="70"/>
      <c r="M40" s="70"/>
      <c r="N40" s="71"/>
      <c r="O40" s="70"/>
      <c r="P40" s="70"/>
      <c r="Q40" s="71"/>
      <c r="R40" s="70" t="e">
        <f aca="false">IF(R$22,AveragePrices($F$21,R$23,R$24,$AJ40),AveragePrices($F$15,R$23,R$24,$AL40))</f>
        <v>#VALUE!</v>
      </c>
      <c r="S40" s="71" t="e">
        <f aca="false">R40-'[5]Gas Average FinIdx'!R40</f>
        <v>#VALUE!</v>
      </c>
      <c r="T40" s="70" t="e">
        <f aca="false">IF(T$22,AveragePrices($F$21,T$23,T$24,$AJ40),AveragePrices($F$15,T$23,T$24,$AL40))</f>
        <v>#VALUE!</v>
      </c>
      <c r="U40" s="71" t="e">
        <f aca="false">T40-'[5]Gas Average Basis'!S40</f>
        <v>#VALUE!</v>
      </c>
      <c r="V40" s="70" t="e">
        <f aca="false">IF(V$22,AveragePrices($F$21,V$23,V$24,$AJ40),AveragePrices($F$15,V$23,V$24,$AL40))</f>
        <v>#VALUE!</v>
      </c>
      <c r="W40" s="71" t="e">
        <f aca="false">V40-'[5]Gas Average FinIdx'!V40</f>
        <v>#VALUE!</v>
      </c>
      <c r="X40" s="70" t="e">
        <f aca="false">IF(X$22,AveragePrices($F$21,X$23,X$24,$AJ40),AveragePrices($F$15,X$23,X$24,$AL40))</f>
        <v>#VALUE!</v>
      </c>
      <c r="Y40" s="71" t="e">
        <f aca="false">X40-'[5]Gas Average Basis'!W40</f>
        <v>#VALUE!</v>
      </c>
      <c r="Z40" s="70" t="e">
        <f aca="false">IF(Z$22,AveragePrices($F$21,Z$23,Z$24,$AJ40),AveragePrices($F$15,Z$23,Z$24,$AL40))</f>
        <v>#VALUE!</v>
      </c>
      <c r="AA40" s="71" t="e">
        <f aca="false">Z40-'[5]Gas Average Basis'!Y40</f>
        <v>#VALUE!</v>
      </c>
      <c r="AB40" s="70" t="e">
        <f aca="false">IF(AB$22,AveragePrices($F$21,AB$23,AB$24,$AJ40),AveragePrices($F$15,AB$23,AB$24,$AL40))</f>
        <v>#VALUE!</v>
      </c>
      <c r="AC40" s="71" t="e">
        <f aca="false">AB40-'[5]Gas Average FinIdx'!AB40</f>
        <v>#VALUE!</v>
      </c>
      <c r="AD40" s="70" t="e">
        <f aca="false">IF(AD$22,AveragePrices($F$21,AD$23,AD$24,$AJ40),AveragePrices($F$15,AD$23,AD$24,$AL40))</f>
        <v>#VALUE!</v>
      </c>
      <c r="AE40" s="71" t="e">
        <f aca="false">AD40-'[5]Gas Average Basis'!AC40</f>
        <v>#VALUE!</v>
      </c>
      <c r="AF40" s="70" t="e">
        <f aca="false">IF(AF$22,AveragePrices($F$21,AF$23,AF$24,$AJ40),AveragePrices($F$15,AF$23,AF$24,$AL40))</f>
        <v>#VALUE!</v>
      </c>
      <c r="AG40" s="71" t="e">
        <f aca="false">AF40-'[5]Gas Average Basis'!AE40</f>
        <v>#VALUE!</v>
      </c>
      <c r="AH40" s="70" t="e">
        <f aca="false">IF(AH$22,AveragePrices($F$21,AH$23,AH$24,$AJ40),AveragePrices($F$15,AH$23,AH$24,$AL40))</f>
        <v>#VALUE!</v>
      </c>
      <c r="AI40" s="71" t="e">
        <f aca="false">AH40-'[5]Gas Average FinIdx'!AH40</f>
        <v>#VALUE!</v>
      </c>
      <c r="AJ40" s="74" t="e">
        <f aca="true">IF(E40="","",MATCH(E40,INDIRECT(CONCATENATE($F$21,"!",$G$21,":",$G$21)),0))</f>
        <v>#REF!</v>
      </c>
      <c r="AL40" s="74" t="e">
        <f aca="true">IF(F40="","",MATCH(F40,INDIRECT(CONCATENATE($F$15,"!",$G$15,":",$G$15)),0))</f>
        <v>#REF!</v>
      </c>
    </row>
    <row r="41" customFormat="false" ht="13.5" hidden="false" customHeight="true" outlineLevel="0" collapsed="false">
      <c r="C41" s="67" t="s">
        <v>60</v>
      </c>
      <c r="D41" s="60"/>
      <c r="E41" s="68" t="s">
        <v>61</v>
      </c>
      <c r="F41" s="68" t="s">
        <v>101</v>
      </c>
      <c r="G41" s="68"/>
      <c r="H41" s="68"/>
      <c r="I41" s="68"/>
      <c r="J41" s="69"/>
      <c r="K41" s="69"/>
      <c r="L41" s="70"/>
      <c r="M41" s="70"/>
      <c r="N41" s="71"/>
      <c r="O41" s="70"/>
      <c r="P41" s="70"/>
      <c r="Q41" s="71"/>
      <c r="R41" s="70" t="e">
        <f aca="false">IF(R$22,AveragePrices($F$21,R$23,R$24,$AJ41),AveragePrices($F$15,R$23,R$24,$AL41))</f>
        <v>#VALUE!</v>
      </c>
      <c r="S41" s="71" t="e">
        <f aca="false">R41-'[5]Gas Average FinIdx'!R41</f>
        <v>#VALUE!</v>
      </c>
      <c r="T41" s="70" t="e">
        <f aca="false">IF(T$22,AveragePrices($F$21,T$23,T$24,$AJ41),AveragePrices($F$15,T$23,T$24,$AL41))</f>
        <v>#VALUE!</v>
      </c>
      <c r="U41" s="71" t="e">
        <f aca="false">T41-'[5]Gas Average Basis'!S41</f>
        <v>#VALUE!</v>
      </c>
      <c r="V41" s="70" t="e">
        <f aca="false">IF(V$22,AveragePrices($F$21,V$23,V$24,$AJ41),AveragePrices($F$15,V$23,V$24,$AL41))</f>
        <v>#VALUE!</v>
      </c>
      <c r="W41" s="71" t="e">
        <f aca="false">V41-'[5]Gas Average FinIdx'!V41</f>
        <v>#VALUE!</v>
      </c>
      <c r="X41" s="70" t="e">
        <f aca="false">IF(X$22,AveragePrices($F$21,X$23,X$24,$AJ41),AveragePrices($F$15,X$23,X$24,$AL41))</f>
        <v>#VALUE!</v>
      </c>
      <c r="Y41" s="71" t="e">
        <f aca="false">X41-'[5]Gas Average Basis'!W41</f>
        <v>#VALUE!</v>
      </c>
      <c r="Z41" s="70" t="e">
        <f aca="false">IF(Z$22,AveragePrices($F$21,Z$23,Z$24,$AJ41),AveragePrices($F$15,Z$23,Z$24,$AL41))</f>
        <v>#VALUE!</v>
      </c>
      <c r="AA41" s="71" t="e">
        <f aca="false">Z41-'[5]Gas Average Basis'!Y41</f>
        <v>#VALUE!</v>
      </c>
      <c r="AB41" s="70" t="e">
        <f aca="false">IF(AB$22,AveragePrices($F$21,AB$23,AB$24,$AJ41),AveragePrices($F$15,AB$23,AB$24,$AL41))</f>
        <v>#VALUE!</v>
      </c>
      <c r="AC41" s="71" t="e">
        <f aca="false">AB41-'[5]Gas Average FinIdx'!AB41</f>
        <v>#VALUE!</v>
      </c>
      <c r="AD41" s="70" t="e">
        <f aca="false">IF(AD$22,AveragePrices($F$21,AD$23,AD$24,$AJ41),AveragePrices($F$15,AD$23,AD$24,$AL41))</f>
        <v>#VALUE!</v>
      </c>
      <c r="AE41" s="71" t="e">
        <f aca="false">AD41-'[5]Gas Average Basis'!AC41</f>
        <v>#VALUE!</v>
      </c>
      <c r="AF41" s="70" t="e">
        <f aca="false">IF(AF$22,AveragePrices($F$21,AF$23,AF$24,$AJ41),AveragePrices($F$15,AF$23,AF$24,$AL41))</f>
        <v>#VALUE!</v>
      </c>
      <c r="AG41" s="71" t="e">
        <f aca="false">AF41-'[5]Gas Average Basis'!AE41</f>
        <v>#VALUE!</v>
      </c>
      <c r="AH41" s="70" t="e">
        <f aca="false">IF(AH$22,AveragePrices($F$21,AH$23,AH$24,$AJ41),AveragePrices($F$15,AH$23,AH$24,$AL41))</f>
        <v>#VALUE!</v>
      </c>
      <c r="AI41" s="71" t="e">
        <f aca="false">AH41-'[5]Gas Average FinIdx'!AH41</f>
        <v>#VALUE!</v>
      </c>
      <c r="AJ41" s="74" t="e">
        <f aca="true">IF(E41="","",MATCH(E41,INDIRECT(CONCATENATE($F$21,"!",$G$21,":",$G$21)),0))</f>
        <v>#REF!</v>
      </c>
      <c r="AL41" s="74" t="e">
        <f aca="true">IF(F41="","",MATCH(F41,INDIRECT(CONCATENATE($F$15,"!",$G$15,":",$G$15)),0))</f>
        <v>#REF!</v>
      </c>
    </row>
    <row r="42" customFormat="false" ht="12.75" hidden="false" customHeight="false" outlineLevel="0" collapsed="false">
      <c r="C42" s="67" t="s">
        <v>63</v>
      </c>
      <c r="D42" s="60"/>
      <c r="E42" s="76" t="s">
        <v>64</v>
      </c>
      <c r="F42" s="68" t="s">
        <v>102</v>
      </c>
      <c r="G42" s="68"/>
      <c r="H42" s="68"/>
      <c r="I42" s="68"/>
      <c r="J42" s="69"/>
      <c r="K42" s="69"/>
      <c r="L42" s="70"/>
      <c r="M42" s="70"/>
      <c r="N42" s="71"/>
      <c r="O42" s="70"/>
      <c r="P42" s="70"/>
      <c r="Q42" s="71"/>
      <c r="R42" s="70" t="e">
        <f aca="false">IF(R$22,AveragePrices($F$21,R$23,R$24,$AJ42),AveragePrices($F$15,R$23,R$24,$AL42))</f>
        <v>#VALUE!</v>
      </c>
      <c r="S42" s="71" t="e">
        <f aca="false">R42-'[5]Gas Average FinIdx'!R42</f>
        <v>#VALUE!</v>
      </c>
      <c r="T42" s="70" t="e">
        <f aca="false">IF(T$22,AveragePrices($F$21,T$23,T$24,$AJ42),AveragePrices($F$15,T$23,T$24,$AL42))</f>
        <v>#VALUE!</v>
      </c>
      <c r="U42" s="71" t="e">
        <f aca="false">T42-'[5]Gas Average Basis'!S42</f>
        <v>#VALUE!</v>
      </c>
      <c r="V42" s="70" t="e">
        <f aca="false">IF(V$22,AveragePrices($F$21,V$23,V$24,$AJ42),AveragePrices($F$15,V$23,V$24,$AL42))</f>
        <v>#VALUE!</v>
      </c>
      <c r="W42" s="71" t="e">
        <f aca="false">V42-'[5]Gas Average FinIdx'!V42</f>
        <v>#VALUE!</v>
      </c>
      <c r="X42" s="70" t="e">
        <f aca="false">IF(X$22,AveragePrices($F$21,X$23,X$24,$AJ42),AveragePrices($F$15,X$23,X$24,$AL42))</f>
        <v>#VALUE!</v>
      </c>
      <c r="Y42" s="71" t="e">
        <f aca="false">X42-'[5]Gas Average Basis'!W42</f>
        <v>#VALUE!</v>
      </c>
      <c r="Z42" s="70" t="e">
        <f aca="false">IF(Z$22,AveragePrices($F$21,Z$23,Z$24,$AJ42),AveragePrices($F$15,Z$23,Z$24,$AL42))</f>
        <v>#VALUE!</v>
      </c>
      <c r="AA42" s="71" t="e">
        <f aca="false">Z42-'[5]Gas Average Basis'!Y42</f>
        <v>#VALUE!</v>
      </c>
      <c r="AB42" s="70" t="e">
        <f aca="false">IF(AB$22,AveragePrices($F$21,AB$23,AB$24,$AJ42),AveragePrices($F$15,AB$23,AB$24,$AL42))</f>
        <v>#VALUE!</v>
      </c>
      <c r="AC42" s="71" t="e">
        <f aca="false">AB42-'[5]Gas Average FinIdx'!AB42</f>
        <v>#VALUE!</v>
      </c>
      <c r="AD42" s="70" t="e">
        <f aca="false">IF(AD$22,AveragePrices($F$21,AD$23,AD$24,$AJ42),AveragePrices($F$15,AD$23,AD$24,$AL42))</f>
        <v>#VALUE!</v>
      </c>
      <c r="AE42" s="71" t="e">
        <f aca="false">AD42-'[5]Gas Average Basis'!AC42</f>
        <v>#VALUE!</v>
      </c>
      <c r="AF42" s="70" t="e">
        <f aca="false">IF(AF$22,AveragePrices($F$21,AF$23,AF$24,$AJ42),AveragePrices($F$15,AF$23,AF$24,$AL42))</f>
        <v>#VALUE!</v>
      </c>
      <c r="AG42" s="71" t="e">
        <f aca="false">AF42-'[5]Gas Average Basis'!AE42</f>
        <v>#VALUE!</v>
      </c>
      <c r="AH42" s="70" t="e">
        <f aca="false">IF(AH$22,AveragePrices($F$21,AH$23,AH$24,$AJ42),AveragePrices($F$15,AH$23,AH$24,$AL42))</f>
        <v>#VALUE!</v>
      </c>
      <c r="AI42" s="71" t="e">
        <f aca="false">AH42-'[5]Gas Average FinIdx'!AH42</f>
        <v>#VALUE!</v>
      </c>
      <c r="AJ42" s="74" t="e">
        <f aca="true">IF(E42="","",MATCH(E42,INDIRECT(CONCATENATE($F$21,"!",$G$21,":",$G$21)),0))</f>
        <v>#REF!</v>
      </c>
      <c r="AL42" s="74" t="e">
        <f aca="true">IF(F42="","",MATCH(F42,INDIRECT(CONCATENATE($F$15,"!",$G$15,":",$G$15)),0))</f>
        <v>#REF!</v>
      </c>
    </row>
    <row r="43" customFormat="false" ht="13.5" hidden="false" customHeight="false" outlineLevel="0" collapsed="false">
      <c r="C43" s="67" t="s">
        <v>66</v>
      </c>
      <c r="D43" s="60"/>
      <c r="E43" s="76" t="s">
        <v>67</v>
      </c>
      <c r="F43" s="68" t="s">
        <v>103</v>
      </c>
      <c r="G43" s="68"/>
      <c r="H43" s="68"/>
      <c r="I43" s="68"/>
      <c r="J43" s="68"/>
      <c r="K43" s="69"/>
      <c r="L43" s="70"/>
      <c r="M43" s="70"/>
      <c r="N43" s="71"/>
      <c r="O43" s="70"/>
      <c r="P43" s="70"/>
      <c r="Q43" s="71"/>
      <c r="R43" s="70" t="e">
        <f aca="false">IF(R$22,AveragePrices($F$21,R$23,R$24,$AJ43),AveragePrices($F$15,R$23,R$24,$AL43))</f>
        <v>#VALUE!</v>
      </c>
      <c r="S43" s="71" t="e">
        <f aca="false">R43-'[5]Gas Average FinIdx'!R43</f>
        <v>#VALUE!</v>
      </c>
      <c r="T43" s="70" t="e">
        <f aca="false">IF(T$22,AveragePrices($F$21,T$23,T$24,$AJ43),AveragePrices($F$15,T$23,T$24,$AL43))</f>
        <v>#VALUE!</v>
      </c>
      <c r="U43" s="71" t="e">
        <f aca="false">T43-'[5]Gas Average Basis'!S43</f>
        <v>#VALUE!</v>
      </c>
      <c r="V43" s="70" t="e">
        <f aca="false">IF(V$22,AveragePrices($F$21,V$23,V$24,$AJ43),AveragePrices($F$15,V$23,V$24,$AL43))</f>
        <v>#VALUE!</v>
      </c>
      <c r="W43" s="71" t="e">
        <f aca="false">V43-'[5]Gas Average FinIdx'!V43</f>
        <v>#VALUE!</v>
      </c>
      <c r="X43" s="70" t="e">
        <f aca="false">IF(X$22,AveragePrices($F$21,X$23,X$24,$AJ43),AveragePrices($F$15,X$23,X$24,$AL43))</f>
        <v>#VALUE!</v>
      </c>
      <c r="Y43" s="71" t="e">
        <f aca="false">X43-'[5]Gas Average Basis'!W43</f>
        <v>#VALUE!</v>
      </c>
      <c r="Z43" s="70" t="e">
        <f aca="false">IF(Z$22,AveragePrices($F$21,Z$23,Z$24,$AJ43),AveragePrices($F$15,Z$23,Z$24,$AL43))</f>
        <v>#VALUE!</v>
      </c>
      <c r="AA43" s="71" t="e">
        <f aca="false">Z43-'[5]Gas Average Basis'!Y43</f>
        <v>#VALUE!</v>
      </c>
      <c r="AB43" s="70" t="e">
        <f aca="false">IF(AB$22,AveragePrices($F$21,AB$23,AB$24,$AJ43),AveragePrices($F$15,AB$23,AB$24,$AL43))</f>
        <v>#VALUE!</v>
      </c>
      <c r="AC43" s="71" t="e">
        <f aca="false">AB43-'[5]Gas Average FinIdx'!AB43</f>
        <v>#VALUE!</v>
      </c>
      <c r="AD43" s="70" t="e">
        <f aca="false">IF(AD$22,AveragePrices($F$21,AD$23,AD$24,$AJ43),AveragePrices($F$15,AD$23,AD$24,$AL43))</f>
        <v>#VALUE!</v>
      </c>
      <c r="AE43" s="71" t="e">
        <f aca="false">AD43-'[5]Gas Average Basis'!AC43</f>
        <v>#VALUE!</v>
      </c>
      <c r="AF43" s="70" t="e">
        <f aca="false">IF(AF$22,AveragePrices($F$21,AF$23,AF$24,$AJ43),AveragePrices($F$15,AF$23,AF$24,$AL43))</f>
        <v>#VALUE!</v>
      </c>
      <c r="AG43" s="71" t="e">
        <f aca="false">AF43-'[5]Gas Average Basis'!AE43</f>
        <v>#VALUE!</v>
      </c>
      <c r="AH43" s="70" t="e">
        <f aca="false">IF(AH$22,AveragePrices($F$21,AH$23,AH$24,$AJ43),AveragePrices($F$15,AH$23,AH$24,$AL43))</f>
        <v>#VALUE!</v>
      </c>
      <c r="AI43" s="71" t="e">
        <f aca="false">AH43-'[5]Gas Average FinIdx'!AH43</f>
        <v>#VALUE!</v>
      </c>
      <c r="AJ43" s="74" t="e">
        <f aca="true">IF(E43="","",MATCH(E43,INDIRECT(CONCATENATE($F$21,"!",$G$21,":",$G$21)),0))</f>
        <v>#REF!</v>
      </c>
      <c r="AL43" s="74" t="e">
        <f aca="true">IF(F43="","",MATCH(F43,INDIRECT(CONCATENATE($F$15,"!",$G$15,":",$G$15)),0))</f>
        <v>#REF!</v>
      </c>
    </row>
    <row r="44" customFormat="false" ht="13.5" hidden="true" customHeight="true" outlineLevel="0" collapsed="false">
      <c r="C44" s="67"/>
      <c r="D44" s="60"/>
      <c r="E44" s="76"/>
      <c r="F44" s="68"/>
      <c r="G44" s="68"/>
      <c r="H44" s="68"/>
      <c r="I44" s="68"/>
      <c r="J44" s="68"/>
      <c r="K44" s="69"/>
      <c r="L44" s="77"/>
      <c r="M44" s="77"/>
      <c r="N44" s="72"/>
      <c r="O44" s="72"/>
      <c r="P44" s="77"/>
      <c r="Q44" s="72"/>
      <c r="R44" s="77"/>
      <c r="S44" s="72"/>
      <c r="T44" s="72"/>
      <c r="U44" s="72"/>
      <c r="V44" s="77"/>
      <c r="W44" s="72"/>
      <c r="X44" s="72"/>
      <c r="Y44" s="72"/>
      <c r="Z44" s="72"/>
      <c r="AA44" s="72"/>
      <c r="AB44" s="77"/>
      <c r="AC44" s="72"/>
      <c r="AD44" s="72"/>
      <c r="AE44" s="72"/>
      <c r="AF44" s="77"/>
      <c r="AG44" s="72"/>
      <c r="AH44" s="77"/>
      <c r="AI44" s="72"/>
      <c r="AJ44" s="74"/>
      <c r="AL44" s="74" t="str">
        <f aca="true">IF(F44="","",MATCH(F44,INDIRECT(CONCATENATE($F$15,"!",$G$15,":",$G$15)),0))</f>
        <v/>
      </c>
    </row>
    <row r="45" customFormat="false" ht="13.5" hidden="true" customHeight="false" outlineLevel="0" collapsed="false">
      <c r="C45" s="78" t="s">
        <v>68</v>
      </c>
      <c r="D45" s="79"/>
      <c r="E45" s="79"/>
      <c r="F45" s="79"/>
      <c r="G45" s="79"/>
      <c r="H45" s="79"/>
      <c r="I45" s="79"/>
      <c r="J45" s="79"/>
      <c r="K45" s="79"/>
      <c r="L45" s="79"/>
      <c r="M45" s="79"/>
      <c r="N45" s="79"/>
      <c r="O45" s="79"/>
      <c r="P45" s="79"/>
      <c r="Q45" s="79"/>
      <c r="R45" s="79"/>
      <c r="S45" s="79"/>
      <c r="T45" s="79"/>
      <c r="U45" s="79"/>
      <c r="V45" s="79"/>
      <c r="W45" s="79"/>
      <c r="X45" s="79"/>
      <c r="Y45" s="79"/>
      <c r="Z45" s="79"/>
      <c r="AA45" s="79"/>
      <c r="AB45" s="79"/>
      <c r="AC45" s="79"/>
      <c r="AD45" s="79"/>
      <c r="AE45" s="79"/>
      <c r="AF45" s="79"/>
      <c r="AG45" s="79"/>
      <c r="AH45" s="79"/>
      <c r="AI45" s="79"/>
      <c r="AJ45" s="74" t="str">
        <f aca="true">IF(E45="","",MATCH(E45,INDIRECT(CONCATENATE($F$21,"!",$G$21,":",$G$21)),0))</f>
        <v/>
      </c>
      <c r="AL45" s="74" t="str">
        <f aca="true">IF(F45="","",MATCH(F45,INDIRECT(CONCATENATE($F$15,"!",$G$15,":",$G$15)),0))</f>
        <v/>
      </c>
    </row>
    <row r="46" customFormat="false" ht="13.5" hidden="true" customHeight="false" outlineLevel="0" collapsed="false">
      <c r="C46" s="78" t="s">
        <v>69</v>
      </c>
      <c r="D46" s="79"/>
      <c r="E46" s="79"/>
      <c r="F46" s="79"/>
      <c r="G46" s="79"/>
      <c r="H46" s="79"/>
      <c r="I46" s="79"/>
      <c r="J46" s="79"/>
      <c r="K46" s="79"/>
      <c r="L46" s="79"/>
      <c r="M46" s="79"/>
      <c r="N46" s="79"/>
      <c r="O46" s="79"/>
      <c r="P46" s="79"/>
      <c r="Q46" s="79"/>
      <c r="R46" s="79"/>
      <c r="S46" s="79"/>
      <c r="T46" s="79"/>
      <c r="U46" s="79"/>
      <c r="V46" s="79"/>
      <c r="W46" s="79"/>
      <c r="X46" s="79"/>
      <c r="Y46" s="79"/>
      <c r="Z46" s="79"/>
      <c r="AA46" s="79"/>
      <c r="AB46" s="79"/>
      <c r="AC46" s="79"/>
      <c r="AD46" s="79"/>
      <c r="AE46" s="79"/>
      <c r="AF46" s="79"/>
      <c r="AG46" s="79"/>
      <c r="AH46" s="79"/>
      <c r="AI46" s="79"/>
      <c r="AJ46" s="74" t="str">
        <f aca="true">IF(E46="","",MATCH(E46,INDIRECT(CONCATENATE($F$21,"!",$G$21,":",$G$21)),0))</f>
        <v/>
      </c>
      <c r="AL46" s="74" t="str">
        <f aca="true">IF(F46="","",MATCH(F46,INDIRECT(CONCATENATE($F$15,"!",$G$15,":",$G$15)),0))</f>
        <v/>
      </c>
    </row>
    <row r="47" customFormat="false" ht="13.5" hidden="true" customHeight="false" outlineLevel="0" collapsed="false">
      <c r="C47" s="78" t="s">
        <v>70</v>
      </c>
      <c r="D47" s="79"/>
      <c r="E47" s="79"/>
      <c r="F47" s="79"/>
      <c r="G47" s="79"/>
      <c r="H47" s="79"/>
      <c r="I47" s="79"/>
      <c r="J47" s="79"/>
      <c r="K47" s="79"/>
      <c r="L47" s="79"/>
      <c r="M47" s="79"/>
      <c r="N47" s="79"/>
      <c r="O47" s="79"/>
      <c r="P47" s="79"/>
      <c r="Q47" s="79"/>
      <c r="R47" s="79"/>
      <c r="S47" s="79"/>
      <c r="T47" s="79"/>
      <c r="U47" s="79"/>
      <c r="V47" s="79"/>
      <c r="W47" s="79"/>
      <c r="X47" s="79"/>
      <c r="Y47" s="79"/>
      <c r="Z47" s="79"/>
      <c r="AA47" s="79"/>
      <c r="AB47" s="79"/>
      <c r="AC47" s="79"/>
      <c r="AD47" s="79"/>
      <c r="AE47" s="79"/>
      <c r="AF47" s="79"/>
      <c r="AG47" s="79"/>
      <c r="AH47" s="79"/>
      <c r="AI47" s="79"/>
      <c r="AJ47" s="74" t="str">
        <f aca="true">IF(E47="","",MATCH(E47,INDIRECT(CONCATENATE($F$21,"!",$G$21,":",$G$21)),0))</f>
        <v/>
      </c>
      <c r="AL47" s="74" t="str">
        <f aca="true">IF(F47="","",MATCH(F47,INDIRECT(CONCATENATE($F$15,"!",$G$15,":",$G$15)),0))</f>
        <v/>
      </c>
    </row>
    <row r="48" customFormat="false" ht="13.5" hidden="false" customHeight="true" outlineLevel="0" collapsed="false">
      <c r="C48" s="75" t="s">
        <v>71</v>
      </c>
      <c r="D48" s="75"/>
      <c r="E48" s="75"/>
      <c r="F48" s="75"/>
      <c r="G48" s="75"/>
      <c r="H48" s="75"/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  <c r="AA48" s="75"/>
      <c r="AB48" s="75"/>
      <c r="AC48" s="75"/>
      <c r="AD48" s="75"/>
      <c r="AE48" s="75"/>
      <c r="AF48" s="75"/>
      <c r="AG48" s="75"/>
      <c r="AH48" s="75"/>
      <c r="AI48" s="75"/>
      <c r="AJ48" s="74"/>
      <c r="AL48" s="74" t="str">
        <f aca="true">IF(F48="","",MATCH(F48,INDIRECT(CONCATENATE($F$15,"!",$G$15,":",$G$15)),0))</f>
        <v/>
      </c>
    </row>
    <row r="49" customFormat="false" ht="13.5" hidden="false" customHeight="false" outlineLevel="0" collapsed="false">
      <c r="C49" s="80" t="s">
        <v>71</v>
      </c>
      <c r="D49" s="81"/>
      <c r="E49" s="82" t="s">
        <v>104</v>
      </c>
      <c r="F49" s="83" t="s">
        <v>72</v>
      </c>
      <c r="G49" s="83"/>
      <c r="H49" s="83"/>
      <c r="I49" s="68"/>
      <c r="J49" s="60" t="n">
        <f aca="false">LOOKUP($F$25,CurveFetch!D$8:D$1000,CurveFetch!E$8:E$1000)</f>
        <v>2.4</v>
      </c>
      <c r="K49" s="69"/>
      <c r="L49" s="70"/>
      <c r="M49" s="70"/>
      <c r="N49" s="71"/>
      <c r="O49" s="70"/>
      <c r="P49" s="70"/>
      <c r="Q49" s="71"/>
      <c r="R49" s="70" t="e">
        <f aca="false">IF(R$22,AveragePrices($F$21,R$23,R$24,$AJ49),AveragePrices($F$15,R$23,R$24,$AL49))</f>
        <v>#VALUE!</v>
      </c>
      <c r="S49" s="71" t="e">
        <f aca="false">R49-'[5]Gas Average FinIdx'!R49</f>
        <v>#VALUE!</v>
      </c>
      <c r="T49" s="70" t="e">
        <f aca="false">IF(T$22,AveragePrices($F$21,T$23,T$24,$AJ49),AveragePrices($F$15,T$23,T$24,$AL49))</f>
        <v>#VALUE!</v>
      </c>
      <c r="U49" s="71"/>
      <c r="V49" s="70" t="e">
        <f aca="false">IF(V$22,AveragePrices($F$21,V$23,V$24,$AJ49),AveragePrices($F$15,V$23,V$24,$AL49))</f>
        <v>#VALUE!</v>
      </c>
      <c r="W49" s="71" t="e">
        <f aca="false">V49-'[5]Gas Average FinIdx'!V49</f>
        <v>#VALUE!</v>
      </c>
      <c r="X49" s="70" t="e">
        <f aca="false">IF(X$22,AveragePrices($F$21,X$23,X$24,$AJ49),AveragePrices($F$15,X$23,X$24,$AL49))</f>
        <v>#VALUE!</v>
      </c>
      <c r="Y49" s="71"/>
      <c r="Z49" s="70" t="e">
        <f aca="false">IF(Z$22,AveragePrices($F$21,Z$23,Z$24,$AJ49),AveragePrices($F$15,Z$23,Z$24,$AL49))</f>
        <v>#VALUE!</v>
      </c>
      <c r="AA49" s="71"/>
      <c r="AB49" s="70" t="e">
        <f aca="false">IF(AB$22,AveragePrices($F$21,AB$23,AB$24,$AJ49),AveragePrices($F$15,AB$23,AB$24,$AL49))</f>
        <v>#VALUE!</v>
      </c>
      <c r="AC49" s="71" t="e">
        <f aca="false">AB49-'[5]Gas Average FinIdx'!AB49</f>
        <v>#VALUE!</v>
      </c>
      <c r="AD49" s="70" t="e">
        <f aca="false">IF(AD$22,AveragePrices($F$21,AD$23,AD$24,$AJ49),AveragePrices($F$15,AD$23,AD$24,$AL49))</f>
        <v>#VALUE!</v>
      </c>
      <c r="AE49" s="71"/>
      <c r="AF49" s="70" t="e">
        <f aca="false">IF(AF$22,AveragePrices($F$21,AF$23,AF$24,$AJ49),AveragePrices($F$15,AF$23,AF$24,$AL49))</f>
        <v>#VALUE!</v>
      </c>
      <c r="AG49" s="71"/>
      <c r="AH49" s="70" t="e">
        <f aca="false">IF(AH$22,AveragePrices($F$21,AH$23,AH$24,$AJ49),AveragePrices($F$15,AH$23,AH$24,$AL49))</f>
        <v>#VALUE!</v>
      </c>
      <c r="AI49" s="71" t="e">
        <f aca="false">AH49-'[5]Gas Average FinIdx'!AH49</f>
        <v>#VALUE!</v>
      </c>
      <c r="AJ49" s="74" t="e">
        <f aca="true">IF(E49="","",MATCH(E49,INDIRECT(CONCATENATE($F$21,"!",$G$21,":",$G$21)),0))</f>
        <v>#REF!</v>
      </c>
      <c r="AL49" s="74" t="e">
        <f aca="true">IF(F49="","",MATCH(E49,INDIRECT(CONCATENATE($F$15,"!",$G$15,":",$G$15)),0))</f>
        <v>#REF!</v>
      </c>
    </row>
    <row r="50" customFormat="false" ht="12.75" hidden="false" customHeight="false" outlineLevel="0" collapsed="false">
      <c r="AI50" s="30"/>
      <c r="AJ50" s="41"/>
      <c r="AK50" s="30"/>
      <c r="AL50" s="30"/>
    </row>
    <row r="51" customFormat="false" ht="12.75" hidden="false" customHeight="false" outlineLevel="0" collapsed="false">
      <c r="C51" s="91"/>
      <c r="D51" s="91"/>
      <c r="E51" s="91"/>
      <c r="F51" s="91"/>
      <c r="G51" s="91"/>
      <c r="H51" s="91"/>
      <c r="I51" s="91"/>
      <c r="J51" s="91"/>
      <c r="K51" s="92"/>
      <c r="L51" s="92"/>
      <c r="M51" s="92"/>
      <c r="N51" s="92"/>
      <c r="O51" s="92"/>
      <c r="P51" s="92"/>
      <c r="Q51" s="92"/>
      <c r="R51" s="92"/>
      <c r="S51" s="92"/>
      <c r="T51" s="92"/>
      <c r="U51" s="92"/>
      <c r="V51" s="92"/>
      <c r="W51" s="92"/>
      <c r="X51" s="92"/>
      <c r="Y51" s="92"/>
      <c r="Z51" s="92"/>
      <c r="AA51" s="92"/>
      <c r="AB51" s="92"/>
      <c r="AC51" s="92"/>
      <c r="AD51" s="92"/>
      <c r="AE51" s="92"/>
      <c r="AF51" s="92"/>
      <c r="AG51" s="92"/>
      <c r="AH51" s="92"/>
      <c r="AI51" s="93"/>
      <c r="AJ51" s="41"/>
      <c r="AK51" s="30"/>
      <c r="AL51" s="30"/>
    </row>
    <row r="52" customFormat="false" ht="12.75" hidden="false" customHeight="false" outlineLevel="0" collapsed="false">
      <c r="C52" s="94"/>
      <c r="D52" s="95"/>
      <c r="E52" s="96"/>
      <c r="F52" s="96"/>
      <c r="G52" s="91"/>
      <c r="H52" s="91"/>
      <c r="I52" s="91"/>
      <c r="J52" s="91"/>
      <c r="K52" s="92"/>
      <c r="L52" s="92"/>
      <c r="M52" s="92"/>
      <c r="N52" s="92"/>
      <c r="O52" s="92"/>
      <c r="P52" s="92"/>
      <c r="Q52" s="92"/>
      <c r="R52" s="92"/>
      <c r="S52" s="92"/>
      <c r="T52" s="92"/>
      <c r="U52" s="92"/>
      <c r="V52" s="92"/>
      <c r="W52" s="92"/>
      <c r="X52" s="92"/>
      <c r="Y52" s="92"/>
      <c r="Z52" s="92"/>
      <c r="AA52" s="92"/>
      <c r="AB52" s="92"/>
      <c r="AC52" s="92"/>
      <c r="AD52" s="92"/>
      <c r="AE52" s="92"/>
      <c r="AF52" s="92"/>
      <c r="AG52" s="92"/>
      <c r="AH52" s="92"/>
      <c r="AI52" s="93"/>
      <c r="AJ52" s="41"/>
      <c r="AK52" s="30"/>
      <c r="AL52" s="30"/>
    </row>
    <row r="53" customFormat="false" ht="18" hidden="false" customHeight="false" outlineLevel="0" collapsed="false">
      <c r="C53" s="94"/>
      <c r="D53" s="95"/>
      <c r="E53" s="96"/>
      <c r="F53" s="96"/>
      <c r="G53" s="91"/>
      <c r="H53" s="91"/>
      <c r="I53" s="91"/>
      <c r="J53" s="91"/>
      <c r="K53" s="92"/>
      <c r="L53" s="92"/>
      <c r="M53" s="92"/>
      <c r="N53" s="92"/>
      <c r="O53" s="92"/>
      <c r="P53" s="92"/>
      <c r="Q53" s="92"/>
      <c r="R53" s="97"/>
      <c r="S53" s="97"/>
      <c r="T53" s="97"/>
      <c r="U53" s="97"/>
      <c r="V53" s="97"/>
      <c r="W53" s="97"/>
      <c r="X53" s="92"/>
      <c r="Y53" s="92"/>
      <c r="Z53" s="92"/>
      <c r="AA53" s="92"/>
      <c r="AB53" s="92"/>
      <c r="AC53" s="92"/>
      <c r="AD53" s="92"/>
      <c r="AE53" s="92"/>
      <c r="AF53" s="92"/>
      <c r="AG53" s="92"/>
      <c r="AH53" s="92"/>
      <c r="AI53" s="93"/>
      <c r="AJ53" s="41"/>
      <c r="AK53" s="30"/>
      <c r="AL53" s="30"/>
    </row>
    <row r="54" customFormat="false" ht="12.75" hidden="false" customHeight="false" outlineLevel="0" collapsed="false">
      <c r="C54" s="91"/>
      <c r="D54" s="91"/>
      <c r="E54" s="91"/>
      <c r="F54" s="91"/>
      <c r="G54" s="91"/>
      <c r="H54" s="91"/>
      <c r="I54" s="91"/>
      <c r="J54" s="91"/>
      <c r="K54" s="92"/>
      <c r="L54" s="92"/>
      <c r="M54" s="92"/>
      <c r="N54" s="92"/>
      <c r="O54" s="92"/>
      <c r="P54" s="92"/>
      <c r="Q54" s="92"/>
      <c r="R54" s="92"/>
      <c r="S54" s="92"/>
      <c r="T54" s="92"/>
      <c r="U54" s="92"/>
      <c r="V54" s="92"/>
      <c r="W54" s="92"/>
      <c r="X54" s="92"/>
      <c r="Y54" s="92"/>
      <c r="Z54" s="92"/>
      <c r="AA54" s="92"/>
      <c r="AB54" s="92"/>
      <c r="AC54" s="92"/>
      <c r="AD54" s="92"/>
      <c r="AE54" s="92"/>
      <c r="AF54" s="92"/>
      <c r="AG54" s="92"/>
      <c r="AH54" s="92"/>
      <c r="AI54" s="92"/>
    </row>
    <row r="55" customFormat="false" ht="13.5" hidden="false" customHeight="true" outlineLevel="0" collapsed="false">
      <c r="C55" s="98"/>
      <c r="D55" s="98"/>
      <c r="E55" s="98"/>
      <c r="F55" s="98"/>
      <c r="G55" s="98"/>
      <c r="H55" s="98"/>
      <c r="I55" s="98"/>
      <c r="J55" s="98"/>
      <c r="K55" s="98"/>
      <c r="L55" s="98"/>
      <c r="M55" s="98"/>
      <c r="N55" s="98"/>
      <c r="O55" s="98"/>
      <c r="P55" s="98"/>
      <c r="Q55" s="98"/>
      <c r="R55" s="98"/>
      <c r="S55" s="98"/>
      <c r="T55" s="98"/>
      <c r="U55" s="98"/>
      <c r="V55" s="98"/>
      <c r="W55" s="98"/>
      <c r="X55" s="98"/>
      <c r="Y55" s="98"/>
      <c r="Z55" s="98"/>
      <c r="AA55" s="98"/>
      <c r="AB55" s="98"/>
      <c r="AC55" s="98"/>
      <c r="AD55" s="98"/>
      <c r="AE55" s="98"/>
      <c r="AF55" s="98"/>
      <c r="AG55" s="98"/>
      <c r="AH55" s="98"/>
      <c r="AI55" s="98"/>
    </row>
    <row r="56" customFormat="false" ht="14.25" hidden="false" customHeight="true" outlineLevel="0" collapsed="false">
      <c r="C56" s="98"/>
      <c r="D56" s="98"/>
      <c r="E56" s="98"/>
      <c r="F56" s="98"/>
      <c r="G56" s="98"/>
      <c r="H56" s="98"/>
      <c r="I56" s="98"/>
      <c r="J56" s="98"/>
      <c r="K56" s="98"/>
      <c r="L56" s="98"/>
      <c r="M56" s="98"/>
      <c r="N56" s="98"/>
      <c r="O56" s="98"/>
      <c r="P56" s="98"/>
      <c r="Q56" s="98"/>
      <c r="R56" s="98"/>
      <c r="S56" s="98"/>
      <c r="T56" s="98"/>
      <c r="U56" s="98"/>
      <c r="V56" s="98"/>
      <c r="W56" s="98"/>
      <c r="X56" s="98"/>
      <c r="Y56" s="98"/>
      <c r="Z56" s="98"/>
      <c r="AA56" s="98"/>
      <c r="AB56" s="98"/>
      <c r="AC56" s="98"/>
      <c r="AD56" s="98"/>
      <c r="AE56" s="98"/>
      <c r="AF56" s="98"/>
      <c r="AG56" s="98"/>
      <c r="AH56" s="98"/>
      <c r="AI56" s="98"/>
    </row>
    <row r="57" customFormat="false" ht="12.75" hidden="false" customHeight="false" outlineLevel="0" collapsed="false">
      <c r="C57" s="95"/>
      <c r="D57" s="95"/>
      <c r="E57" s="95"/>
      <c r="F57" s="95"/>
      <c r="G57" s="95"/>
      <c r="H57" s="95"/>
      <c r="I57" s="95"/>
      <c r="J57" s="95"/>
      <c r="K57" s="99"/>
      <c r="L57" s="99"/>
      <c r="M57" s="99"/>
      <c r="N57" s="100"/>
      <c r="O57" s="99"/>
      <c r="P57" s="99"/>
      <c r="Q57" s="99"/>
      <c r="R57" s="99"/>
      <c r="S57" s="99"/>
      <c r="T57" s="99"/>
      <c r="U57" s="99"/>
      <c r="V57" s="99"/>
      <c r="W57" s="99"/>
      <c r="X57" s="99"/>
      <c r="Y57" s="99"/>
      <c r="Z57" s="99"/>
      <c r="AA57" s="99"/>
      <c r="AB57" s="99"/>
      <c r="AC57" s="99"/>
      <c r="AD57" s="99"/>
      <c r="AE57" s="99"/>
      <c r="AF57" s="99"/>
      <c r="AG57" s="99"/>
      <c r="AH57" s="99"/>
      <c r="AI57" s="99"/>
    </row>
    <row r="58" customFormat="false" ht="14.25" hidden="false" customHeight="true" outlineLevel="0" collapsed="false">
      <c r="C58" s="95"/>
      <c r="D58" s="95"/>
      <c r="E58" s="95"/>
      <c r="F58" s="95"/>
      <c r="G58" s="95"/>
      <c r="H58" s="95"/>
      <c r="I58" s="95"/>
      <c r="J58" s="95"/>
      <c r="K58" s="100"/>
      <c r="L58" s="100"/>
      <c r="M58" s="100"/>
      <c r="N58" s="100"/>
      <c r="O58" s="100"/>
      <c r="P58" s="100"/>
      <c r="Q58" s="100"/>
      <c r="R58" s="100"/>
      <c r="S58" s="100"/>
      <c r="T58" s="101"/>
      <c r="U58" s="100"/>
      <c r="V58" s="100"/>
      <c r="W58" s="100"/>
      <c r="X58" s="101"/>
      <c r="Y58" s="100"/>
      <c r="Z58" s="101"/>
      <c r="AA58" s="100"/>
      <c r="AB58" s="100"/>
      <c r="AC58" s="100"/>
      <c r="AD58" s="101"/>
      <c r="AE58" s="100"/>
      <c r="AF58" s="101"/>
      <c r="AG58" s="100"/>
      <c r="AH58" s="100"/>
      <c r="AI58" s="100"/>
    </row>
    <row r="59" customFormat="false" ht="14.25" hidden="false" customHeight="true" outlineLevel="0" collapsed="false">
      <c r="C59" s="98"/>
      <c r="D59" s="98"/>
      <c r="E59" s="98"/>
      <c r="F59" s="98"/>
      <c r="G59" s="98"/>
      <c r="H59" s="98"/>
      <c r="I59" s="98"/>
      <c r="J59" s="98"/>
      <c r="K59" s="98"/>
      <c r="L59" s="98"/>
      <c r="M59" s="98"/>
      <c r="N59" s="98"/>
      <c r="O59" s="98"/>
      <c r="P59" s="98"/>
      <c r="Q59" s="98"/>
      <c r="R59" s="98"/>
      <c r="S59" s="98"/>
      <c r="T59" s="98"/>
      <c r="U59" s="98"/>
      <c r="V59" s="98"/>
      <c r="W59" s="98"/>
      <c r="X59" s="98"/>
      <c r="Y59" s="98"/>
      <c r="Z59" s="98"/>
      <c r="AA59" s="98"/>
      <c r="AB59" s="98"/>
      <c r="AC59" s="98"/>
      <c r="AD59" s="98"/>
      <c r="AE59" s="98"/>
      <c r="AF59" s="98"/>
      <c r="AG59" s="98"/>
      <c r="AH59" s="98"/>
      <c r="AI59" s="98"/>
      <c r="AJ59" s="1"/>
      <c r="AK59" s="1"/>
      <c r="AL59" s="1"/>
    </row>
    <row r="60" customFormat="false" ht="12.75" hidden="false" customHeight="false" outlineLevel="0" collapsed="false">
      <c r="C60" s="91"/>
      <c r="D60" s="91"/>
      <c r="E60" s="91"/>
      <c r="F60" s="91"/>
      <c r="G60" s="91"/>
      <c r="H60" s="91"/>
      <c r="I60" s="91"/>
      <c r="J60" s="91"/>
      <c r="K60" s="92"/>
      <c r="L60" s="92"/>
      <c r="M60" s="92"/>
      <c r="N60" s="92"/>
      <c r="O60" s="92"/>
      <c r="P60" s="92"/>
      <c r="Q60" s="92"/>
      <c r="R60" s="92"/>
      <c r="S60" s="92"/>
      <c r="T60" s="92"/>
      <c r="U60" s="92"/>
      <c r="V60" s="92"/>
      <c r="W60" s="92"/>
      <c r="X60" s="92"/>
      <c r="Y60" s="92"/>
      <c r="Z60" s="92"/>
      <c r="AA60" s="92"/>
      <c r="AB60" s="92"/>
      <c r="AC60" s="92"/>
      <c r="AD60" s="92"/>
      <c r="AE60" s="92"/>
      <c r="AF60" s="92"/>
      <c r="AG60" s="92"/>
      <c r="AH60" s="92"/>
      <c r="AI60" s="93"/>
      <c r="AJ60" s="1"/>
      <c r="AK60" s="1"/>
      <c r="AL60" s="1"/>
    </row>
    <row r="61" customFormat="false" ht="12.75" hidden="false" customHeight="false" outlineLevel="0" collapsed="false">
      <c r="C61" s="94"/>
      <c r="D61" s="95"/>
      <c r="E61" s="96"/>
      <c r="F61" s="96"/>
      <c r="G61" s="91"/>
      <c r="H61" s="91"/>
      <c r="I61" s="91"/>
      <c r="J61" s="91"/>
      <c r="K61" s="92"/>
      <c r="L61" s="92"/>
      <c r="M61" s="92"/>
      <c r="N61" s="92"/>
      <c r="O61" s="92"/>
      <c r="P61" s="92"/>
      <c r="Q61" s="92"/>
      <c r="R61" s="92"/>
      <c r="S61" s="92"/>
      <c r="T61" s="92"/>
      <c r="U61" s="92"/>
      <c r="V61" s="92"/>
      <c r="W61" s="92"/>
      <c r="X61" s="92"/>
      <c r="Y61" s="92"/>
      <c r="Z61" s="92"/>
      <c r="AA61" s="92"/>
      <c r="AB61" s="92"/>
      <c r="AC61" s="92"/>
      <c r="AD61" s="92"/>
      <c r="AE61" s="92"/>
      <c r="AF61" s="92"/>
      <c r="AG61" s="92"/>
      <c r="AH61" s="92"/>
      <c r="AI61" s="93"/>
      <c r="AJ61" s="1"/>
      <c r="AK61" s="1"/>
      <c r="AL61" s="1"/>
    </row>
    <row r="62" customFormat="false" ht="18" hidden="false" customHeight="false" outlineLevel="0" collapsed="false">
      <c r="C62" s="94"/>
      <c r="D62" s="95"/>
      <c r="E62" s="96"/>
      <c r="F62" s="96"/>
      <c r="G62" s="91"/>
      <c r="H62" s="91"/>
      <c r="I62" s="91"/>
      <c r="J62" s="91"/>
      <c r="K62" s="92"/>
      <c r="L62" s="92"/>
      <c r="M62" s="92"/>
      <c r="N62" s="92"/>
      <c r="O62" s="92"/>
      <c r="P62" s="92"/>
      <c r="Q62" s="92"/>
      <c r="R62" s="97"/>
      <c r="S62" s="97"/>
      <c r="T62" s="97"/>
      <c r="U62" s="97"/>
      <c r="V62" s="97"/>
      <c r="W62" s="97"/>
      <c r="X62" s="92"/>
      <c r="Y62" s="92"/>
      <c r="Z62" s="92"/>
      <c r="AA62" s="92"/>
      <c r="AB62" s="92"/>
      <c r="AC62" s="92"/>
      <c r="AD62" s="92"/>
      <c r="AE62" s="92"/>
      <c r="AF62" s="92"/>
      <c r="AG62" s="92"/>
      <c r="AH62" s="92"/>
      <c r="AI62" s="93"/>
      <c r="AJ62" s="1"/>
      <c r="AK62" s="1"/>
      <c r="AL62" s="1"/>
    </row>
    <row r="63" customFormat="false" ht="12.75" hidden="false" customHeight="false" outlineLevel="0" collapsed="false">
      <c r="C63" s="91"/>
      <c r="D63" s="91"/>
      <c r="E63" s="91"/>
      <c r="F63" s="91"/>
      <c r="G63" s="91"/>
      <c r="H63" s="91"/>
      <c r="I63" s="91"/>
      <c r="J63" s="91"/>
      <c r="K63" s="92"/>
      <c r="L63" s="92"/>
      <c r="M63" s="92"/>
      <c r="N63" s="92"/>
      <c r="O63" s="92"/>
      <c r="P63" s="92"/>
      <c r="Q63" s="92"/>
      <c r="R63" s="92"/>
      <c r="S63" s="92"/>
      <c r="T63" s="92"/>
      <c r="U63" s="92"/>
      <c r="V63" s="92"/>
      <c r="W63" s="92"/>
      <c r="X63" s="92"/>
      <c r="Y63" s="92"/>
      <c r="Z63" s="92"/>
      <c r="AA63" s="92"/>
      <c r="AB63" s="92"/>
      <c r="AC63" s="92"/>
      <c r="AD63" s="92"/>
      <c r="AE63" s="92"/>
      <c r="AF63" s="92"/>
      <c r="AG63" s="92"/>
      <c r="AH63" s="92"/>
      <c r="AI63" s="92"/>
      <c r="AJ63" s="1"/>
      <c r="AK63" s="1"/>
      <c r="AL63" s="1"/>
    </row>
    <row r="64" customFormat="false" ht="13.5" hidden="false" customHeight="false" outlineLevel="0" collapsed="false">
      <c r="C64" s="98"/>
      <c r="D64" s="98"/>
      <c r="E64" s="98"/>
      <c r="F64" s="98"/>
      <c r="G64" s="98"/>
      <c r="H64" s="98"/>
      <c r="I64" s="98"/>
      <c r="J64" s="98"/>
      <c r="K64" s="98"/>
      <c r="L64" s="98"/>
      <c r="M64" s="98"/>
      <c r="N64" s="98"/>
      <c r="O64" s="98"/>
      <c r="P64" s="98"/>
      <c r="Q64" s="98"/>
      <c r="R64" s="98"/>
      <c r="S64" s="98"/>
      <c r="T64" s="98"/>
      <c r="U64" s="98"/>
      <c r="V64" s="98"/>
      <c r="W64" s="98"/>
      <c r="X64" s="98"/>
      <c r="Y64" s="98"/>
      <c r="Z64" s="98"/>
      <c r="AA64" s="98"/>
      <c r="AB64" s="98"/>
      <c r="AC64" s="98"/>
      <c r="AD64" s="98"/>
      <c r="AE64" s="98"/>
      <c r="AF64" s="98"/>
      <c r="AG64" s="98"/>
      <c r="AH64" s="98"/>
      <c r="AI64" s="98"/>
    </row>
    <row r="65" customFormat="false" ht="12.75" hidden="false" customHeight="false" outlineLevel="0" collapsed="false">
      <c r="C65" s="98"/>
      <c r="D65" s="98"/>
      <c r="E65" s="98"/>
      <c r="F65" s="98"/>
      <c r="G65" s="98"/>
      <c r="H65" s="98"/>
      <c r="I65" s="98"/>
      <c r="J65" s="98"/>
      <c r="K65" s="98"/>
      <c r="L65" s="98"/>
      <c r="M65" s="98"/>
      <c r="N65" s="98"/>
      <c r="O65" s="98"/>
      <c r="P65" s="98"/>
      <c r="Q65" s="98"/>
      <c r="R65" s="98"/>
      <c r="S65" s="98"/>
      <c r="T65" s="98"/>
      <c r="U65" s="98"/>
      <c r="V65" s="98"/>
      <c r="W65" s="98"/>
      <c r="X65" s="98"/>
      <c r="Y65" s="98"/>
      <c r="Z65" s="98"/>
      <c r="AA65" s="98"/>
      <c r="AB65" s="98"/>
      <c r="AC65" s="98"/>
      <c r="AD65" s="98"/>
      <c r="AE65" s="98"/>
      <c r="AF65" s="98"/>
      <c r="AG65" s="98"/>
      <c r="AH65" s="98"/>
      <c r="AI65" s="98"/>
    </row>
    <row r="66" customFormat="false" ht="12.75" hidden="false" customHeight="false" outlineLevel="0" collapsed="false">
      <c r="C66" s="95"/>
      <c r="D66" s="95"/>
      <c r="E66" s="95"/>
      <c r="F66" s="95"/>
      <c r="G66" s="95"/>
      <c r="H66" s="95"/>
      <c r="I66" s="95"/>
      <c r="J66" s="95"/>
      <c r="K66" s="99"/>
      <c r="L66" s="99"/>
      <c r="M66" s="99"/>
      <c r="N66" s="100"/>
      <c r="O66" s="99"/>
      <c r="P66" s="99"/>
      <c r="Q66" s="99"/>
      <c r="R66" s="99"/>
      <c r="S66" s="99"/>
      <c r="T66" s="99"/>
      <c r="U66" s="99"/>
      <c r="V66" s="99"/>
      <c r="W66" s="99"/>
      <c r="X66" s="99"/>
      <c r="Y66" s="99"/>
      <c r="Z66" s="99"/>
      <c r="AA66" s="99"/>
      <c r="AB66" s="99"/>
      <c r="AC66" s="99"/>
      <c r="AD66" s="99"/>
      <c r="AE66" s="99"/>
      <c r="AF66" s="99"/>
      <c r="AG66" s="99"/>
      <c r="AH66" s="99"/>
      <c r="AI66" s="99"/>
    </row>
    <row r="67" customFormat="false" ht="12.75" hidden="false" customHeight="false" outlineLevel="0" collapsed="false">
      <c r="C67" s="95"/>
      <c r="D67" s="91"/>
      <c r="E67" s="91"/>
      <c r="F67" s="91"/>
      <c r="G67" s="91"/>
      <c r="H67" s="91"/>
      <c r="I67" s="91"/>
      <c r="J67" s="91"/>
      <c r="K67" s="92"/>
      <c r="L67" s="102"/>
      <c r="M67" s="102"/>
      <c r="N67" s="92"/>
      <c r="O67" s="92"/>
      <c r="P67" s="92"/>
      <c r="Q67" s="92"/>
      <c r="R67" s="92"/>
      <c r="S67" s="92"/>
      <c r="T67" s="92"/>
      <c r="U67" s="92"/>
      <c r="V67" s="92"/>
      <c r="W67" s="92"/>
      <c r="X67" s="92"/>
      <c r="Y67" s="92"/>
      <c r="Z67" s="92"/>
      <c r="AA67" s="92"/>
      <c r="AB67" s="92"/>
      <c r="AC67" s="92"/>
      <c r="AD67" s="92"/>
      <c r="AE67" s="92"/>
      <c r="AF67" s="92"/>
      <c r="AG67" s="92"/>
      <c r="AH67" s="92"/>
      <c r="AI67" s="92"/>
    </row>
    <row r="68" customFormat="false" ht="12.75" hidden="false" customHeight="false" outlineLevel="0" collapsed="false">
      <c r="C68" s="95"/>
      <c r="D68" s="91"/>
      <c r="E68" s="91"/>
      <c r="F68" s="91"/>
      <c r="G68" s="91"/>
      <c r="H68" s="91"/>
      <c r="I68" s="91"/>
      <c r="J68" s="91"/>
      <c r="K68" s="92"/>
      <c r="L68" s="102"/>
      <c r="M68" s="102"/>
      <c r="N68" s="92"/>
      <c r="O68" s="92"/>
      <c r="P68" s="92"/>
      <c r="Q68" s="92"/>
      <c r="R68" s="92"/>
      <c r="S68" s="92"/>
      <c r="T68" s="92"/>
      <c r="U68" s="92"/>
      <c r="V68" s="92"/>
      <c r="W68" s="92"/>
      <c r="X68" s="92"/>
      <c r="Y68" s="92"/>
      <c r="Z68" s="92"/>
      <c r="AA68" s="92"/>
      <c r="AB68" s="92"/>
      <c r="AC68" s="92"/>
      <c r="AD68" s="92"/>
      <c r="AE68" s="92"/>
      <c r="AF68" s="92"/>
      <c r="AG68" s="92"/>
      <c r="AH68" s="92"/>
      <c r="AI68" s="92"/>
    </row>
    <row r="69" customFormat="false" ht="12.75" hidden="false" customHeight="false" outlineLevel="0" collapsed="false">
      <c r="C69" s="95"/>
      <c r="D69" s="91"/>
      <c r="E69" s="91"/>
      <c r="F69" s="91"/>
      <c r="G69" s="91"/>
      <c r="H69" s="91"/>
      <c r="I69" s="91"/>
      <c r="J69" s="91"/>
      <c r="K69" s="92"/>
      <c r="L69" s="102"/>
      <c r="M69" s="102"/>
      <c r="N69" s="92"/>
      <c r="O69" s="92"/>
      <c r="P69" s="92"/>
      <c r="Q69" s="92"/>
      <c r="R69" s="92"/>
      <c r="S69" s="92"/>
      <c r="T69" s="92"/>
      <c r="U69" s="92"/>
      <c r="V69" s="92"/>
      <c r="W69" s="92"/>
      <c r="X69" s="92"/>
      <c r="Y69" s="92"/>
      <c r="Z69" s="92"/>
      <c r="AA69" s="92"/>
      <c r="AB69" s="92"/>
      <c r="AC69" s="92"/>
      <c r="AD69" s="92"/>
      <c r="AE69" s="92"/>
      <c r="AF69" s="92"/>
      <c r="AG69" s="92"/>
      <c r="AH69" s="92"/>
      <c r="AI69" s="92"/>
    </row>
    <row r="70" customFormat="false" ht="12.75" hidden="false" customHeight="false" outlineLevel="0" collapsed="false">
      <c r="C70" s="91"/>
      <c r="D70" s="91"/>
      <c r="E70" s="91"/>
      <c r="F70" s="91"/>
      <c r="G70" s="91"/>
      <c r="H70" s="91"/>
      <c r="I70" s="91"/>
      <c r="J70" s="91"/>
      <c r="K70" s="92"/>
      <c r="L70" s="92"/>
      <c r="M70" s="92"/>
      <c r="N70" s="92"/>
      <c r="O70" s="92"/>
      <c r="P70" s="92"/>
      <c r="Q70" s="92"/>
      <c r="R70" s="92"/>
      <c r="S70" s="92"/>
      <c r="T70" s="92"/>
      <c r="U70" s="92"/>
      <c r="V70" s="92"/>
      <c r="W70" s="92"/>
      <c r="X70" s="92"/>
      <c r="Y70" s="92"/>
      <c r="Z70" s="92"/>
      <c r="AA70" s="92"/>
      <c r="AB70" s="92"/>
      <c r="AC70" s="92"/>
      <c r="AD70" s="92"/>
      <c r="AE70" s="92"/>
      <c r="AF70" s="92"/>
      <c r="AG70" s="92"/>
      <c r="AH70" s="92"/>
      <c r="AI70" s="92"/>
    </row>
  </sheetData>
  <mergeCells count="17">
    <mergeCell ref="C7:AI7"/>
    <mergeCell ref="C9:AI9"/>
    <mergeCell ref="C10:AI10"/>
    <mergeCell ref="C13:AI13"/>
    <mergeCell ref="C32:AI32"/>
    <mergeCell ref="C38:AI38"/>
    <mergeCell ref="C48:AI48"/>
    <mergeCell ref="R53:W53"/>
    <mergeCell ref="C55:AI55"/>
    <mergeCell ref="C56:AI56"/>
    <mergeCell ref="C59:AI59"/>
    <mergeCell ref="R62:W62"/>
    <mergeCell ref="C64:AI64"/>
    <mergeCell ref="C65:AI65"/>
    <mergeCell ref="L67:M67"/>
    <mergeCell ref="L68:M68"/>
    <mergeCell ref="L69:M69"/>
  </mergeCells>
  <printOptions headings="false" gridLines="false" gridLinesSet="true" horizontalCentered="false" verticalCentered="true"/>
  <pageMargins left="0.690277777777778" right="0.229861111111111" top="0.320138888888889" bottom="0.429861111111111" header="0.511811023622047" footer="0.511811023622047"/>
  <pageSetup paperSize="5" scale="7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I50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4" ySplit="7" topLeftCell="E8" activePane="bottomRight" state="frozen"/>
      <selection pane="topLeft" activeCell="A1" activeCellId="0" sqref="A1"/>
      <selection pane="topRight" activeCell="E1" activeCellId="0" sqref="E1"/>
      <selection pane="bottomLeft" activeCell="A8" activeCellId="0" sqref="A8"/>
      <selection pane="bottomRight" activeCell="E3" activeCellId="0" sqref="E3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103" width="9.14"/>
    <col collapsed="false" customWidth="true" hidden="false" outlineLevel="0" max="2" min="2" style="103" width="22.42"/>
    <col collapsed="false" customWidth="false" hidden="false" outlineLevel="0" max="3" min="3" style="103" width="9.14"/>
    <col collapsed="false" customWidth="true" hidden="false" outlineLevel="0" max="4" min="4" style="103" width="9.85"/>
    <col collapsed="false" customWidth="true" hidden="false" outlineLevel="0" max="5" min="5" style="103" width="10.13"/>
    <col collapsed="false" customWidth="true" hidden="false" outlineLevel="0" max="6" min="6" style="103" width="11.99"/>
    <col collapsed="false" customWidth="true" hidden="false" outlineLevel="0" max="7" min="7" style="103" width="10.28"/>
    <col collapsed="false" customWidth="true" hidden="false" outlineLevel="0" max="8" min="8" style="103" width="10.99"/>
    <col collapsed="false" customWidth="true" hidden="false" outlineLevel="0" max="9" min="9" style="103" width="14.56"/>
    <col collapsed="false" customWidth="true" hidden="false" outlineLevel="0" max="10" min="10" style="103" width="17.14"/>
    <col collapsed="false" customWidth="true" hidden="false" outlineLevel="0" max="11" min="11" style="103" width="10.85"/>
    <col collapsed="false" customWidth="true" hidden="false" outlineLevel="0" max="12" min="12" style="103" width="17.42"/>
    <col collapsed="false" customWidth="true" hidden="false" outlineLevel="0" max="13" min="13" style="103" width="18.28"/>
    <col collapsed="false" customWidth="true" hidden="false" outlineLevel="0" max="14" min="14" style="103" width="13.14"/>
    <col collapsed="false" customWidth="true" hidden="false" outlineLevel="0" max="15" min="15" style="103" width="9.28"/>
    <col collapsed="false" customWidth="true" hidden="false" outlineLevel="0" max="16" min="16" style="103" width="11.85"/>
    <col collapsed="false" customWidth="true" hidden="false" outlineLevel="0" max="17" min="17" style="103" width="13.85"/>
    <col collapsed="false" customWidth="true" hidden="false" outlineLevel="0" max="18" min="18" style="103" width="12.56"/>
    <col collapsed="false" customWidth="false" hidden="false" outlineLevel="0" max="19" min="19" style="103" width="9.14"/>
    <col collapsed="false" customWidth="true" hidden="false" outlineLevel="0" max="20" min="20" style="103" width="12.56"/>
    <col collapsed="false" customWidth="true" hidden="false" outlineLevel="0" max="21" min="21" style="103" width="17.99"/>
    <col collapsed="false" customWidth="true" hidden="false" outlineLevel="0" max="22" min="22" style="103" width="15.99"/>
    <col collapsed="false" customWidth="true" hidden="false" outlineLevel="0" max="23" min="23" style="103" width="14.56"/>
    <col collapsed="false" customWidth="true" hidden="false" outlineLevel="0" max="24" min="24" style="103" width="12.28"/>
    <col collapsed="false" customWidth="true" hidden="false" outlineLevel="0" max="25" min="25" style="103" width="16.13"/>
    <col collapsed="false" customWidth="true" hidden="false" outlineLevel="0" max="26" min="26" style="103" width="15.99"/>
    <col collapsed="false" customWidth="true" hidden="false" outlineLevel="0" max="27" min="27" style="103" width="11.28"/>
    <col collapsed="false" customWidth="true" hidden="false" outlineLevel="0" max="35" min="28" style="104" width="18.7"/>
    <col collapsed="false" customWidth="false" hidden="false" outlineLevel="0" max="257" min="36" style="103" width="9.14"/>
  </cols>
  <sheetData>
    <row r="1" customFormat="false" ht="12.75" hidden="false" customHeight="false" outlineLevel="0" collapsed="false">
      <c r="A1" s="105"/>
      <c r="B1" s="105"/>
      <c r="E1" s="106" t="n">
        <v>1</v>
      </c>
      <c r="F1" s="106" t="n">
        <f aca="false">+E1+1</f>
        <v>2</v>
      </c>
      <c r="G1" s="106" t="n">
        <f aca="false">+F1+1</f>
        <v>3</v>
      </c>
      <c r="H1" s="106" t="n">
        <f aca="false">+G1+1</f>
        <v>4</v>
      </c>
      <c r="I1" s="106" t="n">
        <f aca="false">+H1+1</f>
        <v>5</v>
      </c>
      <c r="J1" s="106" t="n">
        <f aca="false">+I1+1</f>
        <v>6</v>
      </c>
      <c r="K1" s="106" t="n">
        <f aca="false">+J1+1</f>
        <v>7</v>
      </c>
      <c r="L1" s="106" t="n">
        <f aca="false">+K1+1</f>
        <v>8</v>
      </c>
      <c r="M1" s="106" t="n">
        <f aca="false">+L1+1</f>
        <v>9</v>
      </c>
      <c r="N1" s="106" t="n">
        <f aca="false">+M1+1</f>
        <v>10</v>
      </c>
      <c r="O1" s="106" t="n">
        <f aca="false">+N1+1</f>
        <v>11</v>
      </c>
      <c r="P1" s="106" t="n">
        <f aca="false">+O1+1</f>
        <v>12</v>
      </c>
      <c r="Q1" s="106" t="n">
        <v>13</v>
      </c>
      <c r="R1" s="106" t="n">
        <v>14</v>
      </c>
      <c r="S1" s="106"/>
      <c r="T1" s="106"/>
      <c r="U1" s="106"/>
      <c r="V1" s="106"/>
      <c r="W1" s="106"/>
      <c r="X1" s="106"/>
      <c r="Y1" s="106"/>
      <c r="Z1" s="106"/>
      <c r="AA1" s="106"/>
      <c r="AB1" s="107"/>
      <c r="AC1" s="107"/>
      <c r="AD1" s="107"/>
      <c r="AE1" s="107"/>
      <c r="AF1" s="107"/>
      <c r="AG1" s="107"/>
      <c r="AH1" s="107"/>
      <c r="AI1" s="107"/>
    </row>
    <row r="2" customFormat="false" ht="12.75" hidden="false" customHeight="false" outlineLevel="0" collapsed="false">
      <c r="A2" s="105"/>
      <c r="B2" s="108" t="e">
        <f aca="false">HLOOKUP(Count1,CurveTable1,2,FALSE())</f>
        <v>#N/A</v>
      </c>
      <c r="D2" s="109" t="s">
        <v>105</v>
      </c>
      <c r="E2" s="110" t="n">
        <v>37215</v>
      </c>
      <c r="F2" s="111" t="n">
        <f aca="false">E2</f>
        <v>37215</v>
      </c>
      <c r="G2" s="111" t="n">
        <f aca="false">F2</f>
        <v>37215</v>
      </c>
      <c r="H2" s="111" t="n">
        <f aca="false">G2</f>
        <v>37215</v>
      </c>
      <c r="I2" s="111" t="n">
        <f aca="false">H2</f>
        <v>37215</v>
      </c>
      <c r="J2" s="111" t="n">
        <f aca="false">I2</f>
        <v>37215</v>
      </c>
      <c r="K2" s="111" t="n">
        <f aca="false">J2</f>
        <v>37215</v>
      </c>
      <c r="L2" s="111" t="n">
        <f aca="false">K2</f>
        <v>37215</v>
      </c>
      <c r="M2" s="111" t="n">
        <f aca="false">L2</f>
        <v>37215</v>
      </c>
      <c r="N2" s="111" t="n">
        <f aca="false">M2</f>
        <v>37215</v>
      </c>
      <c r="O2" s="111" t="n">
        <f aca="false">N2</f>
        <v>37215</v>
      </c>
      <c r="P2" s="111" t="n">
        <f aca="false">O2</f>
        <v>37215</v>
      </c>
      <c r="Q2" s="111" t="n">
        <f aca="false">P2</f>
        <v>37215</v>
      </c>
      <c r="R2" s="111" t="n">
        <f aca="false">Q2</f>
        <v>37215</v>
      </c>
      <c r="S2" s="111" t="n">
        <f aca="false">R2</f>
        <v>37215</v>
      </c>
      <c r="T2" s="111" t="n">
        <f aca="false">S2</f>
        <v>37215</v>
      </c>
      <c r="U2" s="111" t="n">
        <f aca="false">T2</f>
        <v>37215</v>
      </c>
      <c r="V2" s="111" t="n">
        <f aca="false">U2</f>
        <v>37215</v>
      </c>
      <c r="W2" s="111" t="n">
        <f aca="false">V2</f>
        <v>37215</v>
      </c>
      <c r="X2" s="111" t="n">
        <f aca="false">W2</f>
        <v>37215</v>
      </c>
      <c r="Y2" s="111" t="n">
        <f aca="false">X2</f>
        <v>37215</v>
      </c>
      <c r="Z2" s="111" t="n">
        <f aca="false">Y2</f>
        <v>37215</v>
      </c>
      <c r="AA2" s="111" t="n">
        <f aca="false">Z2</f>
        <v>37215</v>
      </c>
      <c r="AB2" s="112" t="n">
        <f aca="false">AA2</f>
        <v>37215</v>
      </c>
      <c r="AC2" s="112" t="n">
        <f aca="false">AB2</f>
        <v>37215</v>
      </c>
      <c r="AD2" s="112" t="n">
        <f aca="false">AC2</f>
        <v>37215</v>
      </c>
      <c r="AE2" s="112" t="n">
        <f aca="false">AD2</f>
        <v>37215</v>
      </c>
      <c r="AF2" s="112" t="n">
        <f aca="false">AE2</f>
        <v>37215</v>
      </c>
      <c r="AG2" s="112" t="n">
        <f aca="false">AE2</f>
        <v>37215</v>
      </c>
      <c r="AH2" s="112" t="n">
        <f aca="false">AF2</f>
        <v>37215</v>
      </c>
      <c r="AI2" s="112" t="n">
        <f aca="false">AH2</f>
        <v>37215</v>
      </c>
    </row>
    <row r="3" customFormat="false" ht="12.75" hidden="false" customHeight="false" outlineLevel="0" collapsed="false">
      <c r="A3" s="105"/>
      <c r="B3" s="113" t="e">
        <f aca="false">HLOOKUP(Count1,CurveTable1,3,FALSE())</f>
        <v>#N/A</v>
      </c>
      <c r="D3" s="109" t="s">
        <v>7</v>
      </c>
      <c r="E3" s="113" t="n">
        <v>37196</v>
      </c>
      <c r="F3" s="113" t="n">
        <f aca="false">E3</f>
        <v>37196</v>
      </c>
      <c r="G3" s="113" t="n">
        <f aca="false">F3</f>
        <v>37196</v>
      </c>
      <c r="H3" s="113" t="n">
        <f aca="false">G3</f>
        <v>37196</v>
      </c>
      <c r="I3" s="113" t="n">
        <f aca="false">H3</f>
        <v>37196</v>
      </c>
      <c r="J3" s="113" t="n">
        <f aca="false">I3</f>
        <v>37196</v>
      </c>
      <c r="K3" s="113" t="n">
        <f aca="false">J3</f>
        <v>37196</v>
      </c>
      <c r="L3" s="113" t="n">
        <f aca="false">K3</f>
        <v>37196</v>
      </c>
      <c r="M3" s="114" t="n">
        <f aca="false">L3</f>
        <v>37196</v>
      </c>
      <c r="N3" s="113" t="n">
        <f aca="false">M3</f>
        <v>37196</v>
      </c>
      <c r="O3" s="113" t="n">
        <f aca="false">N3</f>
        <v>37196</v>
      </c>
      <c r="P3" s="113" t="n">
        <f aca="false">O3</f>
        <v>37196</v>
      </c>
      <c r="Q3" s="113" t="n">
        <f aca="false">P3</f>
        <v>37196</v>
      </c>
      <c r="R3" s="113" t="n">
        <f aca="false">Q3</f>
        <v>37196</v>
      </c>
      <c r="S3" s="113" t="n">
        <f aca="false">R3</f>
        <v>37196</v>
      </c>
      <c r="T3" s="113" t="n">
        <f aca="false">S3</f>
        <v>37196</v>
      </c>
      <c r="U3" s="113" t="n">
        <f aca="false">T3</f>
        <v>37196</v>
      </c>
      <c r="V3" s="113" t="n">
        <f aca="false">U3</f>
        <v>37196</v>
      </c>
      <c r="W3" s="113" t="n">
        <f aca="false">V3</f>
        <v>37196</v>
      </c>
      <c r="X3" s="113" t="n">
        <f aca="false">W3</f>
        <v>37196</v>
      </c>
      <c r="Y3" s="113" t="n">
        <f aca="false">X3</f>
        <v>37196</v>
      </c>
      <c r="Z3" s="113" t="n">
        <f aca="false">Y3</f>
        <v>37196</v>
      </c>
      <c r="AA3" s="113" t="n">
        <f aca="false">Z3</f>
        <v>37196</v>
      </c>
      <c r="AB3" s="115" t="n">
        <f aca="false">AA3</f>
        <v>37196</v>
      </c>
      <c r="AC3" s="115" t="n">
        <f aca="false">AB3</f>
        <v>37196</v>
      </c>
      <c r="AD3" s="115" t="n">
        <f aca="false">AC3</f>
        <v>37196</v>
      </c>
      <c r="AE3" s="115" t="n">
        <f aca="false">AD3</f>
        <v>37196</v>
      </c>
      <c r="AF3" s="115" t="n">
        <f aca="false">AE3</f>
        <v>37196</v>
      </c>
      <c r="AG3" s="115" t="n">
        <f aca="false">AE3</f>
        <v>37196</v>
      </c>
      <c r="AH3" s="115" t="n">
        <f aca="false">AF3</f>
        <v>37196</v>
      </c>
      <c r="AI3" s="115" t="n">
        <v>37073</v>
      </c>
    </row>
    <row r="4" customFormat="false" ht="12.75" hidden="false" customHeight="false" outlineLevel="0" collapsed="false">
      <c r="A4" s="105" t="n">
        <v>15</v>
      </c>
      <c r="B4" s="113" t="e">
        <f aca="false">HLOOKUP(Count1,CurveTable1,4,FALSE())</f>
        <v>#N/A</v>
      </c>
      <c r="D4" s="109" t="s">
        <v>106</v>
      </c>
      <c r="E4" s="116" t="s">
        <v>33</v>
      </c>
      <c r="F4" s="116" t="s">
        <v>41</v>
      </c>
      <c r="G4" s="116" t="s">
        <v>43</v>
      </c>
      <c r="H4" s="116" t="s">
        <v>44</v>
      </c>
      <c r="I4" s="116" t="s">
        <v>56</v>
      </c>
      <c r="J4" s="113" t="s">
        <v>58</v>
      </c>
      <c r="K4" s="105" t="s">
        <v>47</v>
      </c>
      <c r="L4" s="115" t="s">
        <v>51</v>
      </c>
      <c r="M4" s="117" t="s">
        <v>61</v>
      </c>
      <c r="N4" s="118" t="s">
        <v>64</v>
      </c>
      <c r="O4" s="113" t="s">
        <v>67</v>
      </c>
      <c r="P4" s="113" t="s">
        <v>53</v>
      </c>
      <c r="Q4" s="113" t="s">
        <v>42</v>
      </c>
      <c r="R4" s="113" t="s">
        <v>49</v>
      </c>
      <c r="S4" s="113"/>
      <c r="T4" s="113"/>
      <c r="U4" s="113"/>
      <c r="V4" s="105"/>
      <c r="W4" s="105"/>
      <c r="X4" s="105"/>
      <c r="Y4" s="105"/>
      <c r="Z4" s="113"/>
      <c r="AA4" s="113"/>
      <c r="AB4" s="115"/>
      <c r="AC4" s="115"/>
      <c r="AD4" s="115"/>
      <c r="AE4" s="115"/>
      <c r="AF4" s="115"/>
      <c r="AG4" s="115"/>
      <c r="AH4" s="115"/>
      <c r="AI4" s="115"/>
    </row>
    <row r="5" customFormat="false" ht="12.75" hidden="false" customHeight="false" outlineLevel="0" collapsed="false">
      <c r="A5" s="105"/>
      <c r="B5" s="119" t="e">
        <f aca="false">HLOOKUP(Count1,CurveTable1,5,FALSE())</f>
        <v>#N/A</v>
      </c>
      <c r="D5" s="109" t="s">
        <v>107</v>
      </c>
      <c r="E5" s="119" t="s">
        <v>108</v>
      </c>
      <c r="F5" s="119" t="s">
        <v>108</v>
      </c>
      <c r="G5" s="119" t="s">
        <v>108</v>
      </c>
      <c r="H5" s="119" t="s">
        <v>108</v>
      </c>
      <c r="I5" s="119" t="s">
        <v>108</v>
      </c>
      <c r="J5" s="119" t="s">
        <v>108</v>
      </c>
      <c r="K5" s="119" t="s">
        <v>108</v>
      </c>
      <c r="L5" s="119" t="s">
        <v>108</v>
      </c>
      <c r="M5" s="119" t="s">
        <v>108</v>
      </c>
      <c r="N5" s="119" t="s">
        <v>108</v>
      </c>
      <c r="O5" s="119" t="s">
        <v>108</v>
      </c>
      <c r="P5" s="119" t="s">
        <v>108</v>
      </c>
      <c r="Q5" s="119" t="s">
        <v>108</v>
      </c>
      <c r="R5" s="119" t="s">
        <v>108</v>
      </c>
      <c r="S5" s="119" t="s">
        <v>108</v>
      </c>
      <c r="T5" s="119" t="s">
        <v>108</v>
      </c>
      <c r="U5" s="119" t="s">
        <v>108</v>
      </c>
      <c r="V5" s="119" t="s">
        <v>108</v>
      </c>
      <c r="W5" s="119" t="s">
        <v>108</v>
      </c>
      <c r="X5" s="119" t="s">
        <v>108</v>
      </c>
      <c r="Y5" s="119" t="s">
        <v>108</v>
      </c>
      <c r="Z5" s="119" t="s">
        <v>108</v>
      </c>
      <c r="AA5" s="119" t="s">
        <v>108</v>
      </c>
      <c r="AB5" s="120" t="s">
        <v>108</v>
      </c>
      <c r="AC5" s="120" t="s">
        <v>108</v>
      </c>
      <c r="AD5" s="120" t="s">
        <v>108</v>
      </c>
      <c r="AE5" s="120" t="s">
        <v>108</v>
      </c>
      <c r="AF5" s="120" t="s">
        <v>108</v>
      </c>
      <c r="AG5" s="120" t="s">
        <v>108</v>
      </c>
      <c r="AH5" s="120" t="s">
        <v>108</v>
      </c>
      <c r="AI5" s="120" t="s">
        <v>109</v>
      </c>
    </row>
    <row r="6" customFormat="false" ht="12.75" hidden="false" customHeight="false" outlineLevel="0" collapsed="false">
      <c r="A6" s="105"/>
      <c r="B6" s="119" t="e">
        <f aca="false">HLOOKUP(Count1,CurveTable1,6,FALSE())</f>
        <v>#N/A</v>
      </c>
      <c r="D6" s="109" t="s">
        <v>110</v>
      </c>
      <c r="E6" s="119" t="s">
        <v>111</v>
      </c>
      <c r="F6" s="119" t="s">
        <v>111</v>
      </c>
      <c r="G6" s="119" t="s">
        <v>111</v>
      </c>
      <c r="H6" s="119" t="s">
        <v>111</v>
      </c>
      <c r="I6" s="119" t="s">
        <v>111</v>
      </c>
      <c r="J6" s="119" t="s">
        <v>111</v>
      </c>
      <c r="K6" s="119" t="s">
        <v>111</v>
      </c>
      <c r="L6" s="119" t="s">
        <v>111</v>
      </c>
      <c r="M6" s="119" t="s">
        <v>111</v>
      </c>
      <c r="N6" s="119" t="s">
        <v>111</v>
      </c>
      <c r="O6" s="119" t="s">
        <v>111</v>
      </c>
      <c r="P6" s="119" t="s">
        <v>111</v>
      </c>
      <c r="Q6" s="119" t="s">
        <v>111</v>
      </c>
      <c r="R6" s="119" t="s">
        <v>111</v>
      </c>
      <c r="S6" s="119" t="s">
        <v>111</v>
      </c>
      <c r="T6" s="119" t="s">
        <v>111</v>
      </c>
      <c r="U6" s="119" t="s">
        <v>111</v>
      </c>
      <c r="V6" s="119" t="s">
        <v>111</v>
      </c>
      <c r="W6" s="119" t="s">
        <v>111</v>
      </c>
      <c r="X6" s="119" t="s">
        <v>111</v>
      </c>
      <c r="Y6" s="119" t="s">
        <v>111</v>
      </c>
      <c r="Z6" s="119" t="s">
        <v>111</v>
      </c>
      <c r="AA6" s="119" t="s">
        <v>111</v>
      </c>
      <c r="AB6" s="120" t="s">
        <v>111</v>
      </c>
      <c r="AC6" s="120" t="s">
        <v>111</v>
      </c>
      <c r="AD6" s="120" t="s">
        <v>111</v>
      </c>
      <c r="AE6" s="120" t="s">
        <v>111</v>
      </c>
      <c r="AF6" s="120" t="s">
        <v>111</v>
      </c>
      <c r="AG6" s="120" t="s">
        <v>111</v>
      </c>
      <c r="AH6" s="120" t="s">
        <v>111</v>
      </c>
      <c r="AI6" s="120" t="s">
        <v>112</v>
      </c>
    </row>
    <row r="7" customFormat="false" ht="12.75" hidden="false" customHeight="false" outlineLevel="0" collapsed="false">
      <c r="A7" s="105"/>
      <c r="B7" s="119" t="e">
        <f aca="false">HLOOKUP(Count1,CurveTable1,7,FALSE())</f>
        <v>#N/A</v>
      </c>
      <c r="D7" s="109" t="s">
        <v>113</v>
      </c>
      <c r="E7" s="119" t="s">
        <v>114</v>
      </c>
      <c r="F7" s="119" t="s">
        <v>115</v>
      </c>
      <c r="G7" s="119" t="s">
        <v>116</v>
      </c>
      <c r="H7" s="119" t="s">
        <v>117</v>
      </c>
      <c r="I7" s="119" t="s">
        <v>118</v>
      </c>
      <c r="J7" s="119" t="s">
        <v>119</v>
      </c>
      <c r="K7" s="119" t="s">
        <v>120</v>
      </c>
      <c r="L7" s="119" t="s">
        <v>121</v>
      </c>
      <c r="M7" s="119" t="s">
        <v>122</v>
      </c>
      <c r="N7" s="119" t="s">
        <v>123</v>
      </c>
      <c r="O7" s="119" t="s">
        <v>124</v>
      </c>
      <c r="P7" s="119" t="s">
        <v>125</v>
      </c>
      <c r="Q7" s="119" t="s">
        <v>126</v>
      </c>
      <c r="R7" s="119" t="s">
        <v>127</v>
      </c>
      <c r="S7" s="119" t="s">
        <v>128</v>
      </c>
      <c r="T7" s="119" t="s">
        <v>129</v>
      </c>
      <c r="U7" s="119" t="s">
        <v>130</v>
      </c>
      <c r="V7" s="119" t="s">
        <v>131</v>
      </c>
      <c r="W7" s="119" t="s">
        <v>132</v>
      </c>
      <c r="X7" s="119" t="s">
        <v>133</v>
      </c>
      <c r="Y7" s="119" t="s">
        <v>134</v>
      </c>
      <c r="Z7" s="119" t="s">
        <v>135</v>
      </c>
      <c r="AA7" s="119" t="s">
        <v>136</v>
      </c>
      <c r="AB7" s="120" t="s">
        <v>137</v>
      </c>
      <c r="AC7" s="120" t="s">
        <v>138</v>
      </c>
      <c r="AD7" s="120" t="s">
        <v>139</v>
      </c>
      <c r="AE7" s="120" t="s">
        <v>140</v>
      </c>
      <c r="AF7" s="120" t="s">
        <v>141</v>
      </c>
      <c r="AG7" s="120" t="s">
        <v>142</v>
      </c>
      <c r="AH7" s="120" t="s">
        <v>143</v>
      </c>
      <c r="AI7" s="120" t="s">
        <v>144</v>
      </c>
    </row>
    <row r="8" customFormat="false" ht="12.75" hidden="false" customHeight="false" outlineLevel="0" collapsed="false">
      <c r="A8" s="105"/>
      <c r="B8" s="105"/>
      <c r="D8" s="121" t="n">
        <v>37196</v>
      </c>
      <c r="E8" s="122" t="n">
        <v>3.07</v>
      </c>
      <c r="F8" s="122" t="n">
        <v>3.225</v>
      </c>
      <c r="G8" s="122" t="n">
        <v>3.08</v>
      </c>
      <c r="H8" s="122" t="n">
        <v>3.085</v>
      </c>
      <c r="I8" s="122" t="n">
        <v>2.73</v>
      </c>
      <c r="J8" s="122" t="n">
        <v>2.97</v>
      </c>
      <c r="K8" s="122" t="n">
        <v>2.9</v>
      </c>
      <c r="L8" s="122" t="n">
        <v>2.95</v>
      </c>
      <c r="M8" s="122" t="n">
        <v>2.91</v>
      </c>
      <c r="N8" s="122" t="n">
        <v>2.6402</v>
      </c>
      <c r="O8" s="122" t="n">
        <v>2.67</v>
      </c>
      <c r="P8" s="122" t="n">
        <v>2.945</v>
      </c>
      <c r="Q8" s="122" t="n">
        <v>3.035</v>
      </c>
      <c r="R8" s="122" t="n">
        <v>2.93</v>
      </c>
      <c r="S8" s="122"/>
      <c r="T8" s="122"/>
      <c r="U8" s="122"/>
      <c r="V8" s="122"/>
      <c r="W8" s="122"/>
      <c r="X8" s="122"/>
      <c r="Y8" s="122"/>
      <c r="Z8" s="122"/>
      <c r="AA8" s="122"/>
      <c r="AB8" s="123"/>
    </row>
    <row r="9" customFormat="false" ht="12.75" hidden="false" customHeight="false" outlineLevel="0" collapsed="false">
      <c r="A9" s="105"/>
      <c r="B9" s="124"/>
      <c r="D9" s="121" t="n">
        <v>37197</v>
      </c>
      <c r="E9" s="122" t="n">
        <v>3.005</v>
      </c>
      <c r="F9" s="122" t="n">
        <v>3.01</v>
      </c>
      <c r="G9" s="122" t="n">
        <v>2.845</v>
      </c>
      <c r="H9" s="122" t="n">
        <v>2.955</v>
      </c>
      <c r="I9" s="122" t="n">
        <v>2.34</v>
      </c>
      <c r="J9" s="122" t="n">
        <v>2.745</v>
      </c>
      <c r="K9" s="122" t="n">
        <v>2.735</v>
      </c>
      <c r="L9" s="122" t="n">
        <v>2.85</v>
      </c>
      <c r="M9" s="122" t="n">
        <v>2.64</v>
      </c>
      <c r="N9" s="122" t="n">
        <v>2.5504</v>
      </c>
      <c r="O9" s="122" t="n">
        <v>2.36</v>
      </c>
      <c r="P9" s="122" t="n">
        <v>2.83</v>
      </c>
      <c r="Q9" s="122" t="n">
        <v>2.855</v>
      </c>
      <c r="R9" s="122" t="n">
        <v>2.805</v>
      </c>
      <c r="S9" s="122"/>
      <c r="T9" s="122"/>
      <c r="U9" s="122"/>
      <c r="V9" s="122"/>
      <c r="W9" s="122"/>
      <c r="X9" s="122"/>
      <c r="Y9" s="122"/>
      <c r="Z9" s="122"/>
      <c r="AA9" s="122"/>
      <c r="AB9" s="123"/>
    </row>
    <row r="10" customFormat="false" ht="12.75" hidden="false" customHeight="false" outlineLevel="0" collapsed="false">
      <c r="D10" s="121" t="n">
        <v>37198</v>
      </c>
      <c r="E10" s="122" t="n">
        <v>2.96</v>
      </c>
      <c r="F10" s="122" t="n">
        <v>2.6</v>
      </c>
      <c r="G10" s="122" t="n">
        <v>2.52</v>
      </c>
      <c r="H10" s="122" t="n">
        <v>2.605</v>
      </c>
      <c r="I10" s="122" t="n">
        <v>2.085</v>
      </c>
      <c r="J10" s="122" t="n">
        <v>2.42</v>
      </c>
      <c r="K10" s="122" t="n">
        <v>2.39</v>
      </c>
      <c r="L10" s="122" t="n">
        <v>2.66</v>
      </c>
      <c r="M10" s="122" t="n">
        <v>2.38</v>
      </c>
      <c r="N10" s="122" t="n">
        <v>2.46</v>
      </c>
      <c r="O10" s="122" t="n">
        <v>2.015</v>
      </c>
      <c r="P10" s="122" t="n">
        <v>2.73</v>
      </c>
      <c r="Q10" s="122" t="n">
        <v>2.51</v>
      </c>
      <c r="R10" s="122" t="n">
        <v>2.545</v>
      </c>
      <c r="S10" s="122"/>
      <c r="T10" s="122"/>
      <c r="U10" s="122"/>
      <c r="V10" s="122"/>
      <c r="W10" s="122"/>
      <c r="X10" s="122"/>
      <c r="Y10" s="122"/>
      <c r="Z10" s="122"/>
      <c r="AA10" s="122"/>
      <c r="AB10" s="123"/>
    </row>
    <row r="11" customFormat="false" ht="12.75" hidden="false" customHeight="false" outlineLevel="0" collapsed="false">
      <c r="D11" s="121" t="n">
        <v>37199</v>
      </c>
      <c r="E11" s="122" t="n">
        <v>2.96</v>
      </c>
      <c r="F11" s="122" t="n">
        <v>2.6</v>
      </c>
      <c r="G11" s="122" t="n">
        <v>2.52</v>
      </c>
      <c r="H11" s="122" t="n">
        <v>2.605</v>
      </c>
      <c r="I11" s="122" t="n">
        <v>2.085</v>
      </c>
      <c r="J11" s="122" t="n">
        <v>2.42</v>
      </c>
      <c r="K11" s="122" t="n">
        <v>2.39</v>
      </c>
      <c r="L11" s="122" t="n">
        <v>2.66</v>
      </c>
      <c r="M11" s="122" t="n">
        <v>2.38</v>
      </c>
      <c r="N11" s="122" t="n">
        <v>2.46</v>
      </c>
      <c r="O11" s="122" t="n">
        <v>2.015</v>
      </c>
      <c r="P11" s="122" t="n">
        <v>2.73</v>
      </c>
      <c r="Q11" s="122" t="n">
        <v>2.51</v>
      </c>
      <c r="R11" s="122" t="n">
        <v>2.545</v>
      </c>
      <c r="S11" s="122"/>
      <c r="T11" s="122"/>
      <c r="U11" s="122"/>
      <c r="V11" s="122"/>
      <c r="W11" s="122"/>
      <c r="X11" s="122"/>
      <c r="Y11" s="122"/>
      <c r="Z11" s="122"/>
      <c r="AA11" s="122"/>
      <c r="AB11" s="123"/>
    </row>
    <row r="12" customFormat="false" ht="12.75" hidden="false" customHeight="false" outlineLevel="0" collapsed="false">
      <c r="D12" s="121" t="n">
        <v>37200</v>
      </c>
      <c r="E12" s="122" t="n">
        <v>2.96</v>
      </c>
      <c r="F12" s="122" t="n">
        <v>2.6</v>
      </c>
      <c r="G12" s="122" t="n">
        <v>2.52</v>
      </c>
      <c r="H12" s="122" t="n">
        <v>2.605</v>
      </c>
      <c r="I12" s="122" t="n">
        <v>2.085</v>
      </c>
      <c r="J12" s="122" t="n">
        <v>2.42</v>
      </c>
      <c r="K12" s="122" t="n">
        <v>2.39</v>
      </c>
      <c r="L12" s="122" t="n">
        <v>2.66</v>
      </c>
      <c r="M12" s="122" t="n">
        <v>2.38</v>
      </c>
      <c r="N12" s="122" t="n">
        <v>2.46</v>
      </c>
      <c r="O12" s="122" t="n">
        <v>2.015</v>
      </c>
      <c r="P12" s="122" t="n">
        <v>2.73</v>
      </c>
      <c r="Q12" s="122" t="n">
        <v>2.51</v>
      </c>
      <c r="R12" s="122" t="n">
        <v>2.545</v>
      </c>
      <c r="S12" s="122"/>
      <c r="T12" s="122"/>
      <c r="U12" s="122"/>
      <c r="V12" s="122"/>
      <c r="W12" s="122"/>
      <c r="X12" s="122"/>
      <c r="Y12" s="122"/>
      <c r="Z12" s="122"/>
      <c r="AA12" s="122"/>
      <c r="AB12" s="123"/>
    </row>
    <row r="13" customFormat="false" ht="12.75" hidden="false" customHeight="false" outlineLevel="0" collapsed="false">
      <c r="D13" s="121" t="n">
        <v>37201</v>
      </c>
      <c r="E13" s="122" t="n">
        <v>2.885</v>
      </c>
      <c r="F13" s="122" t="n">
        <v>2.775</v>
      </c>
      <c r="G13" s="122" t="n">
        <v>2.64</v>
      </c>
      <c r="H13" s="122" t="n">
        <v>2.73</v>
      </c>
      <c r="I13" s="122" t="n">
        <v>2.175</v>
      </c>
      <c r="J13" s="122" t="n">
        <v>2.535</v>
      </c>
      <c r="K13" s="122" t="n">
        <v>2.48</v>
      </c>
      <c r="L13" s="122" t="n">
        <v>2.655</v>
      </c>
      <c r="M13" s="122" t="n">
        <v>2.485</v>
      </c>
      <c r="N13" s="122" t="n">
        <v>2.402</v>
      </c>
      <c r="O13" s="122" t="n">
        <v>2.16</v>
      </c>
      <c r="P13" s="122" t="n">
        <v>2.64</v>
      </c>
      <c r="Q13" s="122" t="n">
        <v>2.615</v>
      </c>
      <c r="R13" s="122" t="n">
        <v>2.59</v>
      </c>
      <c r="S13" s="122"/>
      <c r="T13" s="122"/>
      <c r="U13" s="122"/>
      <c r="V13" s="122"/>
      <c r="W13" s="122"/>
      <c r="X13" s="122"/>
      <c r="Y13" s="122"/>
      <c r="Z13" s="122"/>
      <c r="AA13" s="122"/>
      <c r="AB13" s="123"/>
    </row>
    <row r="14" customFormat="false" ht="12.75" hidden="false" customHeight="false" outlineLevel="0" collapsed="false">
      <c r="D14" s="121" t="n">
        <v>37202</v>
      </c>
      <c r="E14" s="122" t="n">
        <v>2.75</v>
      </c>
      <c r="F14" s="122" t="n">
        <v>2.7</v>
      </c>
      <c r="G14" s="122" t="n">
        <v>2.59</v>
      </c>
      <c r="H14" s="122" t="n">
        <v>2.65</v>
      </c>
      <c r="I14" s="122" t="n">
        <v>2.185</v>
      </c>
      <c r="J14" s="122" t="n">
        <v>2.455</v>
      </c>
      <c r="K14" s="122" t="n">
        <v>2.445</v>
      </c>
      <c r="L14" s="122" t="n">
        <v>2.52</v>
      </c>
      <c r="M14" s="122" t="n">
        <v>2.435</v>
      </c>
      <c r="N14" s="122" t="n">
        <v>2.3579</v>
      </c>
      <c r="O14" s="122" t="n">
        <v>2.135</v>
      </c>
      <c r="P14" s="122" t="n">
        <v>2.54</v>
      </c>
      <c r="Q14" s="122" t="n">
        <v>2.605</v>
      </c>
      <c r="R14" s="122" t="n">
        <v>2.5</v>
      </c>
      <c r="S14" s="122"/>
      <c r="T14" s="122"/>
      <c r="U14" s="122"/>
      <c r="V14" s="122"/>
      <c r="W14" s="122"/>
      <c r="X14" s="122"/>
      <c r="Y14" s="122"/>
      <c r="Z14" s="122"/>
      <c r="AA14" s="122"/>
      <c r="AB14" s="123"/>
    </row>
    <row r="15" customFormat="false" ht="12.75" hidden="false" customHeight="false" outlineLevel="0" collapsed="false">
      <c r="D15" s="121" t="n">
        <v>37203</v>
      </c>
      <c r="E15" s="122" t="n">
        <v>2.735</v>
      </c>
      <c r="F15" s="122" t="n">
        <v>2.72</v>
      </c>
      <c r="G15" s="122" t="n">
        <v>2.63</v>
      </c>
      <c r="H15" s="122" t="n">
        <v>2.62</v>
      </c>
      <c r="I15" s="122" t="n">
        <v>2.22</v>
      </c>
      <c r="J15" s="122" t="n">
        <v>2.52</v>
      </c>
      <c r="K15" s="122" t="n">
        <v>2.425</v>
      </c>
      <c r="L15" s="122" t="n">
        <v>2.515</v>
      </c>
      <c r="M15" s="122" t="n">
        <v>2.505</v>
      </c>
      <c r="N15" s="122" t="n">
        <v>2.4692</v>
      </c>
      <c r="O15" s="122" t="n">
        <v>2.13</v>
      </c>
      <c r="P15" s="122" t="n">
        <v>2.55</v>
      </c>
      <c r="Q15" s="122" t="n">
        <v>2.595</v>
      </c>
      <c r="R15" s="122" t="n">
        <v>2.485</v>
      </c>
      <c r="S15" s="122"/>
      <c r="T15" s="122"/>
      <c r="U15" s="122"/>
      <c r="V15" s="122"/>
      <c r="W15" s="122"/>
      <c r="X15" s="122"/>
      <c r="Y15" s="122"/>
      <c r="Z15" s="122"/>
      <c r="AA15" s="122"/>
      <c r="AB15" s="123"/>
    </row>
    <row r="16" customFormat="false" ht="12.75" hidden="false" customHeight="false" outlineLevel="0" collapsed="false">
      <c r="D16" s="121" t="n">
        <v>37204</v>
      </c>
      <c r="E16" s="122" t="n">
        <v>2.725</v>
      </c>
      <c r="F16" s="122" t="n">
        <v>2.595</v>
      </c>
      <c r="G16" s="122" t="n">
        <v>2.535</v>
      </c>
      <c r="H16" s="122" t="n">
        <v>2.575</v>
      </c>
      <c r="I16" s="122" t="n">
        <v>1.935</v>
      </c>
      <c r="J16" s="122" t="n">
        <v>2.475</v>
      </c>
      <c r="K16" s="122" t="n">
        <v>2.28</v>
      </c>
      <c r="L16" s="122" t="n">
        <v>2.485</v>
      </c>
      <c r="M16" s="122" t="n">
        <v>2.48</v>
      </c>
      <c r="N16" s="122" t="n">
        <v>2.3872</v>
      </c>
      <c r="O16" s="122" t="n">
        <v>1.935</v>
      </c>
      <c r="P16" s="122" t="n">
        <v>2.545</v>
      </c>
      <c r="Q16" s="122" t="n">
        <v>2.465</v>
      </c>
      <c r="R16" s="122" t="n">
        <v>2.455</v>
      </c>
      <c r="S16" s="122"/>
      <c r="T16" s="122"/>
      <c r="U16" s="122"/>
      <c r="V16" s="122"/>
      <c r="W16" s="122"/>
      <c r="X16" s="122"/>
      <c r="Y16" s="122"/>
      <c r="Z16" s="122"/>
      <c r="AA16" s="122"/>
      <c r="AB16" s="123"/>
    </row>
    <row r="17" customFormat="false" ht="12.75" hidden="false" customHeight="false" outlineLevel="0" collapsed="false">
      <c r="D17" s="121" t="n">
        <v>37205</v>
      </c>
      <c r="E17" s="122" t="n">
        <v>2.625</v>
      </c>
      <c r="F17" s="122" t="n">
        <v>2.445</v>
      </c>
      <c r="G17" s="122" t="n">
        <v>2.395</v>
      </c>
      <c r="H17" s="122" t="n">
        <v>2.405</v>
      </c>
      <c r="I17" s="122" t="n">
        <v>1.835</v>
      </c>
      <c r="J17" s="122" t="n">
        <v>2.355</v>
      </c>
      <c r="K17" s="122" t="n">
        <v>2.03</v>
      </c>
      <c r="L17" s="122" t="n">
        <v>2.335</v>
      </c>
      <c r="M17" s="122" t="n">
        <v>2.36</v>
      </c>
      <c r="N17" s="122" t="n">
        <v>2.261</v>
      </c>
      <c r="O17" s="122" t="n">
        <v>1.7</v>
      </c>
      <c r="P17" s="122" t="n">
        <v>2.395</v>
      </c>
      <c r="Q17" s="122" t="n">
        <v>2.33</v>
      </c>
      <c r="R17" s="122" t="n">
        <v>2.265</v>
      </c>
      <c r="S17" s="122"/>
      <c r="T17" s="122"/>
      <c r="U17" s="122"/>
      <c r="V17" s="122"/>
      <c r="W17" s="122"/>
      <c r="X17" s="122"/>
      <c r="Y17" s="122"/>
      <c r="Z17" s="122"/>
      <c r="AA17" s="122"/>
      <c r="AB17" s="123"/>
    </row>
    <row r="18" customFormat="false" ht="12.75" hidden="false" customHeight="false" outlineLevel="0" collapsed="false">
      <c r="D18" s="121" t="n">
        <v>37206</v>
      </c>
      <c r="E18" s="122" t="n">
        <v>2.625</v>
      </c>
      <c r="F18" s="122" t="n">
        <v>2.445</v>
      </c>
      <c r="G18" s="122" t="n">
        <v>2.395</v>
      </c>
      <c r="H18" s="122" t="n">
        <v>2.405</v>
      </c>
      <c r="I18" s="122" t="n">
        <v>1.835</v>
      </c>
      <c r="J18" s="122" t="n">
        <v>2.355</v>
      </c>
      <c r="K18" s="122" t="n">
        <v>2.03</v>
      </c>
      <c r="L18" s="122" t="n">
        <v>2.335</v>
      </c>
      <c r="M18" s="122" t="n">
        <v>2.36</v>
      </c>
      <c r="N18" s="122" t="n">
        <v>2.261</v>
      </c>
      <c r="O18" s="122" t="n">
        <v>1.7</v>
      </c>
      <c r="P18" s="122" t="n">
        <v>2.395</v>
      </c>
      <c r="Q18" s="122" t="n">
        <v>2.33</v>
      </c>
      <c r="R18" s="122" t="n">
        <v>2.265</v>
      </c>
      <c r="S18" s="122"/>
      <c r="T18" s="122"/>
      <c r="U18" s="122"/>
      <c r="V18" s="122"/>
      <c r="W18" s="122"/>
      <c r="X18" s="122"/>
      <c r="Y18" s="122"/>
      <c r="Z18" s="122"/>
      <c r="AA18" s="122"/>
      <c r="AB18" s="123"/>
    </row>
    <row r="19" customFormat="false" ht="12.75" hidden="false" customHeight="false" outlineLevel="0" collapsed="false">
      <c r="D19" s="121" t="n">
        <v>37207</v>
      </c>
      <c r="E19" s="122" t="n">
        <v>2.625</v>
      </c>
      <c r="F19" s="122" t="n">
        <v>2.445</v>
      </c>
      <c r="G19" s="122" t="n">
        <v>2.395</v>
      </c>
      <c r="H19" s="122" t="n">
        <v>2.405</v>
      </c>
      <c r="I19" s="122" t="n">
        <v>1.835</v>
      </c>
      <c r="J19" s="122" t="n">
        <v>2.355</v>
      </c>
      <c r="K19" s="122" t="n">
        <v>2.03</v>
      </c>
      <c r="L19" s="122" t="n">
        <v>2.335</v>
      </c>
      <c r="M19" s="122" t="n">
        <v>2.36</v>
      </c>
      <c r="N19" s="122" t="n">
        <v>2.3872</v>
      </c>
      <c r="O19" s="122" t="n">
        <v>1.7</v>
      </c>
      <c r="P19" s="122" t="n">
        <v>2.395</v>
      </c>
      <c r="Q19" s="122" t="n">
        <v>2.33</v>
      </c>
      <c r="R19" s="122" t="n">
        <v>2.265</v>
      </c>
      <c r="S19" s="122"/>
      <c r="T19" s="122"/>
      <c r="U19" s="122"/>
      <c r="V19" s="122"/>
      <c r="W19" s="122"/>
      <c r="X19" s="122"/>
      <c r="Y19" s="122"/>
      <c r="Z19" s="122"/>
      <c r="AA19" s="122"/>
      <c r="AB19" s="123"/>
    </row>
    <row r="20" customFormat="false" ht="12.75" hidden="false" customHeight="false" outlineLevel="0" collapsed="false">
      <c r="D20" s="121" t="n">
        <v>37208</v>
      </c>
      <c r="E20" s="122" t="n">
        <v>2.455</v>
      </c>
      <c r="F20" s="122" t="n">
        <v>2.26</v>
      </c>
      <c r="G20" s="122" t="n">
        <v>2.175</v>
      </c>
      <c r="H20" s="122" t="n">
        <v>2.25</v>
      </c>
      <c r="I20" s="122" t="n">
        <v>1.56</v>
      </c>
      <c r="J20" s="122" t="n">
        <v>2.1</v>
      </c>
      <c r="K20" s="122" t="n">
        <v>1.745</v>
      </c>
      <c r="L20" s="122" t="n">
        <v>2.19</v>
      </c>
      <c r="M20" s="122" t="n">
        <v>2.29</v>
      </c>
      <c r="N20" s="122" t="n">
        <v>2.02</v>
      </c>
      <c r="O20" s="122" t="n">
        <v>1.52</v>
      </c>
      <c r="P20" s="122" t="n">
        <v>2.21</v>
      </c>
      <c r="Q20" s="122" t="n">
        <v>2.11</v>
      </c>
      <c r="R20" s="122" t="n">
        <v>2.11</v>
      </c>
      <c r="S20" s="122"/>
      <c r="T20" s="122"/>
      <c r="U20" s="122"/>
      <c r="V20" s="122"/>
      <c r="W20" s="122"/>
      <c r="X20" s="122"/>
      <c r="Y20" s="122"/>
      <c r="Z20" s="122"/>
      <c r="AA20" s="122"/>
      <c r="AB20" s="123"/>
    </row>
    <row r="21" customFormat="false" ht="12.75" hidden="false" customHeight="false" outlineLevel="0" collapsed="false">
      <c r="D21" s="121" t="n">
        <v>37209</v>
      </c>
      <c r="E21" s="122" t="n">
        <v>2.395</v>
      </c>
      <c r="F21" s="122" t="n">
        <v>2.145</v>
      </c>
      <c r="G21" s="122" t="n">
        <v>2.08</v>
      </c>
      <c r="H21" s="122" t="n">
        <v>2.195</v>
      </c>
      <c r="I21" s="122" t="n">
        <v>1.595</v>
      </c>
      <c r="J21" s="122" t="n">
        <v>2.035</v>
      </c>
      <c r="K21" s="122" t="n">
        <v>1.735</v>
      </c>
      <c r="L21" s="122" t="n">
        <v>2.125</v>
      </c>
      <c r="M21" s="122" t="n">
        <v>2.02</v>
      </c>
      <c r="N21" s="122" t="n">
        <v>2.02</v>
      </c>
      <c r="O21" s="122" t="n">
        <v>1.595</v>
      </c>
      <c r="P21" s="122" t="n">
        <v>2.15</v>
      </c>
      <c r="Q21" s="122" t="n">
        <v>1.975</v>
      </c>
      <c r="R21" s="122" t="n">
        <v>2.075</v>
      </c>
      <c r="S21" s="122"/>
      <c r="T21" s="122"/>
      <c r="U21" s="122"/>
      <c r="V21" s="122"/>
      <c r="W21" s="122"/>
      <c r="X21" s="122"/>
      <c r="Y21" s="122"/>
      <c r="Z21" s="122"/>
      <c r="AA21" s="122"/>
      <c r="AB21" s="123"/>
    </row>
    <row r="22" customFormat="false" ht="12.75" hidden="false" customHeight="false" outlineLevel="0" collapsed="false">
      <c r="D22" s="121" t="n">
        <v>37210</v>
      </c>
      <c r="E22" s="122" t="n">
        <v>2.295</v>
      </c>
      <c r="F22" s="122" t="n">
        <v>2.165</v>
      </c>
      <c r="G22" s="122" t="n">
        <v>2.1</v>
      </c>
      <c r="H22" s="122" t="n">
        <v>2.18</v>
      </c>
      <c r="I22" s="122" t="n">
        <v>1.885</v>
      </c>
      <c r="J22" s="122" t="n">
        <v>2.045</v>
      </c>
      <c r="K22" s="122" t="n">
        <v>1.935</v>
      </c>
      <c r="L22" s="122" t="n">
        <v>2.07</v>
      </c>
      <c r="M22" s="122" t="n">
        <v>2.055</v>
      </c>
      <c r="N22" s="122" t="n">
        <v>1.867</v>
      </c>
      <c r="O22" s="122" t="n">
        <v>1.84</v>
      </c>
      <c r="P22" s="122" t="n">
        <v>2.085</v>
      </c>
      <c r="Q22" s="122" t="n">
        <v>2.07</v>
      </c>
      <c r="R22" s="122" t="n">
        <v>2.025</v>
      </c>
      <c r="S22" s="122"/>
      <c r="T22" s="122"/>
      <c r="U22" s="122"/>
      <c r="V22" s="122"/>
      <c r="W22" s="122"/>
      <c r="X22" s="122"/>
      <c r="Y22" s="122"/>
      <c r="Z22" s="122"/>
      <c r="AA22" s="122"/>
      <c r="AB22" s="123"/>
    </row>
    <row r="23" customFormat="false" ht="12.75" hidden="false" customHeight="false" outlineLevel="0" collapsed="false">
      <c r="D23" s="121" t="n">
        <v>37211</v>
      </c>
      <c r="E23" s="122" t="n">
        <v>2.03</v>
      </c>
      <c r="F23" s="122" t="n">
        <v>1.99</v>
      </c>
      <c r="G23" s="122" t="n">
        <v>1.835</v>
      </c>
      <c r="H23" s="122" t="n">
        <v>1.94</v>
      </c>
      <c r="I23" s="122" t="n">
        <v>1.46</v>
      </c>
      <c r="J23" s="122" t="n">
        <v>1.695</v>
      </c>
      <c r="K23" s="122" t="n">
        <v>1.64</v>
      </c>
      <c r="L23" s="122" t="n">
        <v>1.78</v>
      </c>
      <c r="M23" s="122" t="n">
        <v>1.64</v>
      </c>
      <c r="N23" s="122" t="n">
        <v>1.6027</v>
      </c>
      <c r="O23" s="122" t="n">
        <v>1.435</v>
      </c>
      <c r="P23" s="122" t="n">
        <v>1.815</v>
      </c>
      <c r="Q23" s="122" t="n">
        <v>1.855</v>
      </c>
      <c r="R23" s="122" t="n">
        <v>1.75</v>
      </c>
      <c r="S23" s="122"/>
      <c r="T23" s="122"/>
      <c r="U23" s="122"/>
      <c r="V23" s="122"/>
      <c r="W23" s="122"/>
      <c r="X23" s="122"/>
      <c r="Y23" s="122"/>
      <c r="Z23" s="122"/>
      <c r="AA23" s="122"/>
      <c r="AB23" s="123"/>
    </row>
    <row r="24" customFormat="false" ht="12.75" hidden="false" customHeight="false" outlineLevel="0" collapsed="false">
      <c r="D24" s="121" t="n">
        <v>37212</v>
      </c>
      <c r="E24" s="122" t="n">
        <v>1.74</v>
      </c>
      <c r="F24" s="122" t="n">
        <v>1.415</v>
      </c>
      <c r="G24" s="122" t="n">
        <v>1.355</v>
      </c>
      <c r="H24" s="122" t="n">
        <v>1.4</v>
      </c>
      <c r="I24" s="122" t="n">
        <v>1.12</v>
      </c>
      <c r="J24" s="122" t="n">
        <v>1.285</v>
      </c>
      <c r="K24" s="122" t="n">
        <v>1.175</v>
      </c>
      <c r="L24" s="122" t="n">
        <v>1.365</v>
      </c>
      <c r="M24" s="122" t="n">
        <v>1.285</v>
      </c>
      <c r="N24" s="122" t="n">
        <v>1.0266</v>
      </c>
      <c r="O24" s="122" t="n">
        <v>1.135</v>
      </c>
      <c r="P24" s="122" t="n">
        <v>1.41</v>
      </c>
      <c r="Q24" s="122" t="n">
        <v>1.335</v>
      </c>
      <c r="R24" s="122" t="n">
        <v>1.285</v>
      </c>
      <c r="S24" s="122"/>
      <c r="T24" s="122"/>
      <c r="U24" s="122"/>
      <c r="V24" s="122"/>
      <c r="W24" s="122"/>
      <c r="X24" s="122"/>
      <c r="Y24" s="122"/>
      <c r="Z24" s="122"/>
      <c r="AA24" s="122"/>
      <c r="AB24" s="123"/>
    </row>
    <row r="25" customFormat="false" ht="12.75" hidden="false" customHeight="false" outlineLevel="0" collapsed="false">
      <c r="D25" s="121" t="n">
        <v>37213</v>
      </c>
      <c r="E25" s="122" t="n">
        <v>1.74</v>
      </c>
      <c r="F25" s="122" t="n">
        <v>1.415</v>
      </c>
      <c r="G25" s="122" t="n">
        <v>1.355</v>
      </c>
      <c r="H25" s="122" t="n">
        <v>1.4</v>
      </c>
      <c r="I25" s="122" t="n">
        <v>1.12</v>
      </c>
      <c r="J25" s="122" t="n">
        <v>1.285</v>
      </c>
      <c r="K25" s="122" t="n">
        <v>1.175</v>
      </c>
      <c r="L25" s="122" t="n">
        <v>1.365</v>
      </c>
      <c r="M25" s="122" t="n">
        <v>1.285</v>
      </c>
      <c r="N25" s="122" t="n">
        <v>1.0266</v>
      </c>
      <c r="O25" s="122" t="n">
        <v>1.135</v>
      </c>
      <c r="P25" s="122" t="n">
        <v>1.41</v>
      </c>
      <c r="Q25" s="122" t="n">
        <v>1.335</v>
      </c>
      <c r="R25" s="122" t="n">
        <v>1.285</v>
      </c>
      <c r="S25" s="122"/>
      <c r="T25" s="122"/>
      <c r="U25" s="122"/>
      <c r="V25" s="122"/>
      <c r="W25" s="122"/>
      <c r="X25" s="122"/>
      <c r="Y25" s="122"/>
      <c r="Z25" s="122"/>
      <c r="AA25" s="122"/>
      <c r="AB25" s="123"/>
    </row>
    <row r="26" customFormat="false" ht="12.75" hidden="false" customHeight="false" outlineLevel="0" collapsed="false">
      <c r="D26" s="121" t="n">
        <v>37214</v>
      </c>
      <c r="E26" s="122" t="n">
        <v>1.74</v>
      </c>
      <c r="F26" s="122" t="n">
        <v>1.415</v>
      </c>
      <c r="G26" s="122" t="n">
        <v>1.355</v>
      </c>
      <c r="H26" s="122" t="n">
        <v>1.4</v>
      </c>
      <c r="I26" s="122" t="n">
        <v>1.12</v>
      </c>
      <c r="J26" s="122" t="n">
        <v>1.285</v>
      </c>
      <c r="K26" s="122" t="n">
        <v>1.175</v>
      </c>
      <c r="L26" s="122" t="n">
        <v>1.365</v>
      </c>
      <c r="M26" s="122" t="n">
        <v>1.285</v>
      </c>
      <c r="N26" s="122" t="n">
        <v>1.0266</v>
      </c>
      <c r="O26" s="122" t="n">
        <v>1.135</v>
      </c>
      <c r="P26" s="122" t="n">
        <v>1.41</v>
      </c>
      <c r="Q26" s="122" t="n">
        <v>1.335</v>
      </c>
      <c r="R26" s="122" t="n">
        <v>1.285</v>
      </c>
      <c r="S26" s="122"/>
      <c r="T26" s="122"/>
      <c r="U26" s="122"/>
      <c r="V26" s="122"/>
      <c r="W26" s="122"/>
      <c r="X26" s="122"/>
      <c r="Y26" s="122"/>
      <c r="Z26" s="122"/>
      <c r="AA26" s="122"/>
      <c r="AB26" s="123"/>
    </row>
    <row r="27" customFormat="false" ht="12.75" hidden="false" customHeight="false" outlineLevel="0" collapsed="false">
      <c r="D27" s="121" t="n">
        <v>37215</v>
      </c>
      <c r="E27" s="122" t="n">
        <v>2.125</v>
      </c>
      <c r="F27" s="122" t="n">
        <v>1.985</v>
      </c>
      <c r="G27" s="122" t="n">
        <v>1.96</v>
      </c>
      <c r="H27" s="122" t="n">
        <v>1.925</v>
      </c>
      <c r="I27" s="122" t="n">
        <v>1.61</v>
      </c>
      <c r="J27" s="122" t="n">
        <v>1.825</v>
      </c>
      <c r="K27" s="122" t="n">
        <v>1.68</v>
      </c>
      <c r="L27" s="122" t="n">
        <v>1.865</v>
      </c>
      <c r="M27" s="122" t="n">
        <v>1.825</v>
      </c>
      <c r="N27" s="122" t="n">
        <v>2.0725</v>
      </c>
      <c r="O27" s="122" t="n">
        <v>1.535</v>
      </c>
      <c r="P27" s="122" t="n">
        <v>1.84</v>
      </c>
      <c r="Q27" s="122" t="n">
        <v>1.81</v>
      </c>
      <c r="R27" s="122" t="n">
        <v>1.785</v>
      </c>
      <c r="S27" s="122"/>
      <c r="T27" s="122"/>
      <c r="U27" s="122"/>
      <c r="V27" s="122"/>
      <c r="W27" s="122"/>
      <c r="X27" s="122"/>
      <c r="Y27" s="122"/>
      <c r="Z27" s="122"/>
      <c r="AA27" s="122"/>
      <c r="AB27" s="123"/>
    </row>
    <row r="28" customFormat="false" ht="12.75" hidden="false" customHeight="false" outlineLevel="0" collapsed="false">
      <c r="D28" s="121" t="n">
        <v>37216</v>
      </c>
      <c r="E28" s="122" t="n">
        <v>2.68</v>
      </c>
      <c r="F28" s="122" t="n">
        <v>2.525</v>
      </c>
      <c r="G28" s="122" t="n">
        <v>2.51</v>
      </c>
      <c r="H28" s="122" t="n">
        <v>2.61</v>
      </c>
      <c r="I28" s="122" t="n">
        <v>2.27</v>
      </c>
      <c r="J28" s="122" t="n">
        <v>2.49</v>
      </c>
      <c r="K28" s="122" t="n">
        <v>2.4</v>
      </c>
      <c r="L28" s="122" t="n">
        <v>2.53</v>
      </c>
      <c r="M28" s="122" t="n">
        <v>2.4</v>
      </c>
      <c r="N28" s="122" t="n">
        <v>2.064</v>
      </c>
      <c r="O28" s="122" t="n">
        <v>2.205</v>
      </c>
      <c r="P28" s="122" t="n">
        <v>2.19</v>
      </c>
      <c r="Q28" s="122" t="n">
        <v>2.52</v>
      </c>
      <c r="R28" s="122" t="n">
        <v>2.44</v>
      </c>
      <c r="S28" s="122"/>
      <c r="T28" s="122"/>
      <c r="U28" s="122"/>
      <c r="V28" s="122"/>
      <c r="W28" s="122"/>
      <c r="X28" s="122"/>
      <c r="Y28" s="122"/>
      <c r="Z28" s="122"/>
      <c r="AA28" s="122"/>
      <c r="AB28" s="123"/>
    </row>
    <row r="29" customFormat="false" ht="12.75" hidden="false" customHeight="false" outlineLevel="0" collapsed="false">
      <c r="D29" s="121" t="n">
        <v>37217</v>
      </c>
      <c r="E29" s="122" t="n">
        <v>2.4</v>
      </c>
      <c r="F29" s="122" t="n">
        <v>2.27</v>
      </c>
      <c r="G29" s="122" t="n">
        <v>2.23</v>
      </c>
      <c r="H29" s="122" t="n">
        <v>2.26</v>
      </c>
      <c r="I29" s="122" t="n">
        <v>2</v>
      </c>
      <c r="J29" s="122" t="n">
        <v>2.15</v>
      </c>
      <c r="K29" s="122" t="n">
        <v>2.05</v>
      </c>
      <c r="L29" s="122" t="n">
        <v>2.11</v>
      </c>
      <c r="M29" s="122" t="n">
        <v>2.15</v>
      </c>
      <c r="N29" s="122" t="n">
        <v>2.137</v>
      </c>
      <c r="O29" s="122" t="n">
        <v>1.88</v>
      </c>
      <c r="P29" s="122" t="n">
        <v>2.19</v>
      </c>
      <c r="Q29" s="122" t="n">
        <v>2.31</v>
      </c>
      <c r="R29" s="122" t="n">
        <v>2.12</v>
      </c>
      <c r="S29" s="122"/>
      <c r="T29" s="122"/>
      <c r="U29" s="122"/>
      <c r="V29" s="122"/>
      <c r="W29" s="122"/>
      <c r="X29" s="122"/>
      <c r="Y29" s="122"/>
      <c r="Z29" s="122"/>
      <c r="AA29" s="122"/>
      <c r="AB29" s="123"/>
    </row>
    <row r="30" customFormat="false" ht="12.75" hidden="false" customHeight="false" outlineLevel="0" collapsed="false">
      <c r="D30" s="121" t="n">
        <v>37218</v>
      </c>
      <c r="E30" s="122" t="n">
        <v>2.4</v>
      </c>
      <c r="F30" s="122" t="n">
        <v>2.27</v>
      </c>
      <c r="G30" s="122" t="n">
        <v>2.23</v>
      </c>
      <c r="H30" s="122" t="n">
        <v>2.26</v>
      </c>
      <c r="I30" s="122" t="n">
        <v>2</v>
      </c>
      <c r="J30" s="122" t="n">
        <v>2.15</v>
      </c>
      <c r="K30" s="122" t="n">
        <v>2.05</v>
      </c>
      <c r="L30" s="122" t="n">
        <v>2.11</v>
      </c>
      <c r="M30" s="122" t="n">
        <v>2.15</v>
      </c>
      <c r="N30" s="122" t="n">
        <v>2.137</v>
      </c>
      <c r="O30" s="122" t="n">
        <v>1.88</v>
      </c>
      <c r="P30" s="122" t="n">
        <v>2.19</v>
      </c>
      <c r="Q30" s="122" t="n">
        <v>2.31</v>
      </c>
      <c r="R30" s="122" t="n">
        <v>2.12</v>
      </c>
      <c r="S30" s="122"/>
      <c r="T30" s="122"/>
      <c r="U30" s="122"/>
      <c r="V30" s="122"/>
      <c r="W30" s="122"/>
      <c r="X30" s="122"/>
      <c r="Y30" s="122"/>
      <c r="Z30" s="122"/>
      <c r="AA30" s="122"/>
      <c r="AB30" s="123"/>
    </row>
    <row r="31" customFormat="false" ht="12.75" hidden="false" customHeight="false" outlineLevel="0" collapsed="false">
      <c r="D31" s="121" t="n">
        <v>37219</v>
      </c>
      <c r="E31" s="122" t="n">
        <v>2.4</v>
      </c>
      <c r="F31" s="122" t="n">
        <v>2.27</v>
      </c>
      <c r="G31" s="122" t="n">
        <v>2.23</v>
      </c>
      <c r="H31" s="122" t="n">
        <v>2.26</v>
      </c>
      <c r="I31" s="122" t="n">
        <v>2</v>
      </c>
      <c r="J31" s="122" t="n">
        <v>2.15</v>
      </c>
      <c r="K31" s="122" t="n">
        <v>2.05</v>
      </c>
      <c r="L31" s="122" t="n">
        <v>2.11</v>
      </c>
      <c r="M31" s="122" t="n">
        <v>2.15</v>
      </c>
      <c r="N31" s="122" t="n">
        <v>2.137</v>
      </c>
      <c r="O31" s="122" t="n">
        <v>1.88</v>
      </c>
      <c r="P31" s="122" t="n">
        <v>2.19</v>
      </c>
      <c r="Q31" s="122" t="n">
        <v>2.31</v>
      </c>
      <c r="R31" s="122" t="n">
        <v>2.12</v>
      </c>
      <c r="S31" s="122"/>
      <c r="T31" s="122"/>
      <c r="U31" s="122"/>
      <c r="V31" s="122"/>
      <c r="W31" s="122"/>
      <c r="X31" s="122"/>
      <c r="Y31" s="122"/>
      <c r="Z31" s="122"/>
      <c r="AA31" s="122"/>
      <c r="AB31" s="123"/>
    </row>
    <row r="32" customFormat="false" ht="12.75" hidden="false" customHeight="false" outlineLevel="0" collapsed="false">
      <c r="D32" s="121" t="n">
        <v>37220</v>
      </c>
      <c r="E32" s="122" t="n">
        <v>2.4</v>
      </c>
      <c r="F32" s="122" t="n">
        <v>2.27</v>
      </c>
      <c r="G32" s="122" t="n">
        <v>2.23</v>
      </c>
      <c r="H32" s="122" t="n">
        <v>2.26</v>
      </c>
      <c r="I32" s="122" t="n">
        <v>2</v>
      </c>
      <c r="J32" s="122" t="n">
        <v>2.15</v>
      </c>
      <c r="K32" s="122" t="n">
        <v>2.05</v>
      </c>
      <c r="L32" s="122" t="n">
        <v>2.11</v>
      </c>
      <c r="M32" s="122" t="n">
        <v>2.15</v>
      </c>
      <c r="N32" s="122" t="n">
        <v>2.137</v>
      </c>
      <c r="O32" s="122" t="n">
        <v>1.88</v>
      </c>
      <c r="P32" s="122" t="n">
        <v>2.19</v>
      </c>
      <c r="Q32" s="122" t="n">
        <v>2.31</v>
      </c>
      <c r="R32" s="122" t="n">
        <v>2.12</v>
      </c>
      <c r="S32" s="122"/>
      <c r="T32" s="122"/>
      <c r="U32" s="122"/>
      <c r="V32" s="122"/>
      <c r="W32" s="122"/>
      <c r="X32" s="122"/>
      <c r="Y32" s="122"/>
      <c r="Z32" s="122"/>
      <c r="AA32" s="122"/>
      <c r="AB32" s="123"/>
    </row>
    <row r="33" customFormat="false" ht="12.75" hidden="false" customHeight="false" outlineLevel="0" collapsed="false">
      <c r="D33" s="121" t="n">
        <v>37221</v>
      </c>
      <c r="E33" s="122" t="n">
        <v>2.4</v>
      </c>
      <c r="F33" s="122" t="n">
        <v>2.27</v>
      </c>
      <c r="G33" s="122" t="n">
        <v>2.23</v>
      </c>
      <c r="H33" s="122" t="n">
        <v>2.26</v>
      </c>
      <c r="I33" s="122" t="n">
        <v>2</v>
      </c>
      <c r="J33" s="122" t="n">
        <v>2.15</v>
      </c>
      <c r="K33" s="122" t="n">
        <v>2.05</v>
      </c>
      <c r="L33" s="122" t="n">
        <v>2.11</v>
      </c>
      <c r="M33" s="122" t="n">
        <v>2.15</v>
      </c>
      <c r="N33" s="122" t="n">
        <v>2.137</v>
      </c>
      <c r="O33" s="122" t="n">
        <v>1.88</v>
      </c>
      <c r="P33" s="122" t="n">
        <v>2.19</v>
      </c>
      <c r="Q33" s="122" t="n">
        <v>2.31</v>
      </c>
      <c r="R33" s="122" t="n">
        <v>2.12</v>
      </c>
      <c r="S33" s="122"/>
      <c r="T33" s="122"/>
      <c r="U33" s="122"/>
      <c r="V33" s="122"/>
      <c r="W33" s="122"/>
      <c r="X33" s="122"/>
      <c r="Y33" s="122"/>
      <c r="Z33" s="122"/>
      <c r="AA33" s="122"/>
      <c r="AB33" s="123"/>
    </row>
    <row r="34" customFormat="false" ht="12.75" hidden="false" customHeight="false" outlineLevel="0" collapsed="false">
      <c r="D34" s="121" t="n">
        <v>37222</v>
      </c>
      <c r="E34" s="122" t="n">
        <v>2.4</v>
      </c>
      <c r="F34" s="122" t="n">
        <v>2.27</v>
      </c>
      <c r="G34" s="122" t="n">
        <v>2.23</v>
      </c>
      <c r="H34" s="122" t="n">
        <v>2.26</v>
      </c>
      <c r="I34" s="122" t="n">
        <v>2</v>
      </c>
      <c r="J34" s="122" t="n">
        <v>2.15</v>
      </c>
      <c r="K34" s="122" t="n">
        <v>2.05</v>
      </c>
      <c r="L34" s="122" t="n">
        <v>2.11</v>
      </c>
      <c r="M34" s="122" t="n">
        <v>2.15</v>
      </c>
      <c r="N34" s="122" t="n">
        <v>2.137</v>
      </c>
      <c r="O34" s="122" t="n">
        <v>1.88</v>
      </c>
      <c r="P34" s="122" t="n">
        <v>2.19</v>
      </c>
      <c r="Q34" s="122" t="n">
        <v>2.31</v>
      </c>
      <c r="R34" s="122" t="n">
        <v>2.12</v>
      </c>
      <c r="S34" s="122"/>
      <c r="T34" s="122"/>
      <c r="U34" s="122"/>
      <c r="V34" s="122"/>
      <c r="W34" s="122"/>
      <c r="X34" s="122"/>
      <c r="Y34" s="122"/>
      <c r="Z34" s="122"/>
      <c r="AA34" s="122"/>
      <c r="AB34" s="123"/>
    </row>
    <row r="35" customFormat="false" ht="12.75" hidden="false" customHeight="false" outlineLevel="0" collapsed="false">
      <c r="D35" s="121" t="n">
        <v>37223</v>
      </c>
      <c r="E35" s="122" t="n">
        <v>2.4</v>
      </c>
      <c r="F35" s="122" t="n">
        <v>2.27</v>
      </c>
      <c r="G35" s="122" t="n">
        <v>2.23</v>
      </c>
      <c r="H35" s="122" t="n">
        <v>2.26</v>
      </c>
      <c r="I35" s="122" t="n">
        <v>2</v>
      </c>
      <c r="J35" s="122" t="n">
        <v>2.15</v>
      </c>
      <c r="K35" s="122" t="n">
        <v>2.05</v>
      </c>
      <c r="L35" s="122" t="n">
        <v>2.11</v>
      </c>
      <c r="M35" s="122" t="n">
        <v>2.15</v>
      </c>
      <c r="N35" s="122" t="n">
        <v>2.137</v>
      </c>
      <c r="O35" s="122" t="n">
        <v>1.88</v>
      </c>
      <c r="P35" s="122" t="n">
        <v>2.19</v>
      </c>
      <c r="Q35" s="122" t="n">
        <v>2.31</v>
      </c>
      <c r="R35" s="122" t="n">
        <v>2.12</v>
      </c>
      <c r="S35" s="122"/>
      <c r="T35" s="122"/>
      <c r="U35" s="122"/>
      <c r="V35" s="122"/>
      <c r="W35" s="122"/>
      <c r="X35" s="122"/>
      <c r="Y35" s="122"/>
      <c r="Z35" s="122"/>
      <c r="AA35" s="122"/>
      <c r="AB35" s="123"/>
    </row>
    <row r="36" customFormat="false" ht="12.75" hidden="false" customHeight="false" outlineLevel="0" collapsed="false">
      <c r="D36" s="121" t="n">
        <v>37224</v>
      </c>
      <c r="E36" s="122" t="n">
        <v>2.4</v>
      </c>
      <c r="F36" s="122" t="n">
        <v>2.27</v>
      </c>
      <c r="G36" s="122" t="n">
        <v>2.23</v>
      </c>
      <c r="H36" s="122" t="n">
        <v>2.26</v>
      </c>
      <c r="I36" s="122" t="n">
        <v>2</v>
      </c>
      <c r="J36" s="122" t="n">
        <v>2.15</v>
      </c>
      <c r="K36" s="122" t="n">
        <v>2.05</v>
      </c>
      <c r="L36" s="122" t="n">
        <v>2.11</v>
      </c>
      <c r="M36" s="122" t="n">
        <v>2.15</v>
      </c>
      <c r="N36" s="122" t="n">
        <v>2.137</v>
      </c>
      <c r="O36" s="122" t="n">
        <v>1.88</v>
      </c>
      <c r="P36" s="122" t="n">
        <v>2.19</v>
      </c>
      <c r="Q36" s="122" t="n">
        <v>2.31</v>
      </c>
      <c r="R36" s="122" t="n">
        <v>2.12</v>
      </c>
      <c r="S36" s="122"/>
      <c r="T36" s="122"/>
      <c r="U36" s="122"/>
      <c r="V36" s="122"/>
      <c r="W36" s="122"/>
      <c r="X36" s="122"/>
      <c r="Y36" s="122"/>
      <c r="Z36" s="122"/>
      <c r="AA36" s="122"/>
      <c r="AB36" s="123"/>
    </row>
    <row r="37" customFormat="false" ht="12.75" hidden="false" customHeight="false" outlineLevel="0" collapsed="false">
      <c r="D37" s="121" t="n">
        <v>37225</v>
      </c>
      <c r="E37" s="122" t="n">
        <v>2.4</v>
      </c>
      <c r="F37" s="122" t="n">
        <v>2.27</v>
      </c>
      <c r="G37" s="122" t="n">
        <v>2.23</v>
      </c>
      <c r="H37" s="122" t="n">
        <v>2.26</v>
      </c>
      <c r="I37" s="122" t="n">
        <v>2</v>
      </c>
      <c r="J37" s="122" t="n">
        <v>2.15</v>
      </c>
      <c r="K37" s="122" t="n">
        <v>2.05</v>
      </c>
      <c r="L37" s="122" t="n">
        <v>2.11</v>
      </c>
      <c r="M37" s="122" t="n">
        <v>2.15</v>
      </c>
      <c r="N37" s="122" t="n">
        <v>2.137</v>
      </c>
      <c r="O37" s="122" t="n">
        <v>1.88</v>
      </c>
      <c r="P37" s="122" t="n">
        <v>2.19</v>
      </c>
      <c r="Q37" s="122" t="n">
        <v>2.31</v>
      </c>
      <c r="R37" s="122" t="n">
        <v>2.12</v>
      </c>
      <c r="S37" s="122"/>
      <c r="T37" s="122"/>
      <c r="U37" s="122"/>
      <c r="V37" s="122"/>
      <c r="W37" s="122"/>
      <c r="X37" s="122"/>
      <c r="Y37" s="122"/>
      <c r="Z37" s="122"/>
      <c r="AA37" s="122"/>
      <c r="AB37" s="123"/>
    </row>
    <row r="38" customFormat="false" ht="12.75" hidden="false" customHeight="false" outlineLevel="0" collapsed="false">
      <c r="D38" s="121" t="n">
        <v>37226</v>
      </c>
      <c r="E38" s="122" t="n">
        <v>2.8495</v>
      </c>
      <c r="F38" s="122" t="n">
        <v>2.681</v>
      </c>
      <c r="G38" s="122" t="n">
        <v>2.621</v>
      </c>
      <c r="H38" s="122" t="n">
        <v>2.626</v>
      </c>
      <c r="I38" s="122" t="n">
        <v>2.301</v>
      </c>
      <c r="J38" s="122" t="n">
        <v>2.651</v>
      </c>
      <c r="K38" s="122" t="n">
        <v>2.421</v>
      </c>
      <c r="L38" s="122"/>
      <c r="M38" s="122" t="n">
        <v>2.601</v>
      </c>
      <c r="N38" s="122" t="n">
        <v>2.137</v>
      </c>
      <c r="O38" s="122" t="n">
        <v>2.251</v>
      </c>
      <c r="P38" s="122" t="n">
        <v>2.19</v>
      </c>
      <c r="Q38" s="122" t="n">
        <v>2.801</v>
      </c>
      <c r="R38" s="122" t="n">
        <v>2.521</v>
      </c>
      <c r="S38" s="122"/>
      <c r="T38" s="122"/>
      <c r="U38" s="122"/>
      <c r="V38" s="122"/>
      <c r="W38" s="122"/>
      <c r="X38" s="122"/>
      <c r="Y38" s="122"/>
      <c r="Z38" s="122"/>
      <c r="AA38" s="122"/>
      <c r="AB38" s="123"/>
    </row>
    <row r="39" customFormat="false" ht="12.75" hidden="false" customHeight="false" outlineLevel="0" collapsed="false">
      <c r="D39" s="121" t="n">
        <v>37227</v>
      </c>
      <c r="E39" s="122" t="n">
        <v>2.8495</v>
      </c>
      <c r="F39" s="122" t="n">
        <v>2.681</v>
      </c>
      <c r="G39" s="122" t="n">
        <v>2.621</v>
      </c>
      <c r="H39" s="122" t="n">
        <v>2.626</v>
      </c>
      <c r="I39" s="122" t="n">
        <v>2.301</v>
      </c>
      <c r="J39" s="122" t="n">
        <v>2.651</v>
      </c>
      <c r="K39" s="122" t="n">
        <v>2.421</v>
      </c>
      <c r="L39" s="122"/>
      <c r="M39" s="122" t="n">
        <v>2.601</v>
      </c>
      <c r="N39" s="122" t="n">
        <v>2.137</v>
      </c>
      <c r="O39" s="122" t="n">
        <v>2.251</v>
      </c>
      <c r="P39" s="122" t="n">
        <v>2.19</v>
      </c>
      <c r="Q39" s="122" t="n">
        <v>2.801</v>
      </c>
      <c r="R39" s="122" t="n">
        <v>2.521</v>
      </c>
      <c r="S39" s="122"/>
      <c r="T39" s="122"/>
      <c r="U39" s="122"/>
      <c r="V39" s="122"/>
      <c r="W39" s="122"/>
      <c r="X39" s="122"/>
      <c r="Y39" s="122"/>
      <c r="Z39" s="122"/>
      <c r="AA39" s="122"/>
      <c r="AB39" s="123"/>
    </row>
    <row r="40" customFormat="false" ht="12.75" hidden="false" customHeight="false" outlineLevel="0" collapsed="false">
      <c r="D40" s="121" t="n">
        <v>37228</v>
      </c>
      <c r="E40" s="122" t="n">
        <v>2.8495</v>
      </c>
      <c r="F40" s="122" t="n">
        <v>2.681</v>
      </c>
      <c r="G40" s="122" t="n">
        <v>2.621</v>
      </c>
      <c r="H40" s="122" t="n">
        <v>2.626</v>
      </c>
      <c r="I40" s="122" t="n">
        <v>2.301</v>
      </c>
      <c r="J40" s="122" t="n">
        <v>2.651</v>
      </c>
      <c r="K40" s="122" t="n">
        <v>2.421</v>
      </c>
      <c r="L40" s="122"/>
      <c r="M40" s="122" t="n">
        <v>2.601</v>
      </c>
      <c r="N40" s="122" t="n">
        <v>2.137</v>
      </c>
      <c r="O40" s="122" t="n">
        <v>2.251</v>
      </c>
      <c r="P40" s="122" t="n">
        <v>2.19</v>
      </c>
      <c r="Q40" s="122" t="n">
        <v>2.801</v>
      </c>
      <c r="R40" s="122" t="n">
        <v>2.521</v>
      </c>
      <c r="S40" s="122"/>
      <c r="T40" s="122"/>
      <c r="U40" s="122"/>
      <c r="V40" s="122"/>
      <c r="W40" s="122"/>
      <c r="X40" s="122"/>
      <c r="Y40" s="122"/>
      <c r="Z40" s="122"/>
      <c r="AA40" s="122"/>
      <c r="AB40" s="123"/>
    </row>
    <row r="41" customFormat="false" ht="12.75" hidden="false" customHeight="false" outlineLevel="0" collapsed="false">
      <c r="D41" s="121" t="n">
        <v>37229</v>
      </c>
      <c r="E41" s="122" t="n">
        <v>2.8495</v>
      </c>
      <c r="F41" s="122" t="n">
        <v>2.681</v>
      </c>
      <c r="G41" s="122" t="n">
        <v>2.621</v>
      </c>
      <c r="H41" s="122" t="n">
        <v>2.626</v>
      </c>
      <c r="I41" s="122" t="n">
        <v>2.301</v>
      </c>
      <c r="J41" s="122" t="n">
        <v>2.651</v>
      </c>
      <c r="K41" s="122" t="n">
        <v>2.421</v>
      </c>
      <c r="L41" s="122"/>
      <c r="M41" s="122" t="n">
        <v>2.601</v>
      </c>
      <c r="N41" s="122" t="n">
        <v>2.137</v>
      </c>
      <c r="O41" s="122" t="n">
        <v>2.251</v>
      </c>
      <c r="P41" s="122" t="n">
        <v>2.19</v>
      </c>
      <c r="Q41" s="122" t="n">
        <v>2.801</v>
      </c>
      <c r="R41" s="122" t="n">
        <v>2.521</v>
      </c>
      <c r="S41" s="122"/>
      <c r="T41" s="122"/>
      <c r="U41" s="122"/>
      <c r="V41" s="122"/>
      <c r="W41" s="122"/>
      <c r="X41" s="122"/>
      <c r="Y41" s="122"/>
      <c r="Z41" s="122"/>
      <c r="AA41" s="122"/>
      <c r="AB41" s="123"/>
    </row>
    <row r="42" customFormat="false" ht="12.75" hidden="false" customHeight="false" outlineLevel="0" collapsed="false">
      <c r="D42" s="121" t="n">
        <v>37230</v>
      </c>
      <c r="E42" s="122" t="n">
        <v>2.8495</v>
      </c>
      <c r="F42" s="122" t="n">
        <v>2.681</v>
      </c>
      <c r="G42" s="122" t="n">
        <v>2.621</v>
      </c>
      <c r="H42" s="122" t="n">
        <v>2.626</v>
      </c>
      <c r="I42" s="122" t="n">
        <v>2.301</v>
      </c>
      <c r="J42" s="122" t="n">
        <v>2.651</v>
      </c>
      <c r="K42" s="122" t="n">
        <v>2.421</v>
      </c>
      <c r="L42" s="122"/>
      <c r="M42" s="122" t="n">
        <v>2.601</v>
      </c>
      <c r="N42" s="122" t="n">
        <v>2.137</v>
      </c>
      <c r="O42" s="122" t="n">
        <v>2.251</v>
      </c>
      <c r="P42" s="122" t="n">
        <v>2.19</v>
      </c>
      <c r="Q42" s="122" t="n">
        <v>2.801</v>
      </c>
      <c r="R42" s="122" t="n">
        <v>2.521</v>
      </c>
      <c r="S42" s="122"/>
      <c r="T42" s="122"/>
      <c r="U42" s="122"/>
      <c r="V42" s="122"/>
      <c r="W42" s="122"/>
      <c r="X42" s="122"/>
      <c r="Y42" s="122"/>
      <c r="Z42" s="122"/>
      <c r="AA42" s="122"/>
      <c r="AB42" s="123"/>
    </row>
    <row r="43" customFormat="false" ht="12.75" hidden="false" customHeight="false" outlineLevel="0" collapsed="false">
      <c r="D43" s="121" t="n">
        <v>37231</v>
      </c>
      <c r="E43" s="122" t="n">
        <v>2.8495</v>
      </c>
      <c r="F43" s="122" t="n">
        <v>2.681</v>
      </c>
      <c r="G43" s="122" t="n">
        <v>2.621</v>
      </c>
      <c r="H43" s="122" t="n">
        <v>2.626</v>
      </c>
      <c r="I43" s="122" t="n">
        <v>2.301</v>
      </c>
      <c r="J43" s="122" t="n">
        <v>2.651</v>
      </c>
      <c r="K43" s="122" t="n">
        <v>2.421</v>
      </c>
      <c r="L43" s="122"/>
      <c r="M43" s="122" t="n">
        <v>2.601</v>
      </c>
      <c r="N43" s="122" t="n">
        <v>2.137</v>
      </c>
      <c r="O43" s="122" t="n">
        <v>2.251</v>
      </c>
      <c r="P43" s="122" t="n">
        <v>2.19</v>
      </c>
      <c r="Q43" s="122" t="n">
        <v>2.801</v>
      </c>
      <c r="R43" s="122" t="n">
        <v>2.521</v>
      </c>
      <c r="S43" s="122"/>
      <c r="T43" s="122"/>
      <c r="U43" s="122"/>
      <c r="V43" s="122"/>
      <c r="W43" s="122"/>
      <c r="X43" s="122"/>
      <c r="Y43" s="122"/>
      <c r="Z43" s="122"/>
      <c r="AA43" s="122"/>
      <c r="AB43" s="123"/>
    </row>
    <row r="44" customFormat="false" ht="12.75" hidden="false" customHeight="false" outlineLevel="0" collapsed="false">
      <c r="D44" s="121" t="n">
        <v>37232</v>
      </c>
      <c r="E44" s="122" t="n">
        <v>2.8495</v>
      </c>
      <c r="F44" s="122" t="n">
        <v>2.681</v>
      </c>
      <c r="G44" s="122" t="n">
        <v>2.621</v>
      </c>
      <c r="H44" s="122" t="n">
        <v>2.626</v>
      </c>
      <c r="I44" s="122" t="n">
        <v>2.301</v>
      </c>
      <c r="J44" s="122" t="n">
        <v>2.651</v>
      </c>
      <c r="K44" s="122" t="n">
        <v>2.421</v>
      </c>
      <c r="L44" s="122"/>
      <c r="M44" s="122" t="n">
        <v>2.601</v>
      </c>
      <c r="N44" s="122" t="n">
        <v>2.137</v>
      </c>
      <c r="O44" s="122" t="n">
        <v>2.251</v>
      </c>
      <c r="P44" s="122" t="n">
        <v>2.19</v>
      </c>
      <c r="Q44" s="122" t="n">
        <v>2.801</v>
      </c>
      <c r="R44" s="122" t="n">
        <v>2.521</v>
      </c>
      <c r="S44" s="122"/>
      <c r="T44" s="122"/>
      <c r="U44" s="122"/>
      <c r="V44" s="122"/>
      <c r="W44" s="122"/>
      <c r="X44" s="122"/>
      <c r="Y44" s="122"/>
      <c r="Z44" s="122"/>
      <c r="AA44" s="122"/>
      <c r="AB44" s="123"/>
    </row>
    <row r="45" customFormat="false" ht="12.75" hidden="false" customHeight="false" outlineLevel="0" collapsed="false">
      <c r="D45" s="121" t="n">
        <v>37233</v>
      </c>
      <c r="E45" s="122" t="n">
        <v>2.8495</v>
      </c>
      <c r="F45" s="122" t="n">
        <v>2.681</v>
      </c>
      <c r="G45" s="122" t="n">
        <v>2.621</v>
      </c>
      <c r="H45" s="122" t="n">
        <v>2.626</v>
      </c>
      <c r="I45" s="122" t="n">
        <v>2.301</v>
      </c>
      <c r="J45" s="122" t="n">
        <v>2.651</v>
      </c>
      <c r="K45" s="122" t="n">
        <v>2.421</v>
      </c>
      <c r="L45" s="122"/>
      <c r="M45" s="122" t="n">
        <v>2.601</v>
      </c>
      <c r="N45" s="122" t="n">
        <v>2.137</v>
      </c>
      <c r="O45" s="122" t="n">
        <v>2.251</v>
      </c>
      <c r="P45" s="122" t="n">
        <v>2.19</v>
      </c>
      <c r="Q45" s="122" t="n">
        <v>2.801</v>
      </c>
      <c r="R45" s="122" t="n">
        <v>2.521</v>
      </c>
      <c r="S45" s="122"/>
      <c r="T45" s="122"/>
      <c r="U45" s="122"/>
      <c r="V45" s="122"/>
      <c r="W45" s="122"/>
      <c r="X45" s="122"/>
      <c r="Y45" s="122"/>
      <c r="Z45" s="122"/>
      <c r="AA45" s="122"/>
      <c r="AB45" s="123"/>
    </row>
    <row r="46" customFormat="false" ht="12.75" hidden="false" customHeight="false" outlineLevel="0" collapsed="false">
      <c r="D46" s="121" t="n">
        <v>37234</v>
      </c>
      <c r="E46" s="122" t="n">
        <v>2.8495</v>
      </c>
      <c r="F46" s="122" t="n">
        <v>2.681</v>
      </c>
      <c r="G46" s="122" t="n">
        <v>2.621</v>
      </c>
      <c r="H46" s="122" t="n">
        <v>2.626</v>
      </c>
      <c r="I46" s="122" t="n">
        <v>2.301</v>
      </c>
      <c r="J46" s="122" t="n">
        <v>2.651</v>
      </c>
      <c r="K46" s="122" t="n">
        <v>2.421</v>
      </c>
      <c r="L46" s="122"/>
      <c r="M46" s="122" t="n">
        <v>2.601</v>
      </c>
      <c r="N46" s="122" t="n">
        <v>2.137</v>
      </c>
      <c r="O46" s="122" t="n">
        <v>2.251</v>
      </c>
      <c r="P46" s="122" t="n">
        <v>2.19</v>
      </c>
      <c r="Q46" s="122" t="n">
        <v>2.801</v>
      </c>
      <c r="R46" s="122" t="n">
        <v>2.521</v>
      </c>
      <c r="S46" s="122"/>
      <c r="T46" s="122"/>
      <c r="U46" s="122"/>
      <c r="V46" s="122"/>
      <c r="W46" s="122"/>
      <c r="X46" s="122"/>
      <c r="Y46" s="122"/>
      <c r="Z46" s="122"/>
      <c r="AA46" s="122"/>
      <c r="AB46" s="123"/>
    </row>
    <row r="47" customFormat="false" ht="12.75" hidden="false" customHeight="false" outlineLevel="0" collapsed="false">
      <c r="D47" s="121" t="n">
        <v>37235</v>
      </c>
      <c r="E47" s="122" t="n">
        <v>2.8495</v>
      </c>
      <c r="F47" s="122" t="n">
        <v>2.681</v>
      </c>
      <c r="G47" s="122" t="n">
        <v>2.621</v>
      </c>
      <c r="H47" s="122" t="n">
        <v>2.626</v>
      </c>
      <c r="I47" s="122" t="n">
        <v>2.301</v>
      </c>
      <c r="J47" s="122" t="n">
        <v>2.651</v>
      </c>
      <c r="K47" s="122" t="n">
        <v>2.421</v>
      </c>
      <c r="L47" s="122"/>
      <c r="M47" s="122" t="n">
        <v>2.601</v>
      </c>
      <c r="N47" s="122" t="n">
        <v>2.137</v>
      </c>
      <c r="O47" s="122" t="n">
        <v>2.251</v>
      </c>
      <c r="P47" s="122" t="n">
        <v>2.19</v>
      </c>
      <c r="Q47" s="122" t="n">
        <v>2.801</v>
      </c>
      <c r="R47" s="122" t="n">
        <v>2.521</v>
      </c>
      <c r="S47" s="122"/>
      <c r="T47" s="122"/>
      <c r="U47" s="122"/>
      <c r="V47" s="122"/>
      <c r="W47" s="122"/>
      <c r="X47" s="122"/>
      <c r="Y47" s="122"/>
      <c r="Z47" s="122"/>
      <c r="AA47" s="122"/>
      <c r="AB47" s="123"/>
    </row>
    <row r="48" customFormat="false" ht="12.75" hidden="false" customHeight="false" outlineLevel="0" collapsed="false">
      <c r="D48" s="121" t="n">
        <v>37236</v>
      </c>
      <c r="E48" s="122" t="n">
        <v>2.8495</v>
      </c>
      <c r="F48" s="122" t="n">
        <v>2.681</v>
      </c>
      <c r="G48" s="122" t="n">
        <v>2.621</v>
      </c>
      <c r="H48" s="122" t="n">
        <v>2.626</v>
      </c>
      <c r="I48" s="122" t="n">
        <v>2.301</v>
      </c>
      <c r="J48" s="122" t="n">
        <v>2.651</v>
      </c>
      <c r="K48" s="122" t="n">
        <v>2.421</v>
      </c>
      <c r="L48" s="122"/>
      <c r="M48" s="122" t="n">
        <v>2.601</v>
      </c>
      <c r="N48" s="122" t="n">
        <v>2.137</v>
      </c>
      <c r="O48" s="122" t="n">
        <v>2.251</v>
      </c>
      <c r="P48" s="122" t="n">
        <v>2.19</v>
      </c>
      <c r="Q48" s="122" t="n">
        <v>2.801</v>
      </c>
      <c r="R48" s="122" t="n">
        <v>2.521</v>
      </c>
      <c r="S48" s="122"/>
      <c r="T48" s="122"/>
      <c r="U48" s="122"/>
      <c r="V48" s="122"/>
      <c r="W48" s="122"/>
      <c r="X48" s="122"/>
      <c r="Y48" s="122"/>
      <c r="Z48" s="122"/>
      <c r="AA48" s="122"/>
      <c r="AB48" s="123"/>
    </row>
    <row r="49" customFormat="false" ht="12.75" hidden="false" customHeight="false" outlineLevel="0" collapsed="false">
      <c r="D49" s="121" t="n">
        <v>37237</v>
      </c>
      <c r="E49" s="122" t="n">
        <v>2.8495</v>
      </c>
      <c r="F49" s="122" t="n">
        <v>2.681</v>
      </c>
      <c r="G49" s="122" t="n">
        <v>2.621</v>
      </c>
      <c r="H49" s="122" t="n">
        <v>2.626</v>
      </c>
      <c r="I49" s="122" t="n">
        <v>2.301</v>
      </c>
      <c r="J49" s="122" t="n">
        <v>2.651</v>
      </c>
      <c r="K49" s="122" t="n">
        <v>2.421</v>
      </c>
      <c r="L49" s="122"/>
      <c r="M49" s="122" t="n">
        <v>2.601</v>
      </c>
      <c r="N49" s="122" t="n">
        <v>2.137</v>
      </c>
      <c r="O49" s="122" t="n">
        <v>2.251</v>
      </c>
      <c r="P49" s="122" t="n">
        <v>2.19</v>
      </c>
      <c r="Q49" s="122" t="n">
        <v>2.801</v>
      </c>
      <c r="R49" s="122" t="n">
        <v>2.521</v>
      </c>
      <c r="S49" s="122"/>
      <c r="T49" s="122"/>
      <c r="U49" s="122"/>
      <c r="V49" s="122"/>
      <c r="W49" s="122"/>
      <c r="X49" s="122"/>
      <c r="Y49" s="122"/>
      <c r="Z49" s="122"/>
      <c r="AA49" s="122"/>
      <c r="AB49" s="123"/>
    </row>
    <row r="50" customFormat="false" ht="12.75" hidden="false" customHeight="false" outlineLevel="0" collapsed="false">
      <c r="D50" s="121" t="n">
        <v>37238</v>
      </c>
      <c r="E50" s="122" t="n">
        <v>2.8495</v>
      </c>
      <c r="F50" s="122" t="n">
        <v>2.681</v>
      </c>
      <c r="G50" s="122" t="n">
        <v>2.621</v>
      </c>
      <c r="H50" s="122" t="n">
        <v>2.626</v>
      </c>
      <c r="I50" s="122" t="n">
        <v>2.301</v>
      </c>
      <c r="J50" s="122" t="n">
        <v>2.651</v>
      </c>
      <c r="K50" s="122" t="n">
        <v>2.421</v>
      </c>
      <c r="L50" s="122"/>
      <c r="M50" s="122" t="n">
        <v>2.601</v>
      </c>
      <c r="N50" s="122" t="n">
        <v>2.137</v>
      </c>
      <c r="O50" s="122" t="n">
        <v>2.251</v>
      </c>
      <c r="P50" s="122" t="n">
        <v>2.19</v>
      </c>
      <c r="Q50" s="122" t="n">
        <v>2.801</v>
      </c>
      <c r="R50" s="122" t="n">
        <v>2.521</v>
      </c>
      <c r="S50" s="122"/>
      <c r="T50" s="122"/>
      <c r="U50" s="122"/>
      <c r="V50" s="122"/>
      <c r="W50" s="122"/>
      <c r="X50" s="122"/>
      <c r="Y50" s="122"/>
      <c r="Z50" s="122"/>
      <c r="AA50" s="122"/>
      <c r="AB50" s="123"/>
    </row>
    <row r="51" customFormat="false" ht="12.75" hidden="false" customHeight="false" outlineLevel="0" collapsed="false">
      <c r="D51" s="121" t="n">
        <v>37239</v>
      </c>
      <c r="E51" s="122" t="n">
        <v>2.8495</v>
      </c>
      <c r="F51" s="122" t="n">
        <v>2.681</v>
      </c>
      <c r="G51" s="122" t="n">
        <v>2.621</v>
      </c>
      <c r="H51" s="122" t="n">
        <v>2.626</v>
      </c>
      <c r="I51" s="122" t="n">
        <v>2.301</v>
      </c>
      <c r="J51" s="122" t="n">
        <v>2.651</v>
      </c>
      <c r="K51" s="122" t="n">
        <v>2.421</v>
      </c>
      <c r="L51" s="122"/>
      <c r="M51" s="122" t="n">
        <v>2.601</v>
      </c>
      <c r="N51" s="122" t="n">
        <v>2.137</v>
      </c>
      <c r="O51" s="122" t="n">
        <v>2.251</v>
      </c>
      <c r="P51" s="122" t="n">
        <v>2.19</v>
      </c>
      <c r="Q51" s="122" t="n">
        <v>2.801</v>
      </c>
      <c r="R51" s="122" t="n">
        <v>2.521</v>
      </c>
      <c r="S51" s="122"/>
      <c r="T51" s="122"/>
      <c r="U51" s="122"/>
      <c r="V51" s="122"/>
      <c r="W51" s="122"/>
      <c r="X51" s="122"/>
      <c r="Y51" s="122"/>
      <c r="Z51" s="122"/>
      <c r="AA51" s="122"/>
      <c r="AB51" s="123"/>
    </row>
    <row r="52" customFormat="false" ht="12.75" hidden="false" customHeight="false" outlineLevel="0" collapsed="false">
      <c r="D52" s="121" t="n">
        <v>37240</v>
      </c>
      <c r="E52" s="122" t="n">
        <v>2.8495</v>
      </c>
      <c r="F52" s="122" t="n">
        <v>2.681</v>
      </c>
      <c r="G52" s="122" t="n">
        <v>2.621</v>
      </c>
      <c r="H52" s="122" t="n">
        <v>2.626</v>
      </c>
      <c r="I52" s="122" t="n">
        <v>2.301</v>
      </c>
      <c r="J52" s="122" t="n">
        <v>2.651</v>
      </c>
      <c r="K52" s="122" t="n">
        <v>2.421</v>
      </c>
      <c r="L52" s="122"/>
      <c r="M52" s="122" t="n">
        <v>2.601</v>
      </c>
      <c r="N52" s="122" t="n">
        <v>2.137</v>
      </c>
      <c r="O52" s="122" t="n">
        <v>2.251</v>
      </c>
      <c r="P52" s="122" t="n">
        <v>2.19</v>
      </c>
      <c r="Q52" s="122" t="n">
        <v>2.801</v>
      </c>
      <c r="R52" s="122" t="n">
        <v>2.521</v>
      </c>
      <c r="S52" s="122"/>
      <c r="T52" s="122"/>
      <c r="U52" s="122"/>
      <c r="V52" s="122"/>
      <c r="W52" s="122"/>
      <c r="X52" s="122"/>
      <c r="Y52" s="122"/>
      <c r="Z52" s="122"/>
      <c r="AA52" s="122"/>
      <c r="AB52" s="123"/>
    </row>
    <row r="53" customFormat="false" ht="12.75" hidden="false" customHeight="false" outlineLevel="0" collapsed="false">
      <c r="D53" s="121" t="n">
        <v>37241</v>
      </c>
      <c r="E53" s="122" t="n">
        <v>2.8495</v>
      </c>
      <c r="F53" s="122" t="n">
        <v>2.681</v>
      </c>
      <c r="G53" s="122" t="n">
        <v>2.621</v>
      </c>
      <c r="H53" s="122" t="n">
        <v>2.626</v>
      </c>
      <c r="I53" s="122" t="n">
        <v>2.301</v>
      </c>
      <c r="J53" s="122" t="n">
        <v>2.651</v>
      </c>
      <c r="K53" s="122" t="n">
        <v>2.421</v>
      </c>
      <c r="L53" s="122"/>
      <c r="M53" s="122" t="n">
        <v>2.601</v>
      </c>
      <c r="N53" s="122" t="n">
        <v>2.137</v>
      </c>
      <c r="O53" s="122" t="n">
        <v>2.251</v>
      </c>
      <c r="P53" s="122" t="n">
        <v>2.19</v>
      </c>
      <c r="Q53" s="122" t="n">
        <v>2.801</v>
      </c>
      <c r="R53" s="122" t="n">
        <v>2.521</v>
      </c>
      <c r="S53" s="122"/>
      <c r="T53" s="122"/>
      <c r="U53" s="122"/>
      <c r="V53" s="122"/>
      <c r="W53" s="122"/>
      <c r="X53" s="122"/>
      <c r="Y53" s="122"/>
      <c r="Z53" s="122"/>
      <c r="AA53" s="122"/>
      <c r="AB53" s="123"/>
    </row>
    <row r="54" customFormat="false" ht="12.75" hidden="false" customHeight="false" outlineLevel="0" collapsed="false">
      <c r="D54" s="121" t="n">
        <v>37242</v>
      </c>
      <c r="E54" s="122" t="n">
        <v>2.8495</v>
      </c>
      <c r="F54" s="122" t="n">
        <v>2.681</v>
      </c>
      <c r="G54" s="122" t="n">
        <v>2.621</v>
      </c>
      <c r="H54" s="122" t="n">
        <v>2.626</v>
      </c>
      <c r="I54" s="122" t="n">
        <v>2.301</v>
      </c>
      <c r="J54" s="122" t="n">
        <v>2.651</v>
      </c>
      <c r="K54" s="122" t="n">
        <v>2.421</v>
      </c>
      <c r="L54" s="122"/>
      <c r="M54" s="122" t="n">
        <v>2.601</v>
      </c>
      <c r="N54" s="122" t="n">
        <v>2.137</v>
      </c>
      <c r="O54" s="122" t="n">
        <v>2.251</v>
      </c>
      <c r="P54" s="122" t="n">
        <v>2.19</v>
      </c>
      <c r="Q54" s="122" t="n">
        <v>2.801</v>
      </c>
      <c r="R54" s="122" t="n">
        <v>2.521</v>
      </c>
      <c r="S54" s="122"/>
      <c r="T54" s="122"/>
      <c r="U54" s="122"/>
      <c r="V54" s="122"/>
      <c r="W54" s="122"/>
      <c r="X54" s="122"/>
      <c r="Y54" s="122"/>
      <c r="Z54" s="122"/>
      <c r="AA54" s="122"/>
      <c r="AB54" s="123"/>
    </row>
    <row r="55" customFormat="false" ht="12.75" hidden="false" customHeight="false" outlineLevel="0" collapsed="false">
      <c r="D55" s="121" t="n">
        <v>37243</v>
      </c>
      <c r="E55" s="122" t="n">
        <v>2.8495</v>
      </c>
      <c r="F55" s="122" t="n">
        <v>2.681</v>
      </c>
      <c r="G55" s="122" t="n">
        <v>2.621</v>
      </c>
      <c r="H55" s="122" t="n">
        <v>2.626</v>
      </c>
      <c r="I55" s="122" t="n">
        <v>2.301</v>
      </c>
      <c r="J55" s="122" t="n">
        <v>2.651</v>
      </c>
      <c r="K55" s="122" t="n">
        <v>2.421</v>
      </c>
      <c r="L55" s="122"/>
      <c r="M55" s="122" t="n">
        <v>2.601</v>
      </c>
      <c r="N55" s="122" t="n">
        <v>2.137</v>
      </c>
      <c r="O55" s="122" t="n">
        <v>2.251</v>
      </c>
      <c r="P55" s="122" t="n">
        <v>2.19</v>
      </c>
      <c r="Q55" s="122" t="n">
        <v>2.801</v>
      </c>
      <c r="R55" s="122" t="n">
        <v>2.521</v>
      </c>
      <c r="S55" s="122"/>
      <c r="T55" s="122"/>
      <c r="U55" s="122"/>
      <c r="V55" s="122"/>
      <c r="W55" s="122"/>
      <c r="X55" s="122"/>
      <c r="Y55" s="122"/>
      <c r="Z55" s="122"/>
      <c r="AA55" s="122"/>
      <c r="AB55" s="123"/>
    </row>
    <row r="56" customFormat="false" ht="12.75" hidden="false" customHeight="false" outlineLevel="0" collapsed="false">
      <c r="D56" s="121" t="n">
        <v>37244</v>
      </c>
      <c r="E56" s="122" t="n">
        <v>2.8495</v>
      </c>
      <c r="F56" s="122" t="n">
        <v>2.681</v>
      </c>
      <c r="G56" s="122" t="n">
        <v>2.621</v>
      </c>
      <c r="H56" s="122" t="n">
        <v>2.626</v>
      </c>
      <c r="I56" s="122" t="n">
        <v>2.301</v>
      </c>
      <c r="J56" s="122" t="n">
        <v>2.651</v>
      </c>
      <c r="K56" s="122" t="n">
        <v>2.421</v>
      </c>
      <c r="L56" s="122"/>
      <c r="M56" s="122" t="n">
        <v>2.601</v>
      </c>
      <c r="N56" s="122" t="n">
        <v>2.137</v>
      </c>
      <c r="O56" s="122" t="n">
        <v>2.251</v>
      </c>
      <c r="P56" s="122" t="n">
        <v>2.19</v>
      </c>
      <c r="Q56" s="122" t="n">
        <v>2.801</v>
      </c>
      <c r="R56" s="122" t="n">
        <v>2.521</v>
      </c>
      <c r="S56" s="122"/>
      <c r="T56" s="122"/>
      <c r="U56" s="122"/>
      <c r="V56" s="122"/>
      <c r="W56" s="122"/>
      <c r="X56" s="122"/>
      <c r="Y56" s="122"/>
      <c r="Z56" s="122"/>
      <c r="AA56" s="122"/>
      <c r="AB56" s="123"/>
    </row>
    <row r="57" customFormat="false" ht="12.75" hidden="false" customHeight="false" outlineLevel="0" collapsed="false">
      <c r="D57" s="121" t="n">
        <v>37245</v>
      </c>
      <c r="E57" s="122" t="n">
        <v>2.8495</v>
      </c>
      <c r="F57" s="122" t="n">
        <v>2.681</v>
      </c>
      <c r="G57" s="122" t="n">
        <v>2.621</v>
      </c>
      <c r="H57" s="122" t="n">
        <v>2.626</v>
      </c>
      <c r="I57" s="122" t="n">
        <v>2.301</v>
      </c>
      <c r="J57" s="122" t="n">
        <v>2.651</v>
      </c>
      <c r="K57" s="122" t="n">
        <v>2.421</v>
      </c>
      <c r="L57" s="122"/>
      <c r="M57" s="122" t="n">
        <v>2.601</v>
      </c>
      <c r="N57" s="122" t="n">
        <v>2.137</v>
      </c>
      <c r="O57" s="122" t="n">
        <v>2.251</v>
      </c>
      <c r="P57" s="122" t="n">
        <v>2.19</v>
      </c>
      <c r="Q57" s="122" t="n">
        <v>2.801</v>
      </c>
      <c r="R57" s="122" t="n">
        <v>2.521</v>
      </c>
      <c r="S57" s="122"/>
      <c r="T57" s="122"/>
      <c r="U57" s="122"/>
      <c r="V57" s="122"/>
      <c r="W57" s="122"/>
      <c r="X57" s="122"/>
      <c r="Y57" s="122"/>
      <c r="Z57" s="122"/>
      <c r="AA57" s="122"/>
      <c r="AB57" s="123"/>
    </row>
    <row r="58" customFormat="false" ht="12.75" hidden="false" customHeight="false" outlineLevel="0" collapsed="false">
      <c r="D58" s="121" t="n">
        <v>37246</v>
      </c>
      <c r="E58" s="122" t="n">
        <v>2.8495</v>
      </c>
      <c r="F58" s="122" t="n">
        <v>2.681</v>
      </c>
      <c r="G58" s="122" t="n">
        <v>2.621</v>
      </c>
      <c r="H58" s="122" t="n">
        <v>2.626</v>
      </c>
      <c r="I58" s="122" t="n">
        <v>2.301</v>
      </c>
      <c r="J58" s="122" t="n">
        <v>2.651</v>
      </c>
      <c r="K58" s="122" t="n">
        <v>2.421</v>
      </c>
      <c r="L58" s="122"/>
      <c r="M58" s="122" t="n">
        <v>2.601</v>
      </c>
      <c r="N58" s="122" t="n">
        <v>2.137</v>
      </c>
      <c r="O58" s="122" t="n">
        <v>2.251</v>
      </c>
      <c r="P58" s="122" t="n">
        <v>2.19</v>
      </c>
      <c r="Q58" s="122" t="n">
        <v>2.801</v>
      </c>
      <c r="R58" s="122" t="n">
        <v>2.521</v>
      </c>
      <c r="S58" s="122"/>
      <c r="T58" s="122"/>
      <c r="U58" s="122"/>
      <c r="V58" s="122"/>
      <c r="W58" s="122"/>
      <c r="X58" s="122"/>
      <c r="Y58" s="122"/>
      <c r="Z58" s="122"/>
      <c r="AA58" s="122"/>
      <c r="AB58" s="123"/>
    </row>
    <row r="59" customFormat="false" ht="12.75" hidden="false" customHeight="false" outlineLevel="0" collapsed="false">
      <c r="D59" s="121" t="n">
        <v>37247</v>
      </c>
      <c r="E59" s="122" t="n">
        <v>2.8495</v>
      </c>
      <c r="F59" s="122" t="n">
        <v>2.681</v>
      </c>
      <c r="G59" s="122" t="n">
        <v>2.621</v>
      </c>
      <c r="H59" s="122" t="n">
        <v>2.626</v>
      </c>
      <c r="I59" s="122" t="n">
        <v>2.301</v>
      </c>
      <c r="J59" s="122" t="n">
        <v>2.651</v>
      </c>
      <c r="K59" s="122" t="n">
        <v>2.421</v>
      </c>
      <c r="L59" s="122"/>
      <c r="M59" s="122" t="n">
        <v>2.601</v>
      </c>
      <c r="N59" s="122" t="n">
        <v>2.137</v>
      </c>
      <c r="O59" s="122" t="n">
        <v>2.251</v>
      </c>
      <c r="P59" s="122" t="n">
        <v>2.19</v>
      </c>
      <c r="Q59" s="122" t="n">
        <v>2.801</v>
      </c>
      <c r="R59" s="122" t="n">
        <v>2.521</v>
      </c>
      <c r="S59" s="122"/>
      <c r="T59" s="122"/>
      <c r="U59" s="122"/>
      <c r="V59" s="122"/>
      <c r="W59" s="122"/>
      <c r="X59" s="122"/>
      <c r="Y59" s="122"/>
      <c r="Z59" s="122"/>
      <c r="AA59" s="122"/>
      <c r="AB59" s="123"/>
    </row>
    <row r="60" customFormat="false" ht="12.75" hidden="false" customHeight="false" outlineLevel="0" collapsed="false">
      <c r="D60" s="121" t="n">
        <v>37248</v>
      </c>
      <c r="E60" s="122" t="n">
        <v>2.8495</v>
      </c>
      <c r="F60" s="122" t="n">
        <v>2.681</v>
      </c>
      <c r="G60" s="122" t="n">
        <v>2.621</v>
      </c>
      <c r="H60" s="122" t="n">
        <v>2.626</v>
      </c>
      <c r="I60" s="122" t="n">
        <v>2.301</v>
      </c>
      <c r="J60" s="122" t="n">
        <v>2.651</v>
      </c>
      <c r="K60" s="122" t="n">
        <v>2.421</v>
      </c>
      <c r="L60" s="122"/>
      <c r="M60" s="122" t="n">
        <v>2.601</v>
      </c>
      <c r="N60" s="122" t="n">
        <v>2.137</v>
      </c>
      <c r="O60" s="122" t="n">
        <v>2.251</v>
      </c>
      <c r="P60" s="122" t="n">
        <v>2.19</v>
      </c>
      <c r="Q60" s="122" t="n">
        <v>2.801</v>
      </c>
      <c r="R60" s="122" t="n">
        <v>2.521</v>
      </c>
      <c r="S60" s="122"/>
      <c r="T60" s="122"/>
      <c r="U60" s="122"/>
      <c r="V60" s="122"/>
      <c r="W60" s="122"/>
      <c r="X60" s="122"/>
      <c r="Y60" s="122"/>
      <c r="Z60" s="122"/>
      <c r="AA60" s="122"/>
      <c r="AB60" s="123"/>
    </row>
    <row r="61" customFormat="false" ht="12.75" hidden="false" customHeight="false" outlineLevel="0" collapsed="false">
      <c r="D61" s="121" t="n">
        <v>37249</v>
      </c>
      <c r="E61" s="122" t="n">
        <v>2.8495</v>
      </c>
      <c r="F61" s="122" t="n">
        <v>2.681</v>
      </c>
      <c r="G61" s="122" t="n">
        <v>2.621</v>
      </c>
      <c r="H61" s="122" t="n">
        <v>2.626</v>
      </c>
      <c r="I61" s="122" t="n">
        <v>2.301</v>
      </c>
      <c r="J61" s="122" t="n">
        <v>2.651</v>
      </c>
      <c r="K61" s="122" t="n">
        <v>2.421</v>
      </c>
      <c r="L61" s="122"/>
      <c r="M61" s="122" t="n">
        <v>2.601</v>
      </c>
      <c r="N61" s="122" t="n">
        <v>2.137</v>
      </c>
      <c r="O61" s="122" t="n">
        <v>2.251</v>
      </c>
      <c r="P61" s="122" t="n">
        <v>2.19</v>
      </c>
      <c r="Q61" s="122" t="n">
        <v>2.801</v>
      </c>
      <c r="R61" s="122" t="n">
        <v>2.521</v>
      </c>
      <c r="S61" s="122"/>
      <c r="T61" s="122"/>
      <c r="U61" s="122"/>
      <c r="V61" s="122"/>
      <c r="W61" s="122"/>
      <c r="X61" s="122"/>
      <c r="Y61" s="122"/>
      <c r="Z61" s="122"/>
      <c r="AA61" s="122"/>
      <c r="AB61" s="123"/>
    </row>
    <row r="62" customFormat="false" ht="12.75" hidden="false" customHeight="false" outlineLevel="0" collapsed="false">
      <c r="D62" s="121" t="n">
        <v>37250</v>
      </c>
      <c r="E62" s="122" t="n">
        <v>2.8495</v>
      </c>
      <c r="F62" s="122" t="n">
        <v>2.681</v>
      </c>
      <c r="G62" s="122" t="n">
        <v>2.621</v>
      </c>
      <c r="H62" s="122" t="n">
        <v>2.626</v>
      </c>
      <c r="I62" s="122" t="n">
        <v>2.301</v>
      </c>
      <c r="J62" s="122" t="n">
        <v>2.651</v>
      </c>
      <c r="K62" s="122" t="n">
        <v>2.421</v>
      </c>
      <c r="L62" s="122"/>
      <c r="M62" s="122" t="n">
        <v>2.601</v>
      </c>
      <c r="N62" s="122" t="n">
        <v>2.137</v>
      </c>
      <c r="O62" s="122" t="n">
        <v>2.251</v>
      </c>
      <c r="P62" s="122" t="n">
        <v>2.19</v>
      </c>
      <c r="Q62" s="122" t="n">
        <v>2.801</v>
      </c>
      <c r="R62" s="122" t="n">
        <v>2.521</v>
      </c>
      <c r="S62" s="122"/>
      <c r="T62" s="122"/>
      <c r="U62" s="122"/>
      <c r="V62" s="122"/>
      <c r="W62" s="122"/>
      <c r="X62" s="122"/>
      <c r="Y62" s="122"/>
      <c r="Z62" s="122"/>
      <c r="AA62" s="122"/>
      <c r="AB62" s="123"/>
    </row>
    <row r="63" customFormat="false" ht="12.75" hidden="false" customHeight="false" outlineLevel="0" collapsed="false">
      <c r="D63" s="121" t="n">
        <v>37251</v>
      </c>
      <c r="E63" s="122" t="n">
        <v>2.8495</v>
      </c>
      <c r="F63" s="122" t="n">
        <v>2.681</v>
      </c>
      <c r="G63" s="122" t="n">
        <v>2.621</v>
      </c>
      <c r="H63" s="122" t="n">
        <v>2.626</v>
      </c>
      <c r="I63" s="122" t="n">
        <v>2.301</v>
      </c>
      <c r="J63" s="122" t="n">
        <v>2.651</v>
      </c>
      <c r="K63" s="122" t="n">
        <v>2.421</v>
      </c>
      <c r="L63" s="122"/>
      <c r="M63" s="122" t="n">
        <v>2.601</v>
      </c>
      <c r="N63" s="122" t="n">
        <v>2.137</v>
      </c>
      <c r="O63" s="122" t="n">
        <v>2.251</v>
      </c>
      <c r="P63" s="122" t="n">
        <v>2.19</v>
      </c>
      <c r="Q63" s="122" t="n">
        <v>2.801</v>
      </c>
      <c r="R63" s="122" t="n">
        <v>2.521</v>
      </c>
      <c r="S63" s="122"/>
      <c r="T63" s="122"/>
      <c r="U63" s="122"/>
      <c r="V63" s="122"/>
      <c r="W63" s="122"/>
      <c r="X63" s="122"/>
      <c r="Y63" s="122"/>
      <c r="Z63" s="122"/>
      <c r="AA63" s="122"/>
      <c r="AB63" s="123"/>
    </row>
    <row r="64" customFormat="false" ht="12.75" hidden="false" customHeight="false" outlineLevel="0" collapsed="false">
      <c r="D64" s="121" t="n">
        <v>37252</v>
      </c>
      <c r="E64" s="122" t="n">
        <v>2.8495</v>
      </c>
      <c r="F64" s="122" t="n">
        <v>2.681</v>
      </c>
      <c r="G64" s="122" t="n">
        <v>2.621</v>
      </c>
      <c r="H64" s="122" t="n">
        <v>2.626</v>
      </c>
      <c r="I64" s="122" t="n">
        <v>2.301</v>
      </c>
      <c r="J64" s="122" t="n">
        <v>2.651</v>
      </c>
      <c r="K64" s="122" t="n">
        <v>2.421</v>
      </c>
      <c r="L64" s="122"/>
      <c r="M64" s="122" t="n">
        <v>2.601</v>
      </c>
      <c r="N64" s="122" t="n">
        <v>2.137</v>
      </c>
      <c r="O64" s="122" t="n">
        <v>2.251</v>
      </c>
      <c r="P64" s="122" t="n">
        <v>2.19</v>
      </c>
      <c r="Q64" s="122" t="n">
        <v>2.801</v>
      </c>
      <c r="R64" s="122" t="n">
        <v>2.521</v>
      </c>
      <c r="S64" s="122"/>
      <c r="T64" s="122"/>
      <c r="U64" s="122"/>
      <c r="V64" s="122"/>
      <c r="W64" s="122"/>
      <c r="X64" s="122"/>
      <c r="Y64" s="122"/>
      <c r="Z64" s="122"/>
      <c r="AA64" s="122"/>
      <c r="AB64" s="123"/>
    </row>
    <row r="65" customFormat="false" ht="12.75" hidden="false" customHeight="false" outlineLevel="0" collapsed="false">
      <c r="D65" s="121" t="n">
        <v>37253</v>
      </c>
      <c r="E65" s="122" t="n">
        <v>2.8495</v>
      </c>
      <c r="F65" s="122" t="n">
        <v>2.681</v>
      </c>
      <c r="G65" s="122" t="n">
        <v>2.621</v>
      </c>
      <c r="H65" s="122" t="n">
        <v>2.626</v>
      </c>
      <c r="I65" s="122" t="n">
        <v>2.301</v>
      </c>
      <c r="J65" s="122" t="n">
        <v>2.651</v>
      </c>
      <c r="K65" s="122" t="n">
        <v>2.421</v>
      </c>
      <c r="L65" s="122"/>
      <c r="M65" s="122" t="n">
        <v>2.601</v>
      </c>
      <c r="N65" s="122" t="n">
        <v>2.137</v>
      </c>
      <c r="O65" s="122" t="n">
        <v>2.251</v>
      </c>
      <c r="P65" s="122" t="n">
        <v>2.19</v>
      </c>
      <c r="Q65" s="122" t="n">
        <v>2.801</v>
      </c>
      <c r="R65" s="122" t="n">
        <v>2.521</v>
      </c>
      <c r="S65" s="122"/>
      <c r="T65" s="122"/>
      <c r="U65" s="122"/>
      <c r="V65" s="122"/>
      <c r="W65" s="122"/>
      <c r="X65" s="122"/>
      <c r="Y65" s="122"/>
      <c r="Z65" s="122"/>
      <c r="AA65" s="122"/>
      <c r="AB65" s="123"/>
    </row>
    <row r="66" customFormat="false" ht="12.75" hidden="false" customHeight="false" outlineLevel="0" collapsed="false">
      <c r="D66" s="121" t="n">
        <v>37254</v>
      </c>
      <c r="E66" s="122" t="n">
        <v>2.8495</v>
      </c>
      <c r="F66" s="122" t="n">
        <v>2.681</v>
      </c>
      <c r="G66" s="122" t="n">
        <v>2.621</v>
      </c>
      <c r="H66" s="122" t="n">
        <v>2.626</v>
      </c>
      <c r="I66" s="122" t="n">
        <v>2.301</v>
      </c>
      <c r="J66" s="122" t="n">
        <v>2.651</v>
      </c>
      <c r="K66" s="122" t="n">
        <v>2.421</v>
      </c>
      <c r="L66" s="122"/>
      <c r="M66" s="122" t="n">
        <v>2.601</v>
      </c>
      <c r="N66" s="122" t="n">
        <v>2.137</v>
      </c>
      <c r="O66" s="122" t="n">
        <v>2.251</v>
      </c>
      <c r="P66" s="122" t="n">
        <v>2.19</v>
      </c>
      <c r="Q66" s="122" t="n">
        <v>2.801</v>
      </c>
      <c r="R66" s="122" t="n">
        <v>2.521</v>
      </c>
      <c r="S66" s="122"/>
      <c r="T66" s="122"/>
      <c r="U66" s="122"/>
      <c r="V66" s="122"/>
      <c r="W66" s="122"/>
      <c r="X66" s="122"/>
      <c r="Y66" s="122"/>
      <c r="Z66" s="122"/>
      <c r="AA66" s="122"/>
      <c r="AB66" s="123"/>
    </row>
    <row r="67" customFormat="false" ht="12.75" hidden="false" customHeight="false" outlineLevel="0" collapsed="false">
      <c r="D67" s="121" t="n">
        <v>37255</v>
      </c>
      <c r="E67" s="122" t="n">
        <v>2.8495</v>
      </c>
      <c r="F67" s="122" t="n">
        <v>2.681</v>
      </c>
      <c r="G67" s="122" t="n">
        <v>2.621</v>
      </c>
      <c r="H67" s="122" t="n">
        <v>2.626</v>
      </c>
      <c r="I67" s="122" t="n">
        <v>2.301</v>
      </c>
      <c r="J67" s="122" t="n">
        <v>2.651</v>
      </c>
      <c r="K67" s="122" t="n">
        <v>2.421</v>
      </c>
      <c r="L67" s="122"/>
      <c r="M67" s="122" t="n">
        <v>2.601</v>
      </c>
      <c r="N67" s="122" t="n">
        <v>2.137</v>
      </c>
      <c r="O67" s="122" t="n">
        <v>2.251</v>
      </c>
      <c r="P67" s="122" t="n">
        <v>2.19</v>
      </c>
      <c r="Q67" s="122" t="n">
        <v>2.801</v>
      </c>
      <c r="R67" s="122" t="n">
        <v>2.521</v>
      </c>
      <c r="S67" s="122"/>
      <c r="T67" s="122"/>
      <c r="U67" s="122"/>
      <c r="V67" s="122"/>
      <c r="W67" s="122"/>
      <c r="X67" s="122"/>
      <c r="Y67" s="122"/>
      <c r="Z67" s="122"/>
      <c r="AA67" s="122"/>
      <c r="AB67" s="123"/>
    </row>
    <row r="68" customFormat="false" ht="12.75" hidden="false" customHeight="false" outlineLevel="0" collapsed="false">
      <c r="D68" s="121" t="n">
        <v>37256</v>
      </c>
      <c r="E68" s="122" t="n">
        <v>2.8495</v>
      </c>
      <c r="F68" s="122" t="n">
        <v>2.681</v>
      </c>
      <c r="G68" s="122" t="n">
        <v>2.621</v>
      </c>
      <c r="H68" s="122" t="n">
        <v>2.626</v>
      </c>
      <c r="I68" s="122" t="n">
        <v>2.301</v>
      </c>
      <c r="J68" s="122" t="n">
        <v>2.651</v>
      </c>
      <c r="K68" s="122" t="n">
        <v>2.421</v>
      </c>
      <c r="L68" s="122"/>
      <c r="M68" s="122" t="n">
        <v>2.601</v>
      </c>
      <c r="N68" s="122" t="n">
        <v>2.137</v>
      </c>
      <c r="O68" s="122" t="n">
        <v>2.251</v>
      </c>
      <c r="P68" s="122" t="n">
        <v>2.19</v>
      </c>
      <c r="Q68" s="122" t="n">
        <v>2.801</v>
      </c>
      <c r="R68" s="122" t="n">
        <v>2.521</v>
      </c>
      <c r="S68" s="122"/>
      <c r="T68" s="122"/>
      <c r="U68" s="122"/>
      <c r="V68" s="122"/>
      <c r="W68" s="122"/>
      <c r="X68" s="122"/>
      <c r="Y68" s="122"/>
      <c r="Z68" s="122"/>
      <c r="AA68" s="122"/>
      <c r="AB68" s="123"/>
    </row>
    <row r="69" customFormat="false" ht="12.75" hidden="false" customHeight="false" outlineLevel="0" collapsed="false">
      <c r="D69" s="121"/>
      <c r="E69" s="122"/>
      <c r="F69" s="122"/>
      <c r="G69" s="122"/>
      <c r="H69" s="122"/>
      <c r="I69" s="122"/>
      <c r="J69" s="122"/>
      <c r="K69" s="122"/>
      <c r="L69" s="122"/>
      <c r="M69" s="122"/>
      <c r="N69" s="122"/>
      <c r="O69" s="122"/>
      <c r="P69" s="122"/>
      <c r="Q69" s="122"/>
      <c r="R69" s="122"/>
      <c r="S69" s="122"/>
      <c r="T69" s="122"/>
      <c r="U69" s="122"/>
      <c r="V69" s="122"/>
      <c r="W69" s="122"/>
      <c r="X69" s="122"/>
      <c r="Y69" s="122"/>
      <c r="Z69" s="122"/>
      <c r="AA69" s="122"/>
      <c r="AB69" s="123"/>
    </row>
    <row r="70" customFormat="false" ht="12.75" hidden="false" customHeight="false" outlineLevel="0" collapsed="false">
      <c r="D70" s="121"/>
      <c r="E70" s="122"/>
      <c r="F70" s="122"/>
      <c r="G70" s="122"/>
      <c r="H70" s="122"/>
      <c r="I70" s="122"/>
      <c r="J70" s="122"/>
      <c r="K70" s="122"/>
      <c r="L70" s="122"/>
      <c r="M70" s="122"/>
      <c r="N70" s="122"/>
      <c r="O70" s="122"/>
      <c r="P70" s="122"/>
      <c r="Q70" s="122"/>
      <c r="R70" s="122"/>
      <c r="S70" s="122"/>
      <c r="T70" s="122"/>
      <c r="U70" s="122"/>
      <c r="V70" s="122"/>
      <c r="W70" s="122"/>
      <c r="X70" s="122"/>
      <c r="Y70" s="122"/>
      <c r="Z70" s="122"/>
      <c r="AA70" s="122"/>
      <c r="AB70" s="123"/>
    </row>
    <row r="71" customFormat="false" ht="12.75" hidden="false" customHeight="false" outlineLevel="0" collapsed="false">
      <c r="D71" s="121"/>
      <c r="E71" s="122"/>
      <c r="F71" s="122"/>
      <c r="G71" s="122"/>
      <c r="H71" s="122"/>
      <c r="I71" s="122"/>
      <c r="J71" s="122"/>
      <c r="K71" s="122"/>
      <c r="L71" s="122"/>
      <c r="M71" s="122"/>
      <c r="N71" s="122"/>
      <c r="O71" s="122"/>
      <c r="P71" s="122"/>
      <c r="Q71" s="122"/>
      <c r="R71" s="122"/>
      <c r="S71" s="122"/>
      <c r="T71" s="122"/>
      <c r="U71" s="122"/>
      <c r="V71" s="122"/>
      <c r="W71" s="122"/>
      <c r="X71" s="122"/>
      <c r="Y71" s="122"/>
      <c r="Z71" s="122"/>
      <c r="AA71" s="122"/>
      <c r="AB71" s="123"/>
    </row>
    <row r="72" customFormat="false" ht="12.75" hidden="false" customHeight="false" outlineLevel="0" collapsed="false">
      <c r="D72" s="121"/>
      <c r="E72" s="122"/>
      <c r="F72" s="122"/>
      <c r="G72" s="122"/>
      <c r="H72" s="122"/>
      <c r="I72" s="122"/>
      <c r="J72" s="122"/>
      <c r="K72" s="122"/>
      <c r="L72" s="122"/>
      <c r="M72" s="122"/>
      <c r="N72" s="122"/>
      <c r="O72" s="122"/>
      <c r="P72" s="122"/>
      <c r="Q72" s="122"/>
      <c r="R72" s="122"/>
      <c r="S72" s="122"/>
      <c r="T72" s="122"/>
      <c r="U72" s="122"/>
      <c r="V72" s="122"/>
      <c r="W72" s="122"/>
      <c r="X72" s="122"/>
      <c r="Y72" s="122"/>
      <c r="Z72" s="122"/>
      <c r="AA72" s="122"/>
      <c r="AB72" s="123"/>
    </row>
    <row r="73" customFormat="false" ht="12.75" hidden="false" customHeight="false" outlineLevel="0" collapsed="false">
      <c r="D73" s="121"/>
      <c r="E73" s="122"/>
      <c r="F73" s="122"/>
      <c r="G73" s="122"/>
      <c r="H73" s="122"/>
      <c r="I73" s="122"/>
      <c r="J73" s="122"/>
      <c r="K73" s="122"/>
      <c r="L73" s="122"/>
      <c r="M73" s="122"/>
      <c r="N73" s="122"/>
      <c r="O73" s="122"/>
      <c r="P73" s="122"/>
      <c r="Q73" s="122"/>
      <c r="R73" s="122"/>
      <c r="S73" s="122"/>
      <c r="T73" s="122"/>
      <c r="U73" s="122"/>
      <c r="V73" s="122"/>
      <c r="W73" s="122"/>
      <c r="X73" s="122"/>
      <c r="Y73" s="122"/>
      <c r="Z73" s="122"/>
      <c r="AA73" s="122"/>
      <c r="AB73" s="123"/>
    </row>
    <row r="74" customFormat="false" ht="12.75" hidden="false" customHeight="false" outlineLevel="0" collapsed="false">
      <c r="D74" s="121"/>
      <c r="E74" s="122"/>
      <c r="F74" s="122"/>
      <c r="G74" s="122"/>
      <c r="H74" s="122"/>
      <c r="I74" s="122"/>
      <c r="J74" s="122"/>
      <c r="K74" s="122"/>
      <c r="L74" s="122"/>
      <c r="M74" s="122"/>
      <c r="N74" s="122"/>
      <c r="O74" s="122"/>
      <c r="P74" s="122"/>
      <c r="Q74" s="122"/>
      <c r="R74" s="122"/>
      <c r="S74" s="122"/>
      <c r="T74" s="122"/>
      <c r="U74" s="122"/>
      <c r="V74" s="122"/>
      <c r="W74" s="122"/>
      <c r="X74" s="122"/>
      <c r="Y74" s="122"/>
      <c r="Z74" s="122"/>
      <c r="AA74" s="122"/>
      <c r="AB74" s="123"/>
    </row>
    <row r="75" customFormat="false" ht="12.75" hidden="false" customHeight="false" outlineLevel="0" collapsed="false">
      <c r="D75" s="121"/>
      <c r="E75" s="122"/>
      <c r="F75" s="122"/>
      <c r="G75" s="122"/>
      <c r="H75" s="122"/>
      <c r="I75" s="122"/>
      <c r="J75" s="122"/>
      <c r="K75" s="122"/>
      <c r="L75" s="122"/>
      <c r="M75" s="122"/>
      <c r="N75" s="122"/>
      <c r="O75" s="122"/>
      <c r="P75" s="122"/>
      <c r="Q75" s="122"/>
      <c r="R75" s="122"/>
      <c r="S75" s="122"/>
      <c r="T75" s="122"/>
      <c r="U75" s="122"/>
      <c r="V75" s="122"/>
      <c r="W75" s="122"/>
      <c r="X75" s="122"/>
      <c r="Y75" s="122"/>
      <c r="Z75" s="122"/>
      <c r="AA75" s="122"/>
      <c r="AB75" s="123"/>
    </row>
    <row r="76" customFormat="false" ht="12.75" hidden="false" customHeight="false" outlineLevel="0" collapsed="false">
      <c r="D76" s="121"/>
      <c r="E76" s="122"/>
      <c r="F76" s="122"/>
      <c r="G76" s="122"/>
      <c r="H76" s="122"/>
      <c r="I76" s="122"/>
      <c r="J76" s="122"/>
      <c r="K76" s="122"/>
      <c r="L76" s="122"/>
      <c r="M76" s="122"/>
      <c r="N76" s="122"/>
      <c r="O76" s="122"/>
      <c r="P76" s="122"/>
      <c r="Q76" s="122"/>
      <c r="R76" s="122"/>
      <c r="S76" s="122"/>
      <c r="T76" s="122"/>
      <c r="U76" s="122"/>
      <c r="V76" s="122"/>
      <c r="W76" s="122"/>
      <c r="X76" s="122"/>
      <c r="Y76" s="122"/>
      <c r="Z76" s="122"/>
      <c r="AA76" s="122"/>
      <c r="AB76" s="123"/>
    </row>
    <row r="77" customFormat="false" ht="12.75" hidden="false" customHeight="false" outlineLevel="0" collapsed="false">
      <c r="D77" s="121"/>
      <c r="E77" s="122"/>
      <c r="F77" s="122"/>
      <c r="G77" s="122"/>
      <c r="H77" s="122"/>
      <c r="I77" s="122"/>
      <c r="J77" s="122"/>
      <c r="K77" s="122"/>
      <c r="L77" s="122"/>
      <c r="M77" s="122"/>
      <c r="N77" s="122"/>
      <c r="O77" s="122"/>
      <c r="P77" s="122"/>
      <c r="Q77" s="122"/>
      <c r="R77" s="122"/>
      <c r="S77" s="122"/>
      <c r="T77" s="122"/>
      <c r="U77" s="122"/>
      <c r="V77" s="122"/>
      <c r="W77" s="122"/>
      <c r="X77" s="122"/>
      <c r="Y77" s="122"/>
      <c r="Z77" s="122"/>
      <c r="AA77" s="122"/>
      <c r="AB77" s="123"/>
    </row>
    <row r="78" customFormat="false" ht="12.75" hidden="false" customHeight="false" outlineLevel="0" collapsed="false">
      <c r="D78" s="121"/>
      <c r="E78" s="122"/>
      <c r="F78" s="122"/>
      <c r="G78" s="122"/>
      <c r="H78" s="122"/>
      <c r="I78" s="122"/>
      <c r="J78" s="122"/>
      <c r="K78" s="122"/>
      <c r="L78" s="122"/>
      <c r="M78" s="122"/>
      <c r="N78" s="122"/>
      <c r="O78" s="122"/>
      <c r="P78" s="122"/>
      <c r="Q78" s="122"/>
      <c r="R78" s="122"/>
      <c r="S78" s="122"/>
      <c r="T78" s="122"/>
      <c r="U78" s="122"/>
      <c r="V78" s="122"/>
      <c r="W78" s="122"/>
      <c r="X78" s="122"/>
      <c r="Y78" s="122"/>
      <c r="Z78" s="122"/>
      <c r="AA78" s="122"/>
      <c r="AB78" s="123"/>
    </row>
    <row r="79" customFormat="false" ht="12.75" hidden="false" customHeight="false" outlineLevel="0" collapsed="false">
      <c r="D79" s="121"/>
      <c r="E79" s="122"/>
      <c r="F79" s="122"/>
      <c r="G79" s="122"/>
      <c r="H79" s="122"/>
      <c r="I79" s="122"/>
      <c r="J79" s="122"/>
      <c r="K79" s="122"/>
      <c r="L79" s="122"/>
      <c r="M79" s="122"/>
      <c r="N79" s="122"/>
      <c r="O79" s="122"/>
      <c r="P79" s="122"/>
      <c r="Q79" s="122"/>
      <c r="R79" s="122"/>
      <c r="S79" s="122"/>
      <c r="T79" s="122"/>
      <c r="U79" s="122"/>
      <c r="V79" s="122"/>
      <c r="W79" s="122"/>
      <c r="X79" s="122"/>
      <c r="Y79" s="122"/>
      <c r="Z79" s="122"/>
      <c r="AA79" s="122"/>
      <c r="AB79" s="123"/>
    </row>
    <row r="80" customFormat="false" ht="12.75" hidden="false" customHeight="false" outlineLevel="0" collapsed="false">
      <c r="D80" s="121"/>
      <c r="E80" s="122"/>
      <c r="F80" s="122"/>
      <c r="G80" s="122"/>
      <c r="H80" s="122"/>
      <c r="I80" s="122"/>
      <c r="J80" s="122"/>
      <c r="K80" s="122"/>
      <c r="L80" s="122"/>
      <c r="M80" s="122"/>
      <c r="N80" s="122"/>
      <c r="O80" s="122"/>
      <c r="P80" s="122"/>
      <c r="Q80" s="122"/>
      <c r="R80" s="122"/>
      <c r="S80" s="122"/>
      <c r="T80" s="122"/>
      <c r="U80" s="122"/>
      <c r="V80" s="122"/>
      <c r="W80" s="122"/>
      <c r="X80" s="122"/>
      <c r="Y80" s="122"/>
      <c r="Z80" s="122"/>
      <c r="AA80" s="122"/>
      <c r="AB80" s="123"/>
    </row>
    <row r="81" customFormat="false" ht="12.75" hidden="false" customHeight="false" outlineLevel="0" collapsed="false">
      <c r="D81" s="121"/>
      <c r="E81" s="122"/>
      <c r="F81" s="122"/>
      <c r="G81" s="122"/>
      <c r="H81" s="122"/>
      <c r="I81" s="122"/>
      <c r="J81" s="122"/>
      <c r="K81" s="122"/>
      <c r="L81" s="122"/>
      <c r="M81" s="122"/>
      <c r="N81" s="122"/>
      <c r="O81" s="122"/>
      <c r="P81" s="122"/>
      <c r="Q81" s="122"/>
      <c r="R81" s="122"/>
      <c r="S81" s="122"/>
      <c r="T81" s="122"/>
      <c r="U81" s="122"/>
      <c r="V81" s="122"/>
      <c r="W81" s="122"/>
      <c r="X81" s="122"/>
      <c r="Y81" s="122"/>
      <c r="Z81" s="122"/>
      <c r="AA81" s="122"/>
      <c r="AB81" s="123"/>
    </row>
    <row r="82" customFormat="false" ht="12.75" hidden="false" customHeight="false" outlineLevel="0" collapsed="false">
      <c r="D82" s="121"/>
      <c r="E82" s="122"/>
      <c r="F82" s="122"/>
      <c r="G82" s="122"/>
      <c r="H82" s="122"/>
      <c r="I82" s="122"/>
      <c r="J82" s="122"/>
      <c r="K82" s="122"/>
      <c r="L82" s="122"/>
      <c r="M82" s="122"/>
      <c r="N82" s="122"/>
      <c r="O82" s="122"/>
      <c r="P82" s="122"/>
      <c r="Q82" s="122"/>
      <c r="R82" s="122"/>
      <c r="S82" s="122"/>
      <c r="T82" s="122"/>
      <c r="U82" s="122"/>
      <c r="V82" s="122"/>
      <c r="W82" s="122"/>
      <c r="X82" s="122"/>
      <c r="Y82" s="122"/>
      <c r="Z82" s="122"/>
      <c r="AA82" s="122"/>
      <c r="AB82" s="123"/>
    </row>
    <row r="83" customFormat="false" ht="12.75" hidden="false" customHeight="false" outlineLevel="0" collapsed="false">
      <c r="D83" s="121"/>
      <c r="E83" s="122"/>
      <c r="F83" s="122"/>
      <c r="G83" s="122"/>
      <c r="H83" s="122"/>
      <c r="I83" s="122"/>
      <c r="J83" s="122"/>
      <c r="K83" s="122"/>
      <c r="L83" s="122"/>
      <c r="M83" s="122"/>
      <c r="N83" s="122"/>
      <c r="O83" s="122"/>
      <c r="P83" s="122"/>
      <c r="Q83" s="122"/>
      <c r="R83" s="122"/>
      <c r="S83" s="122"/>
      <c r="T83" s="122"/>
      <c r="U83" s="122"/>
      <c r="V83" s="122"/>
      <c r="W83" s="122"/>
      <c r="X83" s="122"/>
      <c r="Y83" s="122"/>
      <c r="Z83" s="122"/>
      <c r="AA83" s="122"/>
      <c r="AB83" s="123"/>
    </row>
    <row r="84" customFormat="false" ht="12.75" hidden="false" customHeight="false" outlineLevel="0" collapsed="false">
      <c r="D84" s="121"/>
      <c r="E84" s="122"/>
      <c r="F84" s="122"/>
      <c r="G84" s="122"/>
      <c r="H84" s="122"/>
      <c r="I84" s="122"/>
      <c r="J84" s="122"/>
      <c r="K84" s="122"/>
      <c r="L84" s="122"/>
      <c r="M84" s="122"/>
      <c r="N84" s="122"/>
      <c r="O84" s="122"/>
      <c r="P84" s="122"/>
      <c r="Q84" s="122"/>
      <c r="R84" s="122"/>
      <c r="S84" s="122"/>
      <c r="T84" s="122"/>
      <c r="U84" s="122"/>
      <c r="V84" s="122"/>
      <c r="W84" s="122"/>
      <c r="X84" s="122"/>
      <c r="Y84" s="122"/>
      <c r="Z84" s="122"/>
      <c r="AA84" s="122"/>
      <c r="AB84" s="123"/>
    </row>
    <row r="85" customFormat="false" ht="12.75" hidden="false" customHeight="false" outlineLevel="0" collapsed="false">
      <c r="D85" s="121"/>
      <c r="E85" s="122"/>
      <c r="F85" s="122"/>
      <c r="G85" s="122"/>
      <c r="H85" s="122"/>
      <c r="I85" s="122"/>
      <c r="J85" s="122"/>
      <c r="K85" s="122"/>
      <c r="L85" s="122"/>
      <c r="M85" s="122"/>
      <c r="N85" s="122"/>
      <c r="O85" s="122"/>
      <c r="P85" s="122"/>
      <c r="Q85" s="122"/>
      <c r="R85" s="122"/>
      <c r="S85" s="122"/>
      <c r="T85" s="122"/>
      <c r="U85" s="122"/>
      <c r="V85" s="122"/>
      <c r="W85" s="122"/>
      <c r="X85" s="122"/>
      <c r="Y85" s="122"/>
      <c r="Z85" s="122"/>
      <c r="AA85" s="122"/>
      <c r="AB85" s="123"/>
    </row>
    <row r="86" customFormat="false" ht="12.75" hidden="false" customHeight="false" outlineLevel="0" collapsed="false">
      <c r="D86" s="121"/>
      <c r="E86" s="122"/>
      <c r="F86" s="122"/>
      <c r="G86" s="122"/>
      <c r="H86" s="122"/>
      <c r="I86" s="122"/>
      <c r="J86" s="122"/>
      <c r="K86" s="122"/>
      <c r="L86" s="122"/>
      <c r="M86" s="122"/>
      <c r="N86" s="122"/>
      <c r="O86" s="122"/>
      <c r="P86" s="122"/>
      <c r="Q86" s="122"/>
      <c r="R86" s="122"/>
      <c r="S86" s="122"/>
      <c r="T86" s="122"/>
      <c r="U86" s="122"/>
      <c r="V86" s="122"/>
      <c r="W86" s="122"/>
      <c r="X86" s="122"/>
      <c r="Y86" s="122"/>
      <c r="Z86" s="122"/>
      <c r="AA86" s="122"/>
      <c r="AB86" s="123"/>
    </row>
    <row r="87" customFormat="false" ht="12.75" hidden="false" customHeight="false" outlineLevel="0" collapsed="false">
      <c r="D87" s="121"/>
      <c r="E87" s="122"/>
      <c r="F87" s="122"/>
      <c r="G87" s="122"/>
      <c r="H87" s="122"/>
      <c r="I87" s="122"/>
      <c r="J87" s="122"/>
      <c r="K87" s="122"/>
      <c r="L87" s="122"/>
      <c r="M87" s="122"/>
      <c r="N87" s="122"/>
      <c r="O87" s="122"/>
      <c r="P87" s="122"/>
      <c r="Q87" s="122"/>
      <c r="R87" s="122"/>
      <c r="S87" s="122"/>
      <c r="T87" s="122"/>
      <c r="U87" s="122"/>
      <c r="V87" s="122"/>
      <c r="W87" s="122"/>
      <c r="X87" s="122"/>
      <c r="Y87" s="122"/>
      <c r="Z87" s="122"/>
      <c r="AA87" s="122"/>
      <c r="AB87" s="123"/>
    </row>
    <row r="88" customFormat="false" ht="12.75" hidden="false" customHeight="false" outlineLevel="0" collapsed="false">
      <c r="D88" s="121"/>
      <c r="E88" s="122"/>
      <c r="F88" s="122"/>
      <c r="G88" s="122"/>
      <c r="H88" s="122"/>
      <c r="I88" s="122"/>
      <c r="J88" s="122"/>
      <c r="K88" s="122"/>
      <c r="L88" s="122"/>
      <c r="M88" s="122"/>
      <c r="N88" s="122"/>
      <c r="O88" s="122"/>
      <c r="P88" s="122"/>
      <c r="Q88" s="122"/>
      <c r="R88" s="122"/>
      <c r="S88" s="122"/>
      <c r="T88" s="122"/>
      <c r="U88" s="122"/>
      <c r="V88" s="122"/>
      <c r="W88" s="122"/>
      <c r="X88" s="122"/>
      <c r="Y88" s="122"/>
      <c r="Z88" s="122"/>
      <c r="AA88" s="122"/>
      <c r="AB88" s="123"/>
    </row>
    <row r="89" customFormat="false" ht="12.75" hidden="false" customHeight="false" outlineLevel="0" collapsed="false">
      <c r="D89" s="121"/>
      <c r="E89" s="122"/>
      <c r="F89" s="122"/>
      <c r="G89" s="122"/>
      <c r="H89" s="122"/>
      <c r="I89" s="122"/>
      <c r="J89" s="122"/>
      <c r="K89" s="122"/>
      <c r="L89" s="122"/>
      <c r="M89" s="122"/>
      <c r="N89" s="122"/>
      <c r="O89" s="122"/>
      <c r="P89" s="122"/>
      <c r="Q89" s="122"/>
      <c r="R89" s="122"/>
      <c r="S89" s="122"/>
      <c r="T89" s="122"/>
      <c r="U89" s="122"/>
      <c r="V89" s="122"/>
      <c r="W89" s="122"/>
      <c r="X89" s="122"/>
      <c r="Y89" s="122"/>
      <c r="Z89" s="122"/>
      <c r="AA89" s="122"/>
      <c r="AB89" s="123"/>
    </row>
    <row r="90" customFormat="false" ht="12.75" hidden="false" customHeight="false" outlineLevel="0" collapsed="false">
      <c r="D90" s="121"/>
      <c r="E90" s="122"/>
      <c r="F90" s="122"/>
      <c r="G90" s="122"/>
      <c r="H90" s="122"/>
      <c r="I90" s="122"/>
      <c r="J90" s="122"/>
      <c r="K90" s="122"/>
      <c r="L90" s="122"/>
      <c r="M90" s="122"/>
      <c r="N90" s="122"/>
      <c r="O90" s="122"/>
      <c r="P90" s="122"/>
      <c r="Q90" s="122"/>
      <c r="R90" s="122"/>
      <c r="S90" s="122"/>
      <c r="T90" s="122"/>
      <c r="U90" s="122"/>
      <c r="V90" s="122"/>
      <c r="W90" s="122"/>
      <c r="X90" s="122"/>
      <c r="Y90" s="122"/>
      <c r="Z90" s="122"/>
      <c r="AA90" s="122"/>
      <c r="AB90" s="123"/>
    </row>
    <row r="91" customFormat="false" ht="12.75" hidden="false" customHeight="false" outlineLevel="0" collapsed="false">
      <c r="D91" s="121"/>
      <c r="E91" s="122"/>
      <c r="F91" s="122"/>
      <c r="G91" s="122"/>
      <c r="H91" s="122"/>
      <c r="I91" s="122"/>
      <c r="J91" s="122"/>
      <c r="K91" s="122"/>
      <c r="L91" s="122"/>
      <c r="M91" s="122"/>
      <c r="N91" s="122"/>
      <c r="O91" s="122"/>
      <c r="P91" s="122"/>
      <c r="Q91" s="122"/>
      <c r="R91" s="122"/>
      <c r="S91" s="122"/>
      <c r="T91" s="122"/>
      <c r="U91" s="122"/>
      <c r="V91" s="122"/>
      <c r="W91" s="122"/>
      <c r="X91" s="122"/>
      <c r="Y91" s="122"/>
      <c r="Z91" s="122"/>
      <c r="AA91" s="122"/>
      <c r="AB91" s="123"/>
    </row>
    <row r="92" customFormat="false" ht="12.75" hidden="false" customHeight="false" outlineLevel="0" collapsed="false">
      <c r="D92" s="121"/>
      <c r="E92" s="122"/>
      <c r="F92" s="122"/>
      <c r="G92" s="122"/>
      <c r="H92" s="122"/>
      <c r="I92" s="122"/>
      <c r="J92" s="122"/>
      <c r="K92" s="122"/>
      <c r="L92" s="122"/>
      <c r="M92" s="122"/>
      <c r="N92" s="122"/>
      <c r="O92" s="122"/>
      <c r="P92" s="122"/>
      <c r="Q92" s="122"/>
      <c r="R92" s="122"/>
      <c r="S92" s="122"/>
      <c r="T92" s="122"/>
      <c r="U92" s="122"/>
      <c r="V92" s="122"/>
      <c r="W92" s="122"/>
      <c r="X92" s="122"/>
      <c r="Y92" s="122"/>
      <c r="Z92" s="122"/>
      <c r="AA92" s="122"/>
      <c r="AB92" s="123"/>
    </row>
    <row r="93" customFormat="false" ht="12.75" hidden="false" customHeight="false" outlineLevel="0" collapsed="false">
      <c r="D93" s="121"/>
      <c r="E93" s="122"/>
      <c r="F93" s="122"/>
      <c r="G93" s="122"/>
      <c r="H93" s="122"/>
      <c r="I93" s="122"/>
      <c r="J93" s="122"/>
      <c r="K93" s="122"/>
      <c r="L93" s="122"/>
      <c r="M93" s="122"/>
      <c r="N93" s="122"/>
      <c r="O93" s="122"/>
      <c r="P93" s="122"/>
      <c r="Q93" s="122"/>
      <c r="R93" s="122"/>
      <c r="S93" s="122"/>
      <c r="T93" s="122"/>
      <c r="U93" s="122"/>
      <c r="V93" s="122"/>
      <c r="W93" s="122"/>
      <c r="X93" s="122"/>
      <c r="Y93" s="122"/>
      <c r="Z93" s="122"/>
      <c r="AA93" s="122"/>
      <c r="AB93" s="123"/>
    </row>
    <row r="94" customFormat="false" ht="12.75" hidden="false" customHeight="false" outlineLevel="0" collapsed="false">
      <c r="D94" s="121"/>
      <c r="E94" s="122"/>
      <c r="F94" s="122"/>
      <c r="G94" s="122"/>
      <c r="H94" s="122"/>
      <c r="I94" s="122"/>
      <c r="J94" s="122"/>
      <c r="K94" s="122"/>
      <c r="L94" s="122"/>
      <c r="M94" s="122"/>
      <c r="N94" s="122"/>
      <c r="O94" s="122"/>
      <c r="P94" s="122"/>
      <c r="Q94" s="122"/>
      <c r="R94" s="122"/>
      <c r="S94" s="122"/>
      <c r="T94" s="122"/>
      <c r="U94" s="122"/>
      <c r="V94" s="122"/>
      <c r="W94" s="122"/>
      <c r="X94" s="122"/>
      <c r="Y94" s="122"/>
      <c r="Z94" s="122"/>
      <c r="AA94" s="122"/>
      <c r="AB94" s="123"/>
    </row>
    <row r="95" customFormat="false" ht="12.75" hidden="false" customHeight="false" outlineLevel="0" collapsed="false">
      <c r="D95" s="121"/>
      <c r="E95" s="122"/>
      <c r="F95" s="122"/>
      <c r="G95" s="122"/>
      <c r="H95" s="122"/>
      <c r="I95" s="122"/>
      <c r="J95" s="122"/>
      <c r="K95" s="122"/>
      <c r="L95" s="122"/>
      <c r="M95" s="122"/>
      <c r="N95" s="122"/>
      <c r="O95" s="122"/>
      <c r="P95" s="122"/>
      <c r="Q95" s="122"/>
      <c r="R95" s="122"/>
      <c r="S95" s="122"/>
      <c r="T95" s="122"/>
      <c r="U95" s="122"/>
      <c r="V95" s="122"/>
      <c r="W95" s="122"/>
      <c r="X95" s="122"/>
      <c r="Y95" s="122"/>
      <c r="Z95" s="122"/>
      <c r="AA95" s="122"/>
      <c r="AB95" s="123"/>
    </row>
    <row r="96" customFormat="false" ht="12.75" hidden="false" customHeight="false" outlineLevel="0" collapsed="false">
      <c r="D96" s="121"/>
      <c r="E96" s="122"/>
      <c r="F96" s="122"/>
      <c r="G96" s="122"/>
      <c r="H96" s="122"/>
      <c r="I96" s="122"/>
      <c r="J96" s="122"/>
      <c r="K96" s="122"/>
      <c r="L96" s="122"/>
      <c r="M96" s="122"/>
      <c r="N96" s="122"/>
      <c r="O96" s="122"/>
      <c r="P96" s="122"/>
      <c r="Q96" s="122"/>
      <c r="R96" s="122"/>
      <c r="S96" s="122"/>
      <c r="T96" s="122"/>
      <c r="U96" s="122"/>
      <c r="V96" s="122"/>
      <c r="W96" s="122"/>
      <c r="X96" s="122"/>
      <c r="Y96" s="122"/>
      <c r="Z96" s="122"/>
      <c r="AA96" s="122"/>
      <c r="AB96" s="123"/>
    </row>
    <row r="97" customFormat="false" ht="12.75" hidden="false" customHeight="false" outlineLevel="0" collapsed="false">
      <c r="D97" s="121"/>
      <c r="E97" s="122"/>
      <c r="F97" s="122"/>
      <c r="G97" s="122"/>
      <c r="H97" s="122"/>
      <c r="I97" s="122"/>
      <c r="J97" s="122"/>
      <c r="K97" s="122"/>
      <c r="L97" s="122"/>
      <c r="M97" s="122"/>
      <c r="N97" s="122"/>
      <c r="O97" s="122"/>
      <c r="P97" s="122"/>
      <c r="Q97" s="122"/>
      <c r="R97" s="122"/>
      <c r="S97" s="122"/>
      <c r="T97" s="122"/>
      <c r="U97" s="122"/>
      <c r="V97" s="122"/>
      <c r="W97" s="122"/>
      <c r="X97" s="122"/>
      <c r="Y97" s="122"/>
      <c r="Z97" s="122"/>
      <c r="AA97" s="122"/>
      <c r="AB97" s="123"/>
    </row>
    <row r="98" customFormat="false" ht="12.75" hidden="false" customHeight="false" outlineLevel="0" collapsed="false">
      <c r="D98" s="121"/>
      <c r="E98" s="122"/>
      <c r="F98" s="122"/>
      <c r="G98" s="122"/>
      <c r="H98" s="122"/>
      <c r="I98" s="122"/>
      <c r="J98" s="122"/>
      <c r="K98" s="122"/>
      <c r="L98" s="122"/>
      <c r="M98" s="122"/>
      <c r="N98" s="122"/>
      <c r="O98" s="122"/>
      <c r="P98" s="122"/>
      <c r="Q98" s="122"/>
      <c r="R98" s="122"/>
      <c r="S98" s="122"/>
      <c r="T98" s="122"/>
      <c r="U98" s="122"/>
      <c r="V98" s="122"/>
      <c r="W98" s="122"/>
      <c r="X98" s="122"/>
      <c r="Y98" s="122"/>
      <c r="Z98" s="122"/>
      <c r="AA98" s="122"/>
      <c r="AB98" s="123"/>
    </row>
    <row r="99" customFormat="false" ht="12.75" hidden="false" customHeight="false" outlineLevel="0" collapsed="false">
      <c r="D99" s="121"/>
      <c r="E99" s="122"/>
      <c r="F99" s="122"/>
      <c r="G99" s="122"/>
      <c r="H99" s="122"/>
      <c r="I99" s="122"/>
      <c r="J99" s="122"/>
      <c r="K99" s="122"/>
      <c r="L99" s="122"/>
      <c r="M99" s="122"/>
      <c r="N99" s="122"/>
      <c r="O99" s="122"/>
      <c r="P99" s="122"/>
      <c r="Q99" s="122"/>
      <c r="R99" s="122"/>
      <c r="S99" s="122"/>
      <c r="T99" s="122"/>
      <c r="U99" s="122"/>
      <c r="V99" s="122"/>
      <c r="W99" s="122"/>
      <c r="X99" s="122"/>
      <c r="Y99" s="122"/>
      <c r="Z99" s="122"/>
      <c r="AA99" s="122"/>
      <c r="AB99" s="123"/>
    </row>
    <row r="100" customFormat="false" ht="12.75" hidden="false" customHeight="false" outlineLevel="0" collapsed="false">
      <c r="D100" s="121"/>
      <c r="E100" s="122"/>
      <c r="F100" s="122"/>
      <c r="G100" s="122"/>
      <c r="H100" s="122"/>
      <c r="I100" s="122"/>
      <c r="J100" s="122"/>
      <c r="K100" s="122"/>
      <c r="L100" s="122"/>
      <c r="M100" s="122"/>
      <c r="N100" s="122"/>
      <c r="O100" s="122"/>
      <c r="P100" s="122"/>
      <c r="Q100" s="122"/>
      <c r="R100" s="122"/>
      <c r="S100" s="122"/>
      <c r="T100" s="122"/>
      <c r="U100" s="122"/>
      <c r="V100" s="122"/>
      <c r="W100" s="122"/>
      <c r="X100" s="122"/>
      <c r="Y100" s="122"/>
      <c r="Z100" s="122"/>
      <c r="AA100" s="122"/>
      <c r="AB100" s="123"/>
    </row>
    <row r="101" customFormat="false" ht="12.75" hidden="false" customHeight="false" outlineLevel="0" collapsed="false">
      <c r="D101" s="121"/>
      <c r="E101" s="122"/>
      <c r="F101" s="122"/>
      <c r="G101" s="122"/>
      <c r="H101" s="122"/>
      <c r="I101" s="122"/>
      <c r="J101" s="122"/>
      <c r="K101" s="122"/>
      <c r="L101" s="122"/>
      <c r="M101" s="122"/>
      <c r="N101" s="122"/>
      <c r="O101" s="122"/>
      <c r="P101" s="122"/>
      <c r="Q101" s="122"/>
      <c r="R101" s="122"/>
      <c r="S101" s="122"/>
      <c r="T101" s="122"/>
      <c r="U101" s="122"/>
      <c r="V101" s="122"/>
      <c r="W101" s="122"/>
      <c r="X101" s="122"/>
      <c r="Y101" s="122"/>
      <c r="Z101" s="122"/>
      <c r="AA101" s="122"/>
      <c r="AB101" s="123"/>
    </row>
    <row r="102" customFormat="false" ht="12.75" hidden="false" customHeight="false" outlineLevel="0" collapsed="false">
      <c r="D102" s="121"/>
      <c r="E102" s="122"/>
      <c r="F102" s="122"/>
      <c r="G102" s="122"/>
      <c r="H102" s="122"/>
      <c r="I102" s="122"/>
      <c r="J102" s="122"/>
      <c r="K102" s="122"/>
      <c r="L102" s="122"/>
      <c r="M102" s="122"/>
      <c r="N102" s="122"/>
      <c r="O102" s="122"/>
      <c r="P102" s="122"/>
      <c r="Q102" s="122"/>
      <c r="R102" s="122"/>
      <c r="S102" s="122"/>
      <c r="T102" s="122"/>
      <c r="U102" s="122"/>
      <c r="V102" s="122"/>
      <c r="W102" s="122"/>
      <c r="X102" s="122"/>
      <c r="Y102" s="122"/>
      <c r="Z102" s="122"/>
      <c r="AA102" s="122"/>
      <c r="AB102" s="123"/>
    </row>
    <row r="103" customFormat="false" ht="12.75" hidden="false" customHeight="false" outlineLevel="0" collapsed="false">
      <c r="D103" s="121"/>
      <c r="E103" s="122"/>
      <c r="F103" s="122"/>
      <c r="G103" s="122"/>
      <c r="H103" s="122"/>
      <c r="I103" s="122"/>
      <c r="J103" s="122"/>
      <c r="K103" s="122"/>
      <c r="L103" s="122"/>
      <c r="M103" s="122"/>
      <c r="N103" s="122"/>
      <c r="O103" s="122"/>
      <c r="P103" s="122"/>
      <c r="Q103" s="122"/>
      <c r="R103" s="122"/>
      <c r="S103" s="122"/>
      <c r="T103" s="122"/>
      <c r="U103" s="122"/>
      <c r="V103" s="122"/>
      <c r="W103" s="122"/>
      <c r="X103" s="122"/>
      <c r="Y103" s="122"/>
      <c r="Z103" s="122"/>
      <c r="AA103" s="122"/>
      <c r="AB103" s="123"/>
    </row>
    <row r="104" customFormat="false" ht="12.75" hidden="false" customHeight="false" outlineLevel="0" collapsed="false">
      <c r="D104" s="121"/>
      <c r="E104" s="122"/>
      <c r="F104" s="122"/>
      <c r="G104" s="122"/>
      <c r="H104" s="122"/>
      <c r="I104" s="122"/>
      <c r="J104" s="122"/>
      <c r="K104" s="122"/>
      <c r="L104" s="122"/>
      <c r="M104" s="122"/>
      <c r="N104" s="122"/>
      <c r="O104" s="122"/>
      <c r="P104" s="122"/>
      <c r="Q104" s="122"/>
      <c r="R104" s="122"/>
      <c r="S104" s="122"/>
      <c r="T104" s="122"/>
      <c r="U104" s="122"/>
      <c r="V104" s="122"/>
      <c r="W104" s="122"/>
      <c r="X104" s="122"/>
      <c r="Y104" s="122"/>
      <c r="Z104" s="122"/>
      <c r="AA104" s="122"/>
      <c r="AB104" s="123"/>
    </row>
    <row r="105" customFormat="false" ht="12.75" hidden="false" customHeight="false" outlineLevel="0" collapsed="false">
      <c r="D105" s="121"/>
      <c r="E105" s="122"/>
      <c r="F105" s="122"/>
      <c r="G105" s="122"/>
      <c r="H105" s="122"/>
      <c r="I105" s="122"/>
      <c r="J105" s="122"/>
      <c r="K105" s="122"/>
      <c r="L105" s="122"/>
      <c r="M105" s="122"/>
      <c r="N105" s="122"/>
      <c r="O105" s="122"/>
      <c r="P105" s="122"/>
      <c r="Q105" s="122"/>
      <c r="R105" s="122"/>
      <c r="S105" s="122"/>
      <c r="T105" s="122"/>
      <c r="U105" s="122"/>
      <c r="V105" s="122"/>
      <c r="W105" s="122"/>
      <c r="X105" s="122"/>
      <c r="Y105" s="122"/>
      <c r="Z105" s="122"/>
      <c r="AA105" s="122"/>
      <c r="AB105" s="123"/>
    </row>
    <row r="106" customFormat="false" ht="12.75" hidden="false" customHeight="false" outlineLevel="0" collapsed="false">
      <c r="D106" s="121"/>
      <c r="E106" s="122"/>
      <c r="F106" s="122"/>
      <c r="G106" s="122"/>
      <c r="H106" s="122"/>
      <c r="I106" s="122"/>
      <c r="J106" s="122"/>
      <c r="K106" s="122"/>
      <c r="L106" s="122"/>
      <c r="M106" s="122"/>
      <c r="N106" s="122"/>
      <c r="O106" s="122"/>
      <c r="P106" s="122"/>
      <c r="Q106" s="122"/>
      <c r="R106" s="122"/>
      <c r="S106" s="122"/>
      <c r="T106" s="122"/>
      <c r="U106" s="122"/>
      <c r="V106" s="122"/>
      <c r="W106" s="122"/>
      <c r="X106" s="122"/>
      <c r="Y106" s="122"/>
      <c r="Z106" s="122"/>
      <c r="AA106" s="122"/>
      <c r="AB106" s="123"/>
    </row>
    <row r="107" customFormat="false" ht="12.75" hidden="false" customHeight="false" outlineLevel="0" collapsed="false">
      <c r="D107" s="121"/>
      <c r="E107" s="122"/>
      <c r="F107" s="122"/>
      <c r="G107" s="122"/>
      <c r="H107" s="122"/>
      <c r="I107" s="122"/>
      <c r="J107" s="122"/>
      <c r="K107" s="122"/>
      <c r="L107" s="122"/>
      <c r="M107" s="122"/>
      <c r="N107" s="122"/>
      <c r="O107" s="122"/>
      <c r="P107" s="122"/>
      <c r="Q107" s="122"/>
      <c r="R107" s="122"/>
      <c r="S107" s="122"/>
      <c r="T107" s="122"/>
      <c r="U107" s="122"/>
      <c r="V107" s="122"/>
      <c r="W107" s="122"/>
      <c r="X107" s="122"/>
      <c r="Y107" s="122"/>
      <c r="Z107" s="122"/>
      <c r="AA107" s="122"/>
      <c r="AB107" s="123"/>
    </row>
    <row r="108" customFormat="false" ht="12.75" hidden="false" customHeight="false" outlineLevel="0" collapsed="false">
      <c r="D108" s="121"/>
      <c r="E108" s="122"/>
      <c r="F108" s="122"/>
      <c r="G108" s="122"/>
      <c r="H108" s="122"/>
      <c r="I108" s="122"/>
      <c r="J108" s="122"/>
      <c r="K108" s="122"/>
      <c r="L108" s="122"/>
      <c r="M108" s="122"/>
      <c r="N108" s="122"/>
      <c r="O108" s="122"/>
      <c r="P108" s="122"/>
      <c r="Q108" s="122"/>
      <c r="R108" s="122"/>
      <c r="S108" s="122"/>
      <c r="T108" s="122"/>
      <c r="U108" s="122"/>
      <c r="V108" s="122"/>
      <c r="W108" s="122"/>
      <c r="X108" s="122"/>
      <c r="Y108" s="122"/>
      <c r="Z108" s="122"/>
      <c r="AA108" s="122"/>
      <c r="AB108" s="123"/>
    </row>
    <row r="109" customFormat="false" ht="12.75" hidden="false" customHeight="false" outlineLevel="0" collapsed="false">
      <c r="D109" s="121"/>
      <c r="E109" s="122"/>
      <c r="F109" s="122"/>
      <c r="G109" s="122"/>
      <c r="H109" s="122"/>
      <c r="I109" s="122"/>
      <c r="J109" s="122"/>
      <c r="K109" s="122"/>
      <c r="L109" s="122"/>
      <c r="M109" s="122"/>
      <c r="N109" s="122"/>
      <c r="O109" s="122"/>
      <c r="P109" s="122"/>
      <c r="Q109" s="122"/>
      <c r="R109" s="122"/>
      <c r="S109" s="122"/>
      <c r="T109" s="122"/>
      <c r="U109" s="122"/>
      <c r="V109" s="122"/>
      <c r="W109" s="122"/>
      <c r="X109" s="122"/>
      <c r="Y109" s="122"/>
      <c r="Z109" s="122"/>
      <c r="AA109" s="122"/>
      <c r="AB109" s="123"/>
    </row>
    <row r="110" customFormat="false" ht="12.75" hidden="false" customHeight="false" outlineLevel="0" collapsed="false">
      <c r="D110" s="121"/>
      <c r="E110" s="122"/>
      <c r="F110" s="122"/>
      <c r="G110" s="122"/>
      <c r="H110" s="122"/>
      <c r="I110" s="122"/>
      <c r="J110" s="122"/>
      <c r="K110" s="122"/>
      <c r="L110" s="122"/>
      <c r="M110" s="122"/>
      <c r="N110" s="122"/>
      <c r="O110" s="122"/>
      <c r="P110" s="122"/>
      <c r="Q110" s="122"/>
      <c r="R110" s="122"/>
      <c r="S110" s="122"/>
      <c r="T110" s="122"/>
      <c r="U110" s="122"/>
      <c r="V110" s="122"/>
      <c r="W110" s="122"/>
      <c r="X110" s="122"/>
      <c r="Y110" s="122"/>
      <c r="Z110" s="122"/>
      <c r="AA110" s="122"/>
      <c r="AB110" s="123"/>
    </row>
    <row r="111" customFormat="false" ht="12.75" hidden="false" customHeight="false" outlineLevel="0" collapsed="false">
      <c r="D111" s="121"/>
      <c r="E111" s="122"/>
      <c r="F111" s="122"/>
      <c r="G111" s="122"/>
      <c r="H111" s="122"/>
      <c r="I111" s="122"/>
      <c r="J111" s="122"/>
      <c r="K111" s="122"/>
      <c r="L111" s="122"/>
      <c r="M111" s="122"/>
      <c r="N111" s="122"/>
      <c r="O111" s="122"/>
      <c r="P111" s="122"/>
      <c r="Q111" s="122"/>
      <c r="R111" s="122"/>
      <c r="S111" s="122"/>
      <c r="T111" s="122"/>
      <c r="U111" s="122"/>
      <c r="V111" s="122"/>
      <c r="W111" s="122"/>
      <c r="X111" s="122"/>
      <c r="Y111" s="122"/>
      <c r="Z111" s="122"/>
      <c r="AA111" s="122"/>
      <c r="AB111" s="123"/>
    </row>
    <row r="112" customFormat="false" ht="12.75" hidden="false" customHeight="false" outlineLevel="0" collapsed="false">
      <c r="D112" s="121"/>
      <c r="E112" s="122"/>
      <c r="F112" s="122"/>
      <c r="G112" s="122"/>
      <c r="H112" s="122"/>
      <c r="I112" s="122"/>
      <c r="J112" s="122"/>
      <c r="K112" s="122"/>
      <c r="L112" s="122"/>
      <c r="M112" s="122"/>
      <c r="N112" s="122"/>
      <c r="O112" s="122"/>
      <c r="P112" s="122"/>
      <c r="Q112" s="122"/>
      <c r="R112" s="122"/>
      <c r="S112" s="122"/>
      <c r="T112" s="122"/>
      <c r="U112" s="122"/>
      <c r="V112" s="122"/>
      <c r="W112" s="122"/>
      <c r="X112" s="122"/>
      <c r="Y112" s="122"/>
      <c r="Z112" s="122"/>
      <c r="AA112" s="122"/>
      <c r="AB112" s="123"/>
    </row>
    <row r="113" customFormat="false" ht="12.75" hidden="false" customHeight="false" outlineLevel="0" collapsed="false">
      <c r="D113" s="121"/>
      <c r="E113" s="122"/>
      <c r="F113" s="122"/>
      <c r="G113" s="122"/>
      <c r="H113" s="122"/>
      <c r="I113" s="122"/>
      <c r="J113" s="122"/>
      <c r="K113" s="122"/>
      <c r="L113" s="122"/>
      <c r="M113" s="122"/>
      <c r="N113" s="122"/>
      <c r="O113" s="122"/>
      <c r="P113" s="122"/>
      <c r="Q113" s="122"/>
      <c r="R113" s="122"/>
      <c r="S113" s="122"/>
      <c r="T113" s="122"/>
      <c r="U113" s="122"/>
      <c r="V113" s="122"/>
      <c r="W113" s="122"/>
      <c r="X113" s="122"/>
      <c r="Y113" s="122"/>
      <c r="Z113" s="122"/>
      <c r="AA113" s="122"/>
      <c r="AB113" s="123"/>
    </row>
    <row r="114" customFormat="false" ht="12.75" hidden="false" customHeight="false" outlineLevel="0" collapsed="false">
      <c r="D114" s="121"/>
      <c r="E114" s="122"/>
      <c r="F114" s="122"/>
      <c r="G114" s="122"/>
      <c r="H114" s="122"/>
      <c r="I114" s="122"/>
      <c r="J114" s="122"/>
      <c r="K114" s="122"/>
      <c r="L114" s="122"/>
      <c r="M114" s="122"/>
      <c r="N114" s="122"/>
      <c r="O114" s="122"/>
      <c r="P114" s="122"/>
      <c r="Q114" s="122"/>
      <c r="R114" s="122"/>
      <c r="S114" s="122"/>
      <c r="T114" s="122"/>
      <c r="U114" s="122"/>
      <c r="V114" s="122"/>
      <c r="W114" s="122"/>
      <c r="X114" s="122"/>
      <c r="Y114" s="122"/>
      <c r="Z114" s="122"/>
      <c r="AA114" s="122"/>
      <c r="AB114" s="123"/>
    </row>
    <row r="115" customFormat="false" ht="12.75" hidden="false" customHeight="false" outlineLevel="0" collapsed="false">
      <c r="D115" s="121"/>
      <c r="E115" s="122"/>
      <c r="F115" s="122"/>
      <c r="G115" s="122"/>
      <c r="H115" s="122"/>
      <c r="I115" s="122"/>
      <c r="J115" s="122"/>
      <c r="K115" s="122"/>
      <c r="L115" s="122"/>
      <c r="M115" s="122"/>
      <c r="N115" s="122"/>
      <c r="O115" s="122"/>
      <c r="P115" s="122"/>
      <c r="Q115" s="122"/>
      <c r="R115" s="122"/>
      <c r="S115" s="122"/>
      <c r="T115" s="122"/>
      <c r="U115" s="122"/>
      <c r="V115" s="122"/>
      <c r="W115" s="122"/>
      <c r="X115" s="122"/>
      <c r="Y115" s="122"/>
      <c r="Z115" s="122"/>
      <c r="AA115" s="122"/>
      <c r="AB115" s="123"/>
    </row>
    <row r="116" customFormat="false" ht="12.75" hidden="false" customHeight="false" outlineLevel="0" collapsed="false">
      <c r="D116" s="121"/>
      <c r="E116" s="122"/>
      <c r="F116" s="122"/>
      <c r="G116" s="122"/>
      <c r="H116" s="122"/>
      <c r="I116" s="122"/>
      <c r="J116" s="122"/>
      <c r="K116" s="122"/>
      <c r="L116" s="122"/>
      <c r="M116" s="122"/>
      <c r="N116" s="122"/>
      <c r="O116" s="122"/>
      <c r="P116" s="122"/>
      <c r="Q116" s="122"/>
      <c r="R116" s="122"/>
      <c r="S116" s="122"/>
      <c r="T116" s="122"/>
      <c r="U116" s="122"/>
      <c r="V116" s="122"/>
      <c r="W116" s="122"/>
      <c r="X116" s="122"/>
      <c r="Y116" s="122"/>
      <c r="Z116" s="122"/>
      <c r="AA116" s="122"/>
      <c r="AB116" s="123"/>
    </row>
    <row r="117" customFormat="false" ht="12.75" hidden="false" customHeight="false" outlineLevel="0" collapsed="false">
      <c r="D117" s="121"/>
      <c r="E117" s="122"/>
      <c r="F117" s="122"/>
      <c r="G117" s="122"/>
      <c r="H117" s="122"/>
      <c r="I117" s="122"/>
      <c r="J117" s="122"/>
      <c r="K117" s="122"/>
      <c r="L117" s="122"/>
      <c r="M117" s="122"/>
      <c r="N117" s="122"/>
      <c r="O117" s="122"/>
      <c r="P117" s="122"/>
      <c r="Q117" s="122"/>
      <c r="R117" s="122"/>
      <c r="S117" s="122"/>
      <c r="T117" s="122"/>
      <c r="U117" s="122"/>
      <c r="V117" s="122"/>
      <c r="W117" s="122"/>
      <c r="X117" s="122"/>
      <c r="Y117" s="122"/>
      <c r="Z117" s="122"/>
      <c r="AA117" s="122"/>
      <c r="AB117" s="123"/>
    </row>
    <row r="118" customFormat="false" ht="12.75" hidden="false" customHeight="false" outlineLevel="0" collapsed="false">
      <c r="D118" s="121"/>
      <c r="E118" s="122"/>
      <c r="F118" s="122"/>
      <c r="G118" s="122"/>
      <c r="H118" s="122"/>
      <c r="I118" s="122"/>
      <c r="J118" s="122"/>
      <c r="K118" s="122"/>
      <c r="L118" s="122"/>
      <c r="M118" s="122"/>
      <c r="N118" s="122"/>
      <c r="O118" s="122"/>
      <c r="P118" s="122"/>
      <c r="Q118" s="122"/>
      <c r="R118" s="122"/>
      <c r="S118" s="122"/>
      <c r="T118" s="122"/>
      <c r="U118" s="122"/>
      <c r="V118" s="122"/>
      <c r="W118" s="122"/>
      <c r="X118" s="122"/>
      <c r="Y118" s="122"/>
      <c r="Z118" s="122"/>
      <c r="AA118" s="122"/>
      <c r="AB118" s="123"/>
    </row>
    <row r="119" customFormat="false" ht="12.75" hidden="false" customHeight="false" outlineLevel="0" collapsed="false">
      <c r="D119" s="121"/>
      <c r="E119" s="122"/>
      <c r="F119" s="122"/>
      <c r="G119" s="122"/>
      <c r="H119" s="122"/>
      <c r="I119" s="122"/>
      <c r="J119" s="122"/>
      <c r="K119" s="122"/>
      <c r="L119" s="122"/>
      <c r="M119" s="122"/>
      <c r="N119" s="122"/>
      <c r="O119" s="122"/>
      <c r="P119" s="122"/>
      <c r="Q119" s="122"/>
      <c r="R119" s="122"/>
      <c r="S119" s="122"/>
      <c r="T119" s="122"/>
      <c r="U119" s="122"/>
      <c r="V119" s="122"/>
      <c r="W119" s="122"/>
      <c r="X119" s="122"/>
      <c r="Y119" s="122"/>
      <c r="Z119" s="122"/>
      <c r="AA119" s="122"/>
      <c r="AB119" s="123"/>
    </row>
    <row r="120" customFormat="false" ht="12.75" hidden="false" customHeight="false" outlineLevel="0" collapsed="false">
      <c r="D120" s="121"/>
      <c r="E120" s="122"/>
      <c r="F120" s="122"/>
      <c r="G120" s="122"/>
      <c r="H120" s="122"/>
      <c r="I120" s="122"/>
      <c r="J120" s="122"/>
      <c r="K120" s="122"/>
      <c r="L120" s="122"/>
      <c r="M120" s="122"/>
      <c r="N120" s="122"/>
      <c r="O120" s="122"/>
      <c r="P120" s="122"/>
      <c r="Q120" s="122"/>
      <c r="R120" s="122"/>
      <c r="S120" s="122"/>
      <c r="T120" s="122"/>
      <c r="U120" s="122"/>
      <c r="V120" s="122"/>
      <c r="W120" s="122"/>
      <c r="X120" s="122"/>
      <c r="Y120" s="122"/>
      <c r="Z120" s="122"/>
      <c r="AA120" s="122"/>
      <c r="AB120" s="123"/>
    </row>
    <row r="121" customFormat="false" ht="12.75" hidden="false" customHeight="false" outlineLevel="0" collapsed="false">
      <c r="D121" s="121"/>
      <c r="E121" s="122"/>
      <c r="F121" s="122"/>
      <c r="G121" s="122"/>
      <c r="H121" s="122"/>
      <c r="I121" s="122"/>
      <c r="J121" s="122"/>
      <c r="K121" s="122"/>
      <c r="L121" s="122"/>
      <c r="M121" s="122"/>
      <c r="N121" s="122"/>
      <c r="O121" s="122"/>
      <c r="P121" s="122"/>
      <c r="Q121" s="122"/>
      <c r="R121" s="122"/>
      <c r="S121" s="122"/>
      <c r="T121" s="122"/>
      <c r="U121" s="122"/>
      <c r="V121" s="122"/>
      <c r="W121" s="122"/>
      <c r="X121" s="122"/>
      <c r="Y121" s="122"/>
      <c r="Z121" s="122"/>
      <c r="AA121" s="122"/>
      <c r="AB121" s="123"/>
    </row>
    <row r="122" customFormat="false" ht="12.75" hidden="false" customHeight="false" outlineLevel="0" collapsed="false">
      <c r="D122" s="121"/>
      <c r="E122" s="122"/>
      <c r="F122" s="122"/>
      <c r="G122" s="122"/>
      <c r="H122" s="122"/>
      <c r="I122" s="122"/>
      <c r="J122" s="122"/>
      <c r="K122" s="122"/>
      <c r="L122" s="122"/>
      <c r="M122" s="122"/>
      <c r="N122" s="122"/>
      <c r="O122" s="122"/>
      <c r="P122" s="122"/>
      <c r="Q122" s="122"/>
      <c r="R122" s="122"/>
      <c r="S122" s="122"/>
      <c r="T122" s="122"/>
      <c r="U122" s="122"/>
      <c r="V122" s="122"/>
      <c r="W122" s="122"/>
      <c r="X122" s="122"/>
      <c r="Y122" s="122"/>
      <c r="Z122" s="122"/>
      <c r="AA122" s="122"/>
      <c r="AB122" s="123"/>
    </row>
    <row r="123" customFormat="false" ht="12.75" hidden="false" customHeight="false" outlineLevel="0" collapsed="false">
      <c r="D123" s="121"/>
      <c r="E123" s="122"/>
      <c r="F123" s="122"/>
      <c r="G123" s="122"/>
      <c r="H123" s="122"/>
      <c r="I123" s="122"/>
      <c r="J123" s="122"/>
      <c r="K123" s="122"/>
      <c r="L123" s="122"/>
      <c r="M123" s="122"/>
      <c r="N123" s="122"/>
      <c r="O123" s="122"/>
      <c r="P123" s="122"/>
      <c r="Q123" s="122"/>
      <c r="R123" s="122"/>
      <c r="S123" s="122"/>
      <c r="T123" s="122"/>
      <c r="U123" s="122"/>
      <c r="V123" s="122"/>
      <c r="W123" s="122"/>
      <c r="X123" s="122"/>
      <c r="Y123" s="122"/>
      <c r="Z123" s="122"/>
      <c r="AA123" s="122"/>
      <c r="AB123" s="123"/>
    </row>
    <row r="124" customFormat="false" ht="12.75" hidden="false" customHeight="false" outlineLevel="0" collapsed="false">
      <c r="D124" s="121"/>
      <c r="E124" s="122"/>
      <c r="F124" s="122"/>
      <c r="G124" s="122"/>
      <c r="H124" s="122"/>
      <c r="I124" s="122"/>
      <c r="J124" s="122"/>
      <c r="K124" s="122"/>
      <c r="L124" s="122"/>
      <c r="M124" s="122"/>
      <c r="N124" s="122"/>
      <c r="O124" s="122"/>
      <c r="P124" s="122"/>
      <c r="Q124" s="122"/>
      <c r="R124" s="122"/>
      <c r="S124" s="122"/>
      <c r="T124" s="122"/>
      <c r="U124" s="122"/>
      <c r="V124" s="122"/>
      <c r="W124" s="122"/>
      <c r="X124" s="122"/>
      <c r="Y124" s="122"/>
      <c r="Z124" s="122"/>
      <c r="AA124" s="122"/>
      <c r="AB124" s="123"/>
    </row>
    <row r="125" customFormat="false" ht="12.75" hidden="false" customHeight="false" outlineLevel="0" collapsed="false">
      <c r="D125" s="121"/>
      <c r="E125" s="122"/>
      <c r="F125" s="122"/>
      <c r="G125" s="122"/>
      <c r="H125" s="122"/>
      <c r="I125" s="122"/>
      <c r="J125" s="122"/>
      <c r="K125" s="122"/>
      <c r="L125" s="122"/>
      <c r="M125" s="122"/>
      <c r="N125" s="122"/>
      <c r="O125" s="122"/>
      <c r="P125" s="122"/>
      <c r="Q125" s="122"/>
      <c r="R125" s="122"/>
      <c r="S125" s="122"/>
      <c r="T125" s="122"/>
      <c r="U125" s="122"/>
      <c r="V125" s="122"/>
      <c r="W125" s="122"/>
      <c r="X125" s="122"/>
      <c r="Y125" s="122"/>
      <c r="Z125" s="122"/>
      <c r="AA125" s="122"/>
      <c r="AB125" s="123"/>
    </row>
    <row r="126" customFormat="false" ht="12.75" hidden="false" customHeight="false" outlineLevel="0" collapsed="false">
      <c r="D126" s="121"/>
      <c r="E126" s="122"/>
      <c r="F126" s="122"/>
      <c r="G126" s="122"/>
      <c r="H126" s="122"/>
      <c r="I126" s="122"/>
      <c r="J126" s="122"/>
      <c r="K126" s="122"/>
      <c r="L126" s="122"/>
      <c r="M126" s="122"/>
      <c r="N126" s="122"/>
      <c r="O126" s="122"/>
      <c r="P126" s="122"/>
      <c r="Q126" s="122"/>
      <c r="R126" s="122"/>
      <c r="S126" s="122"/>
      <c r="T126" s="122"/>
      <c r="U126" s="122"/>
      <c r="V126" s="122"/>
      <c r="W126" s="122"/>
      <c r="X126" s="122"/>
      <c r="Y126" s="122"/>
      <c r="Z126" s="122"/>
      <c r="AA126" s="122"/>
      <c r="AB126" s="123"/>
    </row>
    <row r="127" customFormat="false" ht="12.75" hidden="false" customHeight="false" outlineLevel="0" collapsed="false">
      <c r="D127" s="121"/>
      <c r="E127" s="122"/>
      <c r="F127" s="122"/>
      <c r="G127" s="122"/>
      <c r="H127" s="122"/>
      <c r="I127" s="122"/>
      <c r="J127" s="122"/>
      <c r="K127" s="122"/>
      <c r="L127" s="122"/>
      <c r="M127" s="122"/>
      <c r="N127" s="122"/>
      <c r="O127" s="122"/>
      <c r="P127" s="122"/>
      <c r="Q127" s="122"/>
      <c r="R127" s="122"/>
      <c r="S127" s="122"/>
      <c r="T127" s="122"/>
      <c r="U127" s="122"/>
      <c r="V127" s="122"/>
      <c r="W127" s="122"/>
      <c r="X127" s="122"/>
      <c r="Y127" s="122"/>
      <c r="Z127" s="122"/>
      <c r="AA127" s="122"/>
      <c r="AB127" s="123"/>
    </row>
    <row r="128" customFormat="false" ht="12.75" hidden="false" customHeight="false" outlineLevel="0" collapsed="false">
      <c r="D128" s="121"/>
      <c r="E128" s="122"/>
      <c r="F128" s="122"/>
      <c r="G128" s="122"/>
      <c r="H128" s="122"/>
      <c r="I128" s="122"/>
      <c r="J128" s="122"/>
      <c r="K128" s="122"/>
      <c r="L128" s="122"/>
      <c r="M128" s="122"/>
      <c r="N128" s="122"/>
      <c r="O128" s="122"/>
      <c r="P128" s="122"/>
      <c r="Q128" s="122"/>
      <c r="R128" s="122"/>
      <c r="S128" s="122"/>
      <c r="T128" s="122"/>
      <c r="U128" s="122"/>
      <c r="V128" s="122"/>
      <c r="W128" s="122"/>
      <c r="X128" s="122"/>
      <c r="Y128" s="122"/>
      <c r="Z128" s="122"/>
      <c r="AA128" s="122"/>
      <c r="AB128" s="123"/>
    </row>
    <row r="129" customFormat="false" ht="12.75" hidden="false" customHeight="false" outlineLevel="0" collapsed="false">
      <c r="D129" s="121"/>
      <c r="E129" s="122"/>
      <c r="F129" s="122"/>
      <c r="G129" s="122"/>
      <c r="H129" s="122"/>
      <c r="I129" s="122"/>
      <c r="J129" s="122"/>
      <c r="K129" s="122"/>
      <c r="L129" s="122"/>
      <c r="M129" s="122"/>
      <c r="N129" s="122"/>
      <c r="O129" s="122"/>
      <c r="P129" s="122"/>
      <c r="Q129" s="122"/>
      <c r="R129" s="122"/>
      <c r="S129" s="122"/>
      <c r="T129" s="122"/>
      <c r="U129" s="122"/>
      <c r="V129" s="122"/>
      <c r="W129" s="122"/>
      <c r="X129" s="122"/>
      <c r="Y129" s="122"/>
      <c r="Z129" s="122"/>
      <c r="AA129" s="122"/>
      <c r="AB129" s="123"/>
    </row>
    <row r="130" customFormat="false" ht="12.75" hidden="false" customHeight="false" outlineLevel="0" collapsed="false">
      <c r="D130" s="121"/>
      <c r="E130" s="122"/>
      <c r="F130" s="122"/>
      <c r="G130" s="122"/>
      <c r="H130" s="122"/>
      <c r="I130" s="122"/>
      <c r="J130" s="122"/>
      <c r="K130" s="122"/>
      <c r="L130" s="122"/>
      <c r="M130" s="122"/>
      <c r="N130" s="122"/>
      <c r="O130" s="122"/>
      <c r="P130" s="122"/>
      <c r="Q130" s="122"/>
      <c r="R130" s="122"/>
      <c r="S130" s="122"/>
      <c r="T130" s="122"/>
      <c r="U130" s="122"/>
      <c r="V130" s="122"/>
      <c r="W130" s="122"/>
      <c r="X130" s="122"/>
      <c r="Y130" s="122"/>
      <c r="Z130" s="122"/>
      <c r="AA130" s="122"/>
      <c r="AB130" s="123"/>
    </row>
    <row r="131" customFormat="false" ht="12.75" hidden="false" customHeight="false" outlineLevel="0" collapsed="false">
      <c r="D131" s="121"/>
      <c r="E131" s="122"/>
      <c r="F131" s="122"/>
      <c r="G131" s="122"/>
      <c r="H131" s="122"/>
      <c r="I131" s="122"/>
      <c r="J131" s="122"/>
      <c r="K131" s="122"/>
      <c r="L131" s="122"/>
      <c r="M131" s="122"/>
      <c r="N131" s="122"/>
      <c r="O131" s="122"/>
      <c r="P131" s="122"/>
      <c r="Q131" s="122"/>
      <c r="R131" s="122"/>
      <c r="S131" s="122"/>
      <c r="T131" s="122"/>
      <c r="U131" s="122"/>
      <c r="V131" s="122"/>
      <c r="W131" s="122"/>
      <c r="X131" s="122"/>
      <c r="Y131" s="122"/>
      <c r="Z131" s="122"/>
      <c r="AA131" s="122"/>
      <c r="AB131" s="123"/>
    </row>
    <row r="132" customFormat="false" ht="12.75" hidden="false" customHeight="false" outlineLevel="0" collapsed="false">
      <c r="D132" s="121"/>
      <c r="E132" s="122"/>
      <c r="F132" s="122"/>
      <c r="G132" s="122"/>
      <c r="H132" s="122"/>
      <c r="I132" s="122"/>
      <c r="J132" s="122"/>
      <c r="K132" s="122"/>
      <c r="L132" s="122"/>
      <c r="M132" s="122"/>
      <c r="N132" s="122"/>
      <c r="O132" s="122"/>
      <c r="P132" s="122"/>
      <c r="Q132" s="122"/>
      <c r="R132" s="122"/>
      <c r="S132" s="122"/>
      <c r="T132" s="122"/>
      <c r="U132" s="122"/>
      <c r="V132" s="122"/>
      <c r="W132" s="122"/>
      <c r="X132" s="122"/>
      <c r="Y132" s="122"/>
      <c r="Z132" s="122"/>
      <c r="AA132" s="122"/>
      <c r="AB132" s="123"/>
    </row>
    <row r="133" customFormat="false" ht="12.75" hidden="false" customHeight="false" outlineLevel="0" collapsed="false">
      <c r="D133" s="121"/>
      <c r="E133" s="122"/>
      <c r="F133" s="122"/>
      <c r="G133" s="122"/>
      <c r="H133" s="122"/>
      <c r="I133" s="122"/>
      <c r="J133" s="122"/>
      <c r="K133" s="122"/>
      <c r="L133" s="122"/>
      <c r="M133" s="122"/>
      <c r="N133" s="122"/>
      <c r="O133" s="122"/>
      <c r="P133" s="122"/>
      <c r="Q133" s="122"/>
      <c r="R133" s="122"/>
      <c r="S133" s="122"/>
      <c r="T133" s="122"/>
      <c r="U133" s="122"/>
      <c r="V133" s="122"/>
      <c r="W133" s="122"/>
      <c r="X133" s="122"/>
      <c r="Y133" s="122"/>
      <c r="Z133" s="122"/>
      <c r="AA133" s="122"/>
      <c r="AB133" s="123"/>
    </row>
    <row r="134" customFormat="false" ht="12.75" hidden="false" customHeight="false" outlineLevel="0" collapsed="false">
      <c r="D134" s="121"/>
      <c r="E134" s="122"/>
      <c r="F134" s="122"/>
      <c r="G134" s="122"/>
      <c r="H134" s="122"/>
      <c r="I134" s="122"/>
      <c r="J134" s="122"/>
      <c r="K134" s="122"/>
      <c r="L134" s="122"/>
      <c r="M134" s="122"/>
      <c r="N134" s="122"/>
      <c r="O134" s="122"/>
      <c r="P134" s="122"/>
      <c r="Q134" s="122"/>
      <c r="R134" s="122"/>
      <c r="S134" s="122"/>
      <c r="T134" s="122"/>
      <c r="U134" s="122"/>
      <c r="V134" s="122"/>
      <c r="W134" s="122"/>
      <c r="X134" s="122"/>
      <c r="Y134" s="122"/>
      <c r="Z134" s="122"/>
      <c r="AA134" s="122"/>
      <c r="AB134" s="123"/>
    </row>
    <row r="135" customFormat="false" ht="12.75" hidden="false" customHeight="false" outlineLevel="0" collapsed="false">
      <c r="D135" s="121"/>
      <c r="E135" s="122"/>
      <c r="F135" s="122"/>
      <c r="G135" s="122"/>
      <c r="H135" s="122"/>
      <c r="I135" s="122"/>
      <c r="J135" s="122"/>
      <c r="K135" s="122"/>
      <c r="L135" s="122"/>
      <c r="M135" s="122"/>
      <c r="N135" s="122"/>
      <c r="O135" s="122"/>
      <c r="P135" s="122"/>
      <c r="Q135" s="122"/>
      <c r="R135" s="122"/>
      <c r="S135" s="122"/>
      <c r="T135" s="122"/>
      <c r="U135" s="122"/>
      <c r="V135" s="122"/>
      <c r="W135" s="122"/>
      <c r="X135" s="122"/>
      <c r="Y135" s="122"/>
      <c r="Z135" s="122"/>
      <c r="AA135" s="122"/>
      <c r="AB135" s="123"/>
    </row>
    <row r="136" customFormat="false" ht="12.75" hidden="false" customHeight="false" outlineLevel="0" collapsed="false">
      <c r="D136" s="121"/>
      <c r="E136" s="122"/>
      <c r="F136" s="122"/>
      <c r="G136" s="122"/>
      <c r="H136" s="122"/>
      <c r="I136" s="122"/>
      <c r="J136" s="122"/>
      <c r="K136" s="122"/>
      <c r="L136" s="122"/>
      <c r="M136" s="122"/>
      <c r="N136" s="122"/>
      <c r="O136" s="122"/>
      <c r="P136" s="122"/>
      <c r="Q136" s="122"/>
      <c r="R136" s="122"/>
      <c r="S136" s="122"/>
      <c r="T136" s="122"/>
      <c r="U136" s="122"/>
      <c r="V136" s="122"/>
      <c r="W136" s="122"/>
      <c r="X136" s="122"/>
      <c r="Y136" s="122"/>
      <c r="Z136" s="122"/>
      <c r="AA136" s="122"/>
      <c r="AB136" s="123"/>
    </row>
    <row r="137" customFormat="false" ht="12.75" hidden="false" customHeight="false" outlineLevel="0" collapsed="false">
      <c r="D137" s="121"/>
      <c r="E137" s="122"/>
      <c r="F137" s="122"/>
      <c r="G137" s="122"/>
      <c r="H137" s="122"/>
      <c r="I137" s="122"/>
      <c r="J137" s="122"/>
      <c r="K137" s="122"/>
      <c r="L137" s="122"/>
      <c r="M137" s="122"/>
      <c r="N137" s="122"/>
      <c r="O137" s="122"/>
      <c r="P137" s="122"/>
      <c r="Q137" s="122"/>
      <c r="R137" s="122"/>
      <c r="S137" s="122"/>
      <c r="T137" s="122"/>
      <c r="U137" s="122"/>
      <c r="V137" s="122"/>
      <c r="W137" s="122"/>
      <c r="X137" s="122"/>
      <c r="Y137" s="122"/>
      <c r="Z137" s="122"/>
      <c r="AA137" s="122"/>
      <c r="AB137" s="123"/>
    </row>
    <row r="138" customFormat="false" ht="12.75" hidden="false" customHeight="false" outlineLevel="0" collapsed="false">
      <c r="D138" s="121"/>
      <c r="E138" s="122"/>
      <c r="F138" s="122"/>
      <c r="G138" s="122"/>
      <c r="H138" s="122"/>
      <c r="I138" s="122"/>
      <c r="J138" s="122"/>
      <c r="K138" s="122"/>
      <c r="L138" s="122"/>
      <c r="M138" s="122"/>
      <c r="N138" s="122"/>
      <c r="O138" s="122"/>
      <c r="P138" s="122"/>
      <c r="Q138" s="122"/>
      <c r="R138" s="122"/>
      <c r="S138" s="122"/>
      <c r="T138" s="122"/>
      <c r="U138" s="122"/>
      <c r="V138" s="122"/>
      <c r="W138" s="122"/>
      <c r="X138" s="122"/>
      <c r="Y138" s="122"/>
      <c r="Z138" s="122"/>
      <c r="AA138" s="122"/>
      <c r="AB138" s="123"/>
    </row>
    <row r="139" customFormat="false" ht="12.75" hidden="false" customHeight="false" outlineLevel="0" collapsed="false">
      <c r="D139" s="121"/>
      <c r="E139" s="122"/>
      <c r="F139" s="122"/>
      <c r="G139" s="122"/>
      <c r="H139" s="122"/>
      <c r="I139" s="122"/>
      <c r="J139" s="122"/>
      <c r="K139" s="122"/>
      <c r="L139" s="122"/>
      <c r="M139" s="122"/>
      <c r="N139" s="122"/>
      <c r="O139" s="122"/>
      <c r="P139" s="122"/>
      <c r="Q139" s="122"/>
      <c r="R139" s="122"/>
      <c r="S139" s="122"/>
      <c r="T139" s="122"/>
      <c r="U139" s="122"/>
      <c r="V139" s="122"/>
      <c r="W139" s="122"/>
      <c r="X139" s="122"/>
      <c r="Y139" s="122"/>
      <c r="Z139" s="122"/>
      <c r="AA139" s="122"/>
      <c r="AB139" s="123"/>
    </row>
    <row r="140" customFormat="false" ht="12.75" hidden="false" customHeight="false" outlineLevel="0" collapsed="false">
      <c r="D140" s="121"/>
      <c r="E140" s="122"/>
      <c r="F140" s="122"/>
      <c r="G140" s="122"/>
      <c r="H140" s="122"/>
      <c r="I140" s="122"/>
      <c r="J140" s="122"/>
      <c r="K140" s="122"/>
      <c r="L140" s="122"/>
      <c r="M140" s="122"/>
      <c r="N140" s="122"/>
      <c r="O140" s="122"/>
      <c r="P140" s="122"/>
      <c r="Q140" s="122"/>
      <c r="R140" s="122"/>
      <c r="S140" s="122"/>
      <c r="T140" s="122"/>
      <c r="U140" s="122"/>
      <c r="V140" s="122"/>
      <c r="W140" s="122"/>
      <c r="X140" s="122"/>
      <c r="Y140" s="122"/>
      <c r="Z140" s="122"/>
      <c r="AA140" s="122"/>
      <c r="AB140" s="123"/>
    </row>
    <row r="141" customFormat="false" ht="12.75" hidden="false" customHeight="false" outlineLevel="0" collapsed="false">
      <c r="D141" s="121"/>
      <c r="E141" s="122"/>
      <c r="F141" s="122"/>
      <c r="G141" s="122"/>
      <c r="H141" s="122"/>
      <c r="I141" s="122"/>
      <c r="J141" s="122"/>
      <c r="K141" s="122"/>
      <c r="L141" s="122"/>
      <c r="M141" s="122"/>
      <c r="N141" s="122"/>
      <c r="O141" s="122"/>
      <c r="P141" s="122"/>
      <c r="Q141" s="122"/>
      <c r="R141" s="122"/>
      <c r="S141" s="122"/>
      <c r="T141" s="122"/>
      <c r="U141" s="122"/>
      <c r="V141" s="122"/>
      <c r="W141" s="122"/>
      <c r="X141" s="122"/>
      <c r="Y141" s="122"/>
      <c r="Z141" s="122"/>
      <c r="AA141" s="122"/>
      <c r="AB141" s="123"/>
    </row>
    <row r="142" customFormat="false" ht="12.75" hidden="false" customHeight="false" outlineLevel="0" collapsed="false">
      <c r="D142" s="121"/>
      <c r="E142" s="122"/>
      <c r="F142" s="122"/>
      <c r="G142" s="122"/>
      <c r="H142" s="122"/>
      <c r="I142" s="122"/>
      <c r="J142" s="122"/>
      <c r="K142" s="122"/>
      <c r="L142" s="122"/>
      <c r="M142" s="122"/>
      <c r="N142" s="122"/>
      <c r="O142" s="122"/>
      <c r="P142" s="122"/>
      <c r="Q142" s="122"/>
      <c r="R142" s="122"/>
      <c r="S142" s="122"/>
      <c r="T142" s="122"/>
      <c r="U142" s="122"/>
      <c r="V142" s="122"/>
      <c r="W142" s="122"/>
      <c r="X142" s="122"/>
      <c r="Y142" s="122"/>
      <c r="Z142" s="122"/>
      <c r="AA142" s="122"/>
      <c r="AB142" s="123"/>
    </row>
    <row r="143" customFormat="false" ht="12.75" hidden="false" customHeight="false" outlineLevel="0" collapsed="false">
      <c r="D143" s="121"/>
      <c r="E143" s="122"/>
      <c r="F143" s="122"/>
      <c r="G143" s="122"/>
      <c r="H143" s="122"/>
      <c r="I143" s="122"/>
      <c r="J143" s="122"/>
      <c r="K143" s="122"/>
      <c r="L143" s="122"/>
      <c r="M143" s="122"/>
      <c r="N143" s="122"/>
      <c r="O143" s="122"/>
      <c r="P143" s="122"/>
      <c r="Q143" s="122"/>
      <c r="R143" s="122"/>
      <c r="S143" s="122"/>
      <c r="T143" s="122"/>
      <c r="U143" s="122"/>
      <c r="V143" s="122"/>
      <c r="W143" s="122"/>
      <c r="X143" s="122"/>
      <c r="Y143" s="122"/>
      <c r="Z143" s="122"/>
      <c r="AA143" s="122"/>
      <c r="AB143" s="123"/>
    </row>
    <row r="144" customFormat="false" ht="12.75" hidden="false" customHeight="false" outlineLevel="0" collapsed="false">
      <c r="D144" s="121"/>
      <c r="E144" s="122"/>
      <c r="F144" s="122"/>
      <c r="G144" s="122"/>
      <c r="H144" s="122"/>
      <c r="I144" s="122"/>
      <c r="J144" s="122"/>
      <c r="K144" s="122"/>
      <c r="L144" s="122"/>
      <c r="M144" s="122"/>
      <c r="N144" s="122"/>
      <c r="O144" s="122"/>
      <c r="P144" s="122"/>
      <c r="Q144" s="122"/>
      <c r="R144" s="122"/>
      <c r="S144" s="122"/>
      <c r="T144" s="122"/>
      <c r="U144" s="122"/>
      <c r="V144" s="122"/>
      <c r="W144" s="122"/>
      <c r="X144" s="122"/>
      <c r="Y144" s="122"/>
      <c r="Z144" s="122"/>
      <c r="AA144" s="122"/>
      <c r="AB144" s="123"/>
    </row>
    <row r="145" customFormat="false" ht="12.75" hidden="false" customHeight="false" outlineLevel="0" collapsed="false">
      <c r="D145" s="121"/>
      <c r="E145" s="122"/>
      <c r="F145" s="122"/>
      <c r="G145" s="122"/>
      <c r="H145" s="122"/>
      <c r="I145" s="122"/>
      <c r="J145" s="122"/>
      <c r="K145" s="122"/>
      <c r="L145" s="122"/>
      <c r="M145" s="122"/>
      <c r="N145" s="122"/>
      <c r="O145" s="122"/>
      <c r="P145" s="122"/>
      <c r="Q145" s="122"/>
      <c r="R145" s="122"/>
      <c r="S145" s="122"/>
      <c r="T145" s="122"/>
      <c r="U145" s="122"/>
      <c r="V145" s="122"/>
      <c r="W145" s="122"/>
      <c r="X145" s="122"/>
      <c r="Y145" s="122"/>
      <c r="Z145" s="122"/>
      <c r="AA145" s="122"/>
      <c r="AB145" s="123"/>
    </row>
    <row r="146" customFormat="false" ht="12.75" hidden="false" customHeight="false" outlineLevel="0" collapsed="false">
      <c r="D146" s="121"/>
      <c r="E146" s="122"/>
      <c r="F146" s="122"/>
      <c r="G146" s="122"/>
      <c r="H146" s="122"/>
      <c r="I146" s="122"/>
      <c r="J146" s="122"/>
      <c r="K146" s="122"/>
      <c r="L146" s="122"/>
      <c r="M146" s="122"/>
      <c r="N146" s="122"/>
      <c r="O146" s="122"/>
      <c r="P146" s="122"/>
      <c r="Q146" s="122"/>
      <c r="R146" s="122"/>
      <c r="S146" s="122"/>
      <c r="T146" s="122"/>
      <c r="U146" s="122"/>
      <c r="V146" s="122"/>
      <c r="W146" s="122"/>
      <c r="X146" s="122"/>
      <c r="Y146" s="122"/>
      <c r="Z146" s="122"/>
      <c r="AA146" s="122"/>
      <c r="AB146" s="123"/>
    </row>
    <row r="147" customFormat="false" ht="12.75" hidden="false" customHeight="false" outlineLevel="0" collapsed="false">
      <c r="D147" s="121"/>
      <c r="E147" s="122"/>
      <c r="F147" s="122"/>
      <c r="G147" s="122"/>
      <c r="H147" s="122"/>
      <c r="I147" s="122"/>
      <c r="J147" s="122"/>
      <c r="K147" s="122"/>
      <c r="L147" s="122"/>
      <c r="M147" s="122"/>
      <c r="N147" s="122"/>
      <c r="O147" s="122"/>
      <c r="P147" s="122"/>
      <c r="Q147" s="122"/>
      <c r="R147" s="122"/>
      <c r="S147" s="122"/>
      <c r="T147" s="122"/>
      <c r="U147" s="122"/>
      <c r="V147" s="122"/>
      <c r="W147" s="122"/>
      <c r="X147" s="122"/>
      <c r="Y147" s="122"/>
      <c r="Z147" s="122"/>
      <c r="AA147" s="122"/>
      <c r="AB147" s="123"/>
    </row>
    <row r="148" customFormat="false" ht="12.75" hidden="false" customHeight="false" outlineLevel="0" collapsed="false">
      <c r="D148" s="121"/>
      <c r="E148" s="122"/>
      <c r="F148" s="122"/>
      <c r="G148" s="122"/>
      <c r="H148" s="122"/>
      <c r="I148" s="122"/>
      <c r="J148" s="122"/>
      <c r="K148" s="122"/>
      <c r="L148" s="122"/>
      <c r="M148" s="122"/>
      <c r="N148" s="122"/>
      <c r="O148" s="122"/>
      <c r="P148" s="122"/>
      <c r="Q148" s="122"/>
      <c r="R148" s="122"/>
      <c r="S148" s="122"/>
      <c r="T148" s="122"/>
      <c r="U148" s="122"/>
      <c r="V148" s="122"/>
      <c r="W148" s="122"/>
      <c r="X148" s="122"/>
      <c r="Y148" s="122"/>
      <c r="Z148" s="122"/>
      <c r="AA148" s="122"/>
      <c r="AB148" s="123"/>
    </row>
    <row r="149" customFormat="false" ht="12.75" hidden="false" customHeight="false" outlineLevel="0" collapsed="false">
      <c r="D149" s="121"/>
      <c r="E149" s="122"/>
      <c r="F149" s="122"/>
      <c r="G149" s="122"/>
      <c r="H149" s="122"/>
      <c r="I149" s="122"/>
      <c r="J149" s="122"/>
      <c r="K149" s="122"/>
      <c r="L149" s="122"/>
      <c r="M149" s="122"/>
      <c r="N149" s="122"/>
      <c r="O149" s="122"/>
      <c r="P149" s="122"/>
      <c r="Q149" s="122"/>
      <c r="R149" s="122"/>
      <c r="S149" s="122"/>
      <c r="T149" s="122"/>
      <c r="U149" s="122"/>
      <c r="V149" s="122"/>
      <c r="W149" s="122"/>
      <c r="X149" s="122"/>
      <c r="Y149" s="122"/>
      <c r="Z149" s="122"/>
      <c r="AA149" s="122"/>
      <c r="AB149" s="123"/>
    </row>
    <row r="150" customFormat="false" ht="12.75" hidden="false" customHeight="false" outlineLevel="0" collapsed="false">
      <c r="D150" s="121"/>
      <c r="E150" s="122"/>
      <c r="F150" s="122"/>
      <c r="G150" s="122"/>
      <c r="H150" s="122"/>
      <c r="I150" s="122"/>
      <c r="J150" s="122"/>
      <c r="K150" s="122"/>
      <c r="L150" s="122"/>
      <c r="M150" s="122"/>
      <c r="N150" s="122"/>
      <c r="O150" s="122"/>
      <c r="P150" s="122"/>
      <c r="Q150" s="122"/>
      <c r="R150" s="122"/>
      <c r="S150" s="122"/>
      <c r="T150" s="122"/>
      <c r="U150" s="122"/>
      <c r="V150" s="122"/>
      <c r="W150" s="122"/>
      <c r="X150" s="122"/>
      <c r="Y150" s="122"/>
      <c r="Z150" s="122"/>
      <c r="AA150" s="122"/>
      <c r="AB150" s="123"/>
    </row>
    <row r="151" customFormat="false" ht="12.75" hidden="false" customHeight="false" outlineLevel="0" collapsed="false">
      <c r="D151" s="121"/>
      <c r="E151" s="122"/>
      <c r="F151" s="122"/>
      <c r="G151" s="122"/>
      <c r="H151" s="122"/>
      <c r="I151" s="122"/>
      <c r="J151" s="122"/>
      <c r="K151" s="122"/>
      <c r="L151" s="122"/>
      <c r="M151" s="122"/>
      <c r="N151" s="122"/>
      <c r="O151" s="122"/>
      <c r="P151" s="122"/>
      <c r="Q151" s="122"/>
      <c r="R151" s="122"/>
      <c r="S151" s="122"/>
      <c r="T151" s="122"/>
      <c r="U151" s="122"/>
      <c r="V151" s="122"/>
      <c r="W151" s="122"/>
      <c r="X151" s="122"/>
      <c r="Y151" s="122"/>
      <c r="Z151" s="122"/>
      <c r="AA151" s="122"/>
      <c r="AB151" s="123"/>
    </row>
    <row r="152" customFormat="false" ht="12.75" hidden="false" customHeight="false" outlineLevel="0" collapsed="false">
      <c r="D152" s="121"/>
      <c r="E152" s="122"/>
      <c r="F152" s="122"/>
      <c r="G152" s="122"/>
      <c r="H152" s="122"/>
      <c r="I152" s="122"/>
      <c r="J152" s="122"/>
      <c r="K152" s="122"/>
      <c r="L152" s="122"/>
      <c r="M152" s="122"/>
      <c r="N152" s="122"/>
      <c r="O152" s="122"/>
      <c r="P152" s="122"/>
      <c r="Q152" s="122"/>
      <c r="R152" s="122"/>
      <c r="S152" s="122"/>
      <c r="T152" s="122"/>
      <c r="U152" s="122"/>
      <c r="V152" s="122"/>
      <c r="W152" s="122"/>
      <c r="X152" s="122"/>
      <c r="Y152" s="122"/>
      <c r="Z152" s="122"/>
      <c r="AA152" s="122"/>
      <c r="AB152" s="123"/>
    </row>
    <row r="153" customFormat="false" ht="12.75" hidden="false" customHeight="false" outlineLevel="0" collapsed="false">
      <c r="D153" s="121"/>
      <c r="E153" s="122"/>
      <c r="F153" s="122"/>
      <c r="G153" s="122"/>
      <c r="H153" s="122"/>
      <c r="I153" s="122"/>
      <c r="J153" s="122"/>
      <c r="K153" s="122"/>
      <c r="L153" s="122"/>
      <c r="M153" s="122"/>
      <c r="N153" s="122"/>
      <c r="O153" s="122"/>
      <c r="P153" s="122"/>
      <c r="Q153" s="122"/>
      <c r="R153" s="122"/>
      <c r="S153" s="122"/>
      <c r="T153" s="122"/>
      <c r="U153" s="122"/>
      <c r="V153" s="122"/>
      <c r="W153" s="122"/>
      <c r="X153" s="122"/>
      <c r="Y153" s="122"/>
      <c r="Z153" s="122"/>
      <c r="AA153" s="122"/>
      <c r="AB153" s="123"/>
    </row>
    <row r="154" customFormat="false" ht="12.75" hidden="false" customHeight="false" outlineLevel="0" collapsed="false">
      <c r="D154" s="121"/>
      <c r="E154" s="122"/>
      <c r="F154" s="122"/>
      <c r="G154" s="122"/>
      <c r="H154" s="122"/>
      <c r="I154" s="122"/>
      <c r="J154" s="122"/>
      <c r="K154" s="122"/>
      <c r="L154" s="122"/>
      <c r="M154" s="122"/>
      <c r="N154" s="122"/>
      <c r="O154" s="122"/>
      <c r="P154" s="122"/>
      <c r="Q154" s="122"/>
      <c r="R154" s="122"/>
      <c r="S154" s="122"/>
      <c r="T154" s="122"/>
      <c r="U154" s="122"/>
      <c r="V154" s="122"/>
      <c r="W154" s="122"/>
      <c r="X154" s="122"/>
      <c r="Y154" s="122"/>
      <c r="Z154" s="122"/>
      <c r="AA154" s="122"/>
      <c r="AB154" s="123"/>
    </row>
    <row r="155" customFormat="false" ht="12.75" hidden="false" customHeight="false" outlineLevel="0" collapsed="false">
      <c r="D155" s="121"/>
      <c r="E155" s="122"/>
      <c r="F155" s="122"/>
      <c r="G155" s="122"/>
      <c r="H155" s="122"/>
      <c r="I155" s="122"/>
      <c r="J155" s="122"/>
      <c r="K155" s="122"/>
      <c r="L155" s="122"/>
      <c r="M155" s="122"/>
      <c r="N155" s="122"/>
      <c r="O155" s="122"/>
      <c r="P155" s="122"/>
      <c r="Q155" s="122"/>
      <c r="R155" s="122"/>
      <c r="S155" s="122"/>
      <c r="T155" s="122"/>
      <c r="U155" s="122"/>
      <c r="V155" s="122"/>
      <c r="W155" s="122"/>
      <c r="X155" s="122"/>
      <c r="Y155" s="122"/>
      <c r="Z155" s="122"/>
      <c r="AA155" s="122"/>
      <c r="AB155" s="123"/>
    </row>
    <row r="156" customFormat="false" ht="12.75" hidden="false" customHeight="false" outlineLevel="0" collapsed="false">
      <c r="D156" s="121"/>
      <c r="E156" s="122"/>
      <c r="F156" s="122"/>
      <c r="G156" s="122"/>
      <c r="H156" s="122"/>
      <c r="I156" s="122"/>
      <c r="J156" s="122"/>
      <c r="K156" s="122"/>
      <c r="L156" s="122"/>
      <c r="M156" s="122"/>
      <c r="N156" s="122"/>
      <c r="O156" s="122"/>
      <c r="P156" s="122"/>
      <c r="Q156" s="122"/>
      <c r="R156" s="122"/>
      <c r="S156" s="122"/>
      <c r="T156" s="122"/>
      <c r="U156" s="122"/>
      <c r="V156" s="122"/>
      <c r="W156" s="122"/>
      <c r="X156" s="122"/>
      <c r="Y156" s="122"/>
      <c r="Z156" s="122"/>
      <c r="AA156" s="122"/>
      <c r="AB156" s="123"/>
    </row>
    <row r="157" customFormat="false" ht="12.75" hidden="false" customHeight="false" outlineLevel="0" collapsed="false">
      <c r="D157" s="121"/>
      <c r="E157" s="122"/>
      <c r="F157" s="122"/>
      <c r="G157" s="122"/>
      <c r="H157" s="122"/>
      <c r="I157" s="122"/>
      <c r="J157" s="122"/>
      <c r="K157" s="122"/>
      <c r="L157" s="122"/>
      <c r="M157" s="122"/>
      <c r="N157" s="122"/>
      <c r="O157" s="122"/>
      <c r="P157" s="122"/>
      <c r="Q157" s="122"/>
      <c r="R157" s="122"/>
      <c r="S157" s="122"/>
      <c r="T157" s="122"/>
      <c r="U157" s="122"/>
      <c r="V157" s="122"/>
      <c r="W157" s="122"/>
      <c r="X157" s="122"/>
      <c r="Y157" s="122"/>
      <c r="Z157" s="122"/>
      <c r="AA157" s="122"/>
      <c r="AB157" s="123"/>
    </row>
    <row r="158" customFormat="false" ht="12.75" hidden="false" customHeight="false" outlineLevel="0" collapsed="false">
      <c r="D158" s="121"/>
      <c r="E158" s="122"/>
      <c r="F158" s="122"/>
      <c r="G158" s="122"/>
      <c r="H158" s="122"/>
      <c r="I158" s="122"/>
      <c r="J158" s="122"/>
      <c r="K158" s="122"/>
      <c r="L158" s="122"/>
      <c r="M158" s="122"/>
      <c r="N158" s="122"/>
      <c r="O158" s="122"/>
      <c r="P158" s="122"/>
      <c r="Q158" s="122"/>
      <c r="R158" s="122"/>
      <c r="S158" s="122"/>
      <c r="T158" s="122"/>
      <c r="U158" s="122"/>
      <c r="V158" s="122"/>
      <c r="W158" s="122"/>
      <c r="X158" s="122"/>
      <c r="Y158" s="122"/>
      <c r="Z158" s="122"/>
      <c r="AA158" s="122"/>
      <c r="AB158" s="123"/>
    </row>
    <row r="159" customFormat="false" ht="12.75" hidden="false" customHeight="false" outlineLevel="0" collapsed="false">
      <c r="D159" s="121"/>
      <c r="E159" s="122"/>
      <c r="F159" s="122"/>
      <c r="G159" s="122"/>
      <c r="H159" s="122"/>
      <c r="I159" s="122"/>
      <c r="J159" s="122"/>
      <c r="K159" s="122"/>
      <c r="L159" s="122"/>
      <c r="M159" s="122"/>
      <c r="N159" s="122"/>
      <c r="O159" s="122"/>
      <c r="P159" s="122"/>
      <c r="Q159" s="122"/>
      <c r="R159" s="122"/>
      <c r="S159" s="122"/>
      <c r="T159" s="122"/>
      <c r="U159" s="122"/>
      <c r="V159" s="122"/>
      <c r="W159" s="122"/>
      <c r="X159" s="122"/>
      <c r="Y159" s="122"/>
      <c r="Z159" s="122"/>
      <c r="AA159" s="122"/>
      <c r="AB159" s="123"/>
    </row>
    <row r="160" customFormat="false" ht="12.75" hidden="false" customHeight="false" outlineLevel="0" collapsed="false">
      <c r="D160" s="121"/>
      <c r="E160" s="122"/>
      <c r="F160" s="122"/>
      <c r="G160" s="122"/>
      <c r="H160" s="122"/>
      <c r="I160" s="122"/>
      <c r="J160" s="122"/>
      <c r="K160" s="122"/>
      <c r="L160" s="122"/>
      <c r="M160" s="122"/>
      <c r="N160" s="122"/>
      <c r="O160" s="122"/>
      <c r="P160" s="122"/>
      <c r="Q160" s="122"/>
      <c r="R160" s="122"/>
      <c r="S160" s="122"/>
      <c r="T160" s="122"/>
      <c r="U160" s="122"/>
      <c r="V160" s="122"/>
      <c r="W160" s="122"/>
      <c r="X160" s="122"/>
      <c r="Y160" s="122"/>
      <c r="Z160" s="122"/>
      <c r="AA160" s="122"/>
      <c r="AB160" s="123"/>
    </row>
    <row r="161" customFormat="false" ht="12.75" hidden="false" customHeight="false" outlineLevel="0" collapsed="false">
      <c r="D161" s="121"/>
      <c r="E161" s="122"/>
      <c r="F161" s="122"/>
      <c r="G161" s="122"/>
      <c r="H161" s="122"/>
      <c r="I161" s="122"/>
      <c r="J161" s="122"/>
      <c r="K161" s="122"/>
      <c r="L161" s="122"/>
      <c r="M161" s="122"/>
      <c r="N161" s="122"/>
      <c r="O161" s="122"/>
      <c r="P161" s="122"/>
      <c r="Q161" s="122"/>
      <c r="R161" s="122"/>
      <c r="S161" s="122"/>
      <c r="T161" s="122"/>
      <c r="U161" s="122"/>
      <c r="V161" s="122"/>
      <c r="W161" s="122"/>
      <c r="X161" s="122"/>
      <c r="Y161" s="122"/>
      <c r="Z161" s="122"/>
      <c r="AA161" s="122"/>
      <c r="AB161" s="123"/>
    </row>
    <row r="162" customFormat="false" ht="12.75" hidden="false" customHeight="false" outlineLevel="0" collapsed="false">
      <c r="D162" s="121"/>
      <c r="E162" s="122"/>
      <c r="F162" s="122"/>
      <c r="G162" s="122"/>
      <c r="H162" s="122"/>
      <c r="I162" s="122"/>
      <c r="J162" s="122"/>
      <c r="K162" s="122"/>
      <c r="L162" s="122"/>
      <c r="M162" s="122"/>
      <c r="N162" s="122"/>
      <c r="O162" s="122"/>
      <c r="P162" s="122"/>
      <c r="Q162" s="122"/>
      <c r="R162" s="122"/>
      <c r="S162" s="122"/>
      <c r="T162" s="122"/>
      <c r="U162" s="122"/>
      <c r="V162" s="122"/>
      <c r="W162" s="122"/>
      <c r="X162" s="122"/>
      <c r="Y162" s="122"/>
      <c r="Z162" s="122"/>
      <c r="AA162" s="122"/>
      <c r="AB162" s="123"/>
    </row>
    <row r="163" customFormat="false" ht="12.75" hidden="false" customHeight="false" outlineLevel="0" collapsed="false">
      <c r="D163" s="121"/>
      <c r="E163" s="122"/>
      <c r="F163" s="122"/>
      <c r="G163" s="122"/>
      <c r="H163" s="122"/>
      <c r="I163" s="122"/>
      <c r="J163" s="122"/>
      <c r="K163" s="122"/>
      <c r="L163" s="122"/>
      <c r="M163" s="122"/>
      <c r="N163" s="122"/>
      <c r="O163" s="122"/>
      <c r="P163" s="122"/>
      <c r="Q163" s="122"/>
      <c r="R163" s="122"/>
      <c r="S163" s="122"/>
      <c r="T163" s="122"/>
      <c r="U163" s="122"/>
      <c r="V163" s="122"/>
      <c r="W163" s="122"/>
      <c r="X163" s="122"/>
      <c r="Y163" s="122"/>
      <c r="Z163" s="122"/>
      <c r="AA163" s="122"/>
      <c r="AB163" s="123"/>
    </row>
    <row r="164" customFormat="false" ht="12.75" hidden="false" customHeight="false" outlineLevel="0" collapsed="false">
      <c r="D164" s="121"/>
      <c r="E164" s="122"/>
      <c r="F164" s="122"/>
      <c r="G164" s="122"/>
      <c r="H164" s="122"/>
      <c r="I164" s="122"/>
      <c r="J164" s="122"/>
      <c r="K164" s="122"/>
      <c r="L164" s="122"/>
      <c r="M164" s="122"/>
      <c r="N164" s="122"/>
      <c r="O164" s="122"/>
      <c r="P164" s="122"/>
      <c r="Q164" s="122"/>
      <c r="R164" s="122"/>
      <c r="S164" s="122"/>
      <c r="T164" s="122"/>
      <c r="U164" s="122"/>
      <c r="V164" s="122"/>
      <c r="W164" s="122"/>
      <c r="X164" s="122"/>
      <c r="Y164" s="122"/>
      <c r="Z164" s="122"/>
      <c r="AA164" s="122"/>
      <c r="AB164" s="123"/>
    </row>
    <row r="165" customFormat="false" ht="12.75" hidden="false" customHeight="false" outlineLevel="0" collapsed="false">
      <c r="D165" s="121"/>
      <c r="E165" s="122"/>
      <c r="F165" s="122"/>
      <c r="G165" s="122"/>
      <c r="H165" s="122"/>
      <c r="I165" s="122"/>
      <c r="J165" s="122"/>
      <c r="K165" s="122"/>
      <c r="L165" s="122"/>
      <c r="M165" s="122"/>
      <c r="N165" s="122"/>
      <c r="O165" s="122"/>
      <c r="P165" s="122"/>
      <c r="Q165" s="122"/>
      <c r="R165" s="122"/>
      <c r="S165" s="122"/>
      <c r="T165" s="122"/>
      <c r="U165" s="122"/>
      <c r="V165" s="122"/>
      <c r="W165" s="122"/>
      <c r="X165" s="122"/>
      <c r="Y165" s="122"/>
      <c r="Z165" s="122"/>
      <c r="AA165" s="122"/>
      <c r="AB165" s="123"/>
    </row>
    <row r="166" customFormat="false" ht="12.75" hidden="false" customHeight="false" outlineLevel="0" collapsed="false">
      <c r="D166" s="121"/>
      <c r="E166" s="122"/>
      <c r="F166" s="122"/>
      <c r="G166" s="122"/>
      <c r="H166" s="122"/>
      <c r="I166" s="122"/>
      <c r="J166" s="122"/>
      <c r="K166" s="122"/>
      <c r="L166" s="122"/>
      <c r="M166" s="122"/>
      <c r="N166" s="122"/>
      <c r="O166" s="122"/>
      <c r="P166" s="122"/>
      <c r="Q166" s="122"/>
      <c r="R166" s="122"/>
      <c r="S166" s="122"/>
      <c r="T166" s="122"/>
      <c r="U166" s="122"/>
      <c r="V166" s="122"/>
      <c r="W166" s="122"/>
      <c r="X166" s="122"/>
      <c r="Y166" s="122"/>
      <c r="Z166" s="122"/>
      <c r="AA166" s="122"/>
      <c r="AB166" s="123"/>
    </row>
    <row r="167" customFormat="false" ht="12.75" hidden="false" customHeight="false" outlineLevel="0" collapsed="false">
      <c r="D167" s="121"/>
      <c r="E167" s="122"/>
      <c r="F167" s="122"/>
      <c r="G167" s="122"/>
      <c r="H167" s="122"/>
      <c r="I167" s="122"/>
      <c r="J167" s="122"/>
      <c r="K167" s="122"/>
      <c r="L167" s="122"/>
      <c r="M167" s="122"/>
      <c r="N167" s="122"/>
      <c r="O167" s="122"/>
      <c r="P167" s="122"/>
      <c r="Q167" s="122"/>
      <c r="R167" s="122"/>
      <c r="S167" s="122"/>
      <c r="T167" s="122"/>
      <c r="U167" s="122"/>
      <c r="V167" s="122"/>
      <c r="W167" s="122"/>
      <c r="X167" s="122"/>
      <c r="Y167" s="122"/>
      <c r="Z167" s="122"/>
      <c r="AA167" s="122"/>
      <c r="AB167" s="123"/>
    </row>
    <row r="168" customFormat="false" ht="12.75" hidden="false" customHeight="false" outlineLevel="0" collapsed="false">
      <c r="D168" s="121"/>
      <c r="E168" s="122"/>
      <c r="F168" s="122"/>
      <c r="G168" s="122"/>
      <c r="H168" s="122"/>
      <c r="I168" s="122"/>
      <c r="J168" s="122"/>
      <c r="K168" s="122"/>
      <c r="L168" s="122"/>
      <c r="M168" s="122"/>
      <c r="N168" s="122"/>
      <c r="O168" s="122"/>
      <c r="P168" s="122"/>
      <c r="Q168" s="122"/>
      <c r="R168" s="122"/>
      <c r="S168" s="122"/>
      <c r="T168" s="122"/>
      <c r="U168" s="122"/>
      <c r="V168" s="122"/>
      <c r="W168" s="122"/>
      <c r="X168" s="122"/>
      <c r="Y168" s="122"/>
      <c r="Z168" s="122"/>
      <c r="AA168" s="122"/>
      <c r="AB168" s="123"/>
    </row>
    <row r="169" customFormat="false" ht="12.75" hidden="false" customHeight="false" outlineLevel="0" collapsed="false">
      <c r="D169" s="121"/>
      <c r="E169" s="122"/>
      <c r="F169" s="122"/>
      <c r="G169" s="122"/>
      <c r="H169" s="122"/>
      <c r="I169" s="122"/>
      <c r="J169" s="122"/>
      <c r="K169" s="122"/>
      <c r="L169" s="122"/>
      <c r="M169" s="122"/>
      <c r="N169" s="122"/>
      <c r="O169" s="122"/>
      <c r="P169" s="122"/>
      <c r="Q169" s="122"/>
      <c r="R169" s="122"/>
      <c r="S169" s="122"/>
      <c r="T169" s="122"/>
      <c r="U169" s="122"/>
      <c r="V169" s="122"/>
      <c r="W169" s="122"/>
      <c r="X169" s="122"/>
      <c r="Y169" s="122"/>
      <c r="Z169" s="122"/>
      <c r="AA169" s="122"/>
      <c r="AB169" s="123"/>
    </row>
    <row r="170" customFormat="false" ht="12.75" hidden="false" customHeight="false" outlineLevel="0" collapsed="false">
      <c r="D170" s="121"/>
      <c r="E170" s="122"/>
      <c r="F170" s="122"/>
      <c r="G170" s="122"/>
      <c r="H170" s="122"/>
      <c r="I170" s="122"/>
      <c r="J170" s="122"/>
      <c r="K170" s="122"/>
      <c r="L170" s="122"/>
      <c r="M170" s="122"/>
      <c r="N170" s="122"/>
      <c r="O170" s="122"/>
      <c r="P170" s="122"/>
      <c r="Q170" s="122"/>
      <c r="R170" s="122"/>
      <c r="S170" s="122"/>
      <c r="T170" s="122"/>
      <c r="U170" s="122"/>
      <c r="V170" s="122"/>
      <c r="W170" s="122"/>
      <c r="X170" s="122"/>
      <c r="Y170" s="122"/>
      <c r="Z170" s="122"/>
      <c r="AA170" s="122"/>
      <c r="AB170" s="123"/>
    </row>
    <row r="171" customFormat="false" ht="12.75" hidden="false" customHeight="false" outlineLevel="0" collapsed="false">
      <c r="D171" s="121"/>
      <c r="E171" s="122"/>
      <c r="F171" s="122"/>
      <c r="G171" s="122"/>
      <c r="H171" s="122"/>
      <c r="I171" s="122"/>
      <c r="J171" s="122"/>
      <c r="K171" s="122"/>
      <c r="L171" s="122"/>
      <c r="M171" s="122"/>
      <c r="N171" s="122"/>
      <c r="O171" s="122"/>
      <c r="P171" s="122"/>
      <c r="Q171" s="122"/>
      <c r="R171" s="122"/>
      <c r="S171" s="122"/>
      <c r="T171" s="122"/>
      <c r="U171" s="122"/>
      <c r="V171" s="122"/>
      <c r="W171" s="122"/>
      <c r="X171" s="122"/>
      <c r="Y171" s="122"/>
      <c r="Z171" s="122"/>
      <c r="AA171" s="122"/>
      <c r="AB171" s="123"/>
    </row>
    <row r="172" customFormat="false" ht="12.75" hidden="false" customHeight="false" outlineLevel="0" collapsed="false">
      <c r="D172" s="121"/>
      <c r="E172" s="122"/>
      <c r="F172" s="122"/>
      <c r="G172" s="122"/>
      <c r="H172" s="122"/>
      <c r="I172" s="122"/>
      <c r="J172" s="122"/>
      <c r="K172" s="122"/>
      <c r="L172" s="122"/>
      <c r="M172" s="122"/>
      <c r="N172" s="122"/>
      <c r="O172" s="122"/>
      <c r="P172" s="122"/>
      <c r="Q172" s="122"/>
      <c r="R172" s="122"/>
      <c r="S172" s="122"/>
      <c r="T172" s="122"/>
      <c r="U172" s="122"/>
      <c r="V172" s="122"/>
      <c r="W172" s="122"/>
      <c r="X172" s="122"/>
      <c r="Y172" s="122"/>
      <c r="Z172" s="122"/>
      <c r="AA172" s="122"/>
      <c r="AB172" s="123"/>
    </row>
    <row r="173" customFormat="false" ht="12.75" hidden="false" customHeight="false" outlineLevel="0" collapsed="false">
      <c r="D173" s="121"/>
      <c r="E173" s="122"/>
      <c r="F173" s="122"/>
      <c r="G173" s="122"/>
      <c r="H173" s="122"/>
      <c r="I173" s="122"/>
      <c r="J173" s="122"/>
      <c r="K173" s="122"/>
      <c r="L173" s="122"/>
      <c r="M173" s="122"/>
      <c r="N173" s="122"/>
      <c r="O173" s="122"/>
      <c r="P173" s="122"/>
      <c r="Q173" s="122"/>
      <c r="R173" s="122"/>
      <c r="S173" s="122"/>
      <c r="T173" s="122"/>
      <c r="U173" s="122"/>
      <c r="V173" s="122"/>
      <c r="W173" s="122"/>
      <c r="X173" s="122"/>
      <c r="Y173" s="122"/>
      <c r="Z173" s="122"/>
      <c r="AA173" s="122"/>
      <c r="AB173" s="123"/>
    </row>
    <row r="174" customFormat="false" ht="12.75" hidden="false" customHeight="false" outlineLevel="0" collapsed="false">
      <c r="D174" s="121"/>
      <c r="E174" s="122"/>
      <c r="F174" s="122"/>
      <c r="G174" s="122"/>
      <c r="H174" s="122"/>
      <c r="I174" s="122"/>
      <c r="J174" s="122"/>
      <c r="K174" s="122"/>
      <c r="L174" s="122"/>
      <c r="M174" s="122"/>
      <c r="N174" s="122"/>
      <c r="O174" s="122"/>
      <c r="P174" s="122"/>
      <c r="Q174" s="122"/>
      <c r="R174" s="122"/>
      <c r="S174" s="122"/>
      <c r="T174" s="122"/>
      <c r="U174" s="122"/>
      <c r="V174" s="122"/>
      <c r="W174" s="122"/>
      <c r="X174" s="122"/>
      <c r="Y174" s="122"/>
      <c r="Z174" s="122"/>
      <c r="AA174" s="122"/>
      <c r="AB174" s="123"/>
    </row>
    <row r="175" customFormat="false" ht="12.75" hidden="false" customHeight="false" outlineLevel="0" collapsed="false">
      <c r="D175" s="121"/>
      <c r="E175" s="122"/>
      <c r="F175" s="122"/>
      <c r="G175" s="122"/>
      <c r="H175" s="122"/>
      <c r="I175" s="122"/>
      <c r="J175" s="122"/>
      <c r="K175" s="122"/>
      <c r="L175" s="122"/>
      <c r="M175" s="122"/>
      <c r="N175" s="122"/>
      <c r="O175" s="122"/>
      <c r="P175" s="122"/>
      <c r="Q175" s="122"/>
      <c r="R175" s="122"/>
      <c r="S175" s="122"/>
      <c r="T175" s="122"/>
      <c r="U175" s="122"/>
      <c r="V175" s="122"/>
      <c r="W175" s="122"/>
      <c r="X175" s="122"/>
      <c r="Y175" s="122"/>
      <c r="Z175" s="122"/>
      <c r="AA175" s="122"/>
      <c r="AB175" s="123"/>
    </row>
    <row r="176" customFormat="false" ht="12.75" hidden="false" customHeight="false" outlineLevel="0" collapsed="false">
      <c r="D176" s="121"/>
      <c r="E176" s="122"/>
      <c r="F176" s="122"/>
      <c r="G176" s="122"/>
      <c r="H176" s="122"/>
      <c r="I176" s="122"/>
      <c r="J176" s="122"/>
      <c r="K176" s="122"/>
      <c r="L176" s="122"/>
      <c r="M176" s="122"/>
      <c r="N176" s="122"/>
      <c r="O176" s="122"/>
      <c r="P176" s="122"/>
      <c r="Q176" s="122"/>
      <c r="R176" s="122"/>
      <c r="S176" s="122"/>
      <c r="T176" s="122"/>
      <c r="U176" s="122"/>
      <c r="V176" s="122"/>
      <c r="W176" s="122"/>
      <c r="X176" s="122"/>
      <c r="Y176" s="122"/>
      <c r="Z176" s="122"/>
      <c r="AA176" s="122"/>
      <c r="AB176" s="123"/>
    </row>
    <row r="177" customFormat="false" ht="12.75" hidden="false" customHeight="false" outlineLevel="0" collapsed="false">
      <c r="D177" s="121"/>
      <c r="E177" s="122"/>
      <c r="F177" s="122"/>
      <c r="G177" s="122"/>
      <c r="H177" s="122"/>
      <c r="I177" s="122"/>
      <c r="J177" s="122"/>
      <c r="K177" s="122"/>
      <c r="L177" s="122"/>
      <c r="M177" s="122"/>
      <c r="N177" s="122"/>
      <c r="O177" s="122"/>
      <c r="P177" s="122"/>
      <c r="Q177" s="122"/>
      <c r="R177" s="122"/>
      <c r="S177" s="122"/>
      <c r="T177" s="122"/>
      <c r="U177" s="122"/>
      <c r="V177" s="122"/>
      <c r="W177" s="122"/>
      <c r="X177" s="122"/>
      <c r="Y177" s="122"/>
      <c r="Z177" s="122"/>
      <c r="AA177" s="122"/>
      <c r="AB177" s="123"/>
    </row>
    <row r="178" customFormat="false" ht="12.75" hidden="false" customHeight="false" outlineLevel="0" collapsed="false">
      <c r="D178" s="121"/>
      <c r="E178" s="122"/>
      <c r="F178" s="122"/>
      <c r="G178" s="122"/>
      <c r="H178" s="122"/>
      <c r="I178" s="122"/>
      <c r="J178" s="122"/>
      <c r="K178" s="122"/>
      <c r="L178" s="122"/>
      <c r="M178" s="122"/>
      <c r="N178" s="122"/>
      <c r="O178" s="122"/>
      <c r="P178" s="122"/>
      <c r="Q178" s="122"/>
      <c r="R178" s="122"/>
      <c r="S178" s="122"/>
      <c r="T178" s="122"/>
      <c r="U178" s="122"/>
      <c r="V178" s="122"/>
      <c r="W178" s="122"/>
      <c r="X178" s="122"/>
      <c r="Y178" s="122"/>
      <c r="Z178" s="122"/>
      <c r="AA178" s="122"/>
      <c r="AB178" s="123"/>
    </row>
    <row r="179" customFormat="false" ht="12.75" hidden="false" customHeight="false" outlineLevel="0" collapsed="false">
      <c r="D179" s="121"/>
      <c r="E179" s="122"/>
      <c r="F179" s="122"/>
      <c r="G179" s="122"/>
      <c r="H179" s="122"/>
      <c r="I179" s="122"/>
      <c r="J179" s="122"/>
      <c r="K179" s="122"/>
      <c r="L179" s="122"/>
      <c r="M179" s="122"/>
      <c r="N179" s="122"/>
      <c r="O179" s="122"/>
      <c r="P179" s="122"/>
      <c r="Q179" s="122"/>
      <c r="R179" s="122"/>
      <c r="S179" s="122"/>
      <c r="T179" s="122"/>
      <c r="U179" s="122"/>
      <c r="V179" s="122"/>
      <c r="W179" s="122"/>
      <c r="X179" s="122"/>
      <c r="Y179" s="122"/>
      <c r="Z179" s="122"/>
      <c r="AA179" s="122"/>
      <c r="AB179" s="123"/>
    </row>
    <row r="180" customFormat="false" ht="12.75" hidden="false" customHeight="false" outlineLevel="0" collapsed="false">
      <c r="D180" s="121"/>
      <c r="E180" s="122"/>
      <c r="F180" s="122"/>
      <c r="G180" s="122"/>
      <c r="H180" s="122"/>
      <c r="I180" s="122"/>
      <c r="J180" s="122"/>
      <c r="K180" s="122"/>
      <c r="L180" s="122"/>
      <c r="M180" s="122"/>
      <c r="N180" s="122"/>
      <c r="O180" s="122"/>
      <c r="P180" s="122"/>
      <c r="Q180" s="122"/>
      <c r="R180" s="122"/>
      <c r="S180" s="122"/>
      <c r="T180" s="122"/>
      <c r="U180" s="122"/>
      <c r="V180" s="122"/>
      <c r="W180" s="122"/>
      <c r="X180" s="122"/>
      <c r="Y180" s="122"/>
      <c r="Z180" s="122"/>
      <c r="AA180" s="122"/>
      <c r="AB180" s="123"/>
    </row>
    <row r="181" customFormat="false" ht="12.75" hidden="false" customHeight="false" outlineLevel="0" collapsed="false">
      <c r="D181" s="121"/>
      <c r="E181" s="122"/>
      <c r="F181" s="122"/>
      <c r="G181" s="122"/>
      <c r="H181" s="122"/>
      <c r="I181" s="122"/>
      <c r="J181" s="122"/>
      <c r="K181" s="122"/>
      <c r="L181" s="122"/>
      <c r="M181" s="122"/>
      <c r="N181" s="122"/>
      <c r="O181" s="122"/>
      <c r="P181" s="122"/>
      <c r="Q181" s="122"/>
      <c r="R181" s="122"/>
      <c r="S181" s="122"/>
      <c r="T181" s="122"/>
      <c r="U181" s="122"/>
      <c r="V181" s="122"/>
      <c r="W181" s="122"/>
      <c r="X181" s="122"/>
      <c r="Y181" s="122"/>
      <c r="Z181" s="122"/>
      <c r="AA181" s="122"/>
      <c r="AB181" s="123"/>
    </row>
    <row r="182" customFormat="false" ht="12.75" hidden="false" customHeight="false" outlineLevel="0" collapsed="false">
      <c r="D182" s="121"/>
      <c r="E182" s="122"/>
      <c r="F182" s="122"/>
      <c r="G182" s="122"/>
      <c r="H182" s="122"/>
      <c r="I182" s="122"/>
      <c r="J182" s="122"/>
      <c r="K182" s="122"/>
      <c r="L182" s="122"/>
      <c r="M182" s="122"/>
      <c r="N182" s="122"/>
      <c r="O182" s="122"/>
      <c r="P182" s="122"/>
      <c r="Q182" s="122"/>
      <c r="R182" s="122"/>
      <c r="S182" s="122"/>
      <c r="T182" s="122"/>
      <c r="U182" s="122"/>
      <c r="V182" s="122"/>
      <c r="W182" s="122"/>
      <c r="X182" s="122"/>
      <c r="Y182" s="122"/>
      <c r="Z182" s="122"/>
      <c r="AA182" s="122"/>
      <c r="AB182" s="123"/>
    </row>
    <row r="183" customFormat="false" ht="12.75" hidden="false" customHeight="false" outlineLevel="0" collapsed="false">
      <c r="D183" s="121"/>
      <c r="E183" s="122"/>
      <c r="F183" s="122"/>
      <c r="G183" s="122"/>
      <c r="H183" s="122"/>
      <c r="I183" s="122"/>
      <c r="J183" s="122"/>
      <c r="K183" s="122"/>
      <c r="L183" s="122"/>
      <c r="M183" s="122"/>
      <c r="N183" s="122"/>
      <c r="O183" s="122"/>
      <c r="P183" s="122"/>
      <c r="Q183" s="122"/>
      <c r="R183" s="122"/>
      <c r="S183" s="122"/>
      <c r="T183" s="122"/>
      <c r="U183" s="122"/>
      <c r="V183" s="122"/>
      <c r="W183" s="122"/>
      <c r="X183" s="122"/>
      <c r="Y183" s="122"/>
      <c r="Z183" s="122"/>
      <c r="AA183" s="122"/>
      <c r="AB183" s="123"/>
    </row>
    <row r="184" customFormat="false" ht="12.75" hidden="false" customHeight="false" outlineLevel="0" collapsed="false">
      <c r="D184" s="121"/>
      <c r="E184" s="122"/>
      <c r="F184" s="122"/>
      <c r="G184" s="122"/>
      <c r="H184" s="122"/>
      <c r="I184" s="122"/>
      <c r="J184" s="122"/>
      <c r="K184" s="122"/>
      <c r="L184" s="122"/>
      <c r="M184" s="122"/>
      <c r="N184" s="122"/>
      <c r="O184" s="122"/>
      <c r="P184" s="122"/>
      <c r="Q184" s="122"/>
      <c r="R184" s="122"/>
      <c r="S184" s="122"/>
      <c r="T184" s="122"/>
      <c r="U184" s="122"/>
      <c r="V184" s="122"/>
      <c r="W184" s="122"/>
      <c r="X184" s="122"/>
      <c r="Y184" s="122"/>
      <c r="Z184" s="122"/>
      <c r="AA184" s="122"/>
      <c r="AB184" s="123"/>
    </row>
    <row r="185" customFormat="false" ht="12.75" hidden="false" customHeight="false" outlineLevel="0" collapsed="false">
      <c r="D185" s="121"/>
      <c r="E185" s="122"/>
      <c r="F185" s="122"/>
      <c r="G185" s="122"/>
      <c r="H185" s="122"/>
      <c r="I185" s="122"/>
      <c r="J185" s="122"/>
      <c r="K185" s="122"/>
      <c r="L185" s="122"/>
      <c r="M185" s="122"/>
      <c r="N185" s="122"/>
      <c r="O185" s="122"/>
      <c r="P185" s="122"/>
      <c r="Q185" s="122"/>
      <c r="R185" s="122"/>
      <c r="S185" s="122"/>
      <c r="T185" s="122"/>
      <c r="U185" s="122"/>
      <c r="V185" s="122"/>
      <c r="W185" s="122"/>
      <c r="X185" s="122"/>
      <c r="Y185" s="122"/>
      <c r="Z185" s="122"/>
      <c r="AA185" s="122"/>
      <c r="AB185" s="123"/>
    </row>
    <row r="186" customFormat="false" ht="12.75" hidden="false" customHeight="false" outlineLevel="0" collapsed="false">
      <c r="D186" s="121"/>
      <c r="E186" s="122"/>
      <c r="F186" s="122"/>
      <c r="G186" s="122"/>
      <c r="H186" s="122"/>
      <c r="I186" s="122"/>
      <c r="J186" s="122"/>
      <c r="K186" s="122"/>
      <c r="L186" s="122"/>
      <c r="M186" s="122"/>
      <c r="N186" s="122"/>
      <c r="O186" s="122"/>
      <c r="P186" s="122"/>
      <c r="Q186" s="122"/>
      <c r="R186" s="122"/>
      <c r="S186" s="122"/>
      <c r="T186" s="122"/>
      <c r="U186" s="122"/>
      <c r="V186" s="122"/>
      <c r="W186" s="122"/>
      <c r="X186" s="122"/>
      <c r="Y186" s="122"/>
      <c r="Z186" s="122"/>
      <c r="AA186" s="122"/>
      <c r="AB186" s="123"/>
    </row>
    <row r="187" customFormat="false" ht="12.75" hidden="false" customHeight="false" outlineLevel="0" collapsed="false">
      <c r="D187" s="121"/>
      <c r="E187" s="122"/>
      <c r="F187" s="122"/>
      <c r="G187" s="122"/>
      <c r="H187" s="122"/>
      <c r="I187" s="122"/>
      <c r="J187" s="122"/>
      <c r="K187" s="122"/>
      <c r="L187" s="122"/>
      <c r="M187" s="122"/>
      <c r="N187" s="122"/>
      <c r="O187" s="122"/>
      <c r="P187" s="122"/>
      <c r="Q187" s="122"/>
      <c r="R187" s="122"/>
      <c r="S187" s="122"/>
      <c r="T187" s="122"/>
      <c r="U187" s="122"/>
      <c r="V187" s="122"/>
      <c r="W187" s="122"/>
      <c r="X187" s="122"/>
      <c r="Y187" s="122"/>
      <c r="Z187" s="122"/>
      <c r="AA187" s="122"/>
      <c r="AB187" s="123"/>
    </row>
    <row r="188" customFormat="false" ht="12.75" hidden="false" customHeight="false" outlineLevel="0" collapsed="false">
      <c r="D188" s="121"/>
      <c r="E188" s="122"/>
      <c r="F188" s="122"/>
      <c r="G188" s="122"/>
      <c r="H188" s="122"/>
      <c r="I188" s="122"/>
      <c r="J188" s="122"/>
      <c r="K188" s="122"/>
      <c r="L188" s="122"/>
      <c r="M188" s="122"/>
      <c r="N188" s="122"/>
      <c r="O188" s="122"/>
      <c r="P188" s="122"/>
      <c r="Q188" s="122"/>
      <c r="R188" s="122"/>
      <c r="S188" s="122"/>
      <c r="T188" s="122"/>
      <c r="U188" s="122"/>
      <c r="V188" s="122"/>
      <c r="W188" s="122"/>
      <c r="X188" s="122"/>
      <c r="Y188" s="122"/>
      <c r="Z188" s="122"/>
      <c r="AA188" s="122"/>
      <c r="AB188" s="123"/>
    </row>
    <row r="189" customFormat="false" ht="12.75" hidden="false" customHeight="false" outlineLevel="0" collapsed="false">
      <c r="D189" s="121"/>
      <c r="E189" s="122"/>
      <c r="F189" s="122"/>
      <c r="G189" s="122"/>
      <c r="H189" s="122"/>
      <c r="I189" s="122"/>
      <c r="J189" s="122"/>
      <c r="K189" s="122"/>
      <c r="L189" s="122"/>
      <c r="M189" s="122"/>
      <c r="N189" s="122"/>
      <c r="O189" s="122"/>
      <c r="P189" s="122"/>
      <c r="Q189" s="122"/>
      <c r="R189" s="122"/>
      <c r="S189" s="122"/>
      <c r="T189" s="122"/>
      <c r="U189" s="122"/>
      <c r="V189" s="122"/>
      <c r="W189" s="122"/>
      <c r="X189" s="122"/>
      <c r="Y189" s="122"/>
      <c r="Z189" s="122"/>
      <c r="AA189" s="122"/>
      <c r="AB189" s="123"/>
    </row>
    <row r="190" customFormat="false" ht="12.75" hidden="false" customHeight="false" outlineLevel="0" collapsed="false">
      <c r="D190" s="121"/>
      <c r="E190" s="122"/>
      <c r="F190" s="122"/>
      <c r="G190" s="122"/>
      <c r="H190" s="122"/>
      <c r="I190" s="122"/>
      <c r="J190" s="122"/>
      <c r="K190" s="122"/>
      <c r="L190" s="122"/>
      <c r="M190" s="122"/>
      <c r="N190" s="122"/>
      <c r="O190" s="122"/>
      <c r="P190" s="122"/>
      <c r="Q190" s="122"/>
      <c r="R190" s="122"/>
      <c r="S190" s="122"/>
      <c r="T190" s="122"/>
      <c r="U190" s="122"/>
      <c r="V190" s="122"/>
      <c r="W190" s="122"/>
      <c r="X190" s="122"/>
      <c r="Y190" s="122"/>
      <c r="Z190" s="122"/>
      <c r="AA190" s="122"/>
      <c r="AB190" s="123"/>
    </row>
    <row r="191" customFormat="false" ht="12.75" hidden="false" customHeight="false" outlineLevel="0" collapsed="false">
      <c r="D191" s="121"/>
      <c r="E191" s="122"/>
      <c r="F191" s="122"/>
      <c r="G191" s="122"/>
      <c r="H191" s="122"/>
      <c r="I191" s="122"/>
      <c r="J191" s="122"/>
      <c r="K191" s="122"/>
      <c r="L191" s="122"/>
      <c r="M191" s="122"/>
      <c r="N191" s="122"/>
      <c r="O191" s="122"/>
      <c r="P191" s="122"/>
      <c r="Q191" s="122"/>
      <c r="R191" s="122"/>
      <c r="S191" s="122"/>
      <c r="T191" s="122"/>
      <c r="U191" s="122"/>
      <c r="V191" s="122"/>
      <c r="W191" s="122"/>
      <c r="X191" s="122"/>
      <c r="Y191" s="122"/>
      <c r="Z191" s="122"/>
      <c r="AA191" s="122"/>
      <c r="AB191" s="123"/>
    </row>
    <row r="192" customFormat="false" ht="12.75" hidden="false" customHeight="false" outlineLevel="0" collapsed="false">
      <c r="D192" s="121"/>
      <c r="E192" s="122"/>
      <c r="F192" s="122"/>
      <c r="G192" s="122"/>
      <c r="H192" s="122"/>
      <c r="I192" s="122"/>
      <c r="J192" s="122"/>
      <c r="K192" s="122"/>
      <c r="L192" s="122"/>
      <c r="M192" s="122"/>
      <c r="N192" s="122"/>
      <c r="O192" s="122"/>
      <c r="P192" s="122"/>
      <c r="Q192" s="122"/>
      <c r="R192" s="122"/>
      <c r="S192" s="122"/>
      <c r="T192" s="122"/>
      <c r="U192" s="122"/>
      <c r="V192" s="122"/>
      <c r="W192" s="122"/>
      <c r="X192" s="122"/>
      <c r="Y192" s="122"/>
      <c r="Z192" s="122"/>
      <c r="AA192" s="122"/>
      <c r="AB192" s="123"/>
    </row>
    <row r="193" customFormat="false" ht="12.75" hidden="false" customHeight="false" outlineLevel="0" collapsed="false">
      <c r="D193" s="121"/>
      <c r="E193" s="122"/>
      <c r="F193" s="122"/>
      <c r="G193" s="122"/>
      <c r="H193" s="122"/>
      <c r="I193" s="122"/>
      <c r="J193" s="122"/>
      <c r="K193" s="122"/>
      <c r="L193" s="122"/>
      <c r="M193" s="122"/>
      <c r="N193" s="122"/>
      <c r="O193" s="122"/>
      <c r="P193" s="122"/>
      <c r="Q193" s="122"/>
      <c r="R193" s="122"/>
      <c r="S193" s="122"/>
      <c r="T193" s="122"/>
      <c r="U193" s="122"/>
      <c r="V193" s="122"/>
      <c r="W193" s="122"/>
      <c r="X193" s="122"/>
      <c r="Y193" s="122"/>
      <c r="Z193" s="122"/>
      <c r="AA193" s="122"/>
      <c r="AB193" s="123"/>
    </row>
    <row r="194" customFormat="false" ht="12.75" hidden="false" customHeight="false" outlineLevel="0" collapsed="false">
      <c r="D194" s="121"/>
      <c r="E194" s="122"/>
      <c r="F194" s="122"/>
      <c r="G194" s="122"/>
      <c r="H194" s="122"/>
      <c r="I194" s="122"/>
      <c r="J194" s="122"/>
      <c r="K194" s="122"/>
      <c r="L194" s="122"/>
      <c r="M194" s="122"/>
      <c r="N194" s="122"/>
      <c r="O194" s="122"/>
      <c r="P194" s="122"/>
      <c r="Q194" s="122"/>
      <c r="R194" s="122"/>
      <c r="S194" s="122"/>
      <c r="T194" s="122"/>
      <c r="U194" s="122"/>
      <c r="V194" s="122"/>
      <c r="W194" s="122"/>
      <c r="X194" s="122"/>
      <c r="Y194" s="122"/>
      <c r="Z194" s="122"/>
      <c r="AA194" s="122"/>
      <c r="AB194" s="123"/>
    </row>
    <row r="195" customFormat="false" ht="12.75" hidden="false" customHeight="false" outlineLevel="0" collapsed="false">
      <c r="D195" s="121"/>
      <c r="E195" s="122"/>
      <c r="F195" s="122"/>
      <c r="G195" s="122"/>
      <c r="H195" s="122"/>
      <c r="I195" s="122"/>
      <c r="J195" s="122"/>
      <c r="K195" s="122"/>
      <c r="L195" s="122"/>
      <c r="M195" s="122"/>
      <c r="N195" s="122"/>
      <c r="O195" s="122"/>
      <c r="P195" s="122"/>
      <c r="Q195" s="122"/>
      <c r="R195" s="122"/>
      <c r="S195" s="122"/>
      <c r="T195" s="122"/>
      <c r="U195" s="122"/>
      <c r="V195" s="122"/>
      <c r="W195" s="122"/>
      <c r="X195" s="122"/>
      <c r="Y195" s="122"/>
      <c r="Z195" s="122"/>
      <c r="AA195" s="122"/>
      <c r="AB195" s="123"/>
    </row>
    <row r="196" customFormat="false" ht="12.75" hidden="false" customHeight="false" outlineLevel="0" collapsed="false">
      <c r="D196" s="121"/>
      <c r="E196" s="122"/>
      <c r="F196" s="122"/>
      <c r="G196" s="122"/>
      <c r="H196" s="122"/>
      <c r="I196" s="122"/>
      <c r="J196" s="122"/>
      <c r="K196" s="122"/>
      <c r="L196" s="122"/>
      <c r="M196" s="122"/>
      <c r="N196" s="122"/>
      <c r="O196" s="122"/>
      <c r="P196" s="122"/>
      <c r="Q196" s="122"/>
      <c r="R196" s="122"/>
      <c r="S196" s="122"/>
      <c r="T196" s="122"/>
      <c r="U196" s="122"/>
      <c r="V196" s="122"/>
      <c r="W196" s="122"/>
      <c r="X196" s="122"/>
      <c r="Y196" s="122"/>
      <c r="Z196" s="122"/>
      <c r="AA196" s="122"/>
      <c r="AB196" s="123"/>
    </row>
    <row r="197" customFormat="false" ht="12.75" hidden="false" customHeight="false" outlineLevel="0" collapsed="false">
      <c r="D197" s="121"/>
      <c r="E197" s="122"/>
      <c r="F197" s="122"/>
      <c r="G197" s="122"/>
      <c r="H197" s="122"/>
      <c r="I197" s="122"/>
      <c r="J197" s="122"/>
      <c r="K197" s="122"/>
      <c r="L197" s="122"/>
      <c r="M197" s="122"/>
      <c r="N197" s="122"/>
      <c r="O197" s="122"/>
      <c r="P197" s="122"/>
      <c r="Q197" s="122"/>
      <c r="R197" s="122"/>
      <c r="S197" s="122"/>
      <c r="T197" s="122"/>
      <c r="U197" s="122"/>
      <c r="V197" s="122"/>
      <c r="W197" s="122"/>
      <c r="X197" s="122"/>
      <c r="Y197" s="122"/>
      <c r="Z197" s="122"/>
      <c r="AA197" s="122"/>
      <c r="AB197" s="123"/>
    </row>
    <row r="198" customFormat="false" ht="12.75" hidden="false" customHeight="false" outlineLevel="0" collapsed="false">
      <c r="D198" s="121"/>
      <c r="E198" s="122"/>
      <c r="F198" s="122"/>
      <c r="G198" s="122"/>
      <c r="H198" s="122"/>
      <c r="I198" s="122"/>
      <c r="J198" s="122"/>
      <c r="K198" s="122"/>
      <c r="L198" s="122"/>
      <c r="M198" s="122"/>
      <c r="N198" s="122"/>
      <c r="O198" s="122"/>
      <c r="P198" s="122"/>
      <c r="Q198" s="122"/>
      <c r="R198" s="122"/>
      <c r="S198" s="122"/>
      <c r="T198" s="122"/>
      <c r="U198" s="122"/>
      <c r="V198" s="122"/>
      <c r="W198" s="122"/>
      <c r="X198" s="122"/>
      <c r="Y198" s="122"/>
      <c r="Z198" s="122"/>
      <c r="AA198" s="122"/>
      <c r="AB198" s="123"/>
    </row>
    <row r="199" customFormat="false" ht="12.75" hidden="false" customHeight="false" outlineLevel="0" collapsed="false">
      <c r="D199" s="121"/>
      <c r="E199" s="122"/>
      <c r="F199" s="122"/>
      <c r="G199" s="122"/>
      <c r="H199" s="122"/>
      <c r="I199" s="122"/>
      <c r="J199" s="122"/>
      <c r="K199" s="122"/>
      <c r="L199" s="122"/>
      <c r="M199" s="122"/>
      <c r="N199" s="122"/>
      <c r="O199" s="122"/>
      <c r="P199" s="122"/>
      <c r="Q199" s="122"/>
      <c r="R199" s="122"/>
      <c r="S199" s="122"/>
      <c r="T199" s="122"/>
      <c r="U199" s="122"/>
      <c r="V199" s="122"/>
      <c r="W199" s="122"/>
      <c r="X199" s="122"/>
      <c r="Y199" s="122"/>
      <c r="Z199" s="122"/>
      <c r="AA199" s="122"/>
      <c r="AB199" s="123"/>
    </row>
    <row r="200" customFormat="false" ht="12.75" hidden="false" customHeight="false" outlineLevel="0" collapsed="false">
      <c r="D200" s="121"/>
      <c r="E200" s="122"/>
      <c r="F200" s="122"/>
      <c r="G200" s="122"/>
      <c r="H200" s="122"/>
      <c r="I200" s="122"/>
      <c r="J200" s="122"/>
      <c r="K200" s="122"/>
      <c r="L200" s="122"/>
      <c r="M200" s="122"/>
      <c r="N200" s="122"/>
      <c r="O200" s="122"/>
      <c r="P200" s="122"/>
      <c r="Q200" s="122"/>
      <c r="R200" s="122"/>
      <c r="S200" s="122"/>
      <c r="T200" s="122"/>
      <c r="U200" s="122"/>
      <c r="V200" s="122"/>
      <c r="W200" s="122"/>
      <c r="X200" s="122"/>
      <c r="Y200" s="122"/>
      <c r="Z200" s="122"/>
      <c r="AA200" s="122"/>
      <c r="AB200" s="123"/>
    </row>
    <row r="201" customFormat="false" ht="12.75" hidden="false" customHeight="false" outlineLevel="0" collapsed="false">
      <c r="D201" s="121"/>
      <c r="E201" s="122"/>
      <c r="F201" s="122"/>
      <c r="G201" s="122"/>
      <c r="H201" s="122"/>
      <c r="I201" s="122"/>
      <c r="J201" s="122"/>
      <c r="K201" s="122"/>
      <c r="L201" s="122"/>
      <c r="M201" s="122"/>
      <c r="N201" s="122"/>
      <c r="O201" s="122"/>
      <c r="P201" s="122"/>
      <c r="Q201" s="122"/>
      <c r="R201" s="122"/>
      <c r="S201" s="122"/>
      <c r="T201" s="122"/>
      <c r="U201" s="122"/>
      <c r="V201" s="122"/>
      <c r="W201" s="122"/>
      <c r="X201" s="122"/>
      <c r="Y201" s="122"/>
      <c r="Z201" s="122"/>
      <c r="AA201" s="122"/>
      <c r="AB201" s="123"/>
    </row>
    <row r="202" customFormat="false" ht="12.75" hidden="false" customHeight="false" outlineLevel="0" collapsed="false">
      <c r="D202" s="121"/>
      <c r="E202" s="122"/>
      <c r="F202" s="122"/>
      <c r="G202" s="122"/>
      <c r="H202" s="122"/>
      <c r="I202" s="122"/>
      <c r="J202" s="122"/>
      <c r="K202" s="122"/>
      <c r="L202" s="122"/>
      <c r="M202" s="122"/>
      <c r="N202" s="122"/>
      <c r="O202" s="122"/>
      <c r="P202" s="122"/>
      <c r="Q202" s="122"/>
      <c r="R202" s="122"/>
      <c r="S202" s="122"/>
      <c r="T202" s="122"/>
      <c r="U202" s="122"/>
      <c r="V202" s="122"/>
      <c r="W202" s="122"/>
      <c r="X202" s="122"/>
      <c r="Y202" s="122"/>
      <c r="Z202" s="122"/>
      <c r="AA202" s="122"/>
      <c r="AB202" s="123"/>
    </row>
    <row r="203" customFormat="false" ht="12.75" hidden="false" customHeight="false" outlineLevel="0" collapsed="false">
      <c r="D203" s="121"/>
      <c r="E203" s="122"/>
      <c r="F203" s="122"/>
      <c r="G203" s="122"/>
      <c r="H203" s="122"/>
      <c r="I203" s="122"/>
      <c r="J203" s="122"/>
      <c r="K203" s="122"/>
      <c r="L203" s="122"/>
      <c r="M203" s="122"/>
      <c r="N203" s="122"/>
      <c r="O203" s="122"/>
      <c r="P203" s="122"/>
      <c r="Q203" s="122"/>
      <c r="R203" s="122"/>
      <c r="S203" s="122"/>
      <c r="T203" s="122"/>
      <c r="U203" s="122"/>
      <c r="V203" s="122"/>
      <c r="W203" s="122"/>
      <c r="X203" s="122"/>
      <c r="Y203" s="122"/>
      <c r="Z203" s="122"/>
      <c r="AA203" s="122"/>
      <c r="AB203" s="123"/>
    </row>
    <row r="204" customFormat="false" ht="12.75" hidden="false" customHeight="false" outlineLevel="0" collapsed="false">
      <c r="D204" s="121"/>
      <c r="E204" s="122"/>
      <c r="F204" s="122"/>
      <c r="G204" s="122"/>
      <c r="H204" s="122"/>
      <c r="I204" s="122"/>
      <c r="J204" s="122"/>
      <c r="K204" s="122"/>
      <c r="L204" s="122"/>
      <c r="M204" s="122"/>
      <c r="N204" s="122"/>
      <c r="O204" s="122"/>
      <c r="P204" s="122"/>
      <c r="Q204" s="122"/>
      <c r="R204" s="122"/>
      <c r="S204" s="122"/>
      <c r="T204" s="122"/>
      <c r="U204" s="122"/>
      <c r="V204" s="122"/>
      <c r="W204" s="122"/>
      <c r="X204" s="122"/>
      <c r="Y204" s="122"/>
      <c r="Z204" s="122"/>
      <c r="AA204" s="122"/>
      <c r="AB204" s="123"/>
    </row>
    <row r="205" customFormat="false" ht="12.75" hidden="false" customHeight="false" outlineLevel="0" collapsed="false">
      <c r="D205" s="121"/>
      <c r="E205" s="122"/>
      <c r="F205" s="122"/>
      <c r="G205" s="122"/>
      <c r="H205" s="122"/>
      <c r="I205" s="122"/>
      <c r="J205" s="122"/>
      <c r="K205" s="122"/>
      <c r="L205" s="122"/>
      <c r="M205" s="122"/>
      <c r="N205" s="122"/>
      <c r="O205" s="122"/>
      <c r="P205" s="122"/>
      <c r="Q205" s="122"/>
      <c r="R205" s="122"/>
      <c r="S205" s="122"/>
      <c r="T205" s="122"/>
      <c r="U205" s="122"/>
      <c r="V205" s="122"/>
      <c r="W205" s="122"/>
      <c r="X205" s="122"/>
      <c r="Y205" s="122"/>
      <c r="Z205" s="122"/>
      <c r="AA205" s="122"/>
      <c r="AB205" s="123"/>
    </row>
    <row r="206" customFormat="false" ht="12.75" hidden="false" customHeight="false" outlineLevel="0" collapsed="false">
      <c r="D206" s="121"/>
      <c r="E206" s="122"/>
      <c r="F206" s="122"/>
      <c r="G206" s="122"/>
      <c r="H206" s="122"/>
      <c r="I206" s="122"/>
      <c r="J206" s="122"/>
      <c r="K206" s="122"/>
      <c r="L206" s="122"/>
      <c r="M206" s="122"/>
      <c r="N206" s="122"/>
      <c r="O206" s="122"/>
      <c r="P206" s="122"/>
      <c r="Q206" s="122"/>
      <c r="R206" s="122"/>
      <c r="S206" s="122"/>
      <c r="T206" s="122"/>
      <c r="U206" s="122"/>
      <c r="V206" s="122"/>
      <c r="W206" s="122"/>
      <c r="X206" s="122"/>
      <c r="Y206" s="122"/>
      <c r="Z206" s="122"/>
      <c r="AA206" s="122"/>
      <c r="AB206" s="123"/>
    </row>
    <row r="207" customFormat="false" ht="12.75" hidden="false" customHeight="false" outlineLevel="0" collapsed="false">
      <c r="D207" s="121"/>
      <c r="E207" s="122"/>
      <c r="F207" s="122"/>
      <c r="G207" s="122"/>
      <c r="H207" s="122"/>
      <c r="I207" s="122"/>
      <c r="J207" s="122"/>
      <c r="K207" s="122"/>
      <c r="L207" s="122"/>
      <c r="M207" s="122"/>
      <c r="N207" s="122"/>
      <c r="O207" s="122"/>
      <c r="P207" s="122"/>
      <c r="Q207" s="122"/>
      <c r="R207" s="122"/>
      <c r="S207" s="122"/>
      <c r="T207" s="122"/>
      <c r="U207" s="122"/>
      <c r="V207" s="122"/>
      <c r="W207" s="122"/>
      <c r="X207" s="122"/>
      <c r="Y207" s="122"/>
      <c r="Z207" s="122"/>
      <c r="AA207" s="122"/>
      <c r="AB207" s="123"/>
    </row>
    <row r="208" customFormat="false" ht="12.75" hidden="false" customHeight="false" outlineLevel="0" collapsed="false">
      <c r="D208" s="121"/>
      <c r="E208" s="122"/>
      <c r="F208" s="122"/>
      <c r="G208" s="122"/>
      <c r="H208" s="122"/>
      <c r="I208" s="122"/>
      <c r="J208" s="122"/>
      <c r="K208" s="122"/>
      <c r="L208" s="122"/>
      <c r="M208" s="122"/>
      <c r="N208" s="122"/>
      <c r="O208" s="122"/>
      <c r="P208" s="122"/>
      <c r="Q208" s="122"/>
      <c r="R208" s="122"/>
      <c r="S208" s="122"/>
      <c r="T208" s="122"/>
      <c r="U208" s="122"/>
      <c r="V208" s="122"/>
      <c r="W208" s="122"/>
      <c r="X208" s="122"/>
      <c r="Y208" s="122"/>
      <c r="Z208" s="122"/>
      <c r="AA208" s="122"/>
      <c r="AB208" s="123"/>
    </row>
    <row r="209" customFormat="false" ht="12.75" hidden="false" customHeight="false" outlineLevel="0" collapsed="false">
      <c r="D209" s="121"/>
      <c r="E209" s="122"/>
      <c r="F209" s="122"/>
      <c r="G209" s="122"/>
      <c r="H209" s="122"/>
      <c r="I209" s="122"/>
      <c r="J209" s="122"/>
      <c r="K209" s="122"/>
      <c r="L209" s="122"/>
      <c r="M209" s="122"/>
      <c r="N209" s="122"/>
      <c r="O209" s="122"/>
      <c r="P209" s="122"/>
      <c r="Q209" s="122"/>
      <c r="R209" s="122"/>
      <c r="S209" s="122"/>
      <c r="T209" s="122"/>
      <c r="U209" s="122"/>
      <c r="V209" s="122"/>
      <c r="W209" s="122"/>
      <c r="X209" s="122"/>
      <c r="Y209" s="122"/>
      <c r="Z209" s="122"/>
      <c r="AA209" s="122"/>
      <c r="AB209" s="123"/>
    </row>
    <row r="210" customFormat="false" ht="12.75" hidden="false" customHeight="false" outlineLevel="0" collapsed="false">
      <c r="D210" s="121"/>
      <c r="E210" s="122"/>
      <c r="F210" s="122"/>
      <c r="G210" s="122"/>
      <c r="H210" s="122"/>
      <c r="I210" s="122"/>
      <c r="J210" s="122"/>
      <c r="K210" s="122"/>
      <c r="L210" s="122"/>
      <c r="M210" s="122"/>
      <c r="N210" s="122"/>
      <c r="O210" s="122"/>
      <c r="P210" s="122"/>
      <c r="Q210" s="122"/>
      <c r="R210" s="122"/>
      <c r="S210" s="122"/>
      <c r="T210" s="122"/>
      <c r="U210" s="122"/>
      <c r="V210" s="122"/>
      <c r="W210" s="122"/>
      <c r="X210" s="122"/>
      <c r="Y210" s="122"/>
      <c r="Z210" s="122"/>
      <c r="AA210" s="122"/>
      <c r="AB210" s="123"/>
    </row>
    <row r="211" customFormat="false" ht="12.75" hidden="false" customHeight="false" outlineLevel="0" collapsed="false">
      <c r="D211" s="121"/>
      <c r="E211" s="122"/>
      <c r="F211" s="122"/>
      <c r="G211" s="122"/>
      <c r="H211" s="122"/>
      <c r="I211" s="122"/>
      <c r="J211" s="122"/>
      <c r="K211" s="122"/>
      <c r="L211" s="122"/>
      <c r="M211" s="122"/>
      <c r="N211" s="122"/>
      <c r="O211" s="122"/>
      <c r="P211" s="122"/>
      <c r="Q211" s="122"/>
      <c r="R211" s="122"/>
      <c r="S211" s="122"/>
      <c r="T211" s="122"/>
      <c r="U211" s="122"/>
      <c r="V211" s="122"/>
      <c r="W211" s="122"/>
      <c r="X211" s="122"/>
      <c r="Y211" s="122"/>
      <c r="Z211" s="122"/>
      <c r="AA211" s="122"/>
      <c r="AB211" s="123"/>
    </row>
    <row r="212" customFormat="false" ht="12.75" hidden="false" customHeight="false" outlineLevel="0" collapsed="false">
      <c r="D212" s="121"/>
      <c r="E212" s="122"/>
      <c r="F212" s="122"/>
      <c r="G212" s="122"/>
      <c r="H212" s="122"/>
      <c r="I212" s="122"/>
      <c r="J212" s="122"/>
      <c r="K212" s="122"/>
      <c r="L212" s="122"/>
      <c r="M212" s="122"/>
      <c r="N212" s="122"/>
      <c r="O212" s="122"/>
      <c r="P212" s="122"/>
      <c r="Q212" s="122"/>
      <c r="R212" s="122"/>
      <c r="S212" s="122"/>
      <c r="T212" s="122"/>
      <c r="U212" s="122"/>
      <c r="V212" s="122"/>
      <c r="W212" s="122"/>
      <c r="X212" s="122"/>
      <c r="Y212" s="122"/>
      <c r="Z212" s="122"/>
      <c r="AA212" s="122"/>
      <c r="AB212" s="123"/>
    </row>
    <row r="213" customFormat="false" ht="12.75" hidden="false" customHeight="false" outlineLevel="0" collapsed="false">
      <c r="D213" s="121"/>
      <c r="E213" s="122"/>
      <c r="F213" s="122"/>
      <c r="G213" s="122"/>
      <c r="H213" s="122"/>
      <c r="I213" s="122"/>
      <c r="J213" s="122"/>
      <c r="K213" s="122"/>
      <c r="L213" s="122"/>
      <c r="M213" s="122"/>
      <c r="N213" s="122"/>
      <c r="O213" s="122"/>
      <c r="P213" s="122"/>
      <c r="Q213" s="122"/>
      <c r="R213" s="122"/>
      <c r="S213" s="122"/>
      <c r="T213" s="122"/>
      <c r="U213" s="122"/>
      <c r="V213" s="122"/>
      <c r="W213" s="122"/>
      <c r="X213" s="122"/>
      <c r="Y213" s="122"/>
      <c r="Z213" s="122"/>
      <c r="AA213" s="122"/>
      <c r="AB213" s="123"/>
    </row>
    <row r="214" customFormat="false" ht="12.75" hidden="false" customHeight="false" outlineLevel="0" collapsed="false">
      <c r="D214" s="121"/>
      <c r="E214" s="122"/>
      <c r="F214" s="122"/>
      <c r="G214" s="122"/>
      <c r="H214" s="122"/>
      <c r="I214" s="122"/>
      <c r="J214" s="122"/>
      <c r="K214" s="122"/>
      <c r="L214" s="122"/>
      <c r="M214" s="122"/>
      <c r="N214" s="122"/>
      <c r="O214" s="122"/>
      <c r="P214" s="122"/>
      <c r="Q214" s="122"/>
      <c r="R214" s="122"/>
      <c r="S214" s="122"/>
      <c r="T214" s="122"/>
      <c r="U214" s="122"/>
      <c r="V214" s="122"/>
      <c r="W214" s="122"/>
      <c r="X214" s="122"/>
      <c r="Y214" s="122"/>
      <c r="Z214" s="122"/>
      <c r="AA214" s="122"/>
      <c r="AB214" s="123"/>
    </row>
    <row r="215" customFormat="false" ht="12.75" hidden="false" customHeight="false" outlineLevel="0" collapsed="false">
      <c r="D215" s="121"/>
      <c r="E215" s="122"/>
      <c r="F215" s="122"/>
      <c r="G215" s="122"/>
      <c r="H215" s="122"/>
      <c r="I215" s="122"/>
      <c r="J215" s="122"/>
      <c r="K215" s="122"/>
      <c r="L215" s="122"/>
      <c r="M215" s="122"/>
      <c r="N215" s="122"/>
      <c r="O215" s="122"/>
      <c r="P215" s="122"/>
      <c r="Q215" s="122"/>
      <c r="R215" s="122"/>
      <c r="S215" s="122"/>
      <c r="T215" s="122"/>
      <c r="U215" s="122"/>
      <c r="V215" s="122"/>
      <c r="W215" s="122"/>
      <c r="X215" s="122"/>
      <c r="Y215" s="122"/>
      <c r="Z215" s="122"/>
      <c r="AA215" s="122"/>
      <c r="AB215" s="123"/>
    </row>
    <row r="216" customFormat="false" ht="12.75" hidden="false" customHeight="false" outlineLevel="0" collapsed="false">
      <c r="D216" s="121"/>
      <c r="E216" s="122"/>
      <c r="F216" s="122"/>
      <c r="G216" s="122"/>
      <c r="H216" s="122"/>
      <c r="I216" s="122"/>
      <c r="J216" s="122"/>
      <c r="K216" s="122"/>
      <c r="L216" s="122"/>
      <c r="M216" s="122"/>
      <c r="N216" s="122"/>
      <c r="O216" s="122"/>
      <c r="P216" s="122"/>
      <c r="Q216" s="122"/>
      <c r="R216" s="122"/>
      <c r="S216" s="122"/>
      <c r="T216" s="122"/>
      <c r="U216" s="122"/>
      <c r="V216" s="122"/>
      <c r="W216" s="122"/>
      <c r="X216" s="122"/>
      <c r="Y216" s="122"/>
      <c r="Z216" s="122"/>
      <c r="AA216" s="122"/>
      <c r="AB216" s="123"/>
    </row>
    <row r="217" customFormat="false" ht="12.75" hidden="false" customHeight="false" outlineLevel="0" collapsed="false">
      <c r="D217" s="121"/>
      <c r="E217" s="122"/>
      <c r="F217" s="122"/>
      <c r="G217" s="122"/>
      <c r="H217" s="122"/>
      <c r="I217" s="122"/>
      <c r="J217" s="122"/>
      <c r="K217" s="122"/>
      <c r="L217" s="122"/>
      <c r="M217" s="122"/>
      <c r="N217" s="122"/>
      <c r="O217" s="122"/>
      <c r="P217" s="122"/>
      <c r="Q217" s="122"/>
      <c r="R217" s="122"/>
      <c r="S217" s="122"/>
      <c r="T217" s="122"/>
      <c r="U217" s="122"/>
      <c r="V217" s="122"/>
      <c r="W217" s="122"/>
      <c r="X217" s="122"/>
      <c r="Y217" s="122"/>
      <c r="Z217" s="122"/>
      <c r="AA217" s="122"/>
      <c r="AB217" s="123"/>
    </row>
    <row r="218" customFormat="false" ht="12.75" hidden="false" customHeight="false" outlineLevel="0" collapsed="false">
      <c r="D218" s="121"/>
      <c r="E218" s="122"/>
      <c r="F218" s="122"/>
      <c r="G218" s="122"/>
      <c r="H218" s="122"/>
      <c r="I218" s="122"/>
      <c r="J218" s="122"/>
      <c r="K218" s="122"/>
      <c r="L218" s="122"/>
      <c r="M218" s="122"/>
      <c r="N218" s="122"/>
      <c r="O218" s="122"/>
      <c r="P218" s="122"/>
      <c r="Q218" s="122"/>
      <c r="R218" s="122"/>
      <c r="S218" s="122"/>
      <c r="T218" s="122"/>
      <c r="U218" s="122"/>
      <c r="V218" s="122"/>
      <c r="W218" s="122"/>
      <c r="X218" s="122"/>
      <c r="Y218" s="122"/>
      <c r="Z218" s="122"/>
      <c r="AA218" s="122"/>
      <c r="AB218" s="123"/>
    </row>
    <row r="219" customFormat="false" ht="12.75" hidden="false" customHeight="false" outlineLevel="0" collapsed="false">
      <c r="D219" s="121"/>
      <c r="E219" s="122"/>
      <c r="F219" s="122"/>
      <c r="G219" s="122"/>
      <c r="H219" s="122"/>
      <c r="I219" s="122"/>
      <c r="J219" s="122"/>
      <c r="K219" s="122"/>
      <c r="L219" s="122"/>
      <c r="M219" s="122"/>
      <c r="N219" s="122"/>
      <c r="O219" s="122"/>
      <c r="P219" s="122"/>
      <c r="Q219" s="122"/>
      <c r="R219" s="122"/>
      <c r="S219" s="122"/>
      <c r="T219" s="122"/>
      <c r="U219" s="122"/>
      <c r="V219" s="122"/>
      <c r="W219" s="122"/>
      <c r="X219" s="122"/>
      <c r="Y219" s="122"/>
      <c r="Z219" s="122"/>
      <c r="AA219" s="122"/>
      <c r="AB219" s="123"/>
    </row>
    <row r="220" customFormat="false" ht="12.75" hidden="false" customHeight="false" outlineLevel="0" collapsed="false">
      <c r="D220" s="121"/>
      <c r="E220" s="122"/>
      <c r="F220" s="122"/>
      <c r="G220" s="122"/>
      <c r="H220" s="122"/>
      <c r="I220" s="122"/>
      <c r="J220" s="122"/>
      <c r="K220" s="122"/>
      <c r="L220" s="122"/>
      <c r="M220" s="122"/>
      <c r="N220" s="122"/>
      <c r="O220" s="122"/>
      <c r="P220" s="122"/>
      <c r="Q220" s="122"/>
      <c r="R220" s="122"/>
      <c r="S220" s="122"/>
      <c r="T220" s="122"/>
      <c r="U220" s="122"/>
      <c r="V220" s="122"/>
      <c r="W220" s="122"/>
      <c r="X220" s="122"/>
      <c r="Y220" s="122"/>
      <c r="Z220" s="122"/>
      <c r="AA220" s="122"/>
      <c r="AB220" s="123"/>
    </row>
    <row r="221" customFormat="false" ht="12.75" hidden="false" customHeight="false" outlineLevel="0" collapsed="false">
      <c r="D221" s="121"/>
      <c r="E221" s="122"/>
      <c r="F221" s="122"/>
      <c r="G221" s="122"/>
      <c r="H221" s="122"/>
      <c r="I221" s="122"/>
      <c r="J221" s="122"/>
      <c r="K221" s="122"/>
      <c r="L221" s="122"/>
      <c r="M221" s="122"/>
      <c r="N221" s="122"/>
      <c r="O221" s="122"/>
      <c r="P221" s="122"/>
      <c r="Q221" s="122"/>
      <c r="R221" s="122"/>
      <c r="S221" s="122"/>
      <c r="T221" s="122"/>
      <c r="U221" s="122"/>
      <c r="V221" s="122"/>
      <c r="W221" s="122"/>
      <c r="X221" s="122"/>
      <c r="Y221" s="122"/>
      <c r="Z221" s="122"/>
      <c r="AA221" s="122"/>
      <c r="AB221" s="123"/>
    </row>
    <row r="222" customFormat="false" ht="12.75" hidden="false" customHeight="false" outlineLevel="0" collapsed="false">
      <c r="D222" s="121"/>
      <c r="E222" s="122"/>
      <c r="F222" s="122"/>
      <c r="G222" s="122"/>
      <c r="H222" s="122"/>
      <c r="I222" s="122"/>
      <c r="J222" s="122"/>
      <c r="K222" s="122"/>
      <c r="L222" s="122"/>
      <c r="M222" s="122"/>
      <c r="N222" s="122"/>
      <c r="O222" s="122"/>
      <c r="P222" s="122"/>
      <c r="Q222" s="122"/>
      <c r="R222" s="122"/>
      <c r="S222" s="122"/>
      <c r="T222" s="122"/>
      <c r="U222" s="122"/>
      <c r="V222" s="122"/>
      <c r="W222" s="122"/>
      <c r="X222" s="122"/>
      <c r="Y222" s="122"/>
      <c r="Z222" s="122"/>
      <c r="AA222" s="122"/>
      <c r="AB222" s="123"/>
    </row>
    <row r="223" customFormat="false" ht="12.75" hidden="false" customHeight="false" outlineLevel="0" collapsed="false">
      <c r="D223" s="121"/>
      <c r="E223" s="122"/>
      <c r="F223" s="122"/>
      <c r="G223" s="122"/>
      <c r="H223" s="122"/>
      <c r="I223" s="122"/>
      <c r="J223" s="122"/>
      <c r="K223" s="122"/>
      <c r="L223" s="122"/>
      <c r="M223" s="122"/>
      <c r="N223" s="122"/>
      <c r="O223" s="122"/>
      <c r="P223" s="122"/>
      <c r="Q223" s="122"/>
      <c r="R223" s="122"/>
      <c r="S223" s="122"/>
      <c r="T223" s="122"/>
      <c r="U223" s="122"/>
      <c r="V223" s="122"/>
      <c r="W223" s="122"/>
      <c r="X223" s="122"/>
      <c r="Y223" s="122"/>
      <c r="Z223" s="122"/>
      <c r="AA223" s="122"/>
      <c r="AB223" s="123"/>
    </row>
    <row r="224" customFormat="false" ht="12.75" hidden="false" customHeight="false" outlineLevel="0" collapsed="false">
      <c r="D224" s="121"/>
      <c r="E224" s="122"/>
      <c r="F224" s="122"/>
      <c r="G224" s="122"/>
      <c r="H224" s="122"/>
      <c r="I224" s="122"/>
      <c r="J224" s="122"/>
      <c r="K224" s="122"/>
      <c r="L224" s="122"/>
      <c r="M224" s="122"/>
      <c r="N224" s="122"/>
      <c r="O224" s="122"/>
      <c r="P224" s="122"/>
      <c r="Q224" s="122"/>
      <c r="R224" s="122"/>
      <c r="S224" s="122"/>
      <c r="T224" s="122"/>
      <c r="U224" s="122"/>
      <c r="V224" s="122"/>
      <c r="W224" s="122"/>
      <c r="X224" s="122"/>
      <c r="Y224" s="122"/>
      <c r="Z224" s="122"/>
      <c r="AA224" s="122"/>
      <c r="AB224" s="123"/>
    </row>
    <row r="225" customFormat="false" ht="12.75" hidden="false" customHeight="false" outlineLevel="0" collapsed="false">
      <c r="D225" s="121"/>
      <c r="E225" s="122"/>
      <c r="F225" s="122"/>
      <c r="G225" s="122"/>
      <c r="H225" s="122"/>
      <c r="I225" s="122"/>
      <c r="J225" s="122"/>
      <c r="K225" s="122"/>
      <c r="L225" s="122"/>
      <c r="M225" s="122"/>
      <c r="N225" s="122"/>
      <c r="O225" s="122"/>
      <c r="P225" s="122"/>
      <c r="Q225" s="122"/>
      <c r="R225" s="122"/>
      <c r="S225" s="122"/>
      <c r="T225" s="122"/>
      <c r="U225" s="122"/>
      <c r="V225" s="122"/>
      <c r="W225" s="122"/>
      <c r="X225" s="122"/>
      <c r="Y225" s="122"/>
      <c r="Z225" s="122"/>
      <c r="AA225" s="122"/>
      <c r="AB225" s="123"/>
    </row>
    <row r="226" customFormat="false" ht="12.75" hidden="false" customHeight="false" outlineLevel="0" collapsed="false">
      <c r="D226" s="121"/>
      <c r="E226" s="122"/>
      <c r="F226" s="122"/>
      <c r="G226" s="122"/>
      <c r="H226" s="122"/>
      <c r="I226" s="122"/>
      <c r="J226" s="122"/>
      <c r="K226" s="122"/>
      <c r="L226" s="122"/>
      <c r="M226" s="122"/>
      <c r="N226" s="122"/>
      <c r="O226" s="122"/>
      <c r="P226" s="122"/>
      <c r="Q226" s="122"/>
      <c r="R226" s="122"/>
      <c r="S226" s="122"/>
      <c r="T226" s="122"/>
      <c r="U226" s="122"/>
      <c r="V226" s="122"/>
      <c r="W226" s="122"/>
      <c r="X226" s="122"/>
      <c r="Y226" s="122"/>
      <c r="Z226" s="122"/>
      <c r="AA226" s="122"/>
      <c r="AB226" s="123"/>
    </row>
    <row r="227" customFormat="false" ht="12.75" hidden="false" customHeight="false" outlineLevel="0" collapsed="false">
      <c r="D227" s="121"/>
      <c r="E227" s="122"/>
      <c r="F227" s="122"/>
      <c r="G227" s="122"/>
      <c r="H227" s="122"/>
      <c r="I227" s="122"/>
      <c r="J227" s="122"/>
      <c r="K227" s="122"/>
      <c r="L227" s="122"/>
      <c r="M227" s="122"/>
      <c r="N227" s="122"/>
      <c r="O227" s="122"/>
      <c r="P227" s="122"/>
      <c r="Q227" s="122"/>
      <c r="R227" s="122"/>
      <c r="S227" s="122"/>
      <c r="T227" s="122"/>
      <c r="U227" s="122"/>
      <c r="V227" s="122"/>
      <c r="W227" s="122"/>
      <c r="X227" s="122"/>
      <c r="Y227" s="122"/>
      <c r="Z227" s="122"/>
      <c r="AA227" s="122"/>
      <c r="AB227" s="123"/>
    </row>
    <row r="228" customFormat="false" ht="12.75" hidden="false" customHeight="false" outlineLevel="0" collapsed="false">
      <c r="D228" s="121"/>
      <c r="E228" s="122"/>
      <c r="F228" s="122"/>
      <c r="G228" s="122"/>
      <c r="H228" s="122"/>
      <c r="I228" s="122"/>
      <c r="J228" s="122"/>
      <c r="K228" s="122"/>
      <c r="L228" s="122"/>
      <c r="M228" s="122"/>
      <c r="N228" s="122"/>
      <c r="O228" s="122"/>
      <c r="P228" s="122"/>
      <c r="Q228" s="122"/>
      <c r="R228" s="122"/>
      <c r="S228" s="122"/>
      <c r="T228" s="122"/>
      <c r="U228" s="122"/>
      <c r="V228" s="122"/>
      <c r="W228" s="122"/>
      <c r="X228" s="122"/>
      <c r="Y228" s="122"/>
      <c r="Z228" s="122"/>
      <c r="AA228" s="122"/>
      <c r="AB228" s="123"/>
    </row>
    <row r="229" customFormat="false" ht="12.75" hidden="false" customHeight="false" outlineLevel="0" collapsed="false">
      <c r="D229" s="121"/>
      <c r="E229" s="122"/>
      <c r="F229" s="122"/>
      <c r="G229" s="122"/>
      <c r="H229" s="122"/>
      <c r="I229" s="122"/>
      <c r="J229" s="122"/>
      <c r="K229" s="122"/>
      <c r="L229" s="122"/>
      <c r="M229" s="122"/>
      <c r="N229" s="122"/>
      <c r="O229" s="122"/>
      <c r="P229" s="122"/>
      <c r="Q229" s="122"/>
      <c r="R229" s="122"/>
      <c r="S229" s="122"/>
      <c r="T229" s="122"/>
      <c r="U229" s="122"/>
      <c r="V229" s="122"/>
      <c r="W229" s="122"/>
      <c r="X229" s="122"/>
      <c r="Y229" s="122"/>
      <c r="Z229" s="122"/>
      <c r="AA229" s="122"/>
      <c r="AB229" s="123"/>
    </row>
    <row r="230" customFormat="false" ht="12.75" hidden="false" customHeight="false" outlineLevel="0" collapsed="false">
      <c r="D230" s="121"/>
      <c r="E230" s="122"/>
      <c r="F230" s="122"/>
      <c r="G230" s="122"/>
      <c r="H230" s="122"/>
      <c r="I230" s="122"/>
      <c r="J230" s="122"/>
      <c r="K230" s="122"/>
      <c r="L230" s="122"/>
      <c r="M230" s="122"/>
      <c r="N230" s="122"/>
      <c r="O230" s="122"/>
      <c r="P230" s="122"/>
      <c r="Q230" s="122"/>
      <c r="R230" s="122"/>
      <c r="S230" s="122"/>
      <c r="T230" s="122"/>
      <c r="U230" s="122"/>
      <c r="V230" s="122"/>
      <c r="W230" s="122"/>
      <c r="X230" s="122"/>
      <c r="Y230" s="122"/>
      <c r="Z230" s="122"/>
      <c r="AA230" s="122"/>
      <c r="AB230" s="123"/>
    </row>
    <row r="231" customFormat="false" ht="12.75" hidden="false" customHeight="false" outlineLevel="0" collapsed="false">
      <c r="D231" s="121"/>
      <c r="E231" s="122"/>
      <c r="F231" s="122"/>
      <c r="G231" s="122"/>
      <c r="H231" s="122"/>
      <c r="I231" s="122"/>
      <c r="J231" s="122"/>
      <c r="K231" s="122"/>
      <c r="L231" s="122"/>
      <c r="M231" s="122"/>
      <c r="N231" s="122"/>
      <c r="O231" s="122"/>
      <c r="P231" s="122"/>
      <c r="Q231" s="122"/>
      <c r="R231" s="122"/>
      <c r="S231" s="122"/>
      <c r="T231" s="122"/>
      <c r="U231" s="122"/>
      <c r="V231" s="122"/>
      <c r="W231" s="122"/>
      <c r="X231" s="122"/>
      <c r="Y231" s="122"/>
      <c r="Z231" s="122"/>
      <c r="AA231" s="122"/>
      <c r="AB231" s="123"/>
    </row>
    <row r="232" customFormat="false" ht="12.75" hidden="false" customHeight="false" outlineLevel="0" collapsed="false">
      <c r="D232" s="121"/>
      <c r="E232" s="122"/>
      <c r="F232" s="122"/>
      <c r="G232" s="122"/>
      <c r="H232" s="122"/>
      <c r="I232" s="122"/>
      <c r="J232" s="122"/>
      <c r="K232" s="122"/>
      <c r="L232" s="122"/>
      <c r="M232" s="122"/>
      <c r="N232" s="122"/>
      <c r="O232" s="122"/>
      <c r="P232" s="122"/>
      <c r="Q232" s="122"/>
      <c r="R232" s="122"/>
      <c r="S232" s="122"/>
      <c r="T232" s="122"/>
      <c r="U232" s="122"/>
      <c r="V232" s="122"/>
      <c r="W232" s="122"/>
      <c r="X232" s="122"/>
      <c r="Y232" s="122"/>
      <c r="Z232" s="122"/>
      <c r="AA232" s="122"/>
      <c r="AB232" s="123"/>
    </row>
    <row r="233" customFormat="false" ht="12.75" hidden="false" customHeight="false" outlineLevel="0" collapsed="false">
      <c r="D233" s="121"/>
      <c r="E233" s="122"/>
      <c r="F233" s="122"/>
      <c r="G233" s="122"/>
      <c r="H233" s="122"/>
      <c r="I233" s="122"/>
      <c r="J233" s="122"/>
      <c r="K233" s="122"/>
      <c r="L233" s="122"/>
      <c r="M233" s="122"/>
      <c r="N233" s="122"/>
      <c r="O233" s="122"/>
      <c r="P233" s="122"/>
      <c r="Q233" s="122"/>
      <c r="R233" s="122"/>
      <c r="S233" s="122"/>
      <c r="T233" s="122"/>
      <c r="U233" s="122"/>
      <c r="V233" s="122"/>
      <c r="W233" s="122"/>
      <c r="X233" s="122"/>
      <c r="Y233" s="122"/>
      <c r="Z233" s="122"/>
      <c r="AA233" s="122"/>
      <c r="AB233" s="123"/>
    </row>
    <row r="234" customFormat="false" ht="12.75" hidden="false" customHeight="false" outlineLevel="0" collapsed="false">
      <c r="D234" s="121"/>
      <c r="E234" s="122"/>
      <c r="F234" s="122"/>
      <c r="G234" s="122"/>
      <c r="H234" s="122"/>
      <c r="I234" s="122"/>
      <c r="J234" s="122"/>
      <c r="K234" s="122"/>
      <c r="L234" s="122"/>
      <c r="M234" s="122"/>
      <c r="N234" s="122"/>
      <c r="O234" s="122"/>
      <c r="P234" s="122"/>
      <c r="Q234" s="122"/>
      <c r="R234" s="122"/>
      <c r="S234" s="122"/>
      <c r="T234" s="122"/>
      <c r="U234" s="122"/>
      <c r="V234" s="122"/>
      <c r="W234" s="122"/>
      <c r="X234" s="122"/>
      <c r="Y234" s="122"/>
      <c r="Z234" s="122"/>
      <c r="AA234" s="122"/>
      <c r="AB234" s="123"/>
    </row>
    <row r="235" customFormat="false" ht="12.75" hidden="false" customHeight="false" outlineLevel="0" collapsed="false">
      <c r="D235" s="121"/>
      <c r="E235" s="122"/>
      <c r="F235" s="122"/>
      <c r="G235" s="122"/>
      <c r="H235" s="122"/>
      <c r="I235" s="122"/>
      <c r="J235" s="122"/>
      <c r="K235" s="122"/>
      <c r="L235" s="122"/>
      <c r="M235" s="122"/>
      <c r="N235" s="122"/>
      <c r="O235" s="122"/>
      <c r="P235" s="122"/>
      <c r="Q235" s="122"/>
      <c r="R235" s="122"/>
      <c r="S235" s="122"/>
      <c r="T235" s="122"/>
      <c r="U235" s="122"/>
      <c r="V235" s="122"/>
      <c r="W235" s="122"/>
      <c r="X235" s="122"/>
      <c r="Y235" s="122"/>
      <c r="Z235" s="122"/>
      <c r="AA235" s="122"/>
      <c r="AB235" s="123"/>
    </row>
    <row r="236" customFormat="false" ht="12.75" hidden="false" customHeight="false" outlineLevel="0" collapsed="false">
      <c r="D236" s="121"/>
      <c r="E236" s="122"/>
      <c r="F236" s="122"/>
      <c r="G236" s="122"/>
      <c r="H236" s="122"/>
      <c r="I236" s="122"/>
      <c r="J236" s="122"/>
      <c r="K236" s="122"/>
      <c r="L236" s="122"/>
      <c r="M236" s="122"/>
      <c r="N236" s="122"/>
      <c r="O236" s="122"/>
      <c r="P236" s="122"/>
      <c r="Q236" s="122"/>
      <c r="R236" s="122"/>
      <c r="S236" s="122"/>
      <c r="T236" s="122"/>
      <c r="U236" s="122"/>
      <c r="V236" s="122"/>
      <c r="W236" s="122"/>
      <c r="X236" s="122"/>
      <c r="Y236" s="122"/>
      <c r="Z236" s="122"/>
      <c r="AA236" s="122"/>
      <c r="AB236" s="123"/>
    </row>
    <row r="237" customFormat="false" ht="12.75" hidden="false" customHeight="false" outlineLevel="0" collapsed="false">
      <c r="D237" s="121"/>
      <c r="E237" s="122"/>
      <c r="F237" s="122"/>
      <c r="G237" s="122"/>
      <c r="H237" s="122"/>
      <c r="I237" s="122"/>
      <c r="J237" s="122"/>
      <c r="K237" s="122"/>
      <c r="L237" s="122"/>
      <c r="M237" s="122"/>
      <c r="N237" s="122"/>
      <c r="O237" s="122"/>
      <c r="P237" s="122"/>
      <c r="Q237" s="122"/>
      <c r="R237" s="122"/>
      <c r="S237" s="122"/>
      <c r="T237" s="122"/>
      <c r="U237" s="122"/>
      <c r="V237" s="122"/>
      <c r="W237" s="122"/>
      <c r="X237" s="122"/>
      <c r="Y237" s="122"/>
      <c r="Z237" s="122"/>
      <c r="AA237" s="122"/>
      <c r="AB237" s="123"/>
    </row>
    <row r="238" customFormat="false" ht="12.75" hidden="false" customHeight="false" outlineLevel="0" collapsed="false">
      <c r="D238" s="121"/>
      <c r="E238" s="122"/>
      <c r="F238" s="122"/>
      <c r="G238" s="122"/>
      <c r="H238" s="122"/>
      <c r="I238" s="122"/>
      <c r="J238" s="122"/>
      <c r="K238" s="122"/>
      <c r="L238" s="122"/>
      <c r="M238" s="122"/>
      <c r="N238" s="122"/>
      <c r="O238" s="122"/>
      <c r="P238" s="122"/>
      <c r="Q238" s="122"/>
      <c r="R238" s="122"/>
      <c r="S238" s="122"/>
      <c r="T238" s="122"/>
      <c r="U238" s="122"/>
      <c r="V238" s="122"/>
      <c r="W238" s="122"/>
      <c r="X238" s="122"/>
      <c r="Y238" s="122"/>
      <c r="Z238" s="122"/>
      <c r="AA238" s="122"/>
      <c r="AB238" s="123"/>
    </row>
    <row r="239" customFormat="false" ht="12.75" hidden="false" customHeight="false" outlineLevel="0" collapsed="false">
      <c r="D239" s="121"/>
      <c r="E239" s="122"/>
      <c r="F239" s="122"/>
      <c r="G239" s="122"/>
      <c r="H239" s="122"/>
      <c r="I239" s="122"/>
      <c r="J239" s="122"/>
      <c r="K239" s="122"/>
      <c r="L239" s="122"/>
      <c r="M239" s="122"/>
      <c r="N239" s="122"/>
      <c r="O239" s="122"/>
      <c r="P239" s="122"/>
      <c r="Q239" s="122"/>
      <c r="R239" s="122"/>
      <c r="S239" s="122"/>
      <c r="T239" s="122"/>
      <c r="U239" s="122"/>
      <c r="V239" s="122"/>
      <c r="W239" s="122"/>
      <c r="X239" s="122"/>
      <c r="Y239" s="122"/>
      <c r="Z239" s="122"/>
      <c r="AA239" s="122"/>
      <c r="AB239" s="123"/>
    </row>
    <row r="240" customFormat="false" ht="12.75" hidden="false" customHeight="false" outlineLevel="0" collapsed="false">
      <c r="D240" s="121"/>
      <c r="E240" s="122"/>
      <c r="F240" s="122"/>
      <c r="G240" s="122"/>
      <c r="H240" s="122"/>
      <c r="I240" s="122"/>
      <c r="J240" s="122"/>
      <c r="K240" s="122"/>
      <c r="L240" s="122"/>
      <c r="M240" s="122"/>
      <c r="N240" s="122"/>
      <c r="O240" s="122"/>
      <c r="P240" s="122"/>
      <c r="Q240" s="122"/>
      <c r="R240" s="122"/>
      <c r="S240" s="122"/>
      <c r="T240" s="122"/>
      <c r="U240" s="122"/>
      <c r="V240" s="122"/>
      <c r="W240" s="122"/>
      <c r="X240" s="122"/>
      <c r="Y240" s="122"/>
      <c r="Z240" s="122"/>
      <c r="AA240" s="122"/>
      <c r="AB240" s="123"/>
    </row>
    <row r="241" customFormat="false" ht="12.75" hidden="false" customHeight="false" outlineLevel="0" collapsed="false">
      <c r="D241" s="121"/>
      <c r="E241" s="122"/>
      <c r="F241" s="122"/>
      <c r="G241" s="122"/>
      <c r="H241" s="122"/>
      <c r="I241" s="122"/>
      <c r="J241" s="122"/>
      <c r="K241" s="122"/>
      <c r="L241" s="122"/>
      <c r="M241" s="122"/>
      <c r="N241" s="122"/>
      <c r="O241" s="122"/>
      <c r="P241" s="122"/>
      <c r="Q241" s="122"/>
      <c r="R241" s="122"/>
      <c r="S241" s="122"/>
      <c r="T241" s="122"/>
      <c r="U241" s="122"/>
      <c r="V241" s="122"/>
      <c r="W241" s="122"/>
      <c r="X241" s="122"/>
      <c r="Y241" s="122"/>
      <c r="Z241" s="122"/>
      <c r="AA241" s="122"/>
      <c r="AB241" s="123"/>
    </row>
    <row r="242" customFormat="false" ht="12.75" hidden="false" customHeight="false" outlineLevel="0" collapsed="false">
      <c r="D242" s="121"/>
      <c r="E242" s="122"/>
      <c r="F242" s="122"/>
      <c r="G242" s="122"/>
      <c r="H242" s="122"/>
      <c r="I242" s="122"/>
      <c r="J242" s="122"/>
      <c r="K242" s="122"/>
      <c r="L242" s="122"/>
      <c r="M242" s="122"/>
      <c r="N242" s="122"/>
      <c r="O242" s="122"/>
      <c r="P242" s="122"/>
      <c r="Q242" s="122"/>
      <c r="R242" s="122"/>
      <c r="S242" s="122"/>
      <c r="T242" s="122"/>
      <c r="U242" s="122"/>
      <c r="V242" s="122"/>
      <c r="W242" s="122"/>
      <c r="X242" s="122"/>
      <c r="Y242" s="122"/>
      <c r="Z242" s="122"/>
      <c r="AA242" s="122"/>
      <c r="AB242" s="123"/>
    </row>
    <row r="243" customFormat="false" ht="12.75" hidden="false" customHeight="false" outlineLevel="0" collapsed="false">
      <c r="D243" s="121"/>
      <c r="E243" s="122"/>
      <c r="F243" s="122"/>
      <c r="G243" s="122"/>
      <c r="H243" s="122"/>
      <c r="I243" s="122"/>
      <c r="J243" s="122"/>
      <c r="K243" s="122"/>
      <c r="L243" s="122"/>
      <c r="M243" s="122"/>
      <c r="N243" s="122"/>
      <c r="O243" s="122"/>
      <c r="P243" s="122"/>
      <c r="Q243" s="122"/>
      <c r="R243" s="122"/>
      <c r="S243" s="122"/>
      <c r="T243" s="122"/>
      <c r="U243" s="122"/>
      <c r="V243" s="122"/>
      <c r="W243" s="122"/>
      <c r="X243" s="122"/>
      <c r="Y243" s="122"/>
      <c r="Z243" s="122"/>
      <c r="AA243" s="122"/>
      <c r="AB243" s="123"/>
    </row>
    <row r="244" customFormat="false" ht="12.75" hidden="false" customHeight="false" outlineLevel="0" collapsed="false">
      <c r="D244" s="121"/>
      <c r="E244" s="122"/>
      <c r="F244" s="122"/>
      <c r="G244" s="122"/>
      <c r="H244" s="122"/>
      <c r="I244" s="122"/>
      <c r="J244" s="122"/>
      <c r="K244" s="122"/>
      <c r="L244" s="122"/>
      <c r="M244" s="122"/>
      <c r="N244" s="122"/>
      <c r="O244" s="122"/>
      <c r="P244" s="122"/>
      <c r="Q244" s="122"/>
      <c r="R244" s="122"/>
      <c r="S244" s="122"/>
      <c r="T244" s="122"/>
      <c r="U244" s="122"/>
      <c r="V244" s="122"/>
      <c r="W244" s="122"/>
      <c r="X244" s="122"/>
      <c r="Y244" s="122"/>
      <c r="Z244" s="122"/>
      <c r="AA244" s="122"/>
      <c r="AB244" s="123"/>
    </row>
    <row r="245" customFormat="false" ht="12.75" hidden="false" customHeight="false" outlineLevel="0" collapsed="false">
      <c r="D245" s="121"/>
      <c r="E245" s="122"/>
      <c r="F245" s="122"/>
      <c r="G245" s="122"/>
      <c r="H245" s="122"/>
      <c r="I245" s="122"/>
      <c r="J245" s="122"/>
      <c r="K245" s="122"/>
      <c r="L245" s="122"/>
      <c r="M245" s="122"/>
      <c r="N245" s="122"/>
      <c r="O245" s="122"/>
      <c r="P245" s="122"/>
      <c r="Q245" s="122"/>
      <c r="R245" s="122"/>
      <c r="S245" s="122"/>
      <c r="T245" s="122"/>
      <c r="U245" s="122"/>
      <c r="V245" s="122"/>
      <c r="W245" s="122"/>
      <c r="X245" s="122"/>
      <c r="Y245" s="122"/>
      <c r="Z245" s="122"/>
      <c r="AA245" s="122"/>
      <c r="AB245" s="123"/>
    </row>
    <row r="246" customFormat="false" ht="12.75" hidden="false" customHeight="false" outlineLevel="0" collapsed="false">
      <c r="D246" s="121"/>
      <c r="E246" s="122"/>
      <c r="F246" s="122"/>
      <c r="G246" s="122"/>
      <c r="H246" s="122"/>
      <c r="I246" s="122"/>
      <c r="J246" s="122"/>
      <c r="K246" s="122"/>
      <c r="L246" s="122"/>
      <c r="M246" s="122"/>
      <c r="N246" s="122"/>
      <c r="O246" s="122"/>
      <c r="P246" s="122"/>
      <c r="Q246" s="122"/>
      <c r="R246" s="122"/>
      <c r="S246" s="122"/>
      <c r="T246" s="122"/>
      <c r="U246" s="122"/>
      <c r="V246" s="122"/>
      <c r="W246" s="122"/>
      <c r="X246" s="122"/>
      <c r="Y246" s="122"/>
      <c r="Z246" s="122"/>
      <c r="AA246" s="122"/>
      <c r="AB246" s="123"/>
    </row>
    <row r="247" customFormat="false" ht="12.75" hidden="false" customHeight="false" outlineLevel="0" collapsed="false">
      <c r="D247" s="121"/>
      <c r="E247" s="122"/>
      <c r="F247" s="122"/>
      <c r="G247" s="122"/>
      <c r="H247" s="122"/>
      <c r="I247" s="122"/>
      <c r="J247" s="122"/>
      <c r="K247" s="122"/>
      <c r="L247" s="122"/>
      <c r="M247" s="122"/>
      <c r="N247" s="122"/>
      <c r="O247" s="122"/>
      <c r="P247" s="122"/>
      <c r="Q247" s="122"/>
      <c r="R247" s="122"/>
      <c r="S247" s="122"/>
      <c r="T247" s="122"/>
      <c r="U247" s="122"/>
      <c r="V247" s="122"/>
      <c r="W247" s="122"/>
      <c r="X247" s="122"/>
      <c r="Y247" s="122"/>
      <c r="Z247" s="122"/>
      <c r="AA247" s="122"/>
      <c r="AB247" s="123"/>
    </row>
    <row r="248" customFormat="false" ht="12.75" hidden="false" customHeight="false" outlineLevel="0" collapsed="false">
      <c r="D248" s="121"/>
      <c r="E248" s="122"/>
      <c r="F248" s="122"/>
      <c r="G248" s="122"/>
      <c r="H248" s="122"/>
      <c r="I248" s="122"/>
      <c r="J248" s="122"/>
      <c r="K248" s="122"/>
      <c r="L248" s="122"/>
      <c r="M248" s="122"/>
      <c r="N248" s="122"/>
      <c r="O248" s="122"/>
      <c r="P248" s="122"/>
      <c r="Q248" s="122"/>
      <c r="R248" s="122"/>
      <c r="S248" s="122"/>
      <c r="T248" s="122"/>
      <c r="U248" s="122"/>
      <c r="V248" s="122"/>
      <c r="W248" s="122"/>
      <c r="X248" s="122"/>
      <c r="Y248" s="122"/>
      <c r="Z248" s="122"/>
      <c r="AA248" s="122"/>
      <c r="AB248" s="123"/>
    </row>
    <row r="249" customFormat="false" ht="12.75" hidden="false" customHeight="false" outlineLevel="0" collapsed="false">
      <c r="D249" s="121"/>
      <c r="E249" s="122"/>
      <c r="F249" s="122"/>
      <c r="G249" s="122"/>
      <c r="H249" s="122"/>
      <c r="I249" s="122"/>
      <c r="J249" s="122"/>
      <c r="K249" s="122"/>
      <c r="L249" s="122"/>
      <c r="M249" s="122"/>
      <c r="N249" s="122"/>
      <c r="O249" s="122"/>
      <c r="P249" s="122"/>
      <c r="Q249" s="122"/>
      <c r="R249" s="122"/>
      <c r="S249" s="122"/>
      <c r="T249" s="122"/>
      <c r="U249" s="122"/>
      <c r="V249" s="122"/>
      <c r="W249" s="122"/>
      <c r="X249" s="122"/>
      <c r="Y249" s="122"/>
      <c r="Z249" s="122"/>
      <c r="AA249" s="122"/>
      <c r="AB249" s="123"/>
    </row>
    <row r="250" customFormat="false" ht="12.75" hidden="false" customHeight="false" outlineLevel="0" collapsed="false">
      <c r="D250" s="121"/>
      <c r="E250" s="122"/>
      <c r="F250" s="122"/>
      <c r="G250" s="122"/>
      <c r="H250" s="122"/>
      <c r="I250" s="122"/>
      <c r="J250" s="122"/>
      <c r="K250" s="122"/>
      <c r="L250" s="122"/>
      <c r="M250" s="122"/>
      <c r="N250" s="122"/>
      <c r="O250" s="122"/>
      <c r="P250" s="122"/>
      <c r="Q250" s="122"/>
      <c r="R250" s="122"/>
      <c r="S250" s="122"/>
      <c r="T250" s="122"/>
      <c r="U250" s="122"/>
      <c r="V250" s="122"/>
      <c r="W250" s="122"/>
      <c r="X250" s="122"/>
      <c r="Y250" s="122"/>
      <c r="Z250" s="122"/>
      <c r="AA250" s="122"/>
      <c r="AB250" s="123"/>
    </row>
    <row r="251" customFormat="false" ht="12.75" hidden="false" customHeight="false" outlineLevel="0" collapsed="false">
      <c r="D251" s="121"/>
      <c r="E251" s="122"/>
      <c r="F251" s="122"/>
      <c r="G251" s="122"/>
      <c r="H251" s="122"/>
      <c r="I251" s="122"/>
      <c r="J251" s="122"/>
      <c r="K251" s="122"/>
      <c r="L251" s="122"/>
      <c r="M251" s="122"/>
      <c r="N251" s="122"/>
      <c r="O251" s="122"/>
      <c r="P251" s="122"/>
      <c r="Q251" s="122"/>
      <c r="R251" s="122"/>
      <c r="S251" s="122"/>
      <c r="T251" s="122"/>
      <c r="U251" s="122"/>
      <c r="V251" s="122"/>
      <c r="W251" s="122"/>
      <c r="X251" s="122"/>
      <c r="Y251" s="122"/>
      <c r="Z251" s="122"/>
      <c r="AA251" s="122"/>
      <c r="AB251" s="123"/>
    </row>
    <row r="252" customFormat="false" ht="12.75" hidden="false" customHeight="false" outlineLevel="0" collapsed="false">
      <c r="D252" s="121"/>
      <c r="E252" s="122"/>
      <c r="F252" s="122"/>
      <c r="G252" s="122"/>
      <c r="H252" s="122"/>
      <c r="I252" s="122"/>
      <c r="J252" s="122"/>
      <c r="K252" s="122"/>
      <c r="L252" s="122"/>
      <c r="M252" s="122"/>
      <c r="N252" s="122"/>
      <c r="O252" s="122"/>
      <c r="P252" s="122"/>
      <c r="Q252" s="122"/>
      <c r="R252" s="122"/>
      <c r="S252" s="122"/>
      <c r="T252" s="122"/>
      <c r="U252" s="122"/>
      <c r="V252" s="122"/>
      <c r="W252" s="122"/>
      <c r="X252" s="122"/>
      <c r="Y252" s="122"/>
      <c r="Z252" s="122"/>
      <c r="AA252" s="122"/>
      <c r="AB252" s="123"/>
    </row>
    <row r="253" customFormat="false" ht="12.75" hidden="false" customHeight="false" outlineLevel="0" collapsed="false">
      <c r="D253" s="121"/>
      <c r="E253" s="122"/>
      <c r="F253" s="122"/>
      <c r="G253" s="122"/>
      <c r="H253" s="122"/>
      <c r="I253" s="122"/>
      <c r="J253" s="122"/>
      <c r="K253" s="122"/>
      <c r="L253" s="122"/>
      <c r="M253" s="122"/>
      <c r="N253" s="122"/>
      <c r="O253" s="122"/>
      <c r="P253" s="122"/>
      <c r="Q253" s="122"/>
      <c r="R253" s="122"/>
      <c r="S253" s="122"/>
      <c r="T253" s="122"/>
      <c r="U253" s="122"/>
      <c r="V253" s="122"/>
      <c r="W253" s="122"/>
      <c r="X253" s="122"/>
      <c r="Y253" s="122"/>
      <c r="Z253" s="122"/>
      <c r="AA253" s="122"/>
      <c r="AB253" s="123"/>
    </row>
    <row r="254" customFormat="false" ht="12.75" hidden="false" customHeight="false" outlineLevel="0" collapsed="false">
      <c r="D254" s="121"/>
      <c r="E254" s="122"/>
      <c r="F254" s="122"/>
      <c r="G254" s="122"/>
      <c r="H254" s="122"/>
      <c r="I254" s="122"/>
      <c r="J254" s="122"/>
      <c r="K254" s="122"/>
      <c r="L254" s="122"/>
      <c r="M254" s="122"/>
      <c r="N254" s="122"/>
      <c r="O254" s="122"/>
      <c r="P254" s="122"/>
      <c r="Q254" s="122"/>
      <c r="R254" s="122"/>
      <c r="S254" s="122"/>
      <c r="T254" s="122"/>
      <c r="U254" s="122"/>
      <c r="V254" s="122"/>
      <c r="W254" s="122"/>
      <c r="X254" s="122"/>
      <c r="Y254" s="122"/>
      <c r="Z254" s="122"/>
      <c r="AA254" s="122"/>
      <c r="AB254" s="123"/>
    </row>
    <row r="255" customFormat="false" ht="12.75" hidden="false" customHeight="false" outlineLevel="0" collapsed="false">
      <c r="D255" s="121"/>
      <c r="E255" s="122"/>
      <c r="F255" s="122"/>
      <c r="G255" s="122"/>
      <c r="H255" s="122"/>
      <c r="I255" s="122"/>
      <c r="J255" s="122"/>
      <c r="K255" s="122"/>
      <c r="L255" s="122"/>
      <c r="M255" s="122"/>
      <c r="N255" s="122"/>
      <c r="O255" s="122"/>
      <c r="P255" s="122"/>
      <c r="Q255" s="122"/>
      <c r="R255" s="122"/>
      <c r="S255" s="122"/>
      <c r="T255" s="122"/>
      <c r="U255" s="122"/>
      <c r="V255" s="122"/>
      <c r="W255" s="122"/>
      <c r="X255" s="122"/>
      <c r="Y255" s="122"/>
      <c r="Z255" s="122"/>
      <c r="AA255" s="122"/>
      <c r="AB255" s="123"/>
    </row>
    <row r="256" customFormat="false" ht="12.75" hidden="false" customHeight="false" outlineLevel="0" collapsed="false">
      <c r="D256" s="121"/>
      <c r="E256" s="122"/>
      <c r="F256" s="122"/>
      <c r="G256" s="122"/>
      <c r="H256" s="122"/>
      <c r="I256" s="122"/>
      <c r="J256" s="122"/>
      <c r="K256" s="122"/>
      <c r="L256" s="122"/>
      <c r="M256" s="122"/>
      <c r="N256" s="122"/>
      <c r="O256" s="122"/>
      <c r="P256" s="122"/>
      <c r="Q256" s="122"/>
      <c r="R256" s="122"/>
      <c r="S256" s="122"/>
      <c r="T256" s="122"/>
      <c r="U256" s="122"/>
      <c r="V256" s="122"/>
      <c r="W256" s="122"/>
      <c r="X256" s="122"/>
      <c r="Y256" s="122"/>
      <c r="Z256" s="122"/>
      <c r="AA256" s="122"/>
      <c r="AB256" s="123"/>
    </row>
    <row r="257" customFormat="false" ht="12.75" hidden="false" customHeight="false" outlineLevel="0" collapsed="false">
      <c r="D257" s="121"/>
      <c r="E257" s="122"/>
      <c r="F257" s="122"/>
      <c r="G257" s="122"/>
      <c r="H257" s="122"/>
      <c r="I257" s="122"/>
      <c r="J257" s="122"/>
      <c r="K257" s="122"/>
      <c r="L257" s="122"/>
      <c r="M257" s="122"/>
      <c r="N257" s="122"/>
      <c r="O257" s="122"/>
      <c r="P257" s="122"/>
      <c r="Q257" s="122"/>
      <c r="R257" s="122"/>
      <c r="S257" s="122"/>
      <c r="T257" s="122"/>
      <c r="U257" s="122"/>
      <c r="V257" s="122"/>
      <c r="W257" s="122"/>
      <c r="X257" s="122"/>
      <c r="Y257" s="122"/>
      <c r="Z257" s="122"/>
      <c r="AA257" s="122"/>
      <c r="AB257" s="123"/>
    </row>
    <row r="258" customFormat="false" ht="12.75" hidden="false" customHeight="false" outlineLevel="0" collapsed="false">
      <c r="D258" s="121"/>
      <c r="E258" s="122"/>
      <c r="F258" s="122"/>
      <c r="G258" s="122"/>
      <c r="H258" s="122"/>
      <c r="I258" s="122"/>
      <c r="J258" s="122"/>
      <c r="K258" s="122"/>
      <c r="L258" s="122"/>
      <c r="M258" s="122"/>
      <c r="N258" s="122"/>
      <c r="O258" s="122"/>
      <c r="P258" s="122"/>
      <c r="Q258" s="122"/>
      <c r="R258" s="122"/>
      <c r="S258" s="122"/>
      <c r="T258" s="122"/>
      <c r="U258" s="122"/>
      <c r="V258" s="122"/>
      <c r="W258" s="122"/>
      <c r="X258" s="122"/>
      <c r="Y258" s="122"/>
      <c r="Z258" s="122"/>
      <c r="AA258" s="122"/>
      <c r="AB258" s="123"/>
    </row>
    <row r="259" customFormat="false" ht="12.75" hidden="false" customHeight="false" outlineLevel="0" collapsed="false">
      <c r="D259" s="121"/>
      <c r="E259" s="122"/>
      <c r="F259" s="122"/>
      <c r="G259" s="122"/>
      <c r="H259" s="122"/>
      <c r="I259" s="122"/>
      <c r="J259" s="122"/>
      <c r="K259" s="122"/>
      <c r="L259" s="122"/>
      <c r="M259" s="122"/>
      <c r="N259" s="122"/>
      <c r="O259" s="122"/>
      <c r="P259" s="122"/>
      <c r="Q259" s="122"/>
      <c r="R259" s="122"/>
      <c r="S259" s="122"/>
      <c r="T259" s="122"/>
      <c r="U259" s="122"/>
      <c r="V259" s="122"/>
      <c r="W259" s="122"/>
      <c r="X259" s="122"/>
      <c r="Y259" s="122"/>
      <c r="Z259" s="122"/>
      <c r="AA259" s="122"/>
      <c r="AB259" s="123"/>
    </row>
    <row r="260" customFormat="false" ht="12.75" hidden="false" customHeight="false" outlineLevel="0" collapsed="false">
      <c r="D260" s="121"/>
      <c r="E260" s="122"/>
      <c r="F260" s="122"/>
      <c r="G260" s="122"/>
      <c r="H260" s="122"/>
      <c r="I260" s="122"/>
      <c r="J260" s="122"/>
      <c r="K260" s="122"/>
      <c r="L260" s="122"/>
      <c r="M260" s="122"/>
      <c r="N260" s="122"/>
      <c r="O260" s="122"/>
      <c r="P260" s="122"/>
      <c r="Q260" s="122"/>
      <c r="R260" s="122"/>
      <c r="S260" s="122"/>
      <c r="T260" s="122"/>
      <c r="U260" s="122"/>
      <c r="V260" s="122"/>
      <c r="W260" s="122"/>
      <c r="X260" s="122"/>
      <c r="Y260" s="122"/>
      <c r="Z260" s="122"/>
      <c r="AA260" s="122"/>
      <c r="AB260" s="123"/>
    </row>
    <row r="261" customFormat="false" ht="12.75" hidden="false" customHeight="false" outlineLevel="0" collapsed="false">
      <c r="D261" s="121"/>
      <c r="E261" s="122"/>
      <c r="F261" s="122"/>
      <c r="G261" s="122"/>
      <c r="H261" s="122"/>
      <c r="I261" s="122"/>
      <c r="J261" s="122"/>
      <c r="K261" s="122"/>
      <c r="L261" s="122"/>
      <c r="M261" s="122"/>
      <c r="N261" s="122"/>
      <c r="O261" s="122"/>
      <c r="P261" s="122"/>
      <c r="Q261" s="122"/>
      <c r="R261" s="122"/>
      <c r="S261" s="122"/>
      <c r="T261" s="122"/>
      <c r="U261" s="122"/>
      <c r="V261" s="122"/>
      <c r="W261" s="122"/>
      <c r="X261" s="122"/>
      <c r="Y261" s="122"/>
      <c r="Z261" s="122"/>
      <c r="AA261" s="122"/>
      <c r="AB261" s="123"/>
    </row>
    <row r="262" customFormat="false" ht="12.75" hidden="false" customHeight="false" outlineLevel="0" collapsed="false">
      <c r="D262" s="121"/>
      <c r="E262" s="122"/>
      <c r="F262" s="122"/>
      <c r="G262" s="122"/>
      <c r="H262" s="122"/>
      <c r="I262" s="122"/>
      <c r="J262" s="122"/>
      <c r="K262" s="122"/>
      <c r="L262" s="122"/>
      <c r="M262" s="122"/>
      <c r="N262" s="122"/>
      <c r="O262" s="122"/>
      <c r="P262" s="122"/>
      <c r="Q262" s="122"/>
      <c r="R262" s="122"/>
      <c r="S262" s="122"/>
      <c r="T262" s="122"/>
      <c r="U262" s="122"/>
      <c r="V262" s="122"/>
      <c r="W262" s="122"/>
      <c r="X262" s="122"/>
      <c r="Y262" s="122"/>
      <c r="Z262" s="122"/>
      <c r="AA262" s="122"/>
      <c r="AB262" s="123"/>
    </row>
    <row r="263" customFormat="false" ht="12.75" hidden="false" customHeight="false" outlineLevel="0" collapsed="false">
      <c r="D263" s="121"/>
      <c r="E263" s="122"/>
      <c r="F263" s="122"/>
      <c r="G263" s="122"/>
      <c r="H263" s="122"/>
      <c r="I263" s="122"/>
      <c r="J263" s="122"/>
      <c r="K263" s="122"/>
      <c r="L263" s="122"/>
      <c r="M263" s="122"/>
      <c r="N263" s="122"/>
      <c r="O263" s="122"/>
      <c r="P263" s="122"/>
      <c r="Q263" s="122"/>
      <c r="R263" s="122"/>
      <c r="S263" s="122"/>
      <c r="T263" s="122"/>
      <c r="U263" s="122"/>
      <c r="V263" s="122"/>
      <c r="W263" s="122"/>
      <c r="X263" s="122"/>
      <c r="Y263" s="122"/>
      <c r="Z263" s="122"/>
      <c r="AA263" s="122"/>
      <c r="AB263" s="123"/>
    </row>
    <row r="264" customFormat="false" ht="12.75" hidden="false" customHeight="false" outlineLevel="0" collapsed="false">
      <c r="D264" s="121"/>
      <c r="E264" s="122"/>
      <c r="F264" s="122"/>
      <c r="G264" s="122"/>
      <c r="H264" s="122"/>
      <c r="I264" s="122"/>
      <c r="J264" s="122"/>
      <c r="K264" s="122"/>
      <c r="L264" s="122"/>
      <c r="M264" s="122"/>
      <c r="N264" s="122"/>
      <c r="O264" s="122"/>
      <c r="P264" s="122"/>
      <c r="Q264" s="122"/>
      <c r="R264" s="122"/>
      <c r="S264" s="122"/>
      <c r="T264" s="122"/>
      <c r="U264" s="122"/>
      <c r="V264" s="122"/>
      <c r="W264" s="122"/>
      <c r="X264" s="122"/>
      <c r="Y264" s="122"/>
      <c r="Z264" s="122"/>
      <c r="AA264" s="122"/>
      <c r="AB264" s="123"/>
    </row>
    <row r="265" customFormat="false" ht="12.75" hidden="false" customHeight="false" outlineLevel="0" collapsed="false">
      <c r="D265" s="121"/>
      <c r="E265" s="122"/>
      <c r="F265" s="122"/>
      <c r="G265" s="122"/>
      <c r="H265" s="122"/>
      <c r="I265" s="122"/>
      <c r="J265" s="122"/>
      <c r="K265" s="122"/>
      <c r="L265" s="122"/>
      <c r="M265" s="122"/>
      <c r="N265" s="122"/>
      <c r="O265" s="122"/>
      <c r="P265" s="122"/>
      <c r="Q265" s="122"/>
      <c r="R265" s="122"/>
      <c r="S265" s="122"/>
      <c r="T265" s="122"/>
      <c r="U265" s="122"/>
      <c r="V265" s="122"/>
      <c r="W265" s="122"/>
      <c r="X265" s="122"/>
      <c r="Y265" s="122"/>
      <c r="Z265" s="122"/>
      <c r="AA265" s="122"/>
      <c r="AB265" s="123"/>
    </row>
    <row r="266" customFormat="false" ht="12.75" hidden="false" customHeight="false" outlineLevel="0" collapsed="false">
      <c r="D266" s="121"/>
      <c r="E266" s="122"/>
      <c r="F266" s="122"/>
      <c r="G266" s="122"/>
      <c r="H266" s="122"/>
      <c r="I266" s="122"/>
      <c r="J266" s="122"/>
      <c r="K266" s="122"/>
      <c r="L266" s="122"/>
      <c r="M266" s="122"/>
      <c r="N266" s="122"/>
      <c r="O266" s="122"/>
      <c r="P266" s="122"/>
      <c r="Q266" s="122"/>
      <c r="R266" s="122"/>
      <c r="S266" s="122"/>
      <c r="T266" s="122"/>
      <c r="U266" s="122"/>
      <c r="V266" s="122"/>
      <c r="W266" s="122"/>
      <c r="X266" s="122"/>
      <c r="Y266" s="122"/>
      <c r="Z266" s="122"/>
      <c r="AA266" s="122"/>
      <c r="AB266" s="123"/>
    </row>
    <row r="267" customFormat="false" ht="12.75" hidden="false" customHeight="false" outlineLevel="0" collapsed="false">
      <c r="D267" s="121"/>
      <c r="E267" s="122"/>
      <c r="F267" s="122"/>
      <c r="G267" s="122"/>
      <c r="H267" s="122"/>
      <c r="I267" s="122"/>
      <c r="J267" s="122"/>
      <c r="K267" s="122"/>
      <c r="L267" s="122"/>
      <c r="M267" s="122"/>
      <c r="N267" s="122"/>
      <c r="O267" s="122"/>
      <c r="P267" s="122"/>
      <c r="Q267" s="122"/>
      <c r="R267" s="122"/>
      <c r="S267" s="122"/>
      <c r="T267" s="122"/>
      <c r="U267" s="122"/>
      <c r="V267" s="122"/>
      <c r="W267" s="122"/>
      <c r="X267" s="122"/>
      <c r="Y267" s="122"/>
      <c r="Z267" s="122"/>
      <c r="AA267" s="122"/>
      <c r="AB267" s="123"/>
    </row>
    <row r="268" customFormat="false" ht="12.75" hidden="false" customHeight="false" outlineLevel="0" collapsed="false">
      <c r="D268" s="121"/>
      <c r="E268" s="122"/>
      <c r="F268" s="122"/>
      <c r="G268" s="122"/>
      <c r="H268" s="122"/>
      <c r="I268" s="122"/>
      <c r="J268" s="122"/>
      <c r="K268" s="122"/>
      <c r="L268" s="122"/>
      <c r="M268" s="122"/>
      <c r="N268" s="122"/>
      <c r="O268" s="122"/>
      <c r="P268" s="122"/>
      <c r="Q268" s="122"/>
      <c r="R268" s="122"/>
      <c r="S268" s="122"/>
      <c r="T268" s="122"/>
      <c r="U268" s="122"/>
      <c r="V268" s="122"/>
      <c r="W268" s="122"/>
      <c r="X268" s="122"/>
      <c r="Y268" s="122"/>
      <c r="Z268" s="122"/>
      <c r="AA268" s="122"/>
      <c r="AB268" s="123"/>
    </row>
    <row r="269" customFormat="false" ht="12.75" hidden="false" customHeight="false" outlineLevel="0" collapsed="false">
      <c r="D269" s="121"/>
      <c r="E269" s="122"/>
      <c r="F269" s="122"/>
      <c r="G269" s="122"/>
      <c r="H269" s="122"/>
      <c r="I269" s="122"/>
      <c r="J269" s="122"/>
      <c r="K269" s="122"/>
      <c r="L269" s="122"/>
      <c r="M269" s="122"/>
      <c r="N269" s="122"/>
      <c r="O269" s="122"/>
      <c r="P269" s="122"/>
      <c r="Q269" s="122"/>
      <c r="R269" s="122"/>
      <c r="S269" s="122"/>
      <c r="T269" s="122"/>
      <c r="U269" s="122"/>
      <c r="V269" s="122"/>
      <c r="W269" s="122"/>
      <c r="X269" s="122"/>
      <c r="Y269" s="122"/>
      <c r="Z269" s="122"/>
      <c r="AA269" s="122"/>
      <c r="AB269" s="123"/>
    </row>
    <row r="270" customFormat="false" ht="12.75" hidden="false" customHeight="false" outlineLevel="0" collapsed="false">
      <c r="D270" s="121"/>
      <c r="E270" s="122"/>
      <c r="F270" s="122"/>
      <c r="G270" s="122"/>
      <c r="H270" s="122"/>
      <c r="I270" s="122"/>
      <c r="J270" s="122"/>
      <c r="K270" s="122"/>
      <c r="L270" s="122"/>
      <c r="M270" s="122"/>
      <c r="N270" s="122"/>
      <c r="O270" s="122"/>
      <c r="P270" s="122"/>
      <c r="Q270" s="122"/>
      <c r="R270" s="122"/>
      <c r="S270" s="122"/>
      <c r="T270" s="122"/>
      <c r="U270" s="122"/>
      <c r="V270" s="122"/>
      <c r="W270" s="122"/>
      <c r="X270" s="122"/>
      <c r="Y270" s="122"/>
      <c r="Z270" s="122"/>
      <c r="AA270" s="122"/>
      <c r="AB270" s="123"/>
    </row>
    <row r="271" customFormat="false" ht="12.75" hidden="false" customHeight="false" outlineLevel="0" collapsed="false">
      <c r="D271" s="121"/>
      <c r="E271" s="122"/>
      <c r="F271" s="122"/>
      <c r="G271" s="122"/>
      <c r="H271" s="122"/>
      <c r="I271" s="122"/>
      <c r="J271" s="122"/>
      <c r="K271" s="122"/>
      <c r="L271" s="122"/>
      <c r="M271" s="122"/>
      <c r="N271" s="122"/>
      <c r="O271" s="122"/>
      <c r="P271" s="122"/>
      <c r="Q271" s="122"/>
      <c r="R271" s="122"/>
      <c r="S271" s="122"/>
      <c r="T271" s="122"/>
      <c r="U271" s="122"/>
      <c r="V271" s="122"/>
      <c r="W271" s="122"/>
      <c r="X271" s="122"/>
      <c r="Y271" s="122"/>
      <c r="Z271" s="122"/>
      <c r="AA271" s="122"/>
      <c r="AB271" s="123"/>
    </row>
    <row r="272" customFormat="false" ht="12.75" hidden="false" customHeight="false" outlineLevel="0" collapsed="false">
      <c r="D272" s="121"/>
      <c r="E272" s="122"/>
      <c r="F272" s="122"/>
      <c r="G272" s="122"/>
      <c r="H272" s="122"/>
      <c r="I272" s="122"/>
      <c r="J272" s="122"/>
      <c r="K272" s="122"/>
      <c r="L272" s="122"/>
      <c r="M272" s="122"/>
      <c r="N272" s="122"/>
      <c r="O272" s="122"/>
      <c r="P272" s="122"/>
      <c r="Q272" s="122"/>
      <c r="R272" s="122"/>
      <c r="S272" s="122"/>
      <c r="T272" s="122"/>
      <c r="U272" s="122"/>
      <c r="V272" s="122"/>
      <c r="W272" s="122"/>
      <c r="X272" s="122"/>
      <c r="Y272" s="122"/>
      <c r="Z272" s="122"/>
      <c r="AA272" s="122"/>
      <c r="AB272" s="123"/>
    </row>
    <row r="273" customFormat="false" ht="12.75" hidden="false" customHeight="false" outlineLevel="0" collapsed="false">
      <c r="D273" s="121"/>
      <c r="E273" s="122"/>
      <c r="F273" s="122"/>
      <c r="G273" s="122"/>
      <c r="H273" s="122"/>
      <c r="I273" s="122"/>
      <c r="J273" s="122"/>
      <c r="K273" s="122"/>
      <c r="L273" s="122"/>
      <c r="M273" s="122"/>
      <c r="N273" s="122"/>
      <c r="O273" s="122"/>
      <c r="P273" s="122"/>
      <c r="Q273" s="122"/>
      <c r="R273" s="122"/>
      <c r="S273" s="122"/>
      <c r="T273" s="122"/>
      <c r="U273" s="122"/>
      <c r="V273" s="122"/>
      <c r="W273" s="122"/>
      <c r="X273" s="122"/>
      <c r="Y273" s="122"/>
      <c r="Z273" s="122"/>
      <c r="AA273" s="122"/>
      <c r="AB273" s="123"/>
    </row>
    <row r="274" customFormat="false" ht="12.75" hidden="false" customHeight="false" outlineLevel="0" collapsed="false">
      <c r="D274" s="121"/>
      <c r="E274" s="122"/>
      <c r="F274" s="122"/>
      <c r="G274" s="122"/>
      <c r="H274" s="122"/>
      <c r="I274" s="122"/>
      <c r="J274" s="122"/>
      <c r="K274" s="122"/>
      <c r="L274" s="122"/>
      <c r="M274" s="122"/>
      <c r="N274" s="122"/>
      <c r="O274" s="122"/>
      <c r="P274" s="122"/>
      <c r="Q274" s="122"/>
      <c r="R274" s="122"/>
      <c r="S274" s="122"/>
      <c r="T274" s="122"/>
      <c r="U274" s="122"/>
      <c r="V274" s="122"/>
      <c r="W274" s="122"/>
      <c r="X274" s="122"/>
      <c r="Y274" s="122"/>
      <c r="Z274" s="122"/>
      <c r="AA274" s="122"/>
      <c r="AB274" s="123"/>
    </row>
    <row r="275" customFormat="false" ht="12.75" hidden="false" customHeight="false" outlineLevel="0" collapsed="false">
      <c r="D275" s="121"/>
      <c r="E275" s="122"/>
      <c r="F275" s="122"/>
      <c r="G275" s="122"/>
      <c r="H275" s="122"/>
      <c r="I275" s="122"/>
      <c r="J275" s="122"/>
      <c r="K275" s="122"/>
      <c r="L275" s="122"/>
      <c r="M275" s="122"/>
      <c r="N275" s="122"/>
      <c r="O275" s="122"/>
      <c r="P275" s="122"/>
      <c r="Q275" s="122"/>
      <c r="R275" s="122"/>
      <c r="S275" s="122"/>
      <c r="T275" s="122"/>
      <c r="U275" s="122"/>
      <c r="V275" s="122"/>
      <c r="W275" s="122"/>
      <c r="X275" s="122"/>
      <c r="Y275" s="122"/>
      <c r="Z275" s="122"/>
      <c r="AA275" s="122"/>
      <c r="AB275" s="123"/>
    </row>
    <row r="276" customFormat="false" ht="12.75" hidden="false" customHeight="false" outlineLevel="0" collapsed="false">
      <c r="D276" s="121"/>
      <c r="E276" s="122"/>
      <c r="F276" s="122"/>
      <c r="G276" s="122"/>
      <c r="H276" s="122"/>
      <c r="I276" s="122"/>
      <c r="J276" s="122"/>
      <c r="K276" s="122"/>
      <c r="L276" s="122"/>
      <c r="M276" s="122"/>
      <c r="N276" s="122"/>
      <c r="O276" s="122"/>
      <c r="P276" s="122"/>
      <c r="Q276" s="122"/>
      <c r="R276" s="122"/>
      <c r="S276" s="122"/>
      <c r="T276" s="122"/>
      <c r="U276" s="122"/>
      <c r="V276" s="122"/>
      <c r="W276" s="122"/>
      <c r="X276" s="122"/>
      <c r="Y276" s="122"/>
      <c r="Z276" s="122"/>
      <c r="AA276" s="122"/>
      <c r="AB276" s="123"/>
    </row>
    <row r="277" customFormat="false" ht="12.75" hidden="false" customHeight="false" outlineLevel="0" collapsed="false">
      <c r="D277" s="121"/>
      <c r="E277" s="122"/>
      <c r="F277" s="122"/>
      <c r="G277" s="122"/>
      <c r="H277" s="122"/>
      <c r="I277" s="122"/>
      <c r="J277" s="122"/>
      <c r="K277" s="122"/>
      <c r="L277" s="122"/>
      <c r="M277" s="122"/>
      <c r="N277" s="122"/>
      <c r="O277" s="122"/>
      <c r="P277" s="122"/>
      <c r="Q277" s="122"/>
      <c r="R277" s="122"/>
      <c r="S277" s="122"/>
      <c r="T277" s="122"/>
      <c r="U277" s="122"/>
      <c r="V277" s="122"/>
      <c r="W277" s="122"/>
      <c r="X277" s="122"/>
      <c r="Y277" s="122"/>
      <c r="Z277" s="122"/>
      <c r="AA277" s="122"/>
      <c r="AB277" s="123"/>
    </row>
    <row r="278" customFormat="false" ht="12.75" hidden="false" customHeight="false" outlineLevel="0" collapsed="false">
      <c r="D278" s="121"/>
      <c r="E278" s="122"/>
      <c r="F278" s="122"/>
      <c r="G278" s="122"/>
      <c r="H278" s="122"/>
      <c r="I278" s="122"/>
      <c r="J278" s="122"/>
      <c r="K278" s="122"/>
      <c r="L278" s="122"/>
      <c r="M278" s="122"/>
      <c r="N278" s="122"/>
      <c r="O278" s="122"/>
      <c r="P278" s="122"/>
      <c r="Q278" s="122"/>
      <c r="R278" s="122"/>
      <c r="S278" s="122"/>
      <c r="T278" s="122"/>
      <c r="U278" s="122"/>
      <c r="V278" s="122"/>
      <c r="W278" s="122"/>
      <c r="X278" s="122"/>
      <c r="Y278" s="122"/>
      <c r="Z278" s="122"/>
      <c r="AA278" s="122"/>
      <c r="AB278" s="123"/>
    </row>
    <row r="279" customFormat="false" ht="12.75" hidden="false" customHeight="false" outlineLevel="0" collapsed="false">
      <c r="D279" s="121"/>
      <c r="E279" s="122"/>
      <c r="F279" s="122"/>
      <c r="G279" s="122"/>
      <c r="H279" s="122"/>
      <c r="I279" s="122"/>
      <c r="J279" s="122"/>
      <c r="K279" s="122"/>
      <c r="L279" s="122"/>
      <c r="M279" s="122"/>
      <c r="N279" s="122"/>
      <c r="O279" s="122"/>
      <c r="P279" s="122"/>
      <c r="Q279" s="122"/>
      <c r="R279" s="122"/>
      <c r="S279" s="122"/>
      <c r="T279" s="122"/>
      <c r="U279" s="122"/>
      <c r="V279" s="122"/>
      <c r="W279" s="122"/>
      <c r="X279" s="122"/>
      <c r="Y279" s="122"/>
      <c r="Z279" s="122"/>
      <c r="AA279" s="122"/>
      <c r="AB279" s="123"/>
    </row>
    <row r="280" customFormat="false" ht="12.75" hidden="false" customHeight="false" outlineLevel="0" collapsed="false">
      <c r="D280" s="121"/>
      <c r="E280" s="122"/>
      <c r="F280" s="122"/>
      <c r="G280" s="122"/>
      <c r="H280" s="122"/>
      <c r="I280" s="122"/>
      <c r="J280" s="122"/>
      <c r="K280" s="122"/>
      <c r="L280" s="122"/>
      <c r="M280" s="122"/>
      <c r="N280" s="122"/>
      <c r="O280" s="122"/>
      <c r="P280" s="122"/>
      <c r="Q280" s="122"/>
      <c r="R280" s="122"/>
      <c r="S280" s="122"/>
      <c r="T280" s="122"/>
      <c r="U280" s="122"/>
      <c r="V280" s="122"/>
      <c r="W280" s="122"/>
      <c r="X280" s="122"/>
      <c r="Y280" s="122"/>
      <c r="Z280" s="122"/>
      <c r="AA280" s="122"/>
      <c r="AB280" s="123"/>
    </row>
    <row r="281" customFormat="false" ht="12.75" hidden="false" customHeight="false" outlineLevel="0" collapsed="false">
      <c r="D281" s="121"/>
      <c r="E281" s="122"/>
      <c r="F281" s="122"/>
      <c r="G281" s="122"/>
      <c r="H281" s="122"/>
      <c r="I281" s="122"/>
      <c r="J281" s="122"/>
      <c r="K281" s="122"/>
      <c r="L281" s="122"/>
      <c r="M281" s="122"/>
      <c r="N281" s="122"/>
      <c r="O281" s="122"/>
      <c r="P281" s="122"/>
      <c r="Q281" s="122"/>
      <c r="R281" s="122"/>
      <c r="S281" s="122"/>
      <c r="T281" s="122"/>
      <c r="U281" s="122"/>
      <c r="V281" s="122"/>
      <c r="W281" s="122"/>
      <c r="X281" s="122"/>
      <c r="Y281" s="122"/>
      <c r="Z281" s="122"/>
      <c r="AA281" s="122"/>
      <c r="AB281" s="123"/>
    </row>
    <row r="282" customFormat="false" ht="12.75" hidden="false" customHeight="false" outlineLevel="0" collapsed="false">
      <c r="D282" s="121"/>
      <c r="E282" s="122"/>
      <c r="F282" s="122"/>
      <c r="G282" s="122"/>
      <c r="H282" s="122"/>
      <c r="I282" s="122"/>
      <c r="J282" s="122"/>
      <c r="K282" s="122"/>
      <c r="L282" s="122"/>
      <c r="M282" s="122"/>
      <c r="N282" s="122"/>
      <c r="O282" s="122"/>
      <c r="P282" s="122"/>
      <c r="Q282" s="122"/>
      <c r="R282" s="122"/>
      <c r="S282" s="122"/>
      <c r="T282" s="122"/>
      <c r="U282" s="122"/>
      <c r="V282" s="122"/>
      <c r="W282" s="122"/>
      <c r="X282" s="122"/>
      <c r="Y282" s="122"/>
      <c r="Z282" s="122"/>
      <c r="AA282" s="122"/>
      <c r="AB282" s="123"/>
    </row>
    <row r="283" customFormat="false" ht="12.75" hidden="false" customHeight="false" outlineLevel="0" collapsed="false">
      <c r="D283" s="121"/>
      <c r="E283" s="122"/>
      <c r="F283" s="122"/>
      <c r="G283" s="122"/>
      <c r="H283" s="122"/>
      <c r="I283" s="122"/>
      <c r="J283" s="122"/>
      <c r="K283" s="122"/>
      <c r="L283" s="122"/>
      <c r="M283" s="122"/>
      <c r="N283" s="122"/>
      <c r="O283" s="122"/>
      <c r="P283" s="122"/>
      <c r="Q283" s="122"/>
      <c r="R283" s="122"/>
      <c r="S283" s="122"/>
      <c r="T283" s="122"/>
      <c r="U283" s="122"/>
      <c r="V283" s="122"/>
      <c r="W283" s="122"/>
      <c r="X283" s="122"/>
      <c r="Y283" s="122"/>
      <c r="Z283" s="122"/>
      <c r="AA283" s="122"/>
      <c r="AB283" s="123"/>
    </row>
    <row r="284" customFormat="false" ht="12.75" hidden="false" customHeight="false" outlineLevel="0" collapsed="false">
      <c r="D284" s="121"/>
      <c r="E284" s="122"/>
      <c r="F284" s="122"/>
      <c r="G284" s="122"/>
      <c r="H284" s="122"/>
      <c r="I284" s="122"/>
      <c r="J284" s="122"/>
      <c r="K284" s="122"/>
      <c r="L284" s="122"/>
      <c r="M284" s="122"/>
      <c r="N284" s="122"/>
      <c r="O284" s="122"/>
      <c r="P284" s="122"/>
      <c r="Q284" s="122"/>
      <c r="R284" s="122"/>
      <c r="S284" s="122"/>
      <c r="T284" s="122"/>
      <c r="U284" s="122"/>
      <c r="V284" s="122"/>
      <c r="W284" s="122"/>
      <c r="X284" s="122"/>
      <c r="Y284" s="122"/>
      <c r="Z284" s="122"/>
      <c r="AA284" s="122"/>
      <c r="AB284" s="123"/>
    </row>
    <row r="285" customFormat="false" ht="12.75" hidden="false" customHeight="false" outlineLevel="0" collapsed="false">
      <c r="D285" s="121"/>
      <c r="E285" s="122"/>
      <c r="F285" s="122"/>
      <c r="G285" s="122"/>
      <c r="H285" s="122"/>
      <c r="I285" s="122"/>
      <c r="J285" s="122"/>
      <c r="K285" s="122"/>
      <c r="L285" s="122"/>
      <c r="M285" s="122"/>
      <c r="N285" s="122"/>
      <c r="O285" s="122"/>
      <c r="P285" s="122"/>
      <c r="Q285" s="122"/>
      <c r="R285" s="122"/>
      <c r="S285" s="122"/>
      <c r="T285" s="122"/>
      <c r="U285" s="122"/>
      <c r="V285" s="122"/>
      <c r="W285" s="122"/>
      <c r="X285" s="122"/>
      <c r="Y285" s="122"/>
      <c r="Z285" s="122"/>
      <c r="AA285" s="122"/>
      <c r="AB285" s="123"/>
    </row>
    <row r="286" customFormat="false" ht="12.75" hidden="false" customHeight="false" outlineLevel="0" collapsed="false">
      <c r="D286" s="121"/>
      <c r="E286" s="122"/>
      <c r="F286" s="122"/>
      <c r="G286" s="122"/>
      <c r="H286" s="122"/>
      <c r="I286" s="122"/>
      <c r="J286" s="122"/>
      <c r="K286" s="122"/>
      <c r="L286" s="122"/>
      <c r="M286" s="122"/>
      <c r="N286" s="122"/>
      <c r="O286" s="122"/>
      <c r="P286" s="122"/>
      <c r="Q286" s="122"/>
      <c r="R286" s="122"/>
      <c r="S286" s="122"/>
      <c r="T286" s="122"/>
      <c r="U286" s="122"/>
      <c r="V286" s="122"/>
      <c r="W286" s="122"/>
      <c r="X286" s="122"/>
      <c r="Y286" s="122"/>
      <c r="Z286" s="122"/>
      <c r="AA286" s="122"/>
      <c r="AB286" s="123"/>
    </row>
    <row r="287" customFormat="false" ht="12.75" hidden="false" customHeight="false" outlineLevel="0" collapsed="false">
      <c r="D287" s="121"/>
      <c r="E287" s="122"/>
      <c r="F287" s="122"/>
      <c r="G287" s="122"/>
      <c r="H287" s="122"/>
      <c r="I287" s="122"/>
      <c r="J287" s="122"/>
      <c r="K287" s="122"/>
      <c r="L287" s="122"/>
      <c r="M287" s="122"/>
      <c r="N287" s="122"/>
      <c r="O287" s="122"/>
      <c r="P287" s="122"/>
      <c r="Q287" s="122"/>
      <c r="R287" s="122"/>
      <c r="S287" s="122"/>
      <c r="T287" s="122"/>
      <c r="U287" s="122"/>
      <c r="V287" s="122"/>
      <c r="W287" s="122"/>
      <c r="X287" s="122"/>
      <c r="Y287" s="122"/>
      <c r="Z287" s="122"/>
      <c r="AA287" s="122"/>
      <c r="AB287" s="123"/>
    </row>
    <row r="288" customFormat="false" ht="12.75" hidden="false" customHeight="false" outlineLevel="0" collapsed="false">
      <c r="D288" s="121"/>
      <c r="E288" s="122"/>
      <c r="F288" s="122"/>
      <c r="G288" s="122"/>
      <c r="H288" s="122"/>
      <c r="I288" s="122"/>
      <c r="J288" s="122"/>
      <c r="K288" s="122"/>
      <c r="L288" s="122"/>
      <c r="M288" s="122"/>
      <c r="N288" s="122"/>
      <c r="O288" s="122"/>
      <c r="P288" s="122"/>
      <c r="Q288" s="122"/>
      <c r="R288" s="122"/>
      <c r="S288" s="122"/>
      <c r="T288" s="122"/>
      <c r="U288" s="122"/>
      <c r="V288" s="122"/>
      <c r="W288" s="122"/>
      <c r="X288" s="122"/>
      <c r="Y288" s="122"/>
      <c r="Z288" s="122"/>
      <c r="AA288" s="122"/>
      <c r="AB288" s="123"/>
    </row>
    <row r="289" customFormat="false" ht="12.75" hidden="false" customHeight="false" outlineLevel="0" collapsed="false">
      <c r="D289" s="121"/>
      <c r="E289" s="122"/>
      <c r="F289" s="122"/>
      <c r="G289" s="122"/>
      <c r="H289" s="122"/>
      <c r="I289" s="122"/>
      <c r="J289" s="122"/>
      <c r="K289" s="122"/>
      <c r="L289" s="122"/>
      <c r="M289" s="122"/>
      <c r="N289" s="122"/>
      <c r="O289" s="122"/>
      <c r="P289" s="122"/>
      <c r="Q289" s="122"/>
      <c r="R289" s="122"/>
      <c r="S289" s="122"/>
      <c r="T289" s="122"/>
      <c r="U289" s="122"/>
      <c r="V289" s="122"/>
      <c r="W289" s="122"/>
      <c r="X289" s="122"/>
      <c r="Y289" s="122"/>
      <c r="Z289" s="122"/>
      <c r="AA289" s="122"/>
      <c r="AB289" s="123"/>
    </row>
    <row r="290" customFormat="false" ht="12.75" hidden="false" customHeight="false" outlineLevel="0" collapsed="false">
      <c r="D290" s="121"/>
      <c r="E290" s="122"/>
      <c r="F290" s="122"/>
      <c r="G290" s="122"/>
      <c r="H290" s="122"/>
      <c r="I290" s="122"/>
      <c r="J290" s="122"/>
      <c r="K290" s="122"/>
      <c r="L290" s="122"/>
      <c r="M290" s="122"/>
      <c r="N290" s="122"/>
      <c r="O290" s="122"/>
      <c r="P290" s="122"/>
      <c r="Q290" s="122"/>
      <c r="R290" s="122"/>
      <c r="S290" s="122"/>
      <c r="T290" s="122"/>
      <c r="U290" s="122"/>
      <c r="V290" s="122"/>
      <c r="W290" s="122"/>
      <c r="X290" s="122"/>
      <c r="Y290" s="122"/>
      <c r="Z290" s="122"/>
      <c r="AA290" s="122"/>
      <c r="AB290" s="123"/>
    </row>
    <row r="291" customFormat="false" ht="12.75" hidden="false" customHeight="false" outlineLevel="0" collapsed="false">
      <c r="D291" s="121"/>
      <c r="E291" s="122"/>
      <c r="F291" s="122"/>
      <c r="G291" s="122"/>
      <c r="H291" s="122"/>
      <c r="I291" s="122"/>
      <c r="J291" s="122"/>
      <c r="K291" s="122"/>
      <c r="L291" s="122"/>
      <c r="M291" s="122"/>
      <c r="N291" s="122"/>
      <c r="O291" s="122"/>
      <c r="P291" s="122"/>
      <c r="Q291" s="122"/>
      <c r="R291" s="122"/>
      <c r="S291" s="122"/>
      <c r="T291" s="122"/>
      <c r="U291" s="122"/>
      <c r="V291" s="122"/>
      <c r="W291" s="122"/>
      <c r="X291" s="122"/>
      <c r="Y291" s="122"/>
      <c r="Z291" s="122"/>
      <c r="AA291" s="122"/>
      <c r="AB291" s="123"/>
    </row>
    <row r="292" customFormat="false" ht="12.75" hidden="false" customHeight="false" outlineLevel="0" collapsed="false">
      <c r="D292" s="121"/>
      <c r="E292" s="122"/>
      <c r="F292" s="122"/>
      <c r="G292" s="122"/>
      <c r="H292" s="122"/>
      <c r="I292" s="122"/>
      <c r="J292" s="122"/>
      <c r="K292" s="122"/>
      <c r="L292" s="122"/>
      <c r="M292" s="122"/>
      <c r="N292" s="122"/>
      <c r="O292" s="122"/>
      <c r="P292" s="122"/>
      <c r="Q292" s="122"/>
      <c r="R292" s="122"/>
      <c r="S292" s="122"/>
      <c r="T292" s="122"/>
      <c r="U292" s="122"/>
      <c r="V292" s="122"/>
      <c r="W292" s="122"/>
      <c r="X292" s="122"/>
      <c r="Y292" s="122"/>
      <c r="Z292" s="122"/>
      <c r="AA292" s="122"/>
      <c r="AB292" s="123"/>
    </row>
    <row r="293" customFormat="false" ht="12.75" hidden="false" customHeight="false" outlineLevel="0" collapsed="false">
      <c r="D293" s="121"/>
      <c r="E293" s="122"/>
      <c r="F293" s="122"/>
      <c r="G293" s="122"/>
      <c r="H293" s="122"/>
      <c r="I293" s="122"/>
      <c r="J293" s="122"/>
      <c r="K293" s="122"/>
      <c r="L293" s="122"/>
      <c r="M293" s="122"/>
      <c r="N293" s="122"/>
      <c r="O293" s="122"/>
      <c r="P293" s="122"/>
      <c r="Q293" s="122"/>
      <c r="R293" s="122"/>
      <c r="S293" s="122"/>
      <c r="T293" s="122"/>
      <c r="U293" s="122"/>
      <c r="V293" s="122"/>
      <c r="W293" s="122"/>
      <c r="X293" s="122"/>
      <c r="Y293" s="122"/>
      <c r="Z293" s="122"/>
      <c r="AA293" s="122"/>
      <c r="AB293" s="123"/>
    </row>
    <row r="294" customFormat="false" ht="12.75" hidden="false" customHeight="false" outlineLevel="0" collapsed="false">
      <c r="D294" s="121"/>
      <c r="E294" s="122"/>
      <c r="F294" s="122"/>
      <c r="G294" s="122"/>
      <c r="H294" s="122"/>
      <c r="I294" s="122"/>
      <c r="J294" s="122"/>
      <c r="K294" s="122"/>
      <c r="L294" s="122"/>
      <c r="M294" s="122"/>
      <c r="N294" s="122"/>
      <c r="O294" s="122"/>
      <c r="P294" s="122"/>
      <c r="Q294" s="122"/>
      <c r="R294" s="122"/>
      <c r="S294" s="122"/>
      <c r="T294" s="122"/>
      <c r="U294" s="122"/>
      <c r="V294" s="122"/>
      <c r="W294" s="122"/>
      <c r="X294" s="122"/>
      <c r="Y294" s="122"/>
      <c r="Z294" s="122"/>
      <c r="AA294" s="122"/>
      <c r="AB294" s="123"/>
    </row>
    <row r="295" customFormat="false" ht="12.75" hidden="false" customHeight="false" outlineLevel="0" collapsed="false">
      <c r="D295" s="121"/>
      <c r="E295" s="122"/>
      <c r="F295" s="122"/>
      <c r="G295" s="122"/>
      <c r="H295" s="122"/>
      <c r="I295" s="122"/>
      <c r="J295" s="122"/>
      <c r="K295" s="122"/>
      <c r="L295" s="122"/>
      <c r="M295" s="122"/>
      <c r="N295" s="122"/>
      <c r="O295" s="122"/>
      <c r="P295" s="122"/>
      <c r="Q295" s="122"/>
      <c r="R295" s="122"/>
      <c r="S295" s="122"/>
      <c r="T295" s="122"/>
      <c r="U295" s="122"/>
      <c r="V295" s="122"/>
      <c r="W295" s="122"/>
      <c r="X295" s="122"/>
      <c r="Y295" s="122"/>
      <c r="Z295" s="122"/>
      <c r="AA295" s="122"/>
      <c r="AB295" s="123"/>
    </row>
    <row r="296" customFormat="false" ht="12.75" hidden="false" customHeight="false" outlineLevel="0" collapsed="false">
      <c r="D296" s="121"/>
      <c r="E296" s="122"/>
      <c r="F296" s="122"/>
      <c r="G296" s="122"/>
      <c r="H296" s="122"/>
      <c r="I296" s="122"/>
      <c r="J296" s="122"/>
      <c r="K296" s="122"/>
      <c r="L296" s="122"/>
      <c r="M296" s="122"/>
      <c r="N296" s="122"/>
      <c r="O296" s="122"/>
      <c r="P296" s="122"/>
      <c r="Q296" s="122"/>
      <c r="R296" s="122"/>
      <c r="S296" s="122"/>
      <c r="T296" s="122"/>
      <c r="U296" s="122"/>
      <c r="V296" s="122"/>
      <c r="W296" s="122"/>
      <c r="X296" s="122"/>
      <c r="Y296" s="122"/>
      <c r="Z296" s="122"/>
      <c r="AA296" s="122"/>
      <c r="AB296" s="123"/>
    </row>
    <row r="297" customFormat="false" ht="12.75" hidden="false" customHeight="false" outlineLevel="0" collapsed="false">
      <c r="D297" s="121"/>
      <c r="E297" s="122"/>
      <c r="F297" s="122"/>
      <c r="G297" s="122"/>
      <c r="H297" s="122"/>
      <c r="I297" s="122"/>
      <c r="J297" s="122"/>
      <c r="K297" s="122"/>
      <c r="L297" s="122"/>
      <c r="M297" s="122"/>
      <c r="N297" s="122"/>
      <c r="O297" s="122"/>
      <c r="P297" s="122"/>
      <c r="Q297" s="122"/>
      <c r="R297" s="122"/>
      <c r="S297" s="122"/>
      <c r="T297" s="122"/>
      <c r="U297" s="122"/>
      <c r="V297" s="122"/>
      <c r="W297" s="122"/>
      <c r="X297" s="122"/>
      <c r="Y297" s="122"/>
      <c r="Z297" s="122"/>
      <c r="AA297" s="122"/>
      <c r="AB297" s="123"/>
    </row>
    <row r="298" customFormat="false" ht="12.75" hidden="false" customHeight="false" outlineLevel="0" collapsed="false">
      <c r="D298" s="121"/>
      <c r="E298" s="122"/>
      <c r="F298" s="122"/>
      <c r="G298" s="122"/>
      <c r="H298" s="122"/>
      <c r="I298" s="122"/>
      <c r="J298" s="122"/>
      <c r="K298" s="122"/>
      <c r="L298" s="122"/>
      <c r="M298" s="122"/>
      <c r="N298" s="122"/>
      <c r="O298" s="122"/>
      <c r="P298" s="122"/>
      <c r="Q298" s="122"/>
      <c r="R298" s="122"/>
      <c r="S298" s="122"/>
      <c r="T298" s="122"/>
      <c r="U298" s="122"/>
      <c r="V298" s="122"/>
      <c r="W298" s="122"/>
      <c r="X298" s="122"/>
      <c r="Y298" s="122"/>
      <c r="Z298" s="122"/>
      <c r="AA298" s="122"/>
      <c r="AB298" s="123"/>
    </row>
    <row r="299" customFormat="false" ht="12.75" hidden="false" customHeight="false" outlineLevel="0" collapsed="false">
      <c r="D299" s="121"/>
      <c r="E299" s="122"/>
      <c r="F299" s="122"/>
      <c r="G299" s="122"/>
      <c r="H299" s="122"/>
      <c r="I299" s="122"/>
      <c r="J299" s="122"/>
      <c r="K299" s="122"/>
      <c r="L299" s="122"/>
      <c r="M299" s="122"/>
      <c r="N299" s="122"/>
      <c r="O299" s="122"/>
      <c r="P299" s="122"/>
      <c r="Q299" s="122"/>
      <c r="R299" s="122"/>
      <c r="S299" s="122"/>
      <c r="T299" s="122"/>
      <c r="U299" s="122"/>
      <c r="V299" s="122"/>
      <c r="W299" s="122"/>
      <c r="X299" s="122"/>
      <c r="Y299" s="122"/>
      <c r="Z299" s="122"/>
      <c r="AA299" s="122"/>
      <c r="AB299" s="123"/>
    </row>
    <row r="300" customFormat="false" ht="12.75" hidden="false" customHeight="false" outlineLevel="0" collapsed="false">
      <c r="D300" s="121"/>
      <c r="E300" s="122"/>
      <c r="F300" s="122"/>
      <c r="G300" s="122"/>
      <c r="H300" s="122"/>
      <c r="I300" s="122"/>
      <c r="J300" s="122"/>
      <c r="K300" s="122"/>
      <c r="L300" s="122"/>
      <c r="M300" s="122"/>
      <c r="N300" s="122"/>
      <c r="O300" s="122"/>
      <c r="P300" s="122"/>
      <c r="Q300" s="122"/>
      <c r="R300" s="122"/>
      <c r="S300" s="122"/>
      <c r="T300" s="122"/>
      <c r="U300" s="122"/>
      <c r="V300" s="122"/>
      <c r="W300" s="122"/>
      <c r="X300" s="122"/>
      <c r="Y300" s="122"/>
      <c r="Z300" s="122"/>
      <c r="AA300" s="122"/>
      <c r="AB300" s="123"/>
    </row>
    <row r="301" customFormat="false" ht="12.75" hidden="false" customHeight="false" outlineLevel="0" collapsed="false">
      <c r="D301" s="121"/>
      <c r="E301" s="122"/>
      <c r="F301" s="122"/>
      <c r="G301" s="122"/>
      <c r="H301" s="122"/>
      <c r="I301" s="122"/>
      <c r="J301" s="122"/>
      <c r="K301" s="122"/>
      <c r="L301" s="122"/>
      <c r="M301" s="122"/>
      <c r="N301" s="122"/>
      <c r="O301" s="122"/>
      <c r="P301" s="122"/>
      <c r="Q301" s="122"/>
      <c r="R301" s="122"/>
      <c r="S301" s="122"/>
      <c r="T301" s="122"/>
      <c r="U301" s="122"/>
      <c r="V301" s="122"/>
      <c r="W301" s="122"/>
      <c r="X301" s="122"/>
      <c r="Y301" s="122"/>
      <c r="Z301" s="122"/>
      <c r="AA301" s="122"/>
      <c r="AB301" s="123"/>
    </row>
    <row r="302" customFormat="false" ht="12.75" hidden="false" customHeight="false" outlineLevel="0" collapsed="false">
      <c r="D302" s="121"/>
      <c r="E302" s="122"/>
      <c r="F302" s="122"/>
      <c r="G302" s="122"/>
      <c r="H302" s="122"/>
      <c r="I302" s="122"/>
      <c r="J302" s="122"/>
      <c r="K302" s="122"/>
      <c r="L302" s="122"/>
      <c r="M302" s="122"/>
      <c r="N302" s="122"/>
      <c r="O302" s="122"/>
      <c r="P302" s="122"/>
      <c r="Q302" s="122"/>
      <c r="R302" s="122"/>
      <c r="S302" s="122"/>
      <c r="T302" s="122"/>
      <c r="U302" s="122"/>
      <c r="V302" s="122"/>
      <c r="W302" s="122"/>
      <c r="X302" s="122"/>
      <c r="Y302" s="122"/>
      <c r="Z302" s="122"/>
      <c r="AA302" s="122"/>
      <c r="AB302" s="123"/>
    </row>
    <row r="303" customFormat="false" ht="12.75" hidden="false" customHeight="false" outlineLevel="0" collapsed="false">
      <c r="D303" s="121"/>
      <c r="E303" s="122"/>
      <c r="F303" s="122"/>
      <c r="G303" s="122"/>
      <c r="H303" s="122"/>
      <c r="I303" s="122"/>
      <c r="J303" s="122"/>
      <c r="K303" s="122"/>
      <c r="L303" s="122"/>
      <c r="M303" s="122"/>
      <c r="N303" s="122"/>
      <c r="O303" s="122"/>
      <c r="P303" s="122"/>
      <c r="Q303" s="122"/>
      <c r="R303" s="122"/>
      <c r="S303" s="122"/>
      <c r="T303" s="122"/>
      <c r="U303" s="122"/>
      <c r="V303" s="122"/>
      <c r="W303" s="122"/>
      <c r="X303" s="122"/>
      <c r="Y303" s="122"/>
      <c r="Z303" s="122"/>
      <c r="AA303" s="122"/>
      <c r="AB303" s="123"/>
    </row>
    <row r="304" customFormat="false" ht="12.75" hidden="false" customHeight="false" outlineLevel="0" collapsed="false">
      <c r="D304" s="121"/>
      <c r="E304" s="122"/>
      <c r="F304" s="122"/>
      <c r="G304" s="122"/>
      <c r="H304" s="122"/>
      <c r="I304" s="122"/>
      <c r="J304" s="122"/>
      <c r="K304" s="122"/>
      <c r="L304" s="122"/>
      <c r="M304" s="122"/>
      <c r="N304" s="122"/>
      <c r="O304" s="122"/>
      <c r="P304" s="122"/>
      <c r="Q304" s="122"/>
      <c r="R304" s="122"/>
      <c r="S304" s="122"/>
      <c r="T304" s="122"/>
      <c r="U304" s="122"/>
      <c r="V304" s="122"/>
      <c r="W304" s="122"/>
      <c r="X304" s="122"/>
      <c r="Y304" s="122"/>
      <c r="Z304" s="122"/>
      <c r="AA304" s="122"/>
      <c r="AB304" s="123"/>
    </row>
    <row r="305" customFormat="false" ht="12.75" hidden="false" customHeight="false" outlineLevel="0" collapsed="false">
      <c r="D305" s="121"/>
      <c r="E305" s="122"/>
      <c r="F305" s="122"/>
      <c r="G305" s="122"/>
      <c r="H305" s="122"/>
      <c r="I305" s="122"/>
      <c r="J305" s="122"/>
      <c r="K305" s="122"/>
      <c r="L305" s="122"/>
      <c r="M305" s="122"/>
      <c r="N305" s="122"/>
      <c r="O305" s="122"/>
      <c r="P305" s="122"/>
      <c r="Q305" s="122"/>
      <c r="R305" s="122"/>
      <c r="S305" s="122"/>
      <c r="T305" s="122"/>
      <c r="U305" s="122"/>
      <c r="V305" s="122"/>
      <c r="W305" s="122"/>
      <c r="X305" s="122"/>
      <c r="Y305" s="122"/>
      <c r="Z305" s="122"/>
      <c r="AA305" s="122"/>
      <c r="AB305" s="123"/>
    </row>
    <row r="306" customFormat="false" ht="12.75" hidden="false" customHeight="false" outlineLevel="0" collapsed="false">
      <c r="D306" s="121"/>
      <c r="E306" s="122"/>
      <c r="F306" s="122"/>
      <c r="G306" s="122"/>
      <c r="H306" s="122"/>
      <c r="I306" s="122"/>
      <c r="J306" s="122"/>
      <c r="K306" s="122"/>
      <c r="L306" s="122"/>
      <c r="M306" s="122"/>
      <c r="N306" s="122"/>
      <c r="O306" s="122"/>
      <c r="P306" s="122"/>
      <c r="Q306" s="122"/>
      <c r="R306" s="122"/>
      <c r="S306" s="122"/>
      <c r="T306" s="122"/>
      <c r="U306" s="122"/>
      <c r="V306" s="122"/>
      <c r="W306" s="122"/>
      <c r="X306" s="122"/>
      <c r="Y306" s="122"/>
      <c r="Z306" s="122"/>
      <c r="AA306" s="122"/>
      <c r="AB306" s="123"/>
    </row>
    <row r="307" customFormat="false" ht="12.75" hidden="false" customHeight="false" outlineLevel="0" collapsed="false">
      <c r="D307" s="121"/>
      <c r="E307" s="122"/>
      <c r="F307" s="122"/>
      <c r="G307" s="122"/>
      <c r="H307" s="122"/>
      <c r="I307" s="122"/>
      <c r="J307" s="122"/>
      <c r="K307" s="122"/>
      <c r="L307" s="122"/>
      <c r="M307" s="122"/>
      <c r="N307" s="122"/>
      <c r="O307" s="122"/>
      <c r="P307" s="122"/>
      <c r="Q307" s="122"/>
      <c r="R307" s="122"/>
      <c r="S307" s="122"/>
      <c r="T307" s="122"/>
      <c r="U307" s="122"/>
      <c r="V307" s="122"/>
      <c r="W307" s="122"/>
      <c r="X307" s="122"/>
      <c r="Y307" s="122"/>
      <c r="Z307" s="122"/>
      <c r="AA307" s="122"/>
      <c r="AB307" s="123"/>
    </row>
    <row r="308" customFormat="false" ht="12.75" hidden="false" customHeight="false" outlineLevel="0" collapsed="false">
      <c r="D308" s="121"/>
      <c r="E308" s="122"/>
      <c r="F308" s="122"/>
      <c r="G308" s="122"/>
      <c r="H308" s="122"/>
      <c r="I308" s="122"/>
      <c r="J308" s="122"/>
      <c r="K308" s="122"/>
      <c r="L308" s="122"/>
      <c r="M308" s="122"/>
      <c r="N308" s="122"/>
      <c r="O308" s="122"/>
      <c r="P308" s="122"/>
      <c r="Q308" s="122"/>
      <c r="R308" s="122"/>
      <c r="S308" s="122"/>
      <c r="T308" s="122"/>
      <c r="U308" s="122"/>
      <c r="V308" s="122"/>
      <c r="W308" s="122"/>
      <c r="X308" s="122"/>
      <c r="Y308" s="122"/>
      <c r="Z308" s="122"/>
      <c r="AA308" s="122"/>
      <c r="AB308" s="123"/>
    </row>
    <row r="309" customFormat="false" ht="12.75" hidden="false" customHeight="false" outlineLevel="0" collapsed="false">
      <c r="D309" s="121"/>
      <c r="E309" s="122"/>
      <c r="F309" s="122"/>
      <c r="G309" s="122"/>
      <c r="H309" s="122"/>
      <c r="I309" s="122"/>
      <c r="J309" s="122"/>
      <c r="K309" s="122"/>
      <c r="L309" s="122"/>
      <c r="M309" s="122"/>
      <c r="N309" s="122"/>
      <c r="O309" s="122"/>
      <c r="P309" s="122"/>
      <c r="Q309" s="122"/>
      <c r="R309" s="122"/>
      <c r="S309" s="122"/>
      <c r="T309" s="122"/>
      <c r="U309" s="122"/>
      <c r="V309" s="122"/>
      <c r="W309" s="122"/>
      <c r="X309" s="122"/>
      <c r="Y309" s="122"/>
      <c r="Z309" s="122"/>
      <c r="AA309" s="122"/>
      <c r="AB309" s="123"/>
    </row>
    <row r="310" customFormat="false" ht="12.75" hidden="false" customHeight="false" outlineLevel="0" collapsed="false">
      <c r="D310" s="121"/>
      <c r="E310" s="122"/>
      <c r="F310" s="122"/>
      <c r="G310" s="122"/>
      <c r="H310" s="122"/>
      <c r="I310" s="122"/>
      <c r="J310" s="122"/>
      <c r="K310" s="122"/>
      <c r="L310" s="122"/>
      <c r="M310" s="122"/>
      <c r="N310" s="122"/>
      <c r="O310" s="122"/>
      <c r="P310" s="122"/>
      <c r="Q310" s="122"/>
      <c r="R310" s="122"/>
      <c r="S310" s="122"/>
      <c r="T310" s="122"/>
      <c r="U310" s="122"/>
      <c r="V310" s="122"/>
      <c r="W310" s="122"/>
      <c r="X310" s="122"/>
      <c r="Y310" s="122"/>
      <c r="Z310" s="122"/>
      <c r="AA310" s="122"/>
      <c r="AB310" s="123"/>
    </row>
    <row r="311" customFormat="false" ht="12.75" hidden="false" customHeight="false" outlineLevel="0" collapsed="false">
      <c r="D311" s="121"/>
      <c r="E311" s="122"/>
      <c r="F311" s="122"/>
      <c r="G311" s="122"/>
      <c r="H311" s="122"/>
      <c r="I311" s="122"/>
      <c r="J311" s="122"/>
      <c r="K311" s="122"/>
      <c r="L311" s="122"/>
      <c r="M311" s="122"/>
      <c r="N311" s="122"/>
      <c r="O311" s="122"/>
      <c r="P311" s="122"/>
      <c r="Q311" s="122"/>
      <c r="R311" s="122"/>
      <c r="S311" s="122"/>
      <c r="T311" s="122"/>
      <c r="U311" s="122"/>
      <c r="V311" s="122"/>
      <c r="W311" s="122"/>
      <c r="X311" s="122"/>
      <c r="Y311" s="122"/>
      <c r="Z311" s="122"/>
      <c r="AA311" s="122"/>
      <c r="AB311" s="123"/>
    </row>
    <row r="312" customFormat="false" ht="12.75" hidden="false" customHeight="false" outlineLevel="0" collapsed="false">
      <c r="D312" s="121"/>
      <c r="E312" s="122"/>
      <c r="F312" s="122"/>
      <c r="G312" s="122"/>
      <c r="H312" s="122"/>
      <c r="I312" s="122"/>
      <c r="J312" s="122"/>
      <c r="K312" s="122"/>
      <c r="L312" s="122"/>
      <c r="M312" s="122"/>
      <c r="N312" s="122"/>
      <c r="O312" s="122"/>
      <c r="P312" s="122"/>
      <c r="Q312" s="122"/>
      <c r="R312" s="122"/>
      <c r="S312" s="122"/>
      <c r="T312" s="122"/>
      <c r="U312" s="122"/>
      <c r="V312" s="122"/>
      <c r="W312" s="122"/>
      <c r="X312" s="122"/>
      <c r="Y312" s="122"/>
      <c r="Z312" s="122"/>
      <c r="AA312" s="122"/>
      <c r="AB312" s="123"/>
    </row>
    <row r="313" customFormat="false" ht="12.75" hidden="false" customHeight="false" outlineLevel="0" collapsed="false">
      <c r="D313" s="121"/>
      <c r="E313" s="122"/>
      <c r="F313" s="122"/>
      <c r="G313" s="122"/>
      <c r="H313" s="122"/>
      <c r="I313" s="122"/>
      <c r="J313" s="122"/>
      <c r="K313" s="122"/>
      <c r="L313" s="122"/>
      <c r="M313" s="122"/>
      <c r="N313" s="122"/>
      <c r="O313" s="122"/>
      <c r="P313" s="122"/>
      <c r="Q313" s="122"/>
      <c r="R313" s="122"/>
      <c r="S313" s="122"/>
      <c r="T313" s="122"/>
      <c r="U313" s="122"/>
      <c r="V313" s="122"/>
      <c r="W313" s="122"/>
      <c r="X313" s="122"/>
      <c r="Y313" s="122"/>
      <c r="Z313" s="122"/>
      <c r="AA313" s="122"/>
      <c r="AB313" s="123"/>
    </row>
    <row r="314" customFormat="false" ht="12.75" hidden="false" customHeight="false" outlineLevel="0" collapsed="false">
      <c r="D314" s="121"/>
      <c r="E314" s="122"/>
      <c r="F314" s="122"/>
      <c r="G314" s="122"/>
      <c r="H314" s="122"/>
      <c r="I314" s="122"/>
      <c r="J314" s="122"/>
      <c r="K314" s="122"/>
      <c r="L314" s="122"/>
      <c r="M314" s="122"/>
      <c r="N314" s="122"/>
      <c r="O314" s="122"/>
      <c r="P314" s="122"/>
      <c r="Q314" s="122"/>
      <c r="R314" s="122"/>
      <c r="S314" s="122"/>
      <c r="T314" s="122"/>
      <c r="U314" s="122"/>
      <c r="V314" s="122"/>
      <c r="W314" s="122"/>
      <c r="X314" s="122"/>
      <c r="Y314" s="122"/>
      <c r="Z314" s="122"/>
      <c r="AA314" s="122"/>
      <c r="AB314" s="123"/>
    </row>
    <row r="315" customFormat="false" ht="12.75" hidden="false" customHeight="false" outlineLevel="0" collapsed="false">
      <c r="D315" s="121"/>
      <c r="E315" s="122"/>
      <c r="F315" s="122"/>
      <c r="G315" s="122"/>
      <c r="H315" s="122"/>
      <c r="I315" s="122"/>
      <c r="J315" s="122"/>
      <c r="K315" s="122"/>
      <c r="L315" s="122"/>
      <c r="M315" s="122"/>
      <c r="N315" s="122"/>
      <c r="O315" s="122"/>
      <c r="P315" s="122"/>
      <c r="Q315" s="122"/>
      <c r="R315" s="122"/>
      <c r="S315" s="122"/>
      <c r="T315" s="122"/>
      <c r="U315" s="122"/>
      <c r="V315" s="122"/>
      <c r="W315" s="122"/>
      <c r="X315" s="122"/>
      <c r="Y315" s="122"/>
      <c r="Z315" s="122"/>
      <c r="AA315" s="122"/>
      <c r="AB315" s="123"/>
    </row>
    <row r="316" customFormat="false" ht="12.75" hidden="false" customHeight="false" outlineLevel="0" collapsed="false">
      <c r="D316" s="121"/>
      <c r="E316" s="122"/>
      <c r="F316" s="122"/>
      <c r="G316" s="122"/>
      <c r="H316" s="122"/>
      <c r="I316" s="122"/>
      <c r="J316" s="122"/>
      <c r="K316" s="122"/>
      <c r="L316" s="122"/>
      <c r="M316" s="122"/>
      <c r="N316" s="122"/>
      <c r="O316" s="122"/>
      <c r="P316" s="122"/>
      <c r="Q316" s="122"/>
      <c r="R316" s="122"/>
      <c r="S316" s="122"/>
      <c r="T316" s="122"/>
      <c r="U316" s="122"/>
      <c r="V316" s="122"/>
      <c r="W316" s="122"/>
      <c r="X316" s="122"/>
      <c r="Y316" s="122"/>
      <c r="Z316" s="122"/>
      <c r="AA316" s="122"/>
      <c r="AB316" s="123"/>
    </row>
    <row r="317" customFormat="false" ht="12.75" hidden="false" customHeight="false" outlineLevel="0" collapsed="false">
      <c r="D317" s="121"/>
      <c r="E317" s="122"/>
      <c r="F317" s="122"/>
      <c r="G317" s="122"/>
      <c r="H317" s="122"/>
      <c r="I317" s="122"/>
      <c r="J317" s="122"/>
      <c r="K317" s="122"/>
      <c r="L317" s="122"/>
      <c r="M317" s="122"/>
      <c r="N317" s="122"/>
      <c r="O317" s="122"/>
      <c r="P317" s="122"/>
      <c r="Q317" s="122"/>
      <c r="R317" s="122"/>
      <c r="S317" s="122"/>
      <c r="T317" s="122"/>
      <c r="U317" s="122"/>
      <c r="V317" s="122"/>
      <c r="W317" s="122"/>
      <c r="X317" s="122"/>
      <c r="Y317" s="122"/>
      <c r="Z317" s="122"/>
      <c r="AA317" s="122"/>
      <c r="AB317" s="123"/>
    </row>
    <row r="318" customFormat="false" ht="12.75" hidden="false" customHeight="false" outlineLevel="0" collapsed="false">
      <c r="D318" s="121"/>
      <c r="E318" s="122"/>
      <c r="F318" s="122"/>
      <c r="G318" s="122"/>
      <c r="H318" s="122"/>
      <c r="I318" s="122"/>
      <c r="J318" s="122"/>
      <c r="K318" s="122"/>
      <c r="L318" s="122"/>
      <c r="M318" s="122"/>
      <c r="N318" s="122"/>
      <c r="O318" s="122"/>
      <c r="P318" s="122"/>
      <c r="Q318" s="122"/>
      <c r="R318" s="122"/>
      <c r="S318" s="122"/>
      <c r="T318" s="122"/>
      <c r="U318" s="122"/>
      <c r="V318" s="122"/>
      <c r="W318" s="122"/>
      <c r="X318" s="122"/>
      <c r="Y318" s="122"/>
      <c r="Z318" s="122"/>
      <c r="AA318" s="122"/>
      <c r="AB318" s="123"/>
    </row>
    <row r="319" customFormat="false" ht="12.75" hidden="false" customHeight="false" outlineLevel="0" collapsed="false">
      <c r="D319" s="121"/>
      <c r="E319" s="122"/>
      <c r="F319" s="122"/>
      <c r="G319" s="122"/>
      <c r="H319" s="122"/>
      <c r="I319" s="122"/>
      <c r="J319" s="122"/>
      <c r="K319" s="122"/>
      <c r="L319" s="122"/>
      <c r="M319" s="122"/>
      <c r="N319" s="122"/>
      <c r="O319" s="122"/>
      <c r="P319" s="122"/>
      <c r="Q319" s="122"/>
      <c r="R319" s="122"/>
      <c r="S319" s="122"/>
      <c r="T319" s="122"/>
      <c r="U319" s="122"/>
      <c r="V319" s="122"/>
      <c r="W319" s="122"/>
      <c r="X319" s="122"/>
      <c r="Y319" s="122"/>
      <c r="Z319" s="122"/>
      <c r="AA319" s="122"/>
      <c r="AB319" s="123"/>
    </row>
    <row r="320" customFormat="false" ht="12.75" hidden="false" customHeight="false" outlineLevel="0" collapsed="false">
      <c r="D320" s="121"/>
      <c r="E320" s="122"/>
      <c r="F320" s="122"/>
      <c r="G320" s="122"/>
      <c r="H320" s="122"/>
      <c r="I320" s="122"/>
      <c r="J320" s="122"/>
      <c r="K320" s="122"/>
      <c r="L320" s="122"/>
      <c r="M320" s="122"/>
      <c r="N320" s="122"/>
      <c r="O320" s="122"/>
      <c r="P320" s="122"/>
      <c r="Q320" s="122"/>
      <c r="R320" s="122"/>
      <c r="S320" s="122"/>
      <c r="T320" s="122"/>
      <c r="U320" s="122"/>
      <c r="V320" s="122"/>
      <c r="W320" s="122"/>
      <c r="X320" s="122"/>
      <c r="Y320" s="122"/>
      <c r="Z320" s="122"/>
      <c r="AA320" s="122"/>
      <c r="AB320" s="123"/>
    </row>
    <row r="321" customFormat="false" ht="12.75" hidden="false" customHeight="false" outlineLevel="0" collapsed="false">
      <c r="D321" s="121"/>
      <c r="E321" s="122"/>
      <c r="F321" s="122"/>
      <c r="G321" s="122"/>
      <c r="H321" s="122"/>
      <c r="I321" s="122"/>
      <c r="J321" s="122"/>
      <c r="K321" s="122"/>
      <c r="L321" s="122"/>
      <c r="M321" s="122"/>
      <c r="N321" s="122"/>
      <c r="O321" s="122"/>
      <c r="P321" s="122"/>
      <c r="Q321" s="122"/>
      <c r="R321" s="122"/>
      <c r="S321" s="122"/>
      <c r="T321" s="122"/>
      <c r="U321" s="122"/>
      <c r="V321" s="122"/>
      <c r="W321" s="122"/>
      <c r="X321" s="122"/>
      <c r="Y321" s="122"/>
      <c r="Z321" s="122"/>
      <c r="AA321" s="122"/>
      <c r="AB321" s="123"/>
    </row>
    <row r="322" customFormat="false" ht="12.75" hidden="false" customHeight="false" outlineLevel="0" collapsed="false">
      <c r="D322" s="121"/>
      <c r="E322" s="122"/>
      <c r="F322" s="122"/>
      <c r="G322" s="122"/>
      <c r="H322" s="122"/>
      <c r="I322" s="122"/>
      <c r="J322" s="122"/>
      <c r="K322" s="122"/>
      <c r="L322" s="122"/>
      <c r="M322" s="122"/>
      <c r="N322" s="122"/>
      <c r="O322" s="122"/>
      <c r="P322" s="122"/>
      <c r="Q322" s="122"/>
      <c r="R322" s="122"/>
      <c r="S322" s="122"/>
      <c r="T322" s="122"/>
      <c r="U322" s="122"/>
      <c r="V322" s="122"/>
      <c r="W322" s="122"/>
      <c r="X322" s="122"/>
      <c r="Y322" s="122"/>
      <c r="Z322" s="122"/>
      <c r="AA322" s="122"/>
      <c r="AB322" s="123"/>
    </row>
    <row r="323" customFormat="false" ht="12.75" hidden="false" customHeight="false" outlineLevel="0" collapsed="false">
      <c r="D323" s="121"/>
      <c r="E323" s="122"/>
      <c r="F323" s="122"/>
      <c r="G323" s="122"/>
      <c r="H323" s="122"/>
      <c r="I323" s="122"/>
      <c r="J323" s="122"/>
      <c r="K323" s="122"/>
      <c r="L323" s="122"/>
      <c r="M323" s="122"/>
      <c r="N323" s="122"/>
      <c r="O323" s="122"/>
      <c r="P323" s="122"/>
      <c r="Q323" s="122"/>
      <c r="R323" s="122"/>
      <c r="S323" s="122"/>
      <c r="T323" s="122"/>
      <c r="U323" s="122"/>
      <c r="V323" s="122"/>
      <c r="W323" s="122"/>
      <c r="X323" s="122"/>
      <c r="Y323" s="122"/>
      <c r="Z323" s="122"/>
      <c r="AA323" s="122"/>
      <c r="AB323" s="123"/>
    </row>
    <row r="324" customFormat="false" ht="12.75" hidden="false" customHeight="false" outlineLevel="0" collapsed="false">
      <c r="D324" s="121"/>
      <c r="E324" s="122"/>
      <c r="F324" s="122"/>
      <c r="G324" s="122"/>
      <c r="H324" s="122"/>
      <c r="I324" s="122"/>
      <c r="J324" s="122"/>
      <c r="K324" s="122"/>
      <c r="L324" s="122"/>
      <c r="M324" s="122"/>
      <c r="N324" s="122"/>
      <c r="O324" s="122"/>
      <c r="P324" s="122"/>
      <c r="Q324" s="122"/>
      <c r="R324" s="122"/>
      <c r="S324" s="122"/>
      <c r="T324" s="122"/>
      <c r="U324" s="122"/>
      <c r="V324" s="122"/>
      <c r="W324" s="122"/>
      <c r="X324" s="122"/>
      <c r="Y324" s="122"/>
      <c r="Z324" s="122"/>
      <c r="AA324" s="122"/>
      <c r="AB324" s="123"/>
    </row>
    <row r="325" customFormat="false" ht="12.75" hidden="false" customHeight="false" outlineLevel="0" collapsed="false">
      <c r="D325" s="121"/>
      <c r="E325" s="122"/>
      <c r="F325" s="122"/>
      <c r="G325" s="122"/>
      <c r="H325" s="122"/>
      <c r="I325" s="122"/>
      <c r="J325" s="122"/>
      <c r="K325" s="122"/>
      <c r="L325" s="122"/>
      <c r="M325" s="122"/>
      <c r="N325" s="122"/>
      <c r="O325" s="122"/>
      <c r="P325" s="122"/>
      <c r="Q325" s="122"/>
      <c r="R325" s="122"/>
      <c r="S325" s="122"/>
      <c r="T325" s="122"/>
      <c r="U325" s="122"/>
      <c r="V325" s="122"/>
      <c r="W325" s="122"/>
      <c r="X325" s="122"/>
      <c r="Y325" s="122"/>
      <c r="Z325" s="122"/>
      <c r="AA325" s="122"/>
      <c r="AB325" s="123"/>
    </row>
    <row r="326" customFormat="false" ht="12.75" hidden="false" customHeight="false" outlineLevel="0" collapsed="false">
      <c r="D326" s="121"/>
      <c r="E326" s="122"/>
      <c r="F326" s="122"/>
      <c r="G326" s="122"/>
      <c r="H326" s="122"/>
      <c r="I326" s="122"/>
      <c r="J326" s="122"/>
      <c r="K326" s="122"/>
      <c r="L326" s="122"/>
      <c r="M326" s="122"/>
      <c r="N326" s="122"/>
      <c r="O326" s="122"/>
      <c r="P326" s="122"/>
      <c r="Q326" s="122"/>
      <c r="R326" s="122"/>
      <c r="S326" s="122"/>
      <c r="T326" s="122"/>
      <c r="U326" s="122"/>
      <c r="V326" s="122"/>
      <c r="W326" s="122"/>
      <c r="X326" s="122"/>
      <c r="Y326" s="122"/>
      <c r="Z326" s="122"/>
      <c r="AA326" s="122"/>
      <c r="AB326" s="123"/>
    </row>
    <row r="327" customFormat="false" ht="12.75" hidden="false" customHeight="false" outlineLevel="0" collapsed="false">
      <c r="D327" s="121"/>
      <c r="E327" s="122"/>
      <c r="F327" s="122"/>
      <c r="G327" s="122"/>
      <c r="H327" s="122"/>
      <c r="I327" s="122"/>
      <c r="J327" s="122"/>
      <c r="K327" s="122"/>
      <c r="L327" s="122"/>
      <c r="M327" s="122"/>
      <c r="N327" s="122"/>
      <c r="O327" s="122"/>
      <c r="P327" s="122"/>
      <c r="Q327" s="122"/>
      <c r="R327" s="122"/>
      <c r="S327" s="122"/>
      <c r="T327" s="122"/>
      <c r="U327" s="122"/>
      <c r="V327" s="122"/>
      <c r="W327" s="122"/>
      <c r="X327" s="122"/>
      <c r="Y327" s="122"/>
      <c r="Z327" s="122"/>
      <c r="AA327" s="122"/>
      <c r="AB327" s="123"/>
    </row>
    <row r="328" customFormat="false" ht="12.75" hidden="false" customHeight="false" outlineLevel="0" collapsed="false">
      <c r="D328" s="121"/>
      <c r="E328" s="122"/>
      <c r="F328" s="122"/>
      <c r="G328" s="122"/>
      <c r="H328" s="122"/>
      <c r="I328" s="122"/>
      <c r="J328" s="122"/>
      <c r="K328" s="122"/>
      <c r="L328" s="122"/>
      <c r="M328" s="122"/>
      <c r="N328" s="122"/>
      <c r="O328" s="122"/>
      <c r="P328" s="122"/>
      <c r="Q328" s="122"/>
      <c r="R328" s="122"/>
      <c r="S328" s="122"/>
      <c r="T328" s="122"/>
      <c r="U328" s="122"/>
      <c r="V328" s="122"/>
      <c r="W328" s="122"/>
      <c r="X328" s="122"/>
      <c r="Y328" s="122"/>
      <c r="Z328" s="122"/>
      <c r="AA328" s="122"/>
      <c r="AB328" s="123"/>
    </row>
    <row r="329" customFormat="false" ht="12.75" hidden="false" customHeight="false" outlineLevel="0" collapsed="false">
      <c r="D329" s="121"/>
      <c r="E329" s="122"/>
      <c r="F329" s="122"/>
      <c r="G329" s="122"/>
      <c r="H329" s="122"/>
      <c r="I329" s="122"/>
      <c r="J329" s="122"/>
      <c r="K329" s="122"/>
      <c r="L329" s="122"/>
      <c r="M329" s="122"/>
      <c r="N329" s="122"/>
      <c r="O329" s="122"/>
      <c r="P329" s="122"/>
      <c r="Q329" s="122"/>
      <c r="R329" s="122"/>
      <c r="S329" s="122"/>
      <c r="T329" s="122"/>
      <c r="U329" s="122"/>
      <c r="V329" s="122"/>
      <c r="W329" s="122"/>
      <c r="X329" s="122"/>
      <c r="Y329" s="122"/>
      <c r="Z329" s="122"/>
      <c r="AA329" s="122"/>
      <c r="AB329" s="123"/>
    </row>
    <row r="330" customFormat="false" ht="12.75" hidden="false" customHeight="false" outlineLevel="0" collapsed="false">
      <c r="D330" s="121"/>
      <c r="E330" s="122"/>
      <c r="F330" s="122"/>
      <c r="G330" s="122"/>
      <c r="H330" s="122"/>
      <c r="I330" s="122"/>
      <c r="J330" s="122"/>
      <c r="K330" s="122"/>
      <c r="L330" s="122"/>
      <c r="M330" s="122"/>
      <c r="N330" s="122"/>
      <c r="O330" s="122"/>
      <c r="P330" s="122"/>
      <c r="Q330" s="122"/>
      <c r="R330" s="122"/>
      <c r="S330" s="122"/>
      <c r="T330" s="122"/>
      <c r="U330" s="122"/>
      <c r="V330" s="122"/>
      <c r="W330" s="122"/>
      <c r="X330" s="122"/>
      <c r="Y330" s="122"/>
      <c r="Z330" s="122"/>
      <c r="AA330" s="122"/>
      <c r="AB330" s="123"/>
    </row>
    <row r="331" customFormat="false" ht="12.75" hidden="false" customHeight="false" outlineLevel="0" collapsed="false">
      <c r="D331" s="121"/>
      <c r="E331" s="122"/>
      <c r="F331" s="122"/>
      <c r="G331" s="122"/>
      <c r="H331" s="122"/>
      <c r="I331" s="122"/>
      <c r="J331" s="122"/>
      <c r="K331" s="122"/>
      <c r="L331" s="122"/>
      <c r="M331" s="122"/>
      <c r="N331" s="122"/>
      <c r="O331" s="122"/>
      <c r="P331" s="122"/>
      <c r="Q331" s="122"/>
      <c r="R331" s="122"/>
      <c r="S331" s="122"/>
      <c r="T331" s="122"/>
      <c r="U331" s="122"/>
      <c r="V331" s="122"/>
      <c r="W331" s="122"/>
      <c r="X331" s="122"/>
      <c r="Y331" s="122"/>
      <c r="Z331" s="122"/>
      <c r="AA331" s="122"/>
      <c r="AB331" s="123"/>
    </row>
    <row r="332" customFormat="false" ht="12.75" hidden="false" customHeight="false" outlineLevel="0" collapsed="false">
      <c r="D332" s="121"/>
      <c r="E332" s="122"/>
      <c r="F332" s="122"/>
      <c r="G332" s="122"/>
      <c r="H332" s="122"/>
      <c r="I332" s="122"/>
      <c r="J332" s="122"/>
      <c r="K332" s="122"/>
      <c r="L332" s="122"/>
      <c r="M332" s="122"/>
      <c r="N332" s="122"/>
      <c r="O332" s="122"/>
      <c r="P332" s="122"/>
      <c r="Q332" s="122"/>
      <c r="R332" s="122"/>
      <c r="S332" s="122"/>
      <c r="T332" s="122"/>
      <c r="U332" s="122"/>
      <c r="V332" s="122"/>
      <c r="W332" s="122"/>
      <c r="X332" s="122"/>
      <c r="Y332" s="122"/>
      <c r="Z332" s="122"/>
      <c r="AA332" s="122"/>
      <c r="AB332" s="123"/>
    </row>
    <row r="333" customFormat="false" ht="12.75" hidden="false" customHeight="false" outlineLevel="0" collapsed="false">
      <c r="D333" s="121"/>
      <c r="E333" s="122"/>
      <c r="F333" s="122"/>
      <c r="G333" s="122"/>
      <c r="H333" s="122"/>
      <c r="I333" s="122"/>
      <c r="J333" s="122"/>
      <c r="K333" s="122"/>
      <c r="L333" s="122"/>
      <c r="M333" s="122"/>
      <c r="N333" s="122"/>
      <c r="O333" s="122"/>
      <c r="P333" s="122"/>
      <c r="Q333" s="122"/>
      <c r="R333" s="122"/>
      <c r="S333" s="122"/>
      <c r="T333" s="122"/>
      <c r="U333" s="122"/>
      <c r="V333" s="122"/>
      <c r="W333" s="122"/>
      <c r="X333" s="122"/>
      <c r="Y333" s="122"/>
      <c r="Z333" s="122"/>
      <c r="AA333" s="122"/>
      <c r="AB333" s="123"/>
    </row>
    <row r="334" customFormat="false" ht="12.75" hidden="false" customHeight="false" outlineLevel="0" collapsed="false">
      <c r="D334" s="121"/>
      <c r="E334" s="122"/>
      <c r="F334" s="122"/>
      <c r="G334" s="122"/>
      <c r="H334" s="122"/>
      <c r="I334" s="122"/>
      <c r="J334" s="122"/>
      <c r="K334" s="122"/>
      <c r="L334" s="122"/>
      <c r="M334" s="122"/>
      <c r="N334" s="122"/>
      <c r="O334" s="122"/>
      <c r="P334" s="122"/>
      <c r="Q334" s="122"/>
      <c r="R334" s="122"/>
      <c r="S334" s="122"/>
      <c r="T334" s="122"/>
      <c r="U334" s="122"/>
      <c r="V334" s="122"/>
      <c r="W334" s="122"/>
      <c r="X334" s="122"/>
      <c r="Y334" s="122"/>
      <c r="Z334" s="122"/>
      <c r="AA334" s="122"/>
      <c r="AB334" s="123"/>
    </row>
    <row r="335" customFormat="false" ht="12.75" hidden="false" customHeight="false" outlineLevel="0" collapsed="false">
      <c r="D335" s="121"/>
      <c r="E335" s="122"/>
      <c r="F335" s="122"/>
      <c r="G335" s="122"/>
      <c r="H335" s="122"/>
      <c r="I335" s="122"/>
      <c r="J335" s="122"/>
      <c r="K335" s="122"/>
      <c r="L335" s="122"/>
      <c r="M335" s="122"/>
      <c r="N335" s="122"/>
      <c r="O335" s="122"/>
      <c r="P335" s="122"/>
      <c r="Q335" s="122"/>
      <c r="R335" s="122"/>
      <c r="S335" s="122"/>
      <c r="T335" s="122"/>
      <c r="U335" s="122"/>
      <c r="V335" s="122"/>
      <c r="W335" s="122"/>
      <c r="X335" s="122"/>
      <c r="Y335" s="122"/>
      <c r="Z335" s="122"/>
      <c r="AA335" s="122"/>
      <c r="AB335" s="123"/>
    </row>
    <row r="336" customFormat="false" ht="12.75" hidden="false" customHeight="false" outlineLevel="0" collapsed="false">
      <c r="D336" s="121"/>
      <c r="E336" s="122"/>
      <c r="F336" s="122"/>
      <c r="G336" s="122"/>
      <c r="H336" s="122"/>
      <c r="I336" s="122"/>
      <c r="J336" s="122"/>
      <c r="K336" s="122"/>
      <c r="L336" s="122"/>
      <c r="M336" s="122"/>
      <c r="N336" s="122"/>
      <c r="O336" s="122"/>
      <c r="P336" s="122"/>
      <c r="Q336" s="122"/>
      <c r="R336" s="122"/>
      <c r="S336" s="122"/>
      <c r="T336" s="122"/>
      <c r="U336" s="122"/>
      <c r="V336" s="122"/>
      <c r="W336" s="122"/>
      <c r="X336" s="122"/>
      <c r="Y336" s="122"/>
      <c r="Z336" s="122"/>
      <c r="AA336" s="122"/>
      <c r="AB336" s="123"/>
    </row>
    <row r="337" customFormat="false" ht="12.75" hidden="false" customHeight="false" outlineLevel="0" collapsed="false">
      <c r="D337" s="121"/>
      <c r="E337" s="122"/>
      <c r="F337" s="122"/>
      <c r="G337" s="122"/>
      <c r="H337" s="122"/>
      <c r="I337" s="122"/>
      <c r="J337" s="122"/>
      <c r="K337" s="122"/>
      <c r="L337" s="122"/>
      <c r="M337" s="122"/>
      <c r="N337" s="122"/>
      <c r="O337" s="122"/>
      <c r="P337" s="122"/>
      <c r="Q337" s="122"/>
      <c r="R337" s="122"/>
      <c r="S337" s="122"/>
      <c r="T337" s="122"/>
      <c r="U337" s="122"/>
      <c r="V337" s="122"/>
      <c r="W337" s="122"/>
      <c r="X337" s="122"/>
      <c r="Y337" s="122"/>
      <c r="Z337" s="122"/>
      <c r="AA337" s="122"/>
      <c r="AB337" s="123"/>
    </row>
    <row r="338" customFormat="false" ht="12.75" hidden="false" customHeight="false" outlineLevel="0" collapsed="false">
      <c r="D338" s="121"/>
      <c r="E338" s="122"/>
      <c r="F338" s="122"/>
      <c r="G338" s="122"/>
      <c r="H338" s="122"/>
      <c r="I338" s="122"/>
      <c r="J338" s="122"/>
      <c r="K338" s="122"/>
      <c r="L338" s="122"/>
      <c r="M338" s="122"/>
      <c r="N338" s="122"/>
      <c r="O338" s="122"/>
      <c r="P338" s="122"/>
      <c r="Q338" s="122"/>
      <c r="R338" s="122"/>
      <c r="S338" s="122"/>
      <c r="T338" s="122"/>
      <c r="U338" s="122"/>
      <c r="V338" s="122"/>
      <c r="W338" s="122"/>
      <c r="X338" s="122"/>
      <c r="Y338" s="122"/>
      <c r="Z338" s="122"/>
      <c r="AA338" s="122"/>
      <c r="AB338" s="123"/>
    </row>
    <row r="339" customFormat="false" ht="12.75" hidden="false" customHeight="false" outlineLevel="0" collapsed="false">
      <c r="D339" s="121"/>
      <c r="E339" s="122"/>
      <c r="F339" s="122"/>
      <c r="G339" s="122"/>
      <c r="H339" s="122"/>
      <c r="I339" s="122"/>
      <c r="J339" s="122"/>
      <c r="K339" s="122"/>
      <c r="L339" s="122"/>
      <c r="M339" s="122"/>
      <c r="N339" s="122"/>
      <c r="O339" s="122"/>
      <c r="P339" s="122"/>
      <c r="Q339" s="122"/>
      <c r="R339" s="122"/>
      <c r="S339" s="122"/>
      <c r="T339" s="122"/>
      <c r="U339" s="122"/>
      <c r="V339" s="122"/>
      <c r="W339" s="122"/>
      <c r="X339" s="122"/>
      <c r="Y339" s="122"/>
      <c r="Z339" s="122"/>
      <c r="AA339" s="122"/>
      <c r="AB339" s="123"/>
    </row>
    <row r="340" customFormat="false" ht="12.75" hidden="false" customHeight="false" outlineLevel="0" collapsed="false">
      <c r="D340" s="121"/>
      <c r="E340" s="122"/>
      <c r="F340" s="122"/>
      <c r="G340" s="122"/>
      <c r="H340" s="122"/>
      <c r="I340" s="122"/>
      <c r="J340" s="122"/>
      <c r="K340" s="122"/>
      <c r="L340" s="122"/>
      <c r="M340" s="122"/>
      <c r="N340" s="122"/>
      <c r="O340" s="122"/>
      <c r="P340" s="122"/>
      <c r="Q340" s="122"/>
      <c r="R340" s="122"/>
      <c r="S340" s="122"/>
      <c r="T340" s="122"/>
      <c r="U340" s="122"/>
      <c r="V340" s="122"/>
      <c r="W340" s="122"/>
      <c r="X340" s="122"/>
      <c r="Y340" s="122"/>
      <c r="Z340" s="122"/>
      <c r="AA340" s="122"/>
      <c r="AB340" s="123"/>
    </row>
    <row r="341" customFormat="false" ht="12.75" hidden="false" customHeight="false" outlineLevel="0" collapsed="false">
      <c r="D341" s="121"/>
      <c r="E341" s="122"/>
      <c r="F341" s="122"/>
      <c r="G341" s="122"/>
      <c r="H341" s="122"/>
      <c r="I341" s="122"/>
      <c r="J341" s="122"/>
      <c r="K341" s="122"/>
      <c r="L341" s="122"/>
      <c r="M341" s="122"/>
      <c r="N341" s="122"/>
      <c r="O341" s="122"/>
      <c r="P341" s="122"/>
      <c r="Q341" s="122"/>
      <c r="R341" s="122"/>
      <c r="S341" s="122"/>
      <c r="T341" s="122"/>
      <c r="U341" s="122"/>
      <c r="V341" s="122"/>
      <c r="W341" s="122"/>
      <c r="X341" s="122"/>
      <c r="Y341" s="122"/>
      <c r="Z341" s="122"/>
      <c r="AA341" s="122"/>
      <c r="AB341" s="123"/>
    </row>
    <row r="342" customFormat="false" ht="12.75" hidden="false" customHeight="false" outlineLevel="0" collapsed="false">
      <c r="D342" s="121"/>
      <c r="E342" s="122"/>
      <c r="F342" s="122"/>
      <c r="G342" s="122"/>
      <c r="H342" s="122"/>
      <c r="I342" s="122"/>
      <c r="J342" s="122"/>
      <c r="K342" s="122"/>
      <c r="L342" s="122"/>
      <c r="M342" s="122"/>
      <c r="N342" s="122"/>
      <c r="O342" s="122"/>
      <c r="P342" s="122"/>
      <c r="Q342" s="122"/>
      <c r="R342" s="122"/>
      <c r="S342" s="122"/>
      <c r="T342" s="122"/>
      <c r="U342" s="122"/>
      <c r="V342" s="122"/>
      <c r="W342" s="122"/>
      <c r="X342" s="122"/>
      <c r="Y342" s="122"/>
      <c r="Z342" s="122"/>
      <c r="AA342" s="122"/>
      <c r="AB342" s="123"/>
    </row>
    <row r="343" customFormat="false" ht="12.75" hidden="false" customHeight="false" outlineLevel="0" collapsed="false">
      <c r="D343" s="121"/>
      <c r="E343" s="122"/>
      <c r="F343" s="122"/>
      <c r="G343" s="122"/>
      <c r="H343" s="122"/>
      <c r="I343" s="122"/>
      <c r="J343" s="122"/>
      <c r="K343" s="122"/>
      <c r="L343" s="122"/>
      <c r="M343" s="122"/>
      <c r="N343" s="122"/>
      <c r="O343" s="122"/>
      <c r="P343" s="122"/>
      <c r="Q343" s="122"/>
      <c r="R343" s="122"/>
      <c r="S343" s="122"/>
      <c r="T343" s="122"/>
      <c r="U343" s="122"/>
      <c r="V343" s="122"/>
      <c r="W343" s="122"/>
      <c r="X343" s="122"/>
      <c r="Y343" s="122"/>
      <c r="Z343" s="122"/>
      <c r="AA343" s="122"/>
      <c r="AB343" s="123"/>
    </row>
    <row r="344" customFormat="false" ht="12.75" hidden="false" customHeight="false" outlineLevel="0" collapsed="false">
      <c r="D344" s="121"/>
      <c r="E344" s="122"/>
      <c r="F344" s="122"/>
      <c r="G344" s="122"/>
      <c r="H344" s="122"/>
      <c r="I344" s="122"/>
      <c r="J344" s="122"/>
      <c r="K344" s="122"/>
      <c r="L344" s="122"/>
      <c r="M344" s="122"/>
      <c r="N344" s="122"/>
      <c r="O344" s="122"/>
      <c r="P344" s="122"/>
      <c r="Q344" s="122"/>
      <c r="R344" s="122"/>
      <c r="S344" s="122"/>
      <c r="T344" s="122"/>
      <c r="U344" s="122"/>
      <c r="V344" s="122"/>
      <c r="W344" s="122"/>
      <c r="X344" s="122"/>
      <c r="Y344" s="122"/>
      <c r="Z344" s="122"/>
      <c r="AA344" s="122"/>
      <c r="AB344" s="123"/>
    </row>
    <row r="345" customFormat="false" ht="12.75" hidden="false" customHeight="false" outlineLevel="0" collapsed="false">
      <c r="D345" s="121"/>
      <c r="E345" s="122"/>
      <c r="F345" s="122"/>
      <c r="G345" s="122"/>
      <c r="H345" s="122"/>
      <c r="I345" s="122"/>
      <c r="J345" s="122"/>
      <c r="K345" s="122"/>
      <c r="L345" s="122"/>
      <c r="M345" s="122"/>
      <c r="N345" s="122"/>
      <c r="O345" s="122"/>
      <c r="P345" s="122"/>
      <c r="Q345" s="122"/>
      <c r="R345" s="122"/>
      <c r="S345" s="122"/>
      <c r="T345" s="122"/>
      <c r="U345" s="122"/>
      <c r="V345" s="122"/>
      <c r="W345" s="122"/>
      <c r="X345" s="122"/>
      <c r="Y345" s="122"/>
      <c r="Z345" s="122"/>
      <c r="AA345" s="122"/>
      <c r="AB345" s="123"/>
    </row>
    <row r="346" customFormat="false" ht="12.75" hidden="false" customHeight="false" outlineLevel="0" collapsed="false">
      <c r="D346" s="121"/>
      <c r="E346" s="122"/>
      <c r="F346" s="122"/>
      <c r="G346" s="122"/>
      <c r="H346" s="122"/>
      <c r="I346" s="122"/>
      <c r="J346" s="122"/>
      <c r="K346" s="122"/>
      <c r="L346" s="122"/>
      <c r="M346" s="122"/>
      <c r="N346" s="122"/>
      <c r="O346" s="122"/>
      <c r="P346" s="122"/>
      <c r="Q346" s="122"/>
      <c r="R346" s="122"/>
      <c r="S346" s="122"/>
      <c r="T346" s="122"/>
      <c r="U346" s="122"/>
      <c r="V346" s="122"/>
      <c r="W346" s="122"/>
      <c r="X346" s="122"/>
      <c r="Y346" s="122"/>
      <c r="Z346" s="122"/>
      <c r="AA346" s="122"/>
      <c r="AB346" s="123"/>
    </row>
    <row r="347" customFormat="false" ht="12.75" hidden="false" customHeight="false" outlineLevel="0" collapsed="false">
      <c r="D347" s="121"/>
      <c r="E347" s="122"/>
      <c r="F347" s="122"/>
      <c r="G347" s="122"/>
      <c r="H347" s="122"/>
      <c r="I347" s="122"/>
      <c r="J347" s="122"/>
      <c r="K347" s="122"/>
      <c r="L347" s="122"/>
      <c r="M347" s="122"/>
      <c r="N347" s="122"/>
      <c r="O347" s="122"/>
      <c r="P347" s="122"/>
      <c r="Q347" s="122"/>
      <c r="R347" s="122"/>
      <c r="S347" s="122"/>
      <c r="T347" s="122"/>
      <c r="U347" s="122"/>
      <c r="V347" s="122"/>
      <c r="W347" s="122"/>
      <c r="X347" s="122"/>
      <c r="Y347" s="122"/>
      <c r="Z347" s="122"/>
      <c r="AA347" s="122"/>
      <c r="AB347" s="123"/>
    </row>
    <row r="348" customFormat="false" ht="12.75" hidden="false" customHeight="false" outlineLevel="0" collapsed="false">
      <c r="D348" s="121"/>
      <c r="E348" s="122"/>
      <c r="F348" s="122"/>
      <c r="G348" s="122"/>
      <c r="H348" s="122"/>
      <c r="I348" s="122"/>
      <c r="J348" s="122"/>
      <c r="K348" s="122"/>
      <c r="L348" s="122"/>
      <c r="M348" s="122"/>
      <c r="N348" s="122"/>
      <c r="O348" s="122"/>
      <c r="P348" s="122"/>
      <c r="Q348" s="122"/>
      <c r="R348" s="122"/>
      <c r="S348" s="122"/>
      <c r="T348" s="122"/>
      <c r="U348" s="122"/>
      <c r="V348" s="122"/>
      <c r="W348" s="122"/>
      <c r="X348" s="122"/>
      <c r="Y348" s="122"/>
      <c r="Z348" s="122"/>
      <c r="AA348" s="122"/>
      <c r="AB348" s="123"/>
    </row>
    <row r="349" customFormat="false" ht="12.75" hidden="false" customHeight="false" outlineLevel="0" collapsed="false">
      <c r="D349" s="121"/>
      <c r="E349" s="122"/>
      <c r="F349" s="122"/>
      <c r="G349" s="122"/>
      <c r="H349" s="122"/>
      <c r="I349" s="122"/>
      <c r="J349" s="122"/>
      <c r="K349" s="122"/>
      <c r="L349" s="122"/>
      <c r="M349" s="122"/>
      <c r="N349" s="122"/>
      <c r="O349" s="122"/>
      <c r="P349" s="122"/>
      <c r="Q349" s="122"/>
      <c r="R349" s="122"/>
      <c r="S349" s="122"/>
      <c r="T349" s="122"/>
      <c r="U349" s="122"/>
      <c r="V349" s="122"/>
      <c r="W349" s="122"/>
      <c r="X349" s="122"/>
      <c r="Y349" s="122"/>
      <c r="Z349" s="122"/>
      <c r="AA349" s="122"/>
      <c r="AB349" s="123"/>
    </row>
    <row r="350" customFormat="false" ht="12.75" hidden="false" customHeight="false" outlineLevel="0" collapsed="false">
      <c r="D350" s="121"/>
      <c r="E350" s="122"/>
      <c r="F350" s="122"/>
      <c r="G350" s="122"/>
      <c r="H350" s="122"/>
      <c r="I350" s="122"/>
      <c r="J350" s="122"/>
      <c r="K350" s="122"/>
      <c r="L350" s="122"/>
      <c r="M350" s="122"/>
      <c r="N350" s="122"/>
      <c r="O350" s="122"/>
      <c r="P350" s="122"/>
      <c r="Q350" s="122"/>
      <c r="R350" s="122"/>
      <c r="S350" s="122"/>
      <c r="T350" s="122"/>
      <c r="U350" s="122"/>
      <c r="V350" s="122"/>
      <c r="W350" s="122"/>
      <c r="X350" s="122"/>
      <c r="Y350" s="122"/>
      <c r="Z350" s="122"/>
      <c r="AA350" s="122"/>
      <c r="AB350" s="123"/>
    </row>
    <row r="351" customFormat="false" ht="12.75" hidden="false" customHeight="false" outlineLevel="0" collapsed="false">
      <c r="D351" s="121"/>
      <c r="E351" s="122"/>
      <c r="F351" s="122"/>
      <c r="G351" s="122"/>
      <c r="H351" s="122"/>
      <c r="I351" s="122"/>
      <c r="J351" s="122"/>
      <c r="K351" s="122"/>
      <c r="L351" s="122"/>
      <c r="M351" s="122"/>
      <c r="N351" s="122"/>
      <c r="O351" s="122"/>
      <c r="P351" s="122"/>
      <c r="Q351" s="122"/>
      <c r="R351" s="122"/>
      <c r="S351" s="122"/>
      <c r="T351" s="122"/>
      <c r="U351" s="122"/>
      <c r="V351" s="122"/>
      <c r="W351" s="122"/>
      <c r="X351" s="122"/>
      <c r="Y351" s="122"/>
      <c r="Z351" s="122"/>
      <c r="AA351" s="122"/>
      <c r="AB351" s="123"/>
    </row>
    <row r="352" customFormat="false" ht="12.75" hidden="false" customHeight="false" outlineLevel="0" collapsed="false">
      <c r="D352" s="121"/>
      <c r="E352" s="122"/>
      <c r="F352" s="122"/>
      <c r="G352" s="122"/>
      <c r="H352" s="122"/>
      <c r="I352" s="122"/>
      <c r="J352" s="122"/>
      <c r="K352" s="122"/>
      <c r="L352" s="122"/>
      <c r="M352" s="122"/>
      <c r="N352" s="122"/>
      <c r="O352" s="122"/>
      <c r="P352" s="122"/>
      <c r="Q352" s="122"/>
      <c r="R352" s="122"/>
      <c r="S352" s="122"/>
      <c r="T352" s="122"/>
      <c r="U352" s="122"/>
      <c r="V352" s="122"/>
      <c r="W352" s="122"/>
      <c r="X352" s="122"/>
      <c r="Y352" s="122"/>
      <c r="Z352" s="122"/>
      <c r="AA352" s="122"/>
      <c r="AB352" s="123"/>
    </row>
    <row r="353" customFormat="false" ht="12.75" hidden="false" customHeight="false" outlineLevel="0" collapsed="false">
      <c r="D353" s="121"/>
      <c r="E353" s="122"/>
      <c r="F353" s="122"/>
      <c r="G353" s="122"/>
      <c r="H353" s="122"/>
      <c r="I353" s="122"/>
      <c r="J353" s="122"/>
      <c r="K353" s="122"/>
      <c r="L353" s="122"/>
      <c r="M353" s="122"/>
      <c r="N353" s="122"/>
      <c r="O353" s="122"/>
      <c r="P353" s="122"/>
      <c r="Q353" s="122"/>
      <c r="R353" s="122"/>
      <c r="S353" s="122"/>
      <c r="T353" s="122"/>
      <c r="U353" s="122"/>
      <c r="V353" s="122"/>
      <c r="W353" s="122"/>
      <c r="X353" s="122"/>
      <c r="Y353" s="122"/>
      <c r="Z353" s="122"/>
      <c r="AA353" s="122"/>
      <c r="AB353" s="123"/>
    </row>
    <row r="354" customFormat="false" ht="12.75" hidden="false" customHeight="false" outlineLevel="0" collapsed="false">
      <c r="D354" s="121"/>
      <c r="E354" s="122"/>
      <c r="F354" s="122"/>
      <c r="G354" s="122"/>
      <c r="H354" s="122"/>
      <c r="I354" s="122"/>
      <c r="J354" s="122"/>
      <c r="K354" s="122"/>
      <c r="L354" s="122"/>
      <c r="M354" s="122"/>
      <c r="N354" s="122"/>
      <c r="O354" s="122"/>
      <c r="P354" s="122"/>
      <c r="Q354" s="122"/>
      <c r="R354" s="122"/>
      <c r="S354" s="122"/>
      <c r="T354" s="122"/>
      <c r="U354" s="122"/>
      <c r="V354" s="122"/>
      <c r="W354" s="122"/>
      <c r="X354" s="122"/>
      <c r="Y354" s="122"/>
      <c r="Z354" s="122"/>
      <c r="AA354" s="122"/>
      <c r="AB354" s="123"/>
    </row>
    <row r="355" customFormat="false" ht="12.75" hidden="false" customHeight="false" outlineLevel="0" collapsed="false">
      <c r="D355" s="121"/>
      <c r="E355" s="122"/>
      <c r="F355" s="122"/>
      <c r="G355" s="122"/>
      <c r="H355" s="122"/>
      <c r="I355" s="122"/>
      <c r="J355" s="122"/>
      <c r="K355" s="122"/>
      <c r="L355" s="122"/>
      <c r="M355" s="122"/>
      <c r="N355" s="122"/>
      <c r="O355" s="122"/>
      <c r="P355" s="122"/>
      <c r="Q355" s="122"/>
      <c r="R355" s="122"/>
      <c r="S355" s="122"/>
      <c r="T355" s="122"/>
      <c r="U355" s="122"/>
      <c r="V355" s="122"/>
      <c r="W355" s="122"/>
      <c r="X355" s="122"/>
      <c r="Y355" s="122"/>
      <c r="Z355" s="122"/>
      <c r="AA355" s="122"/>
      <c r="AB355" s="123"/>
    </row>
    <row r="356" customFormat="false" ht="12.75" hidden="false" customHeight="false" outlineLevel="0" collapsed="false">
      <c r="D356" s="121"/>
      <c r="E356" s="122"/>
      <c r="F356" s="122"/>
      <c r="G356" s="122"/>
      <c r="H356" s="122"/>
      <c r="I356" s="122"/>
      <c r="J356" s="122"/>
      <c r="K356" s="122"/>
      <c r="L356" s="122"/>
      <c r="M356" s="122"/>
      <c r="N356" s="122"/>
      <c r="O356" s="122"/>
      <c r="P356" s="122"/>
      <c r="Q356" s="122"/>
      <c r="R356" s="122"/>
      <c r="S356" s="122"/>
      <c r="T356" s="122"/>
      <c r="U356" s="122"/>
      <c r="V356" s="122"/>
      <c r="W356" s="122"/>
      <c r="X356" s="122"/>
      <c r="Y356" s="122"/>
      <c r="Z356" s="122"/>
      <c r="AA356" s="122"/>
      <c r="AB356" s="123"/>
    </row>
    <row r="357" customFormat="false" ht="12.75" hidden="false" customHeight="false" outlineLevel="0" collapsed="false">
      <c r="D357" s="121"/>
      <c r="E357" s="122"/>
      <c r="F357" s="122"/>
      <c r="G357" s="122"/>
      <c r="H357" s="122"/>
      <c r="I357" s="122"/>
      <c r="J357" s="122"/>
      <c r="K357" s="122"/>
      <c r="L357" s="122"/>
      <c r="M357" s="122"/>
      <c r="N357" s="122"/>
      <c r="O357" s="122"/>
      <c r="P357" s="122"/>
      <c r="Q357" s="122"/>
      <c r="R357" s="122"/>
      <c r="S357" s="122"/>
      <c r="T357" s="122"/>
      <c r="U357" s="122"/>
      <c r="V357" s="122"/>
      <c r="W357" s="122"/>
      <c r="X357" s="122"/>
      <c r="Y357" s="122"/>
      <c r="Z357" s="122"/>
      <c r="AA357" s="122"/>
      <c r="AB357" s="123"/>
    </row>
    <row r="358" customFormat="false" ht="12.75" hidden="false" customHeight="false" outlineLevel="0" collapsed="false">
      <c r="D358" s="121"/>
      <c r="E358" s="122"/>
      <c r="F358" s="122"/>
      <c r="G358" s="122"/>
      <c r="H358" s="122"/>
      <c r="I358" s="122"/>
      <c r="J358" s="122"/>
      <c r="K358" s="122"/>
      <c r="L358" s="122"/>
      <c r="M358" s="122"/>
      <c r="N358" s="122"/>
      <c r="O358" s="122"/>
      <c r="P358" s="122"/>
      <c r="Q358" s="122"/>
      <c r="R358" s="122"/>
      <c r="S358" s="122"/>
      <c r="T358" s="122"/>
      <c r="U358" s="122"/>
      <c r="V358" s="122"/>
      <c r="W358" s="122"/>
      <c r="X358" s="122"/>
      <c r="Y358" s="122"/>
      <c r="Z358" s="122"/>
      <c r="AA358" s="122"/>
      <c r="AB358" s="123"/>
    </row>
    <row r="359" customFormat="false" ht="12.75" hidden="false" customHeight="false" outlineLevel="0" collapsed="false">
      <c r="D359" s="121"/>
      <c r="E359" s="122"/>
      <c r="F359" s="122"/>
      <c r="G359" s="122"/>
      <c r="H359" s="122"/>
      <c r="I359" s="122"/>
      <c r="J359" s="122"/>
      <c r="K359" s="122"/>
      <c r="L359" s="122"/>
      <c r="M359" s="122"/>
      <c r="N359" s="122"/>
      <c r="O359" s="122"/>
      <c r="P359" s="122"/>
      <c r="Q359" s="122"/>
      <c r="R359" s="122"/>
      <c r="S359" s="122"/>
      <c r="T359" s="122"/>
      <c r="U359" s="122"/>
      <c r="V359" s="122"/>
      <c r="W359" s="122"/>
      <c r="X359" s="122"/>
      <c r="Y359" s="122"/>
      <c r="Z359" s="122"/>
      <c r="AA359" s="122"/>
      <c r="AB359" s="123"/>
    </row>
    <row r="360" customFormat="false" ht="12.75" hidden="false" customHeight="false" outlineLevel="0" collapsed="false">
      <c r="D360" s="121"/>
      <c r="E360" s="122"/>
      <c r="F360" s="122"/>
      <c r="G360" s="122"/>
      <c r="H360" s="122"/>
      <c r="I360" s="122"/>
      <c r="J360" s="122"/>
      <c r="K360" s="122"/>
      <c r="L360" s="122"/>
      <c r="M360" s="122"/>
      <c r="N360" s="122"/>
      <c r="O360" s="122"/>
      <c r="P360" s="122"/>
      <c r="Q360" s="122"/>
      <c r="R360" s="122"/>
      <c r="S360" s="122"/>
      <c r="T360" s="122"/>
      <c r="U360" s="122"/>
      <c r="V360" s="122"/>
      <c r="W360" s="122"/>
      <c r="X360" s="122"/>
      <c r="Y360" s="122"/>
      <c r="Z360" s="122"/>
      <c r="AA360" s="122"/>
      <c r="AB360" s="123"/>
    </row>
    <row r="361" customFormat="false" ht="12.75" hidden="false" customHeight="false" outlineLevel="0" collapsed="false">
      <c r="D361" s="121"/>
      <c r="E361" s="122"/>
      <c r="F361" s="122"/>
      <c r="G361" s="122"/>
      <c r="H361" s="122"/>
      <c r="I361" s="122"/>
      <c r="J361" s="122"/>
      <c r="K361" s="122"/>
      <c r="L361" s="122"/>
      <c r="M361" s="122"/>
      <c r="N361" s="122"/>
      <c r="O361" s="122"/>
      <c r="P361" s="122"/>
      <c r="Q361" s="122"/>
      <c r="R361" s="122"/>
      <c r="S361" s="122"/>
      <c r="T361" s="122"/>
      <c r="U361" s="122"/>
      <c r="V361" s="122"/>
      <c r="W361" s="122"/>
      <c r="X361" s="122"/>
      <c r="Y361" s="122"/>
      <c r="Z361" s="122"/>
      <c r="AA361" s="122"/>
      <c r="AB361" s="123"/>
    </row>
    <row r="362" customFormat="false" ht="12.75" hidden="false" customHeight="false" outlineLevel="0" collapsed="false">
      <c r="D362" s="121"/>
      <c r="E362" s="122"/>
      <c r="F362" s="122"/>
      <c r="G362" s="122"/>
      <c r="H362" s="122"/>
      <c r="I362" s="122"/>
      <c r="J362" s="122"/>
      <c r="K362" s="122"/>
      <c r="L362" s="122"/>
      <c r="M362" s="122"/>
      <c r="N362" s="122"/>
      <c r="O362" s="122"/>
      <c r="P362" s="122"/>
      <c r="Q362" s="122"/>
      <c r="R362" s="122"/>
      <c r="S362" s="122"/>
      <c r="T362" s="122"/>
      <c r="U362" s="122"/>
      <c r="V362" s="122"/>
      <c r="W362" s="122"/>
      <c r="X362" s="122"/>
      <c r="Y362" s="122"/>
      <c r="Z362" s="122"/>
      <c r="AA362" s="122"/>
      <c r="AB362" s="123"/>
    </row>
    <row r="363" customFormat="false" ht="12.75" hidden="false" customHeight="false" outlineLevel="0" collapsed="false">
      <c r="D363" s="121"/>
      <c r="E363" s="122"/>
      <c r="F363" s="122"/>
      <c r="G363" s="122"/>
      <c r="H363" s="122"/>
      <c r="I363" s="122"/>
      <c r="J363" s="122"/>
      <c r="K363" s="122"/>
      <c r="L363" s="122"/>
      <c r="M363" s="122"/>
      <c r="N363" s="122"/>
      <c r="O363" s="122"/>
      <c r="P363" s="122"/>
      <c r="Q363" s="122"/>
      <c r="R363" s="122"/>
      <c r="S363" s="122"/>
      <c r="T363" s="122"/>
      <c r="U363" s="122"/>
      <c r="V363" s="122"/>
      <c r="W363" s="122"/>
      <c r="X363" s="122"/>
      <c r="Y363" s="122"/>
      <c r="Z363" s="122"/>
      <c r="AA363" s="122"/>
      <c r="AB363" s="123"/>
    </row>
    <row r="364" customFormat="false" ht="12.75" hidden="false" customHeight="false" outlineLevel="0" collapsed="false">
      <c r="D364" s="121"/>
      <c r="E364" s="122"/>
      <c r="F364" s="122"/>
      <c r="G364" s="122"/>
      <c r="H364" s="122"/>
      <c r="I364" s="122"/>
      <c r="J364" s="122"/>
      <c r="K364" s="122"/>
      <c r="L364" s="122"/>
      <c r="M364" s="122"/>
      <c r="N364" s="122"/>
      <c r="O364" s="122"/>
      <c r="P364" s="122"/>
      <c r="Q364" s="122"/>
      <c r="R364" s="122"/>
      <c r="S364" s="122"/>
      <c r="T364" s="122"/>
      <c r="U364" s="122"/>
      <c r="V364" s="122"/>
      <c r="W364" s="122"/>
      <c r="X364" s="122"/>
      <c r="Y364" s="122"/>
      <c r="Z364" s="122"/>
      <c r="AA364" s="122"/>
      <c r="AB364" s="123"/>
    </row>
    <row r="365" customFormat="false" ht="12.75" hidden="false" customHeight="false" outlineLevel="0" collapsed="false">
      <c r="D365" s="121"/>
      <c r="E365" s="122"/>
      <c r="F365" s="122"/>
      <c r="G365" s="122"/>
      <c r="H365" s="122"/>
      <c r="I365" s="122"/>
      <c r="J365" s="122"/>
      <c r="K365" s="122"/>
      <c r="L365" s="122"/>
      <c r="M365" s="122"/>
      <c r="N365" s="122"/>
      <c r="O365" s="122"/>
      <c r="P365" s="122"/>
      <c r="Q365" s="122"/>
      <c r="R365" s="122"/>
      <c r="S365" s="122"/>
      <c r="T365" s="122"/>
      <c r="U365" s="122"/>
      <c r="V365" s="122"/>
      <c r="W365" s="122"/>
      <c r="X365" s="122"/>
      <c r="Y365" s="122"/>
      <c r="Z365" s="122"/>
      <c r="AA365" s="122"/>
      <c r="AB365" s="123"/>
    </row>
    <row r="366" customFormat="false" ht="12.75" hidden="false" customHeight="false" outlineLevel="0" collapsed="false">
      <c r="D366" s="121"/>
      <c r="E366" s="122"/>
      <c r="F366" s="122"/>
      <c r="G366" s="122"/>
      <c r="H366" s="122"/>
      <c r="I366" s="122"/>
      <c r="J366" s="122"/>
      <c r="K366" s="122"/>
      <c r="L366" s="122"/>
      <c r="M366" s="122"/>
      <c r="N366" s="122"/>
      <c r="O366" s="122"/>
      <c r="P366" s="122"/>
      <c r="Q366" s="122"/>
      <c r="R366" s="122"/>
      <c r="S366" s="122"/>
      <c r="T366" s="122"/>
      <c r="U366" s="122"/>
      <c r="V366" s="122"/>
      <c r="W366" s="122"/>
      <c r="X366" s="122"/>
      <c r="Y366" s="122"/>
      <c r="Z366" s="122"/>
      <c r="AA366" s="122"/>
      <c r="AB366" s="123"/>
    </row>
    <row r="367" customFormat="false" ht="12.75" hidden="false" customHeight="false" outlineLevel="0" collapsed="false">
      <c r="D367" s="121"/>
      <c r="E367" s="122"/>
      <c r="F367" s="122"/>
      <c r="G367" s="122"/>
      <c r="H367" s="122"/>
      <c r="I367" s="122"/>
      <c r="J367" s="122"/>
      <c r="K367" s="122"/>
      <c r="L367" s="122"/>
      <c r="M367" s="122"/>
      <c r="N367" s="122"/>
      <c r="O367" s="122"/>
      <c r="P367" s="122"/>
      <c r="Q367" s="122"/>
      <c r="R367" s="122"/>
      <c r="S367" s="122"/>
      <c r="T367" s="122"/>
      <c r="U367" s="122"/>
      <c r="V367" s="122"/>
      <c r="W367" s="122"/>
      <c r="X367" s="122"/>
      <c r="Y367" s="122"/>
      <c r="Z367" s="122"/>
      <c r="AA367" s="122"/>
      <c r="AB367" s="123"/>
    </row>
    <row r="368" customFormat="false" ht="12.75" hidden="false" customHeight="false" outlineLevel="0" collapsed="false">
      <c r="D368" s="121"/>
      <c r="E368" s="122"/>
      <c r="F368" s="122"/>
      <c r="G368" s="122"/>
      <c r="H368" s="122"/>
      <c r="I368" s="122"/>
      <c r="J368" s="122"/>
      <c r="K368" s="122"/>
      <c r="L368" s="122"/>
      <c r="M368" s="122"/>
      <c r="N368" s="122"/>
      <c r="O368" s="122"/>
      <c r="P368" s="122"/>
      <c r="Q368" s="122"/>
      <c r="R368" s="122"/>
      <c r="S368" s="122"/>
      <c r="T368" s="122"/>
      <c r="U368" s="122"/>
      <c r="V368" s="122"/>
      <c r="W368" s="122"/>
      <c r="X368" s="122"/>
      <c r="Y368" s="122"/>
      <c r="Z368" s="122"/>
      <c r="AA368" s="122"/>
      <c r="AB368" s="123"/>
    </row>
    <row r="369" customFormat="false" ht="12.75" hidden="false" customHeight="false" outlineLevel="0" collapsed="false">
      <c r="D369" s="121"/>
      <c r="E369" s="122"/>
      <c r="F369" s="122"/>
      <c r="G369" s="122"/>
      <c r="H369" s="122"/>
      <c r="I369" s="122"/>
      <c r="J369" s="122"/>
      <c r="K369" s="122"/>
      <c r="L369" s="122"/>
      <c r="M369" s="122"/>
      <c r="N369" s="122"/>
      <c r="O369" s="122"/>
      <c r="P369" s="122"/>
      <c r="Q369" s="122"/>
      <c r="R369" s="122"/>
      <c r="S369" s="122"/>
      <c r="T369" s="122"/>
      <c r="U369" s="122"/>
      <c r="V369" s="122"/>
      <c r="W369" s="122"/>
      <c r="X369" s="122"/>
      <c r="Y369" s="122"/>
      <c r="Z369" s="122"/>
      <c r="AA369" s="122"/>
      <c r="AB369" s="123"/>
    </row>
    <row r="370" customFormat="false" ht="12.75" hidden="false" customHeight="false" outlineLevel="0" collapsed="false">
      <c r="D370" s="121"/>
      <c r="E370" s="122"/>
      <c r="F370" s="122"/>
      <c r="G370" s="122"/>
      <c r="H370" s="122"/>
      <c r="I370" s="122"/>
      <c r="J370" s="122"/>
      <c r="K370" s="122"/>
      <c r="L370" s="122"/>
      <c r="M370" s="122"/>
      <c r="N370" s="122"/>
      <c r="O370" s="122"/>
      <c r="P370" s="122"/>
      <c r="Q370" s="122"/>
      <c r="R370" s="122"/>
      <c r="S370" s="122"/>
      <c r="T370" s="122"/>
      <c r="U370" s="122"/>
      <c r="V370" s="122"/>
      <c r="W370" s="122"/>
      <c r="X370" s="122"/>
      <c r="Y370" s="122"/>
      <c r="Z370" s="122"/>
      <c r="AA370" s="122"/>
      <c r="AB370" s="123"/>
    </row>
    <row r="371" customFormat="false" ht="12.75" hidden="false" customHeight="false" outlineLevel="0" collapsed="false">
      <c r="D371" s="121"/>
      <c r="E371" s="122"/>
      <c r="F371" s="122"/>
      <c r="G371" s="122"/>
      <c r="H371" s="122"/>
      <c r="I371" s="122"/>
      <c r="J371" s="122"/>
      <c r="K371" s="122"/>
      <c r="L371" s="122"/>
      <c r="M371" s="122"/>
      <c r="N371" s="122"/>
      <c r="O371" s="122"/>
      <c r="P371" s="122"/>
      <c r="Q371" s="122"/>
      <c r="R371" s="122"/>
      <c r="S371" s="122"/>
      <c r="T371" s="122"/>
      <c r="U371" s="122"/>
      <c r="V371" s="122"/>
      <c r="W371" s="122"/>
      <c r="X371" s="122"/>
      <c r="Y371" s="122"/>
      <c r="Z371" s="122"/>
      <c r="AA371" s="122"/>
      <c r="AB371" s="123"/>
    </row>
    <row r="372" customFormat="false" ht="12.75" hidden="false" customHeight="false" outlineLevel="0" collapsed="false">
      <c r="D372" s="121"/>
      <c r="E372" s="122"/>
      <c r="F372" s="122"/>
      <c r="G372" s="122"/>
      <c r="H372" s="122"/>
      <c r="I372" s="122"/>
      <c r="J372" s="122"/>
      <c r="K372" s="122"/>
      <c r="L372" s="122"/>
      <c r="M372" s="122"/>
      <c r="N372" s="122"/>
      <c r="O372" s="122"/>
      <c r="P372" s="122"/>
      <c r="Q372" s="122"/>
      <c r="R372" s="122"/>
      <c r="S372" s="122"/>
      <c r="T372" s="122"/>
      <c r="U372" s="122"/>
      <c r="V372" s="122"/>
      <c r="W372" s="122"/>
      <c r="X372" s="122"/>
      <c r="Y372" s="122"/>
      <c r="Z372" s="122"/>
      <c r="AA372" s="122"/>
      <c r="AB372" s="123"/>
    </row>
    <row r="373" customFormat="false" ht="12.75" hidden="false" customHeight="false" outlineLevel="0" collapsed="false">
      <c r="D373" s="121"/>
      <c r="E373" s="122"/>
      <c r="F373" s="122"/>
      <c r="G373" s="122"/>
      <c r="H373" s="122"/>
      <c r="I373" s="122"/>
      <c r="J373" s="122"/>
      <c r="K373" s="122"/>
      <c r="L373" s="122"/>
      <c r="M373" s="122"/>
      <c r="N373" s="122"/>
      <c r="O373" s="122"/>
      <c r="P373" s="122"/>
      <c r="Q373" s="122"/>
      <c r="R373" s="122"/>
      <c r="S373" s="122"/>
      <c r="T373" s="122"/>
      <c r="U373" s="122"/>
      <c r="V373" s="122"/>
      <c r="W373" s="122"/>
      <c r="X373" s="122"/>
      <c r="Y373" s="122"/>
      <c r="Z373" s="122"/>
      <c r="AA373" s="122"/>
      <c r="AB373" s="123"/>
    </row>
    <row r="374" customFormat="false" ht="12.75" hidden="false" customHeight="false" outlineLevel="0" collapsed="false">
      <c r="D374" s="121"/>
      <c r="E374" s="122"/>
      <c r="F374" s="122"/>
      <c r="G374" s="122"/>
      <c r="H374" s="122"/>
      <c r="I374" s="122"/>
      <c r="J374" s="122"/>
      <c r="K374" s="122"/>
      <c r="L374" s="122"/>
      <c r="M374" s="122"/>
      <c r="N374" s="122"/>
      <c r="O374" s="122"/>
      <c r="P374" s="122"/>
      <c r="Q374" s="122"/>
      <c r="R374" s="122"/>
      <c r="S374" s="122"/>
      <c r="T374" s="122"/>
      <c r="U374" s="122"/>
      <c r="V374" s="122"/>
      <c r="W374" s="122"/>
      <c r="X374" s="122"/>
      <c r="Y374" s="122"/>
      <c r="Z374" s="122"/>
      <c r="AA374" s="122"/>
      <c r="AB374" s="123"/>
    </row>
    <row r="375" customFormat="false" ht="12.75" hidden="false" customHeight="false" outlineLevel="0" collapsed="false">
      <c r="D375" s="121"/>
      <c r="E375" s="122"/>
      <c r="F375" s="122"/>
      <c r="G375" s="122"/>
      <c r="H375" s="122"/>
      <c r="I375" s="122"/>
      <c r="J375" s="122"/>
      <c r="K375" s="122"/>
      <c r="L375" s="122"/>
      <c r="M375" s="122"/>
      <c r="N375" s="122"/>
      <c r="O375" s="122"/>
      <c r="P375" s="122"/>
      <c r="Q375" s="122"/>
      <c r="R375" s="122"/>
      <c r="S375" s="122"/>
      <c r="T375" s="122"/>
      <c r="U375" s="122"/>
      <c r="V375" s="122"/>
      <c r="W375" s="122"/>
      <c r="X375" s="122"/>
      <c r="Y375" s="122"/>
      <c r="Z375" s="122"/>
      <c r="AA375" s="122"/>
      <c r="AB375" s="123"/>
    </row>
    <row r="376" customFormat="false" ht="12.75" hidden="false" customHeight="false" outlineLevel="0" collapsed="false">
      <c r="D376" s="121"/>
      <c r="E376" s="122"/>
      <c r="F376" s="122"/>
      <c r="G376" s="122"/>
      <c r="H376" s="122"/>
      <c r="I376" s="122"/>
      <c r="J376" s="122"/>
      <c r="K376" s="122"/>
      <c r="L376" s="122"/>
      <c r="M376" s="122"/>
      <c r="N376" s="122"/>
      <c r="O376" s="122"/>
      <c r="P376" s="122"/>
      <c r="Q376" s="122"/>
      <c r="R376" s="122"/>
      <c r="S376" s="122"/>
      <c r="T376" s="122"/>
      <c r="U376" s="122"/>
      <c r="V376" s="122"/>
      <c r="W376" s="122"/>
      <c r="X376" s="122"/>
      <c r="Y376" s="122"/>
      <c r="Z376" s="122"/>
      <c r="AA376" s="122"/>
      <c r="AB376" s="123"/>
    </row>
    <row r="377" customFormat="false" ht="12.75" hidden="false" customHeight="false" outlineLevel="0" collapsed="false">
      <c r="D377" s="121"/>
      <c r="E377" s="122"/>
      <c r="F377" s="122"/>
      <c r="G377" s="122"/>
      <c r="H377" s="122"/>
      <c r="I377" s="122"/>
      <c r="J377" s="122"/>
      <c r="K377" s="122"/>
      <c r="L377" s="122"/>
      <c r="M377" s="122"/>
      <c r="N377" s="122"/>
      <c r="O377" s="122"/>
      <c r="P377" s="122"/>
      <c r="Q377" s="122"/>
      <c r="R377" s="122"/>
      <c r="S377" s="122"/>
      <c r="T377" s="122"/>
      <c r="U377" s="122"/>
      <c r="V377" s="122"/>
      <c r="W377" s="122"/>
      <c r="X377" s="122"/>
      <c r="Y377" s="122"/>
      <c r="Z377" s="122"/>
      <c r="AA377" s="122"/>
      <c r="AB377" s="123"/>
    </row>
    <row r="378" customFormat="false" ht="12.75" hidden="false" customHeight="false" outlineLevel="0" collapsed="false">
      <c r="D378" s="121"/>
      <c r="E378" s="122"/>
      <c r="F378" s="122"/>
      <c r="G378" s="122"/>
      <c r="H378" s="122"/>
      <c r="I378" s="122"/>
      <c r="J378" s="122"/>
      <c r="K378" s="122"/>
      <c r="L378" s="122"/>
      <c r="M378" s="122"/>
      <c r="N378" s="122"/>
      <c r="O378" s="122"/>
      <c r="P378" s="122"/>
      <c r="Q378" s="122"/>
      <c r="R378" s="122"/>
      <c r="S378" s="122"/>
      <c r="T378" s="122"/>
      <c r="U378" s="122"/>
      <c r="V378" s="122"/>
      <c r="W378" s="122"/>
      <c r="X378" s="122"/>
      <c r="Y378" s="122"/>
      <c r="Z378" s="122"/>
      <c r="AA378" s="122"/>
      <c r="AB378" s="123"/>
    </row>
    <row r="379" customFormat="false" ht="12.75" hidden="false" customHeight="false" outlineLevel="0" collapsed="false">
      <c r="D379" s="121"/>
      <c r="E379" s="122"/>
      <c r="F379" s="122"/>
      <c r="G379" s="122"/>
      <c r="H379" s="122"/>
      <c r="I379" s="122"/>
      <c r="J379" s="122"/>
      <c r="K379" s="122"/>
      <c r="L379" s="122"/>
      <c r="M379" s="122"/>
      <c r="N379" s="122"/>
      <c r="O379" s="122"/>
      <c r="P379" s="122"/>
      <c r="Q379" s="122"/>
      <c r="R379" s="122"/>
      <c r="S379" s="122"/>
      <c r="T379" s="122"/>
      <c r="U379" s="122"/>
      <c r="V379" s="122"/>
      <c r="W379" s="122"/>
      <c r="X379" s="122"/>
      <c r="Y379" s="122"/>
      <c r="Z379" s="122"/>
      <c r="AA379" s="122"/>
      <c r="AB379" s="123"/>
    </row>
    <row r="380" customFormat="false" ht="12.75" hidden="false" customHeight="false" outlineLevel="0" collapsed="false">
      <c r="D380" s="121"/>
      <c r="E380" s="122"/>
      <c r="F380" s="122"/>
      <c r="G380" s="122"/>
      <c r="H380" s="122"/>
      <c r="I380" s="122"/>
      <c r="J380" s="122"/>
      <c r="K380" s="122"/>
      <c r="L380" s="122"/>
      <c r="M380" s="122"/>
      <c r="N380" s="122"/>
      <c r="O380" s="122"/>
      <c r="P380" s="122"/>
      <c r="Q380" s="122"/>
      <c r="R380" s="122"/>
      <c r="S380" s="122"/>
      <c r="T380" s="122"/>
      <c r="U380" s="122"/>
      <c r="V380" s="122"/>
      <c r="W380" s="122"/>
      <c r="X380" s="122"/>
      <c r="Y380" s="122"/>
      <c r="Z380" s="122"/>
      <c r="AA380" s="122"/>
      <c r="AB380" s="123"/>
    </row>
    <row r="381" customFormat="false" ht="12.75" hidden="false" customHeight="false" outlineLevel="0" collapsed="false">
      <c r="D381" s="121"/>
      <c r="E381" s="122"/>
      <c r="F381" s="122"/>
      <c r="G381" s="122"/>
      <c r="H381" s="122"/>
      <c r="I381" s="122"/>
      <c r="J381" s="122"/>
      <c r="K381" s="122"/>
      <c r="L381" s="122"/>
      <c r="M381" s="122"/>
      <c r="N381" s="122"/>
      <c r="O381" s="122"/>
      <c r="P381" s="122"/>
      <c r="Q381" s="122"/>
      <c r="R381" s="122"/>
      <c r="S381" s="122"/>
      <c r="T381" s="122"/>
      <c r="U381" s="122"/>
      <c r="V381" s="122"/>
      <c r="W381" s="122"/>
      <c r="X381" s="122"/>
      <c r="Y381" s="122"/>
      <c r="Z381" s="122"/>
      <c r="AA381" s="122"/>
      <c r="AB381" s="123"/>
    </row>
    <row r="382" customFormat="false" ht="12.75" hidden="false" customHeight="false" outlineLevel="0" collapsed="false">
      <c r="D382" s="121"/>
      <c r="E382" s="122"/>
      <c r="F382" s="122"/>
      <c r="G382" s="122"/>
      <c r="H382" s="122"/>
      <c r="I382" s="122"/>
      <c r="J382" s="122"/>
      <c r="K382" s="122"/>
      <c r="L382" s="122"/>
      <c r="M382" s="122"/>
      <c r="N382" s="122"/>
      <c r="O382" s="122"/>
      <c r="P382" s="122"/>
      <c r="Q382" s="122"/>
      <c r="R382" s="122"/>
      <c r="S382" s="122"/>
      <c r="T382" s="122"/>
      <c r="U382" s="122"/>
      <c r="V382" s="122"/>
      <c r="W382" s="122"/>
      <c r="X382" s="122"/>
      <c r="Y382" s="122"/>
      <c r="Z382" s="122"/>
      <c r="AA382" s="122"/>
      <c r="AB382" s="123"/>
    </row>
    <row r="383" customFormat="false" ht="12.75" hidden="false" customHeight="false" outlineLevel="0" collapsed="false">
      <c r="D383" s="121"/>
      <c r="E383" s="122"/>
      <c r="F383" s="122"/>
      <c r="G383" s="122"/>
      <c r="H383" s="122"/>
      <c r="I383" s="122"/>
      <c r="J383" s="122"/>
      <c r="K383" s="122"/>
      <c r="L383" s="122"/>
      <c r="M383" s="122"/>
      <c r="N383" s="122"/>
      <c r="O383" s="122"/>
      <c r="P383" s="122"/>
      <c r="Q383" s="122"/>
      <c r="R383" s="122"/>
      <c r="S383" s="122"/>
      <c r="T383" s="122"/>
      <c r="U383" s="122"/>
      <c r="V383" s="122"/>
      <c r="W383" s="122"/>
      <c r="X383" s="122"/>
      <c r="Y383" s="122"/>
      <c r="Z383" s="122"/>
      <c r="AA383" s="122"/>
      <c r="AB383" s="123"/>
    </row>
    <row r="384" customFormat="false" ht="12.75" hidden="false" customHeight="false" outlineLevel="0" collapsed="false">
      <c r="D384" s="121"/>
      <c r="E384" s="122"/>
      <c r="F384" s="122"/>
      <c r="G384" s="122"/>
      <c r="H384" s="122"/>
      <c r="I384" s="122"/>
      <c r="J384" s="122"/>
      <c r="K384" s="122"/>
      <c r="L384" s="122"/>
      <c r="M384" s="122"/>
      <c r="N384" s="122"/>
      <c r="O384" s="122"/>
      <c r="P384" s="122"/>
      <c r="Q384" s="122"/>
      <c r="R384" s="122"/>
      <c r="S384" s="122"/>
      <c r="T384" s="122"/>
      <c r="U384" s="122"/>
      <c r="V384" s="122"/>
      <c r="W384" s="122"/>
      <c r="X384" s="122"/>
      <c r="Y384" s="122"/>
      <c r="Z384" s="122"/>
      <c r="AA384" s="122"/>
      <c r="AB384" s="123"/>
    </row>
    <row r="385" customFormat="false" ht="12.75" hidden="false" customHeight="false" outlineLevel="0" collapsed="false">
      <c r="D385" s="121"/>
      <c r="E385" s="122"/>
      <c r="F385" s="122"/>
      <c r="G385" s="122"/>
      <c r="H385" s="122"/>
      <c r="I385" s="122"/>
      <c r="J385" s="122"/>
      <c r="K385" s="122"/>
      <c r="L385" s="122"/>
      <c r="M385" s="122"/>
      <c r="N385" s="122"/>
      <c r="O385" s="122"/>
      <c r="P385" s="122"/>
      <c r="Q385" s="122"/>
      <c r="R385" s="122"/>
      <c r="S385" s="122"/>
      <c r="T385" s="122"/>
      <c r="U385" s="122"/>
      <c r="V385" s="122"/>
      <c r="W385" s="122"/>
      <c r="X385" s="122"/>
      <c r="Y385" s="122"/>
      <c r="Z385" s="122"/>
      <c r="AA385" s="122"/>
      <c r="AB385" s="123"/>
    </row>
    <row r="386" customFormat="false" ht="12.75" hidden="false" customHeight="false" outlineLevel="0" collapsed="false">
      <c r="D386" s="121"/>
      <c r="E386" s="122"/>
      <c r="F386" s="122"/>
      <c r="G386" s="122"/>
      <c r="H386" s="122"/>
      <c r="I386" s="122"/>
      <c r="J386" s="122"/>
      <c r="K386" s="122"/>
      <c r="L386" s="122"/>
      <c r="M386" s="122"/>
      <c r="N386" s="122"/>
      <c r="O386" s="122"/>
      <c r="P386" s="122"/>
      <c r="Q386" s="122"/>
      <c r="R386" s="122"/>
      <c r="S386" s="122"/>
      <c r="T386" s="122"/>
      <c r="U386" s="122"/>
      <c r="V386" s="122"/>
      <c r="W386" s="122"/>
      <c r="X386" s="122"/>
      <c r="Y386" s="122"/>
      <c r="Z386" s="122"/>
      <c r="AA386" s="122"/>
      <c r="AB386" s="123"/>
    </row>
    <row r="387" customFormat="false" ht="12.75" hidden="false" customHeight="false" outlineLevel="0" collapsed="false">
      <c r="D387" s="121"/>
      <c r="E387" s="122"/>
      <c r="F387" s="122"/>
      <c r="G387" s="122"/>
      <c r="H387" s="122"/>
      <c r="I387" s="122"/>
      <c r="J387" s="122"/>
      <c r="K387" s="122"/>
      <c r="L387" s="122"/>
      <c r="M387" s="122"/>
      <c r="N387" s="122"/>
      <c r="O387" s="122"/>
      <c r="P387" s="122"/>
      <c r="Q387" s="122"/>
      <c r="R387" s="122"/>
      <c r="S387" s="122"/>
      <c r="T387" s="122"/>
      <c r="U387" s="122"/>
      <c r="V387" s="122"/>
      <c r="W387" s="122"/>
      <c r="X387" s="122"/>
      <c r="Y387" s="122"/>
      <c r="Z387" s="122"/>
      <c r="AA387" s="122"/>
      <c r="AB387" s="123"/>
    </row>
    <row r="388" customFormat="false" ht="12.75" hidden="false" customHeight="false" outlineLevel="0" collapsed="false">
      <c r="D388" s="121"/>
      <c r="E388" s="122"/>
      <c r="F388" s="122"/>
      <c r="G388" s="122"/>
      <c r="H388" s="122"/>
      <c r="I388" s="122"/>
      <c r="J388" s="122"/>
      <c r="K388" s="122"/>
      <c r="L388" s="122"/>
      <c r="M388" s="122"/>
      <c r="N388" s="122"/>
      <c r="O388" s="122"/>
      <c r="P388" s="122"/>
      <c r="Q388" s="122"/>
      <c r="R388" s="122"/>
      <c r="S388" s="122"/>
      <c r="T388" s="122"/>
      <c r="U388" s="122"/>
      <c r="V388" s="122"/>
      <c r="W388" s="122"/>
      <c r="X388" s="122"/>
      <c r="Y388" s="122"/>
      <c r="Z388" s="122"/>
      <c r="AA388" s="122"/>
      <c r="AB388" s="123"/>
    </row>
    <row r="389" customFormat="false" ht="12.75" hidden="false" customHeight="false" outlineLevel="0" collapsed="false">
      <c r="D389" s="121"/>
      <c r="E389" s="122"/>
      <c r="F389" s="122"/>
      <c r="G389" s="122"/>
      <c r="H389" s="122"/>
      <c r="I389" s="122"/>
      <c r="J389" s="122"/>
      <c r="K389" s="122"/>
      <c r="L389" s="122"/>
      <c r="M389" s="122"/>
      <c r="N389" s="122"/>
      <c r="O389" s="122"/>
      <c r="P389" s="122"/>
      <c r="Q389" s="122"/>
      <c r="R389" s="122"/>
      <c r="S389" s="122"/>
      <c r="T389" s="122"/>
      <c r="U389" s="122"/>
      <c r="V389" s="122"/>
      <c r="W389" s="122"/>
      <c r="X389" s="122"/>
      <c r="Y389" s="122"/>
      <c r="Z389" s="122"/>
      <c r="AA389" s="122"/>
      <c r="AB389" s="123"/>
    </row>
    <row r="390" customFormat="false" ht="12.75" hidden="false" customHeight="false" outlineLevel="0" collapsed="false">
      <c r="D390" s="121"/>
      <c r="E390" s="122"/>
      <c r="F390" s="122"/>
      <c r="G390" s="122"/>
      <c r="H390" s="122"/>
      <c r="I390" s="122"/>
      <c r="J390" s="122"/>
      <c r="K390" s="122"/>
      <c r="L390" s="122"/>
      <c r="M390" s="122"/>
      <c r="N390" s="122"/>
      <c r="O390" s="122"/>
      <c r="P390" s="122"/>
      <c r="Q390" s="122"/>
      <c r="R390" s="122"/>
      <c r="S390" s="122"/>
      <c r="T390" s="122"/>
      <c r="U390" s="122"/>
      <c r="V390" s="122"/>
      <c r="W390" s="122"/>
      <c r="X390" s="122"/>
      <c r="Y390" s="122"/>
      <c r="Z390" s="122"/>
      <c r="AA390" s="122"/>
      <c r="AB390" s="123"/>
    </row>
    <row r="391" customFormat="false" ht="12.75" hidden="false" customHeight="false" outlineLevel="0" collapsed="false">
      <c r="D391" s="121"/>
      <c r="E391" s="122"/>
      <c r="F391" s="122"/>
      <c r="G391" s="122"/>
      <c r="H391" s="122"/>
      <c r="I391" s="122"/>
      <c r="J391" s="122"/>
      <c r="K391" s="122"/>
      <c r="L391" s="122"/>
      <c r="M391" s="122"/>
      <c r="N391" s="122"/>
      <c r="O391" s="122"/>
      <c r="P391" s="122"/>
      <c r="Q391" s="122"/>
      <c r="R391" s="122"/>
      <c r="S391" s="122"/>
      <c r="T391" s="122"/>
      <c r="U391" s="122"/>
      <c r="V391" s="122"/>
      <c r="W391" s="122"/>
      <c r="X391" s="122"/>
      <c r="Y391" s="122"/>
      <c r="Z391" s="122"/>
      <c r="AA391" s="122"/>
      <c r="AB391" s="123"/>
    </row>
    <row r="392" customFormat="false" ht="12.75" hidden="false" customHeight="false" outlineLevel="0" collapsed="false">
      <c r="D392" s="121"/>
      <c r="E392" s="122"/>
      <c r="F392" s="122"/>
      <c r="G392" s="122"/>
      <c r="H392" s="122"/>
      <c r="I392" s="122"/>
      <c r="J392" s="122"/>
      <c r="K392" s="122"/>
      <c r="L392" s="122"/>
      <c r="M392" s="122"/>
      <c r="N392" s="122"/>
      <c r="O392" s="122"/>
      <c r="P392" s="122"/>
      <c r="Q392" s="122"/>
      <c r="R392" s="122"/>
      <c r="S392" s="122"/>
      <c r="T392" s="122"/>
      <c r="U392" s="122"/>
      <c r="V392" s="122"/>
      <c r="W392" s="122"/>
      <c r="X392" s="122"/>
      <c r="Y392" s="122"/>
      <c r="Z392" s="122"/>
      <c r="AA392" s="122"/>
      <c r="AB392" s="123"/>
    </row>
    <row r="393" customFormat="false" ht="12.75" hidden="false" customHeight="false" outlineLevel="0" collapsed="false">
      <c r="D393" s="121"/>
      <c r="E393" s="122"/>
      <c r="F393" s="122"/>
      <c r="G393" s="122"/>
      <c r="H393" s="122"/>
      <c r="I393" s="122"/>
      <c r="J393" s="122"/>
      <c r="K393" s="122"/>
      <c r="L393" s="122"/>
      <c r="M393" s="122"/>
      <c r="N393" s="122"/>
      <c r="O393" s="122"/>
      <c r="P393" s="122"/>
      <c r="Q393" s="122"/>
      <c r="R393" s="122"/>
      <c r="S393" s="122"/>
      <c r="T393" s="122"/>
      <c r="U393" s="122"/>
      <c r="V393" s="122"/>
      <c r="W393" s="122"/>
      <c r="X393" s="122"/>
      <c r="Y393" s="122"/>
      <c r="Z393" s="122"/>
      <c r="AA393" s="122"/>
      <c r="AB393" s="123"/>
    </row>
    <row r="394" customFormat="false" ht="12.75" hidden="false" customHeight="false" outlineLevel="0" collapsed="false">
      <c r="D394" s="121"/>
      <c r="E394" s="122"/>
      <c r="F394" s="122"/>
      <c r="G394" s="122"/>
      <c r="H394" s="122"/>
      <c r="I394" s="122"/>
      <c r="J394" s="122"/>
      <c r="K394" s="122"/>
      <c r="L394" s="122"/>
      <c r="M394" s="122"/>
      <c r="N394" s="122"/>
      <c r="O394" s="122"/>
      <c r="P394" s="122"/>
      <c r="Q394" s="122"/>
      <c r="R394" s="122"/>
      <c r="S394" s="122"/>
      <c r="T394" s="122"/>
      <c r="U394" s="122"/>
      <c r="V394" s="122"/>
      <c r="W394" s="122"/>
      <c r="X394" s="122"/>
      <c r="Y394" s="122"/>
      <c r="Z394" s="122"/>
      <c r="AA394" s="122"/>
      <c r="AB394" s="123"/>
    </row>
    <row r="395" customFormat="false" ht="12.75" hidden="false" customHeight="false" outlineLevel="0" collapsed="false">
      <c r="D395" s="121"/>
      <c r="E395" s="122"/>
      <c r="F395" s="122"/>
      <c r="G395" s="122"/>
      <c r="H395" s="122"/>
      <c r="I395" s="122"/>
      <c r="J395" s="122"/>
      <c r="K395" s="122"/>
      <c r="L395" s="122"/>
      <c r="M395" s="122"/>
      <c r="N395" s="122"/>
      <c r="O395" s="122"/>
      <c r="P395" s="122"/>
      <c r="Q395" s="122"/>
      <c r="R395" s="122"/>
      <c r="S395" s="122"/>
      <c r="T395" s="122"/>
      <c r="U395" s="122"/>
      <c r="V395" s="122"/>
      <c r="W395" s="122"/>
      <c r="X395" s="122"/>
      <c r="Y395" s="122"/>
      <c r="Z395" s="122"/>
      <c r="AA395" s="122"/>
      <c r="AB395" s="123"/>
    </row>
    <row r="396" customFormat="false" ht="12.75" hidden="false" customHeight="false" outlineLevel="0" collapsed="false">
      <c r="D396" s="121"/>
      <c r="E396" s="122"/>
      <c r="F396" s="122"/>
      <c r="G396" s="122"/>
      <c r="H396" s="122"/>
      <c r="I396" s="122"/>
      <c r="J396" s="122"/>
      <c r="K396" s="122"/>
      <c r="L396" s="122"/>
      <c r="M396" s="122"/>
      <c r="N396" s="122"/>
      <c r="O396" s="122"/>
      <c r="P396" s="122"/>
      <c r="Q396" s="122"/>
      <c r="R396" s="122"/>
      <c r="S396" s="122"/>
      <c r="T396" s="122"/>
      <c r="U396" s="122"/>
      <c r="V396" s="122"/>
      <c r="W396" s="122"/>
      <c r="X396" s="122"/>
      <c r="Y396" s="122"/>
      <c r="Z396" s="122"/>
      <c r="AA396" s="122"/>
      <c r="AB396" s="123"/>
    </row>
    <row r="397" customFormat="false" ht="12.75" hidden="false" customHeight="false" outlineLevel="0" collapsed="false">
      <c r="D397" s="121"/>
      <c r="E397" s="122"/>
      <c r="F397" s="122"/>
      <c r="G397" s="122"/>
      <c r="H397" s="122"/>
      <c r="I397" s="122"/>
      <c r="J397" s="122"/>
      <c r="K397" s="122"/>
      <c r="L397" s="122"/>
      <c r="M397" s="122"/>
      <c r="N397" s="122"/>
      <c r="O397" s="122"/>
      <c r="P397" s="122"/>
      <c r="Q397" s="122"/>
      <c r="R397" s="122"/>
      <c r="S397" s="122"/>
      <c r="T397" s="122"/>
      <c r="U397" s="122"/>
      <c r="V397" s="122"/>
      <c r="W397" s="122"/>
      <c r="X397" s="122"/>
      <c r="Y397" s="122"/>
      <c r="Z397" s="122"/>
      <c r="AA397" s="122"/>
      <c r="AB397" s="123"/>
    </row>
    <row r="398" customFormat="false" ht="12.75" hidden="false" customHeight="false" outlineLevel="0" collapsed="false">
      <c r="D398" s="121"/>
      <c r="E398" s="122"/>
      <c r="F398" s="122"/>
      <c r="G398" s="122"/>
      <c r="H398" s="122"/>
      <c r="I398" s="122"/>
      <c r="J398" s="122"/>
      <c r="K398" s="122"/>
      <c r="L398" s="122"/>
      <c r="M398" s="122"/>
      <c r="N398" s="122"/>
      <c r="O398" s="122"/>
      <c r="P398" s="122"/>
      <c r="Q398" s="122"/>
      <c r="R398" s="122"/>
      <c r="S398" s="122"/>
      <c r="T398" s="122"/>
      <c r="U398" s="122"/>
      <c r="V398" s="122"/>
      <c r="W398" s="122"/>
      <c r="X398" s="122"/>
      <c r="Y398" s="122"/>
      <c r="Z398" s="122"/>
      <c r="AA398" s="122"/>
      <c r="AB398" s="123"/>
    </row>
    <row r="399" customFormat="false" ht="12.75" hidden="false" customHeight="false" outlineLevel="0" collapsed="false">
      <c r="D399" s="121"/>
      <c r="E399" s="122"/>
      <c r="F399" s="122"/>
      <c r="G399" s="122"/>
      <c r="H399" s="122"/>
      <c r="I399" s="122"/>
      <c r="J399" s="122"/>
      <c r="K399" s="122"/>
      <c r="L399" s="122"/>
      <c r="M399" s="122"/>
      <c r="N399" s="122"/>
      <c r="O399" s="122"/>
      <c r="P399" s="122"/>
      <c r="Q399" s="122"/>
      <c r="R399" s="122"/>
      <c r="S399" s="122"/>
      <c r="T399" s="122"/>
      <c r="U399" s="122"/>
      <c r="V399" s="122"/>
      <c r="W399" s="122"/>
      <c r="X399" s="122"/>
      <c r="Y399" s="122"/>
      <c r="Z399" s="122"/>
      <c r="AA399" s="122"/>
      <c r="AB399" s="123"/>
    </row>
    <row r="400" customFormat="false" ht="12.75" hidden="false" customHeight="false" outlineLevel="0" collapsed="false">
      <c r="D400" s="121"/>
      <c r="E400" s="122"/>
      <c r="F400" s="122"/>
      <c r="G400" s="122"/>
      <c r="H400" s="122"/>
      <c r="I400" s="122"/>
      <c r="J400" s="122"/>
      <c r="K400" s="122"/>
      <c r="L400" s="122"/>
      <c r="M400" s="122"/>
      <c r="N400" s="122"/>
      <c r="O400" s="122"/>
      <c r="P400" s="122"/>
      <c r="Q400" s="122"/>
      <c r="R400" s="122"/>
      <c r="S400" s="122"/>
      <c r="T400" s="122"/>
      <c r="U400" s="122"/>
      <c r="V400" s="122"/>
      <c r="W400" s="122"/>
      <c r="X400" s="122"/>
      <c r="Y400" s="122"/>
      <c r="Z400" s="122"/>
      <c r="AA400" s="122"/>
      <c r="AB400" s="123"/>
    </row>
    <row r="401" customFormat="false" ht="12.75" hidden="false" customHeight="false" outlineLevel="0" collapsed="false">
      <c r="D401" s="121"/>
      <c r="E401" s="122"/>
      <c r="F401" s="122"/>
      <c r="G401" s="122"/>
      <c r="H401" s="122"/>
      <c r="I401" s="122"/>
      <c r="J401" s="122"/>
      <c r="K401" s="122"/>
      <c r="L401" s="122"/>
      <c r="M401" s="122"/>
      <c r="N401" s="122"/>
      <c r="O401" s="122"/>
      <c r="P401" s="122"/>
      <c r="Q401" s="122"/>
      <c r="R401" s="122"/>
      <c r="S401" s="122"/>
      <c r="T401" s="122"/>
      <c r="U401" s="122"/>
      <c r="V401" s="122"/>
      <c r="W401" s="122"/>
      <c r="X401" s="122"/>
      <c r="Y401" s="122"/>
      <c r="Z401" s="122"/>
      <c r="AA401" s="122"/>
      <c r="AB401" s="123"/>
    </row>
    <row r="402" customFormat="false" ht="12.75" hidden="false" customHeight="false" outlineLevel="0" collapsed="false">
      <c r="D402" s="121"/>
      <c r="E402" s="122"/>
      <c r="F402" s="122"/>
      <c r="G402" s="122"/>
      <c r="H402" s="122"/>
      <c r="I402" s="122"/>
      <c r="J402" s="122"/>
      <c r="K402" s="122"/>
      <c r="L402" s="122"/>
      <c r="M402" s="122"/>
      <c r="N402" s="122"/>
      <c r="O402" s="122"/>
      <c r="P402" s="122"/>
      <c r="Q402" s="122"/>
      <c r="R402" s="122"/>
      <c r="S402" s="122"/>
      <c r="T402" s="122"/>
      <c r="U402" s="122"/>
      <c r="V402" s="122"/>
      <c r="W402" s="122"/>
      <c r="X402" s="122"/>
      <c r="Y402" s="122"/>
      <c r="Z402" s="122"/>
      <c r="AA402" s="122"/>
      <c r="AB402" s="123"/>
    </row>
    <row r="403" customFormat="false" ht="12.75" hidden="false" customHeight="false" outlineLevel="0" collapsed="false">
      <c r="D403" s="121"/>
      <c r="E403" s="122"/>
      <c r="F403" s="122"/>
      <c r="G403" s="122"/>
      <c r="H403" s="122"/>
      <c r="I403" s="122"/>
      <c r="J403" s="122"/>
      <c r="K403" s="122"/>
      <c r="L403" s="122"/>
      <c r="M403" s="122"/>
      <c r="N403" s="122"/>
      <c r="O403" s="122"/>
      <c r="P403" s="122"/>
      <c r="Q403" s="122"/>
      <c r="R403" s="122"/>
      <c r="S403" s="122"/>
      <c r="T403" s="122"/>
      <c r="U403" s="122"/>
      <c r="V403" s="122"/>
      <c r="W403" s="122"/>
      <c r="X403" s="122"/>
      <c r="Y403" s="122"/>
      <c r="Z403" s="122"/>
      <c r="AA403" s="122"/>
      <c r="AB403" s="123"/>
    </row>
    <row r="404" customFormat="false" ht="12.75" hidden="false" customHeight="false" outlineLevel="0" collapsed="false">
      <c r="D404" s="121"/>
      <c r="E404" s="122"/>
      <c r="F404" s="122"/>
      <c r="G404" s="122"/>
      <c r="H404" s="122"/>
      <c r="I404" s="122"/>
      <c r="J404" s="122"/>
      <c r="K404" s="122"/>
      <c r="L404" s="122"/>
      <c r="M404" s="122"/>
      <c r="N404" s="122"/>
      <c r="O404" s="122"/>
      <c r="P404" s="122"/>
      <c r="Q404" s="122"/>
      <c r="R404" s="122"/>
      <c r="S404" s="122"/>
      <c r="T404" s="122"/>
      <c r="U404" s="122"/>
      <c r="V404" s="122"/>
      <c r="W404" s="122"/>
      <c r="X404" s="122"/>
      <c r="Y404" s="122"/>
      <c r="Z404" s="122"/>
      <c r="AA404" s="122"/>
      <c r="AB404" s="123"/>
    </row>
    <row r="405" customFormat="false" ht="12.75" hidden="false" customHeight="false" outlineLevel="0" collapsed="false">
      <c r="D405" s="121"/>
      <c r="E405" s="122"/>
      <c r="F405" s="122"/>
      <c r="G405" s="122"/>
      <c r="H405" s="122"/>
      <c r="I405" s="122"/>
      <c r="J405" s="122"/>
      <c r="K405" s="122"/>
      <c r="L405" s="122"/>
      <c r="M405" s="122"/>
      <c r="N405" s="122"/>
      <c r="O405" s="122"/>
      <c r="P405" s="122"/>
      <c r="Q405" s="122"/>
      <c r="R405" s="122"/>
      <c r="S405" s="122"/>
      <c r="T405" s="122"/>
      <c r="U405" s="122"/>
      <c r="V405" s="122"/>
      <c r="W405" s="122"/>
      <c r="X405" s="122"/>
      <c r="Y405" s="122"/>
      <c r="Z405" s="122"/>
      <c r="AA405" s="122"/>
      <c r="AB405" s="123"/>
    </row>
    <row r="406" customFormat="false" ht="12.75" hidden="false" customHeight="false" outlineLevel="0" collapsed="false">
      <c r="D406" s="121"/>
      <c r="E406" s="122"/>
      <c r="F406" s="122"/>
      <c r="G406" s="122"/>
      <c r="H406" s="122"/>
      <c r="I406" s="122"/>
      <c r="J406" s="122"/>
      <c r="K406" s="122"/>
      <c r="L406" s="122"/>
      <c r="M406" s="122"/>
      <c r="N406" s="122"/>
      <c r="O406" s="122"/>
      <c r="P406" s="122"/>
      <c r="Q406" s="122"/>
      <c r="R406" s="122"/>
      <c r="S406" s="122"/>
      <c r="T406" s="122"/>
      <c r="U406" s="122"/>
      <c r="V406" s="122"/>
      <c r="W406" s="122"/>
      <c r="X406" s="122"/>
      <c r="Y406" s="122"/>
      <c r="Z406" s="122"/>
      <c r="AA406" s="122"/>
      <c r="AB406" s="123"/>
    </row>
    <row r="407" customFormat="false" ht="12.75" hidden="false" customHeight="false" outlineLevel="0" collapsed="false">
      <c r="D407" s="121"/>
      <c r="E407" s="122"/>
      <c r="F407" s="122"/>
      <c r="G407" s="122"/>
      <c r="H407" s="122"/>
      <c r="I407" s="122"/>
      <c r="J407" s="122"/>
      <c r="K407" s="122"/>
      <c r="L407" s="122"/>
      <c r="M407" s="122"/>
      <c r="N407" s="122"/>
      <c r="O407" s="122"/>
      <c r="P407" s="122"/>
      <c r="Q407" s="122"/>
      <c r="R407" s="122"/>
      <c r="S407" s="122"/>
      <c r="T407" s="122"/>
      <c r="U407" s="122"/>
      <c r="V407" s="122"/>
      <c r="W407" s="122"/>
      <c r="X407" s="122"/>
      <c r="Y407" s="122"/>
      <c r="Z407" s="122"/>
      <c r="AA407" s="122"/>
      <c r="AB407" s="123"/>
    </row>
    <row r="408" customFormat="false" ht="12.75" hidden="false" customHeight="false" outlineLevel="0" collapsed="false">
      <c r="D408" s="121"/>
      <c r="E408" s="122"/>
      <c r="F408" s="122"/>
      <c r="G408" s="122"/>
      <c r="H408" s="122"/>
      <c r="I408" s="122"/>
      <c r="J408" s="122"/>
      <c r="K408" s="122"/>
      <c r="L408" s="122"/>
      <c r="M408" s="122"/>
      <c r="N408" s="122"/>
      <c r="O408" s="122"/>
      <c r="P408" s="122"/>
      <c r="Q408" s="122"/>
      <c r="R408" s="122"/>
      <c r="S408" s="122"/>
      <c r="T408" s="122"/>
      <c r="U408" s="122"/>
      <c r="V408" s="122"/>
      <c r="W408" s="122"/>
      <c r="X408" s="122"/>
      <c r="Y408" s="122"/>
      <c r="Z408" s="122"/>
      <c r="AA408" s="122"/>
      <c r="AB408" s="123"/>
    </row>
    <row r="409" customFormat="false" ht="12.75" hidden="false" customHeight="false" outlineLevel="0" collapsed="false">
      <c r="D409" s="121"/>
      <c r="E409" s="122"/>
      <c r="F409" s="122"/>
      <c r="G409" s="122"/>
      <c r="H409" s="122"/>
      <c r="I409" s="122"/>
      <c r="J409" s="122"/>
      <c r="K409" s="122"/>
      <c r="L409" s="122"/>
      <c r="M409" s="122"/>
      <c r="N409" s="122"/>
      <c r="O409" s="122"/>
      <c r="P409" s="122"/>
      <c r="Q409" s="122"/>
      <c r="R409" s="122"/>
      <c r="S409" s="122"/>
      <c r="T409" s="122"/>
      <c r="U409" s="122"/>
      <c r="V409" s="122"/>
      <c r="W409" s="122"/>
      <c r="X409" s="122"/>
      <c r="Y409" s="122"/>
      <c r="Z409" s="122"/>
      <c r="AA409" s="122"/>
      <c r="AB409" s="123"/>
    </row>
    <row r="410" customFormat="false" ht="12.75" hidden="false" customHeight="false" outlineLevel="0" collapsed="false">
      <c r="D410" s="121"/>
      <c r="E410" s="122"/>
      <c r="F410" s="122"/>
      <c r="G410" s="122"/>
      <c r="H410" s="122"/>
      <c r="I410" s="122"/>
      <c r="J410" s="122"/>
      <c r="K410" s="122"/>
      <c r="L410" s="122"/>
      <c r="M410" s="122"/>
      <c r="N410" s="122"/>
      <c r="O410" s="122"/>
      <c r="P410" s="122"/>
      <c r="Q410" s="122"/>
      <c r="R410" s="122"/>
      <c r="S410" s="122"/>
      <c r="T410" s="122"/>
      <c r="U410" s="122"/>
      <c r="V410" s="122"/>
      <c r="W410" s="122"/>
      <c r="X410" s="122"/>
      <c r="Y410" s="122"/>
      <c r="Z410" s="122"/>
      <c r="AA410" s="122"/>
      <c r="AB410" s="123"/>
    </row>
    <row r="411" customFormat="false" ht="12.75" hidden="false" customHeight="false" outlineLevel="0" collapsed="false">
      <c r="D411" s="121"/>
      <c r="E411" s="122"/>
      <c r="F411" s="122"/>
      <c r="G411" s="122"/>
      <c r="H411" s="122"/>
      <c r="I411" s="122"/>
      <c r="J411" s="122"/>
      <c r="K411" s="122"/>
      <c r="L411" s="122"/>
      <c r="M411" s="122"/>
      <c r="N411" s="122"/>
      <c r="O411" s="122"/>
      <c r="P411" s="122"/>
      <c r="Q411" s="122"/>
      <c r="R411" s="122"/>
      <c r="S411" s="122"/>
      <c r="T411" s="122"/>
      <c r="U411" s="122"/>
      <c r="V411" s="122"/>
      <c r="W411" s="122"/>
      <c r="X411" s="122"/>
      <c r="Y411" s="122"/>
      <c r="Z411" s="122"/>
      <c r="AA411" s="122"/>
      <c r="AB411" s="123"/>
    </row>
    <row r="412" customFormat="false" ht="12.75" hidden="false" customHeight="false" outlineLevel="0" collapsed="false">
      <c r="D412" s="121"/>
      <c r="E412" s="122"/>
      <c r="F412" s="122"/>
      <c r="G412" s="122"/>
      <c r="H412" s="122"/>
      <c r="I412" s="122"/>
      <c r="J412" s="122"/>
      <c r="K412" s="122"/>
      <c r="L412" s="122"/>
      <c r="M412" s="122"/>
      <c r="N412" s="122"/>
      <c r="O412" s="122"/>
      <c r="P412" s="122"/>
      <c r="Q412" s="122"/>
      <c r="R412" s="122"/>
      <c r="S412" s="122"/>
      <c r="T412" s="122"/>
      <c r="U412" s="122"/>
      <c r="V412" s="122"/>
      <c r="W412" s="122"/>
      <c r="X412" s="122"/>
      <c r="Y412" s="122"/>
      <c r="Z412" s="122"/>
      <c r="AA412" s="122"/>
      <c r="AB412" s="123"/>
    </row>
    <row r="413" customFormat="false" ht="12.75" hidden="false" customHeight="false" outlineLevel="0" collapsed="false">
      <c r="D413" s="121"/>
      <c r="E413" s="122"/>
      <c r="F413" s="122"/>
      <c r="G413" s="122"/>
      <c r="H413" s="122"/>
      <c r="I413" s="122"/>
      <c r="J413" s="122"/>
      <c r="K413" s="122"/>
      <c r="L413" s="122"/>
      <c r="M413" s="122"/>
      <c r="N413" s="122"/>
      <c r="O413" s="122"/>
      <c r="P413" s="122"/>
      <c r="Q413" s="122"/>
      <c r="R413" s="122"/>
      <c r="S413" s="122"/>
      <c r="T413" s="122"/>
      <c r="U413" s="122"/>
      <c r="V413" s="122"/>
      <c r="W413" s="122"/>
      <c r="X413" s="122"/>
      <c r="Y413" s="122"/>
      <c r="Z413" s="122"/>
      <c r="AA413" s="122"/>
      <c r="AB413" s="123"/>
    </row>
    <row r="414" customFormat="false" ht="12.75" hidden="false" customHeight="false" outlineLevel="0" collapsed="false">
      <c r="D414" s="121"/>
      <c r="E414" s="122"/>
      <c r="F414" s="122"/>
      <c r="G414" s="122"/>
      <c r="H414" s="122"/>
      <c r="I414" s="122"/>
      <c r="J414" s="122"/>
      <c r="K414" s="122"/>
      <c r="L414" s="122"/>
      <c r="M414" s="122"/>
      <c r="N414" s="122"/>
      <c r="O414" s="122"/>
      <c r="P414" s="122"/>
      <c r="Q414" s="122"/>
      <c r="R414" s="122"/>
      <c r="S414" s="122"/>
      <c r="T414" s="122"/>
      <c r="U414" s="122"/>
      <c r="V414" s="122"/>
      <c r="W414" s="122"/>
      <c r="X414" s="122"/>
      <c r="Y414" s="122"/>
      <c r="Z414" s="122"/>
      <c r="AA414" s="122"/>
      <c r="AB414" s="123"/>
    </row>
    <row r="415" customFormat="false" ht="12.75" hidden="false" customHeight="false" outlineLevel="0" collapsed="false">
      <c r="D415" s="121"/>
      <c r="E415" s="122"/>
      <c r="F415" s="122"/>
      <c r="G415" s="122"/>
      <c r="H415" s="122"/>
      <c r="I415" s="122"/>
      <c r="J415" s="122"/>
      <c r="K415" s="122"/>
      <c r="L415" s="122"/>
      <c r="M415" s="122"/>
      <c r="N415" s="122"/>
      <c r="O415" s="122"/>
      <c r="P415" s="122"/>
      <c r="Q415" s="122"/>
      <c r="R415" s="122"/>
      <c r="S415" s="122"/>
      <c r="T415" s="122"/>
      <c r="U415" s="122"/>
      <c r="V415" s="122"/>
      <c r="W415" s="122"/>
      <c r="X415" s="122"/>
      <c r="Y415" s="122"/>
      <c r="Z415" s="122"/>
      <c r="AA415" s="122"/>
      <c r="AB415" s="123"/>
    </row>
    <row r="416" customFormat="false" ht="12.75" hidden="false" customHeight="false" outlineLevel="0" collapsed="false">
      <c r="D416" s="121"/>
      <c r="E416" s="122"/>
      <c r="F416" s="122"/>
      <c r="G416" s="122"/>
      <c r="H416" s="122"/>
      <c r="I416" s="122"/>
      <c r="J416" s="122"/>
      <c r="K416" s="122"/>
      <c r="L416" s="122"/>
      <c r="M416" s="122"/>
      <c r="N416" s="122"/>
      <c r="O416" s="122"/>
      <c r="P416" s="122"/>
      <c r="Q416" s="122"/>
      <c r="R416" s="122"/>
      <c r="S416" s="122"/>
      <c r="T416" s="122"/>
      <c r="U416" s="122"/>
      <c r="V416" s="122"/>
      <c r="W416" s="122"/>
      <c r="X416" s="122"/>
      <c r="Y416" s="122"/>
      <c r="Z416" s="122"/>
      <c r="AA416" s="122"/>
      <c r="AB416" s="123"/>
    </row>
    <row r="417" customFormat="false" ht="12.75" hidden="false" customHeight="false" outlineLevel="0" collapsed="false">
      <c r="D417" s="121"/>
      <c r="E417" s="122"/>
      <c r="F417" s="122"/>
      <c r="G417" s="122"/>
      <c r="H417" s="122"/>
      <c r="I417" s="122"/>
      <c r="J417" s="122"/>
      <c r="K417" s="122"/>
      <c r="L417" s="122"/>
      <c r="M417" s="122"/>
      <c r="N417" s="122"/>
      <c r="O417" s="122"/>
      <c r="P417" s="122"/>
      <c r="Q417" s="122"/>
      <c r="R417" s="122"/>
      <c r="S417" s="122"/>
      <c r="T417" s="122"/>
      <c r="U417" s="122"/>
      <c r="V417" s="122"/>
      <c r="W417" s="122"/>
      <c r="X417" s="122"/>
      <c r="Y417" s="122"/>
      <c r="Z417" s="122"/>
      <c r="AA417" s="122"/>
      <c r="AB417" s="123"/>
    </row>
    <row r="418" customFormat="false" ht="12.75" hidden="false" customHeight="false" outlineLevel="0" collapsed="false">
      <c r="D418" s="121"/>
      <c r="E418" s="122"/>
      <c r="F418" s="122"/>
      <c r="G418" s="122"/>
      <c r="H418" s="122"/>
      <c r="I418" s="122"/>
      <c r="J418" s="122"/>
      <c r="K418" s="122"/>
      <c r="L418" s="122"/>
      <c r="M418" s="122"/>
      <c r="N418" s="122"/>
      <c r="O418" s="122"/>
      <c r="P418" s="122"/>
      <c r="Q418" s="122"/>
      <c r="R418" s="122"/>
      <c r="S418" s="122"/>
      <c r="T418" s="122"/>
      <c r="U418" s="122"/>
      <c r="V418" s="122"/>
      <c r="W418" s="122"/>
      <c r="X418" s="122"/>
      <c r="Y418" s="122"/>
      <c r="Z418" s="122"/>
      <c r="AA418" s="122"/>
      <c r="AB418" s="123"/>
    </row>
    <row r="419" customFormat="false" ht="12.75" hidden="false" customHeight="false" outlineLevel="0" collapsed="false">
      <c r="D419" s="121"/>
      <c r="E419" s="122"/>
      <c r="F419" s="122"/>
      <c r="G419" s="122"/>
      <c r="H419" s="122"/>
      <c r="I419" s="122"/>
      <c r="J419" s="122"/>
      <c r="K419" s="122"/>
      <c r="L419" s="122"/>
      <c r="M419" s="122"/>
      <c r="N419" s="122"/>
      <c r="O419" s="122"/>
      <c r="P419" s="122"/>
      <c r="Q419" s="122"/>
      <c r="R419" s="122"/>
      <c r="S419" s="122"/>
      <c r="T419" s="122"/>
      <c r="U419" s="122"/>
      <c r="V419" s="122"/>
      <c r="W419" s="122"/>
      <c r="X419" s="122"/>
      <c r="Y419" s="122"/>
      <c r="Z419" s="122"/>
      <c r="AA419" s="122"/>
      <c r="AB419" s="123"/>
    </row>
    <row r="420" customFormat="false" ht="12.75" hidden="false" customHeight="false" outlineLevel="0" collapsed="false">
      <c r="D420" s="121"/>
      <c r="E420" s="122"/>
      <c r="F420" s="122"/>
      <c r="G420" s="122"/>
      <c r="H420" s="122"/>
      <c r="I420" s="122"/>
      <c r="J420" s="122"/>
      <c r="K420" s="122"/>
      <c r="L420" s="122"/>
      <c r="M420" s="122"/>
      <c r="N420" s="122"/>
      <c r="O420" s="122"/>
      <c r="P420" s="122"/>
      <c r="Q420" s="122"/>
      <c r="R420" s="122"/>
      <c r="S420" s="122"/>
      <c r="T420" s="122"/>
      <c r="U420" s="122"/>
      <c r="V420" s="122"/>
      <c r="W420" s="122"/>
      <c r="X420" s="122"/>
      <c r="Y420" s="122"/>
      <c r="Z420" s="122"/>
      <c r="AA420" s="122"/>
      <c r="AB420" s="123"/>
    </row>
    <row r="421" customFormat="false" ht="12.75" hidden="false" customHeight="false" outlineLevel="0" collapsed="false">
      <c r="D421" s="121"/>
      <c r="E421" s="122"/>
      <c r="F421" s="122"/>
      <c r="G421" s="122"/>
      <c r="H421" s="122"/>
      <c r="I421" s="122"/>
      <c r="J421" s="122"/>
      <c r="K421" s="122"/>
      <c r="L421" s="122"/>
      <c r="M421" s="122"/>
      <c r="N421" s="122"/>
      <c r="O421" s="122"/>
      <c r="P421" s="122"/>
      <c r="Q421" s="122"/>
      <c r="R421" s="122"/>
      <c r="S421" s="122"/>
      <c r="T421" s="122"/>
      <c r="U421" s="122"/>
      <c r="V421" s="122"/>
      <c r="W421" s="122"/>
      <c r="X421" s="122"/>
      <c r="Y421" s="122"/>
      <c r="Z421" s="122"/>
      <c r="AA421" s="122"/>
      <c r="AB421" s="123"/>
    </row>
    <row r="422" customFormat="false" ht="12.75" hidden="false" customHeight="false" outlineLevel="0" collapsed="false">
      <c r="D422" s="121"/>
      <c r="E422" s="122"/>
      <c r="F422" s="122"/>
      <c r="G422" s="122"/>
      <c r="H422" s="122"/>
      <c r="I422" s="122"/>
      <c r="J422" s="122"/>
      <c r="K422" s="122"/>
      <c r="L422" s="122"/>
      <c r="M422" s="122"/>
      <c r="N422" s="122"/>
      <c r="O422" s="122"/>
      <c r="P422" s="122"/>
      <c r="Q422" s="122"/>
      <c r="R422" s="122"/>
      <c r="S422" s="122"/>
      <c r="T422" s="122"/>
      <c r="U422" s="122"/>
      <c r="V422" s="122"/>
      <c r="W422" s="122"/>
      <c r="X422" s="122"/>
      <c r="Y422" s="122"/>
      <c r="Z422" s="122"/>
      <c r="AA422" s="122"/>
      <c r="AB422" s="123"/>
    </row>
    <row r="423" customFormat="false" ht="12.75" hidden="false" customHeight="false" outlineLevel="0" collapsed="false">
      <c r="D423" s="121"/>
      <c r="E423" s="122"/>
      <c r="F423" s="122"/>
      <c r="G423" s="122"/>
      <c r="H423" s="122"/>
      <c r="I423" s="122"/>
      <c r="J423" s="122"/>
      <c r="K423" s="122"/>
      <c r="L423" s="122"/>
      <c r="M423" s="122"/>
      <c r="N423" s="122"/>
      <c r="O423" s="122"/>
      <c r="P423" s="122"/>
      <c r="Q423" s="122"/>
      <c r="R423" s="122"/>
      <c r="S423" s="122"/>
      <c r="T423" s="122"/>
      <c r="U423" s="122"/>
      <c r="V423" s="122"/>
      <c r="W423" s="122"/>
      <c r="X423" s="122"/>
      <c r="Y423" s="122"/>
      <c r="Z423" s="122"/>
      <c r="AA423" s="122"/>
      <c r="AB423" s="123"/>
    </row>
    <row r="424" customFormat="false" ht="12.75" hidden="false" customHeight="false" outlineLevel="0" collapsed="false">
      <c r="D424" s="121"/>
      <c r="E424" s="122"/>
      <c r="F424" s="122"/>
      <c r="G424" s="122"/>
      <c r="H424" s="122"/>
      <c r="I424" s="122"/>
      <c r="J424" s="122"/>
      <c r="K424" s="122"/>
      <c r="L424" s="122"/>
      <c r="M424" s="122"/>
      <c r="N424" s="122"/>
      <c r="O424" s="122"/>
      <c r="P424" s="122"/>
      <c r="Q424" s="122"/>
      <c r="R424" s="122"/>
      <c r="S424" s="122"/>
      <c r="T424" s="122"/>
      <c r="U424" s="122"/>
      <c r="V424" s="122"/>
      <c r="W424" s="122"/>
      <c r="X424" s="122"/>
      <c r="Y424" s="122"/>
      <c r="Z424" s="122"/>
      <c r="AA424" s="122"/>
      <c r="AB424" s="123"/>
    </row>
    <row r="425" customFormat="false" ht="12.75" hidden="false" customHeight="false" outlineLevel="0" collapsed="false">
      <c r="D425" s="121"/>
      <c r="E425" s="122"/>
      <c r="F425" s="122"/>
      <c r="G425" s="122"/>
      <c r="H425" s="122"/>
      <c r="I425" s="122"/>
      <c r="J425" s="122"/>
      <c r="K425" s="122"/>
      <c r="L425" s="122"/>
      <c r="M425" s="122"/>
      <c r="N425" s="122"/>
      <c r="O425" s="122"/>
      <c r="P425" s="122"/>
      <c r="Q425" s="122"/>
      <c r="R425" s="122"/>
      <c r="S425" s="122"/>
      <c r="T425" s="122"/>
      <c r="U425" s="122"/>
      <c r="V425" s="122"/>
      <c r="W425" s="122"/>
      <c r="X425" s="122"/>
      <c r="Y425" s="122"/>
      <c r="Z425" s="122"/>
      <c r="AA425" s="122"/>
      <c r="AB425" s="123"/>
    </row>
    <row r="426" customFormat="false" ht="12.75" hidden="false" customHeight="false" outlineLevel="0" collapsed="false">
      <c r="D426" s="121"/>
      <c r="E426" s="122"/>
      <c r="F426" s="122"/>
      <c r="G426" s="122"/>
      <c r="H426" s="122"/>
      <c r="I426" s="122"/>
      <c r="J426" s="122"/>
      <c r="K426" s="122"/>
      <c r="L426" s="122"/>
      <c r="M426" s="122"/>
      <c r="N426" s="122"/>
      <c r="O426" s="122"/>
      <c r="P426" s="122"/>
      <c r="Q426" s="122"/>
      <c r="R426" s="122"/>
      <c r="S426" s="122"/>
      <c r="T426" s="122"/>
      <c r="U426" s="122"/>
      <c r="V426" s="122"/>
      <c r="W426" s="122"/>
      <c r="X426" s="122"/>
      <c r="Y426" s="122"/>
      <c r="Z426" s="122"/>
      <c r="AA426" s="122"/>
      <c r="AB426" s="123"/>
    </row>
    <row r="427" customFormat="false" ht="12.75" hidden="false" customHeight="false" outlineLevel="0" collapsed="false">
      <c r="D427" s="121"/>
      <c r="E427" s="122"/>
      <c r="F427" s="122"/>
      <c r="G427" s="122"/>
      <c r="H427" s="122"/>
      <c r="I427" s="122"/>
      <c r="J427" s="122"/>
      <c r="K427" s="122"/>
      <c r="L427" s="122"/>
      <c r="M427" s="122"/>
      <c r="N427" s="122"/>
      <c r="O427" s="122"/>
      <c r="P427" s="122"/>
      <c r="Q427" s="122"/>
      <c r="R427" s="122"/>
      <c r="S427" s="122"/>
      <c r="T427" s="122"/>
      <c r="U427" s="122"/>
      <c r="V427" s="122"/>
      <c r="W427" s="122"/>
      <c r="X427" s="122"/>
      <c r="Y427" s="122"/>
      <c r="Z427" s="122"/>
      <c r="AA427" s="122"/>
      <c r="AB427" s="123"/>
    </row>
    <row r="428" customFormat="false" ht="12.75" hidden="false" customHeight="false" outlineLevel="0" collapsed="false">
      <c r="D428" s="121"/>
      <c r="E428" s="122"/>
      <c r="F428" s="122"/>
      <c r="G428" s="122"/>
      <c r="H428" s="122"/>
      <c r="I428" s="122"/>
      <c r="J428" s="122"/>
      <c r="K428" s="122"/>
      <c r="L428" s="122"/>
      <c r="M428" s="122"/>
      <c r="N428" s="122"/>
      <c r="O428" s="122"/>
      <c r="P428" s="122"/>
      <c r="Q428" s="122"/>
      <c r="R428" s="122"/>
      <c r="S428" s="122"/>
      <c r="T428" s="122"/>
      <c r="U428" s="122"/>
      <c r="V428" s="122"/>
      <c r="W428" s="122"/>
      <c r="X428" s="122"/>
      <c r="Y428" s="122"/>
      <c r="Z428" s="122"/>
      <c r="AA428" s="122"/>
      <c r="AB428" s="123"/>
    </row>
    <row r="429" customFormat="false" ht="12.75" hidden="false" customHeight="false" outlineLevel="0" collapsed="false">
      <c r="D429" s="121"/>
      <c r="E429" s="122"/>
      <c r="F429" s="122"/>
      <c r="G429" s="122"/>
      <c r="H429" s="122"/>
      <c r="I429" s="122"/>
      <c r="J429" s="122"/>
      <c r="K429" s="122"/>
      <c r="L429" s="122"/>
      <c r="M429" s="122"/>
      <c r="N429" s="122"/>
      <c r="O429" s="122"/>
      <c r="P429" s="122"/>
      <c r="Q429" s="122"/>
      <c r="R429" s="122"/>
      <c r="S429" s="122"/>
      <c r="T429" s="122"/>
      <c r="U429" s="122"/>
      <c r="V429" s="122"/>
      <c r="W429" s="122"/>
      <c r="X429" s="122"/>
      <c r="Y429" s="122"/>
      <c r="Z429" s="122"/>
      <c r="AA429" s="122"/>
      <c r="AB429" s="123"/>
    </row>
    <row r="430" customFormat="false" ht="12.75" hidden="false" customHeight="false" outlineLevel="0" collapsed="false">
      <c r="D430" s="121"/>
      <c r="E430" s="122"/>
      <c r="F430" s="122"/>
      <c r="G430" s="122"/>
      <c r="H430" s="122"/>
      <c r="I430" s="122"/>
      <c r="J430" s="122"/>
      <c r="K430" s="122"/>
      <c r="L430" s="122"/>
      <c r="M430" s="122"/>
      <c r="N430" s="122"/>
      <c r="O430" s="122"/>
      <c r="P430" s="122"/>
      <c r="Q430" s="122"/>
      <c r="R430" s="122"/>
      <c r="S430" s="122"/>
      <c r="T430" s="122"/>
      <c r="U430" s="122"/>
      <c r="V430" s="122"/>
      <c r="W430" s="122"/>
      <c r="X430" s="122"/>
      <c r="Y430" s="122"/>
      <c r="Z430" s="122"/>
      <c r="AA430" s="122"/>
      <c r="AB430" s="123"/>
    </row>
    <row r="431" customFormat="false" ht="12.75" hidden="false" customHeight="false" outlineLevel="0" collapsed="false">
      <c r="D431" s="121"/>
      <c r="E431" s="122"/>
      <c r="F431" s="122"/>
      <c r="G431" s="122"/>
      <c r="H431" s="122"/>
      <c r="I431" s="122"/>
      <c r="J431" s="122"/>
      <c r="K431" s="122"/>
      <c r="L431" s="122"/>
      <c r="M431" s="122"/>
      <c r="N431" s="122"/>
      <c r="O431" s="122"/>
      <c r="P431" s="122"/>
      <c r="Q431" s="122"/>
      <c r="R431" s="122"/>
      <c r="S431" s="122"/>
      <c r="T431" s="122"/>
      <c r="U431" s="122"/>
      <c r="V431" s="122"/>
      <c r="W431" s="122"/>
      <c r="X431" s="122"/>
      <c r="Y431" s="122"/>
      <c r="Z431" s="122"/>
      <c r="AA431" s="122"/>
      <c r="AB431" s="123"/>
    </row>
    <row r="432" customFormat="false" ht="12.75" hidden="false" customHeight="false" outlineLevel="0" collapsed="false">
      <c r="D432" s="121"/>
      <c r="E432" s="122"/>
      <c r="F432" s="122"/>
      <c r="G432" s="122"/>
      <c r="H432" s="122"/>
      <c r="I432" s="122"/>
      <c r="J432" s="122"/>
      <c r="K432" s="122"/>
      <c r="L432" s="122"/>
      <c r="M432" s="122"/>
      <c r="N432" s="122"/>
      <c r="O432" s="122"/>
      <c r="P432" s="122"/>
      <c r="Q432" s="122"/>
      <c r="R432" s="122"/>
      <c r="S432" s="122"/>
      <c r="T432" s="122"/>
      <c r="U432" s="122"/>
      <c r="V432" s="122"/>
      <c r="W432" s="122"/>
      <c r="X432" s="122"/>
      <c r="Y432" s="122"/>
      <c r="Z432" s="122"/>
      <c r="AA432" s="122"/>
      <c r="AB432" s="123"/>
    </row>
    <row r="433" customFormat="false" ht="12.75" hidden="false" customHeight="false" outlineLevel="0" collapsed="false">
      <c r="D433" s="121"/>
      <c r="E433" s="122"/>
      <c r="F433" s="122"/>
      <c r="G433" s="122"/>
      <c r="H433" s="122"/>
      <c r="I433" s="122"/>
      <c r="J433" s="122"/>
      <c r="K433" s="122"/>
      <c r="L433" s="122"/>
      <c r="M433" s="122"/>
      <c r="N433" s="122"/>
      <c r="O433" s="122"/>
      <c r="P433" s="122"/>
      <c r="Q433" s="122"/>
      <c r="R433" s="122"/>
      <c r="S433" s="122"/>
      <c r="T433" s="122"/>
      <c r="U433" s="122"/>
      <c r="V433" s="122"/>
      <c r="W433" s="122"/>
      <c r="X433" s="122"/>
      <c r="Y433" s="122"/>
      <c r="Z433" s="122"/>
      <c r="AA433" s="122"/>
      <c r="AB433" s="123"/>
    </row>
    <row r="434" customFormat="false" ht="12.75" hidden="false" customHeight="false" outlineLevel="0" collapsed="false">
      <c r="D434" s="121"/>
      <c r="E434" s="122"/>
      <c r="F434" s="122"/>
      <c r="G434" s="122"/>
      <c r="H434" s="122"/>
      <c r="I434" s="122"/>
      <c r="J434" s="122"/>
      <c r="K434" s="122"/>
      <c r="L434" s="122"/>
      <c r="M434" s="122"/>
      <c r="N434" s="122"/>
      <c r="O434" s="122"/>
      <c r="P434" s="122"/>
      <c r="Q434" s="122"/>
      <c r="R434" s="122"/>
      <c r="S434" s="122"/>
      <c r="T434" s="122"/>
      <c r="U434" s="122"/>
      <c r="V434" s="122"/>
      <c r="W434" s="122"/>
      <c r="X434" s="122"/>
      <c r="Y434" s="122"/>
      <c r="Z434" s="122"/>
      <c r="AA434" s="122"/>
      <c r="AB434" s="123"/>
    </row>
    <row r="435" customFormat="false" ht="12.75" hidden="false" customHeight="false" outlineLevel="0" collapsed="false">
      <c r="D435" s="121"/>
      <c r="E435" s="122"/>
      <c r="F435" s="122"/>
      <c r="G435" s="122"/>
      <c r="H435" s="122"/>
      <c r="I435" s="122"/>
      <c r="J435" s="122"/>
      <c r="K435" s="122"/>
      <c r="L435" s="122"/>
      <c r="M435" s="122"/>
      <c r="N435" s="122"/>
      <c r="O435" s="122"/>
      <c r="P435" s="122"/>
      <c r="Q435" s="122"/>
      <c r="R435" s="122"/>
      <c r="S435" s="122"/>
      <c r="T435" s="122"/>
      <c r="U435" s="122"/>
      <c r="V435" s="122"/>
      <c r="W435" s="122"/>
      <c r="X435" s="122"/>
      <c r="Y435" s="122"/>
      <c r="Z435" s="122"/>
      <c r="AA435" s="122"/>
      <c r="AB435" s="123"/>
    </row>
    <row r="436" customFormat="false" ht="12.75" hidden="false" customHeight="false" outlineLevel="0" collapsed="false">
      <c r="D436" s="121"/>
      <c r="E436" s="122"/>
      <c r="F436" s="122"/>
      <c r="G436" s="122"/>
      <c r="H436" s="122"/>
      <c r="I436" s="122"/>
      <c r="J436" s="122"/>
      <c r="K436" s="122"/>
      <c r="L436" s="122"/>
      <c r="M436" s="122"/>
      <c r="N436" s="122"/>
      <c r="O436" s="122"/>
      <c r="P436" s="122"/>
      <c r="Q436" s="122"/>
      <c r="R436" s="122"/>
      <c r="S436" s="122"/>
      <c r="T436" s="122"/>
      <c r="U436" s="122"/>
      <c r="V436" s="122"/>
      <c r="W436" s="122"/>
      <c r="X436" s="122"/>
      <c r="Y436" s="122"/>
      <c r="Z436" s="122"/>
      <c r="AA436" s="122"/>
      <c r="AB436" s="123"/>
    </row>
    <row r="437" customFormat="false" ht="12.75" hidden="false" customHeight="false" outlineLevel="0" collapsed="false">
      <c r="D437" s="121"/>
      <c r="E437" s="122"/>
      <c r="F437" s="122"/>
      <c r="G437" s="122"/>
      <c r="H437" s="122"/>
      <c r="I437" s="122"/>
      <c r="J437" s="122"/>
      <c r="K437" s="122"/>
      <c r="L437" s="122"/>
      <c r="M437" s="122"/>
      <c r="N437" s="122"/>
      <c r="O437" s="122"/>
      <c r="P437" s="122"/>
      <c r="Q437" s="122"/>
      <c r="R437" s="122"/>
      <c r="S437" s="122"/>
      <c r="T437" s="122"/>
      <c r="U437" s="122"/>
      <c r="V437" s="122"/>
      <c r="W437" s="122"/>
      <c r="X437" s="122"/>
      <c r="Y437" s="122"/>
      <c r="Z437" s="122"/>
      <c r="AA437" s="122"/>
      <c r="AB437" s="123"/>
    </row>
    <row r="438" customFormat="false" ht="12.75" hidden="false" customHeight="false" outlineLevel="0" collapsed="false">
      <c r="D438" s="121"/>
      <c r="E438" s="122"/>
      <c r="F438" s="122"/>
      <c r="G438" s="122"/>
      <c r="H438" s="122"/>
      <c r="I438" s="122"/>
      <c r="J438" s="122"/>
      <c r="K438" s="122"/>
      <c r="L438" s="122"/>
      <c r="M438" s="122"/>
      <c r="N438" s="122"/>
      <c r="O438" s="122"/>
      <c r="P438" s="122"/>
      <c r="Q438" s="122"/>
      <c r="R438" s="122"/>
      <c r="S438" s="122"/>
      <c r="T438" s="122"/>
      <c r="U438" s="122"/>
      <c r="V438" s="122"/>
      <c r="W438" s="122"/>
      <c r="X438" s="122"/>
      <c r="Y438" s="122"/>
      <c r="Z438" s="122"/>
      <c r="AA438" s="122"/>
      <c r="AB438" s="123"/>
    </row>
    <row r="439" customFormat="false" ht="12.75" hidden="false" customHeight="false" outlineLevel="0" collapsed="false">
      <c r="D439" s="121"/>
      <c r="E439" s="122"/>
      <c r="F439" s="122"/>
      <c r="G439" s="122"/>
      <c r="H439" s="122"/>
      <c r="I439" s="122"/>
      <c r="J439" s="122"/>
      <c r="K439" s="122"/>
      <c r="L439" s="122"/>
      <c r="M439" s="122"/>
      <c r="N439" s="122"/>
      <c r="O439" s="122"/>
      <c r="P439" s="122"/>
      <c r="Q439" s="122"/>
      <c r="R439" s="122"/>
      <c r="S439" s="122"/>
      <c r="T439" s="122"/>
      <c r="U439" s="122"/>
      <c r="V439" s="122"/>
      <c r="W439" s="122"/>
      <c r="X439" s="122"/>
      <c r="Y439" s="122"/>
      <c r="Z439" s="122"/>
      <c r="AA439" s="122"/>
      <c r="AB439" s="123"/>
    </row>
    <row r="440" customFormat="false" ht="12.75" hidden="false" customHeight="false" outlineLevel="0" collapsed="false">
      <c r="D440" s="121"/>
      <c r="E440" s="122"/>
      <c r="F440" s="122"/>
      <c r="G440" s="122"/>
      <c r="H440" s="122"/>
      <c r="I440" s="122"/>
      <c r="J440" s="122"/>
      <c r="K440" s="122"/>
      <c r="L440" s="122"/>
      <c r="M440" s="122"/>
      <c r="N440" s="122"/>
      <c r="O440" s="122"/>
      <c r="P440" s="122"/>
      <c r="Q440" s="122"/>
      <c r="R440" s="122"/>
      <c r="S440" s="122"/>
      <c r="T440" s="122"/>
      <c r="U440" s="122"/>
      <c r="V440" s="122"/>
      <c r="W440" s="122"/>
      <c r="X440" s="122"/>
      <c r="Y440" s="122"/>
      <c r="Z440" s="122"/>
      <c r="AA440" s="122"/>
      <c r="AB440" s="123"/>
    </row>
    <row r="441" customFormat="false" ht="12.75" hidden="false" customHeight="false" outlineLevel="0" collapsed="false">
      <c r="D441" s="121"/>
      <c r="E441" s="122"/>
      <c r="F441" s="122"/>
      <c r="G441" s="122"/>
      <c r="H441" s="122"/>
      <c r="I441" s="122"/>
      <c r="J441" s="122"/>
      <c r="K441" s="122"/>
      <c r="L441" s="122"/>
      <c r="M441" s="122"/>
      <c r="N441" s="122"/>
      <c r="O441" s="122"/>
      <c r="P441" s="122"/>
      <c r="Q441" s="122"/>
      <c r="R441" s="122"/>
      <c r="S441" s="122"/>
      <c r="T441" s="122"/>
      <c r="U441" s="122"/>
      <c r="V441" s="122"/>
      <c r="W441" s="122"/>
      <c r="X441" s="122"/>
      <c r="Y441" s="122"/>
      <c r="Z441" s="122"/>
      <c r="AA441" s="122"/>
      <c r="AB441" s="123"/>
    </row>
    <row r="442" customFormat="false" ht="12.75" hidden="false" customHeight="false" outlineLevel="0" collapsed="false">
      <c r="D442" s="121"/>
      <c r="E442" s="122"/>
      <c r="F442" s="122"/>
      <c r="G442" s="122"/>
      <c r="H442" s="122"/>
      <c r="I442" s="122"/>
      <c r="J442" s="122"/>
      <c r="K442" s="122"/>
      <c r="L442" s="122"/>
      <c r="M442" s="122"/>
      <c r="N442" s="122"/>
      <c r="O442" s="122"/>
      <c r="P442" s="122"/>
      <c r="Q442" s="122"/>
      <c r="R442" s="122"/>
      <c r="S442" s="122"/>
      <c r="T442" s="122"/>
      <c r="U442" s="122"/>
      <c r="V442" s="122"/>
      <c r="W442" s="122"/>
      <c r="X442" s="122"/>
      <c r="Y442" s="122"/>
      <c r="Z442" s="122"/>
      <c r="AA442" s="122"/>
      <c r="AB442" s="123"/>
    </row>
    <row r="443" customFormat="false" ht="12.75" hidden="false" customHeight="false" outlineLevel="0" collapsed="false">
      <c r="D443" s="121"/>
      <c r="E443" s="122"/>
      <c r="F443" s="122"/>
      <c r="G443" s="122"/>
      <c r="H443" s="122"/>
      <c r="I443" s="122"/>
      <c r="J443" s="122"/>
      <c r="K443" s="122"/>
      <c r="L443" s="122"/>
      <c r="M443" s="122"/>
      <c r="N443" s="122"/>
      <c r="O443" s="122"/>
      <c r="P443" s="122"/>
      <c r="Q443" s="122"/>
      <c r="R443" s="122"/>
      <c r="S443" s="122"/>
      <c r="T443" s="122"/>
      <c r="U443" s="122"/>
      <c r="V443" s="122"/>
      <c r="W443" s="122"/>
      <c r="X443" s="122"/>
      <c r="Y443" s="122"/>
      <c r="Z443" s="122"/>
      <c r="AA443" s="122"/>
      <c r="AB443" s="123"/>
    </row>
    <row r="444" customFormat="false" ht="12.75" hidden="false" customHeight="false" outlineLevel="0" collapsed="false">
      <c r="D444" s="121"/>
      <c r="E444" s="122"/>
      <c r="F444" s="122"/>
      <c r="G444" s="122"/>
      <c r="H444" s="122"/>
      <c r="I444" s="122"/>
      <c r="J444" s="122"/>
      <c r="K444" s="122"/>
      <c r="L444" s="122"/>
      <c r="M444" s="122"/>
      <c r="N444" s="122"/>
      <c r="O444" s="122"/>
      <c r="P444" s="122"/>
      <c r="Q444" s="122"/>
      <c r="R444" s="122"/>
      <c r="S444" s="122"/>
      <c r="T444" s="122"/>
      <c r="U444" s="122"/>
      <c r="V444" s="122"/>
      <c r="W444" s="122"/>
      <c r="X444" s="122"/>
      <c r="Y444" s="122"/>
      <c r="Z444" s="122"/>
      <c r="AA444" s="122"/>
      <c r="AB444" s="123"/>
    </row>
    <row r="445" customFormat="false" ht="12.75" hidden="false" customHeight="false" outlineLevel="0" collapsed="false">
      <c r="D445" s="121"/>
      <c r="E445" s="122"/>
      <c r="F445" s="122"/>
      <c r="G445" s="122"/>
      <c r="H445" s="122"/>
      <c r="I445" s="122"/>
      <c r="J445" s="122"/>
      <c r="K445" s="122"/>
      <c r="L445" s="122"/>
      <c r="M445" s="122"/>
      <c r="N445" s="122"/>
      <c r="O445" s="122"/>
      <c r="P445" s="122"/>
      <c r="Q445" s="122"/>
      <c r="R445" s="122"/>
      <c r="S445" s="122"/>
      <c r="T445" s="122"/>
      <c r="U445" s="122"/>
      <c r="V445" s="122"/>
      <c r="W445" s="122"/>
      <c r="X445" s="122"/>
      <c r="Y445" s="122"/>
      <c r="Z445" s="122"/>
      <c r="AA445" s="122"/>
      <c r="AB445" s="123"/>
    </row>
    <row r="446" customFormat="false" ht="12.75" hidden="false" customHeight="false" outlineLevel="0" collapsed="false">
      <c r="D446" s="121"/>
      <c r="E446" s="122"/>
      <c r="F446" s="122"/>
      <c r="G446" s="122"/>
      <c r="H446" s="122"/>
      <c r="I446" s="122"/>
      <c r="J446" s="122"/>
      <c r="K446" s="122"/>
      <c r="L446" s="122"/>
      <c r="M446" s="122"/>
      <c r="N446" s="122"/>
      <c r="O446" s="122"/>
      <c r="P446" s="122"/>
      <c r="Q446" s="122"/>
      <c r="R446" s="122"/>
      <c r="S446" s="122"/>
      <c r="T446" s="122"/>
      <c r="U446" s="122"/>
      <c r="V446" s="122"/>
      <c r="W446" s="122"/>
      <c r="X446" s="122"/>
      <c r="Y446" s="122"/>
      <c r="Z446" s="122"/>
      <c r="AA446" s="122"/>
      <c r="AB446" s="123"/>
    </row>
    <row r="447" customFormat="false" ht="12.75" hidden="false" customHeight="false" outlineLevel="0" collapsed="false">
      <c r="D447" s="121"/>
      <c r="E447" s="122"/>
      <c r="F447" s="122"/>
      <c r="G447" s="122"/>
      <c r="H447" s="122"/>
      <c r="I447" s="122"/>
      <c r="J447" s="122"/>
      <c r="K447" s="122"/>
      <c r="L447" s="122"/>
      <c r="M447" s="122"/>
      <c r="N447" s="122"/>
      <c r="O447" s="122"/>
      <c r="P447" s="122"/>
      <c r="Q447" s="122"/>
      <c r="R447" s="122"/>
      <c r="S447" s="122"/>
      <c r="T447" s="122"/>
      <c r="U447" s="122"/>
      <c r="V447" s="122"/>
      <c r="W447" s="122"/>
      <c r="X447" s="122"/>
      <c r="Y447" s="122"/>
      <c r="Z447" s="122"/>
      <c r="AA447" s="122"/>
      <c r="AB447" s="123"/>
    </row>
    <row r="448" customFormat="false" ht="12.75" hidden="false" customHeight="false" outlineLevel="0" collapsed="false">
      <c r="D448" s="121"/>
      <c r="E448" s="122"/>
      <c r="F448" s="122"/>
      <c r="G448" s="122"/>
      <c r="H448" s="122"/>
      <c r="I448" s="122"/>
      <c r="J448" s="122"/>
      <c r="K448" s="122"/>
      <c r="L448" s="122"/>
      <c r="M448" s="122"/>
      <c r="N448" s="122"/>
      <c r="O448" s="122"/>
      <c r="P448" s="122"/>
      <c r="Q448" s="122"/>
      <c r="R448" s="122"/>
      <c r="S448" s="122"/>
      <c r="T448" s="122"/>
      <c r="U448" s="122"/>
      <c r="V448" s="122"/>
      <c r="W448" s="122"/>
      <c r="X448" s="122"/>
      <c r="Y448" s="122"/>
      <c r="Z448" s="122"/>
      <c r="AA448" s="122"/>
      <c r="AB448" s="123"/>
    </row>
    <row r="449" customFormat="false" ht="12.75" hidden="false" customHeight="false" outlineLevel="0" collapsed="false">
      <c r="D449" s="121"/>
      <c r="E449" s="122"/>
      <c r="F449" s="122"/>
      <c r="G449" s="122"/>
      <c r="H449" s="122"/>
      <c r="I449" s="122"/>
      <c r="J449" s="122"/>
      <c r="K449" s="122"/>
      <c r="L449" s="122"/>
      <c r="M449" s="122"/>
      <c r="N449" s="122"/>
      <c r="O449" s="122"/>
      <c r="P449" s="122"/>
      <c r="Q449" s="122"/>
      <c r="R449" s="122"/>
      <c r="S449" s="122"/>
      <c r="T449" s="122"/>
      <c r="U449" s="122"/>
      <c r="V449" s="122"/>
      <c r="W449" s="122"/>
      <c r="X449" s="122"/>
      <c r="Y449" s="122"/>
      <c r="Z449" s="122"/>
      <c r="AA449" s="122"/>
      <c r="AB449" s="123"/>
    </row>
    <row r="450" customFormat="false" ht="12.75" hidden="false" customHeight="false" outlineLevel="0" collapsed="false">
      <c r="D450" s="121"/>
      <c r="E450" s="122"/>
      <c r="F450" s="122"/>
      <c r="G450" s="122"/>
      <c r="H450" s="122"/>
      <c r="I450" s="122"/>
      <c r="J450" s="122"/>
      <c r="K450" s="122"/>
      <c r="L450" s="122"/>
      <c r="M450" s="122"/>
      <c r="N450" s="122"/>
      <c r="O450" s="122"/>
      <c r="P450" s="122"/>
      <c r="Q450" s="122"/>
      <c r="R450" s="122"/>
      <c r="S450" s="122"/>
      <c r="T450" s="122"/>
      <c r="U450" s="122"/>
      <c r="V450" s="122"/>
      <c r="W450" s="122"/>
      <c r="X450" s="122"/>
      <c r="Y450" s="122"/>
      <c r="Z450" s="122"/>
      <c r="AA450" s="122"/>
      <c r="AB450" s="123"/>
    </row>
    <row r="451" customFormat="false" ht="12.75" hidden="false" customHeight="false" outlineLevel="0" collapsed="false">
      <c r="D451" s="121"/>
      <c r="E451" s="122"/>
      <c r="F451" s="122"/>
      <c r="G451" s="122"/>
      <c r="H451" s="122"/>
      <c r="I451" s="122"/>
      <c r="J451" s="122"/>
      <c r="K451" s="122"/>
      <c r="L451" s="122"/>
      <c r="M451" s="122"/>
      <c r="N451" s="122"/>
      <c r="O451" s="122"/>
      <c r="P451" s="122"/>
      <c r="Q451" s="122"/>
      <c r="R451" s="122"/>
      <c r="S451" s="122"/>
      <c r="T451" s="122"/>
      <c r="U451" s="122"/>
      <c r="V451" s="122"/>
      <c r="W451" s="122"/>
      <c r="X451" s="122"/>
      <c r="Y451" s="122"/>
      <c r="Z451" s="122"/>
      <c r="AA451" s="122"/>
      <c r="AB451" s="123"/>
    </row>
    <row r="452" customFormat="false" ht="12.75" hidden="false" customHeight="false" outlineLevel="0" collapsed="false">
      <c r="D452" s="121"/>
      <c r="E452" s="122"/>
      <c r="F452" s="122"/>
      <c r="G452" s="122"/>
      <c r="H452" s="122"/>
      <c r="I452" s="122"/>
      <c r="J452" s="122"/>
      <c r="K452" s="122"/>
      <c r="L452" s="122"/>
      <c r="M452" s="122"/>
      <c r="N452" s="122"/>
      <c r="O452" s="122"/>
      <c r="P452" s="122"/>
      <c r="Q452" s="122"/>
      <c r="R452" s="122"/>
      <c r="S452" s="122"/>
      <c r="T452" s="122"/>
      <c r="U452" s="122"/>
      <c r="V452" s="122"/>
      <c r="W452" s="122"/>
      <c r="X452" s="122"/>
      <c r="Y452" s="122"/>
      <c r="Z452" s="122"/>
      <c r="AA452" s="122"/>
      <c r="AB452" s="123"/>
    </row>
    <row r="453" customFormat="false" ht="12.75" hidden="false" customHeight="false" outlineLevel="0" collapsed="false">
      <c r="D453" s="121"/>
      <c r="E453" s="122"/>
      <c r="F453" s="122"/>
      <c r="G453" s="122"/>
      <c r="H453" s="122"/>
      <c r="I453" s="122"/>
      <c r="J453" s="122"/>
      <c r="K453" s="122"/>
      <c r="L453" s="122"/>
      <c r="M453" s="122"/>
      <c r="N453" s="122"/>
      <c r="O453" s="122"/>
      <c r="P453" s="122"/>
      <c r="Q453" s="122"/>
      <c r="R453" s="122"/>
      <c r="S453" s="122"/>
      <c r="T453" s="122"/>
      <c r="U453" s="122"/>
      <c r="V453" s="122"/>
      <c r="W453" s="122"/>
      <c r="X453" s="122"/>
      <c r="Y453" s="122"/>
      <c r="Z453" s="122"/>
      <c r="AA453" s="122"/>
      <c r="AB453" s="123"/>
    </row>
    <row r="454" customFormat="false" ht="12.75" hidden="false" customHeight="false" outlineLevel="0" collapsed="false">
      <c r="D454" s="121"/>
      <c r="E454" s="122"/>
      <c r="F454" s="122"/>
      <c r="G454" s="122"/>
      <c r="H454" s="122"/>
      <c r="I454" s="122"/>
      <c r="J454" s="122"/>
      <c r="K454" s="122"/>
      <c r="L454" s="122"/>
      <c r="M454" s="122"/>
      <c r="N454" s="122"/>
      <c r="O454" s="122"/>
      <c r="P454" s="122"/>
      <c r="Q454" s="122"/>
      <c r="R454" s="122"/>
      <c r="S454" s="122"/>
      <c r="T454" s="122"/>
      <c r="U454" s="122"/>
      <c r="V454" s="122"/>
      <c r="W454" s="122"/>
      <c r="X454" s="122"/>
      <c r="Y454" s="122"/>
      <c r="Z454" s="122"/>
      <c r="AA454" s="122"/>
      <c r="AB454" s="123"/>
    </row>
    <row r="455" customFormat="false" ht="12.75" hidden="false" customHeight="false" outlineLevel="0" collapsed="false">
      <c r="D455" s="121"/>
      <c r="E455" s="122"/>
      <c r="F455" s="122"/>
      <c r="G455" s="122"/>
      <c r="H455" s="122"/>
      <c r="I455" s="122"/>
      <c r="J455" s="122"/>
      <c r="K455" s="122"/>
      <c r="L455" s="122"/>
      <c r="M455" s="122"/>
      <c r="N455" s="122"/>
      <c r="O455" s="122"/>
      <c r="P455" s="122"/>
      <c r="Q455" s="122"/>
      <c r="R455" s="122"/>
      <c r="S455" s="122"/>
      <c r="T455" s="122"/>
      <c r="U455" s="122"/>
      <c r="V455" s="122"/>
      <c r="W455" s="122"/>
      <c r="X455" s="122"/>
      <c r="Y455" s="122"/>
      <c r="Z455" s="122"/>
      <c r="AA455" s="122"/>
      <c r="AB455" s="123"/>
    </row>
    <row r="456" customFormat="false" ht="12.75" hidden="false" customHeight="false" outlineLevel="0" collapsed="false">
      <c r="D456" s="121"/>
      <c r="E456" s="122"/>
      <c r="F456" s="122"/>
      <c r="G456" s="122"/>
      <c r="H456" s="122"/>
      <c r="I456" s="122"/>
      <c r="J456" s="122"/>
      <c r="K456" s="122"/>
      <c r="L456" s="122"/>
      <c r="M456" s="122"/>
      <c r="N456" s="122"/>
      <c r="O456" s="122"/>
      <c r="P456" s="122"/>
      <c r="Q456" s="122"/>
      <c r="R456" s="122"/>
      <c r="S456" s="122"/>
      <c r="T456" s="122"/>
      <c r="U456" s="122"/>
      <c r="V456" s="122"/>
      <c r="W456" s="122"/>
      <c r="X456" s="122"/>
      <c r="Y456" s="122"/>
      <c r="Z456" s="122"/>
      <c r="AA456" s="122"/>
      <c r="AB456" s="123"/>
    </row>
    <row r="457" customFormat="false" ht="12.75" hidden="false" customHeight="false" outlineLevel="0" collapsed="false">
      <c r="D457" s="121"/>
      <c r="E457" s="122"/>
      <c r="F457" s="122"/>
      <c r="G457" s="122"/>
      <c r="H457" s="122"/>
      <c r="I457" s="122"/>
      <c r="J457" s="122"/>
      <c r="K457" s="122"/>
      <c r="L457" s="122"/>
      <c r="M457" s="122"/>
      <c r="N457" s="122"/>
      <c r="O457" s="122"/>
      <c r="P457" s="122"/>
      <c r="Q457" s="122"/>
      <c r="R457" s="122"/>
      <c r="S457" s="122"/>
      <c r="T457" s="122"/>
      <c r="U457" s="122"/>
      <c r="V457" s="122"/>
      <c r="W457" s="122"/>
      <c r="X457" s="122"/>
      <c r="Y457" s="122"/>
      <c r="Z457" s="122"/>
      <c r="AA457" s="122"/>
      <c r="AB457" s="123"/>
    </row>
    <row r="458" customFormat="false" ht="12.75" hidden="false" customHeight="false" outlineLevel="0" collapsed="false">
      <c r="D458" s="121"/>
      <c r="E458" s="122"/>
      <c r="F458" s="122"/>
      <c r="G458" s="122"/>
      <c r="H458" s="122"/>
      <c r="I458" s="122"/>
      <c r="J458" s="122"/>
      <c r="K458" s="122"/>
      <c r="L458" s="122"/>
      <c r="M458" s="122"/>
      <c r="N458" s="122"/>
      <c r="O458" s="122"/>
      <c r="P458" s="122"/>
      <c r="Q458" s="122"/>
      <c r="R458" s="122"/>
      <c r="S458" s="122"/>
      <c r="T458" s="122"/>
      <c r="U458" s="122"/>
      <c r="V458" s="122"/>
      <c r="W458" s="122"/>
      <c r="X458" s="122"/>
      <c r="Y458" s="122"/>
      <c r="Z458" s="122"/>
      <c r="AA458" s="122"/>
      <c r="AB458" s="123"/>
    </row>
    <row r="459" customFormat="false" ht="12.75" hidden="false" customHeight="false" outlineLevel="0" collapsed="false">
      <c r="D459" s="121"/>
      <c r="E459" s="122"/>
      <c r="F459" s="122"/>
      <c r="G459" s="122"/>
      <c r="H459" s="122"/>
      <c r="I459" s="122"/>
      <c r="J459" s="122"/>
      <c r="K459" s="122"/>
      <c r="L459" s="122"/>
      <c r="M459" s="122"/>
      <c r="N459" s="122"/>
      <c r="O459" s="122"/>
      <c r="P459" s="122"/>
      <c r="Q459" s="122"/>
      <c r="R459" s="122"/>
      <c r="S459" s="122"/>
      <c r="T459" s="122"/>
      <c r="U459" s="122"/>
      <c r="V459" s="122"/>
      <c r="W459" s="122"/>
      <c r="X459" s="122"/>
      <c r="Y459" s="122"/>
      <c r="Z459" s="122"/>
      <c r="AA459" s="122"/>
      <c r="AB459" s="123"/>
    </row>
    <row r="460" customFormat="false" ht="12.75" hidden="false" customHeight="false" outlineLevel="0" collapsed="false">
      <c r="D460" s="121"/>
      <c r="E460" s="122"/>
      <c r="F460" s="122"/>
      <c r="G460" s="122"/>
      <c r="H460" s="122"/>
      <c r="I460" s="122"/>
      <c r="J460" s="122"/>
      <c r="K460" s="122"/>
      <c r="L460" s="122"/>
      <c r="M460" s="122"/>
      <c r="N460" s="122"/>
      <c r="O460" s="122"/>
      <c r="P460" s="122"/>
      <c r="Q460" s="122"/>
      <c r="R460" s="122"/>
      <c r="S460" s="122"/>
      <c r="T460" s="122"/>
      <c r="U460" s="122"/>
      <c r="V460" s="122"/>
      <c r="W460" s="122"/>
      <c r="X460" s="122"/>
      <c r="Y460" s="122"/>
      <c r="Z460" s="122"/>
      <c r="AA460" s="122"/>
      <c r="AB460" s="123"/>
    </row>
    <row r="461" customFormat="false" ht="12.75" hidden="false" customHeight="false" outlineLevel="0" collapsed="false">
      <c r="D461" s="121"/>
      <c r="E461" s="122"/>
      <c r="F461" s="122"/>
      <c r="G461" s="122"/>
      <c r="H461" s="122"/>
      <c r="I461" s="122"/>
      <c r="J461" s="122"/>
      <c r="K461" s="122"/>
      <c r="L461" s="122"/>
      <c r="M461" s="122"/>
      <c r="N461" s="122"/>
      <c r="O461" s="122"/>
      <c r="P461" s="122"/>
      <c r="Q461" s="122"/>
      <c r="R461" s="122"/>
      <c r="S461" s="122"/>
      <c r="T461" s="122"/>
      <c r="U461" s="122"/>
      <c r="V461" s="122"/>
      <c r="W461" s="122"/>
      <c r="X461" s="122"/>
      <c r="Y461" s="122"/>
      <c r="Z461" s="122"/>
      <c r="AA461" s="122"/>
      <c r="AB461" s="123"/>
    </row>
    <row r="462" customFormat="false" ht="12.75" hidden="false" customHeight="false" outlineLevel="0" collapsed="false">
      <c r="D462" s="121"/>
      <c r="E462" s="122"/>
      <c r="F462" s="122"/>
      <c r="G462" s="122"/>
      <c r="H462" s="122"/>
      <c r="I462" s="122"/>
      <c r="J462" s="122"/>
      <c r="K462" s="122"/>
      <c r="L462" s="122"/>
      <c r="M462" s="122"/>
      <c r="N462" s="122"/>
      <c r="O462" s="122"/>
      <c r="P462" s="122"/>
      <c r="Q462" s="122"/>
      <c r="R462" s="122"/>
      <c r="S462" s="122"/>
      <c r="T462" s="122"/>
      <c r="U462" s="122"/>
      <c r="V462" s="122"/>
      <c r="W462" s="122"/>
      <c r="X462" s="122"/>
      <c r="Y462" s="122"/>
      <c r="Z462" s="122"/>
      <c r="AA462" s="122"/>
      <c r="AB462" s="123"/>
    </row>
    <row r="463" customFormat="false" ht="12.75" hidden="false" customHeight="false" outlineLevel="0" collapsed="false">
      <c r="D463" s="121"/>
      <c r="E463" s="122"/>
      <c r="F463" s="122"/>
      <c r="G463" s="122"/>
      <c r="H463" s="122"/>
      <c r="I463" s="122"/>
      <c r="J463" s="122"/>
      <c r="K463" s="122"/>
      <c r="L463" s="122"/>
      <c r="M463" s="122"/>
      <c r="N463" s="122"/>
      <c r="O463" s="122"/>
      <c r="P463" s="122"/>
      <c r="Q463" s="122"/>
      <c r="R463" s="122"/>
      <c r="S463" s="122"/>
      <c r="T463" s="122"/>
      <c r="U463" s="122"/>
      <c r="V463" s="122"/>
      <c r="W463" s="122"/>
      <c r="X463" s="122"/>
      <c r="Y463" s="122"/>
      <c r="Z463" s="122"/>
      <c r="AA463" s="122"/>
      <c r="AB463" s="123"/>
    </row>
    <row r="464" customFormat="false" ht="12.75" hidden="false" customHeight="false" outlineLevel="0" collapsed="false">
      <c r="D464" s="121"/>
      <c r="E464" s="122"/>
      <c r="F464" s="122"/>
      <c r="G464" s="122"/>
      <c r="H464" s="122"/>
      <c r="I464" s="122"/>
      <c r="J464" s="122"/>
      <c r="K464" s="122"/>
      <c r="L464" s="122"/>
      <c r="M464" s="122"/>
      <c r="N464" s="122"/>
      <c r="O464" s="122"/>
      <c r="P464" s="122"/>
      <c r="Q464" s="122"/>
      <c r="R464" s="122"/>
      <c r="S464" s="122"/>
      <c r="T464" s="122"/>
      <c r="U464" s="122"/>
      <c r="V464" s="122"/>
      <c r="W464" s="122"/>
      <c r="X464" s="122"/>
      <c r="Y464" s="122"/>
      <c r="Z464" s="122"/>
      <c r="AA464" s="122"/>
      <c r="AB464" s="123"/>
    </row>
    <row r="465" customFormat="false" ht="12.75" hidden="false" customHeight="false" outlineLevel="0" collapsed="false">
      <c r="D465" s="121"/>
      <c r="E465" s="122"/>
      <c r="F465" s="122"/>
      <c r="G465" s="122"/>
      <c r="H465" s="122"/>
      <c r="I465" s="122"/>
      <c r="J465" s="122"/>
      <c r="K465" s="122"/>
      <c r="L465" s="122"/>
      <c r="M465" s="122"/>
      <c r="N465" s="122"/>
      <c r="O465" s="122"/>
      <c r="P465" s="122"/>
      <c r="Q465" s="122"/>
      <c r="R465" s="122"/>
      <c r="S465" s="122"/>
      <c r="T465" s="122"/>
      <c r="U465" s="122"/>
      <c r="V465" s="122"/>
      <c r="W465" s="122"/>
      <c r="X465" s="122"/>
      <c r="Y465" s="122"/>
      <c r="Z465" s="122"/>
      <c r="AA465" s="122"/>
      <c r="AB465" s="123"/>
    </row>
    <row r="466" customFormat="false" ht="12.75" hidden="false" customHeight="false" outlineLevel="0" collapsed="false">
      <c r="D466" s="121"/>
      <c r="E466" s="122"/>
      <c r="F466" s="122"/>
      <c r="G466" s="122"/>
      <c r="H466" s="122"/>
      <c r="I466" s="122"/>
      <c r="J466" s="122"/>
      <c r="K466" s="122"/>
      <c r="L466" s="122"/>
      <c r="M466" s="122"/>
      <c r="N466" s="122"/>
      <c r="O466" s="122"/>
      <c r="P466" s="122"/>
      <c r="Q466" s="122"/>
      <c r="R466" s="122"/>
      <c r="S466" s="122"/>
      <c r="T466" s="122"/>
      <c r="U466" s="122"/>
      <c r="V466" s="122"/>
      <c r="W466" s="122"/>
      <c r="X466" s="122"/>
      <c r="Y466" s="122"/>
      <c r="Z466" s="122"/>
      <c r="AA466" s="122"/>
      <c r="AB466" s="123"/>
    </row>
    <row r="467" customFormat="false" ht="12.75" hidden="false" customHeight="false" outlineLevel="0" collapsed="false">
      <c r="D467" s="121"/>
      <c r="E467" s="122"/>
      <c r="F467" s="122"/>
      <c r="G467" s="122"/>
      <c r="H467" s="122"/>
      <c r="I467" s="122"/>
      <c r="J467" s="122"/>
      <c r="K467" s="122"/>
      <c r="L467" s="122"/>
      <c r="M467" s="122"/>
      <c r="N467" s="122"/>
      <c r="O467" s="122"/>
      <c r="P467" s="122"/>
      <c r="Q467" s="122"/>
      <c r="R467" s="122"/>
      <c r="S467" s="122"/>
      <c r="T467" s="122"/>
      <c r="U467" s="122"/>
      <c r="V467" s="122"/>
      <c r="W467" s="122"/>
      <c r="X467" s="122"/>
      <c r="Y467" s="122"/>
      <c r="Z467" s="122"/>
      <c r="AA467" s="122"/>
      <c r="AB467" s="123"/>
    </row>
    <row r="468" customFormat="false" ht="12.75" hidden="false" customHeight="false" outlineLevel="0" collapsed="false">
      <c r="D468" s="121"/>
      <c r="E468" s="122"/>
      <c r="F468" s="122"/>
      <c r="G468" s="122"/>
      <c r="H468" s="122"/>
      <c r="I468" s="122"/>
      <c r="J468" s="122"/>
      <c r="K468" s="122"/>
      <c r="L468" s="122"/>
      <c r="M468" s="122"/>
      <c r="N468" s="122"/>
      <c r="O468" s="122"/>
      <c r="P468" s="122"/>
      <c r="Q468" s="122"/>
      <c r="R468" s="122"/>
      <c r="S468" s="122"/>
      <c r="T468" s="122"/>
      <c r="U468" s="122"/>
      <c r="V468" s="122"/>
      <c r="W468" s="122"/>
      <c r="X468" s="122"/>
      <c r="Y468" s="122"/>
      <c r="Z468" s="122"/>
      <c r="AA468" s="122"/>
      <c r="AB468" s="123"/>
    </row>
    <row r="469" customFormat="false" ht="12.75" hidden="false" customHeight="false" outlineLevel="0" collapsed="false">
      <c r="D469" s="121"/>
      <c r="E469" s="122"/>
      <c r="F469" s="122"/>
      <c r="G469" s="122"/>
      <c r="H469" s="122"/>
      <c r="I469" s="122"/>
      <c r="J469" s="122"/>
      <c r="K469" s="122"/>
      <c r="L469" s="122"/>
      <c r="M469" s="122"/>
      <c r="N469" s="122"/>
      <c r="O469" s="122"/>
      <c r="P469" s="122"/>
      <c r="Q469" s="122"/>
      <c r="R469" s="122"/>
      <c r="S469" s="122"/>
      <c r="T469" s="122"/>
      <c r="U469" s="122"/>
      <c r="V469" s="122"/>
      <c r="W469" s="122"/>
      <c r="X469" s="122"/>
      <c r="Y469" s="122"/>
      <c r="Z469" s="122"/>
      <c r="AA469" s="122"/>
      <c r="AB469" s="123"/>
    </row>
    <row r="470" customFormat="false" ht="12.75" hidden="false" customHeight="false" outlineLevel="0" collapsed="false">
      <c r="D470" s="121"/>
      <c r="E470" s="122"/>
      <c r="F470" s="122"/>
      <c r="G470" s="122"/>
      <c r="H470" s="122"/>
      <c r="I470" s="122"/>
      <c r="J470" s="122"/>
      <c r="K470" s="122"/>
      <c r="L470" s="122"/>
      <c r="M470" s="122"/>
      <c r="N470" s="122"/>
      <c r="O470" s="122"/>
      <c r="P470" s="122"/>
      <c r="Q470" s="122"/>
      <c r="R470" s="122"/>
      <c r="S470" s="122"/>
      <c r="T470" s="122"/>
      <c r="U470" s="122"/>
      <c r="V470" s="122"/>
      <c r="W470" s="122"/>
      <c r="X470" s="122"/>
      <c r="Y470" s="122"/>
      <c r="Z470" s="122"/>
      <c r="AA470" s="122"/>
      <c r="AB470" s="123"/>
    </row>
    <row r="471" customFormat="false" ht="12.75" hidden="false" customHeight="false" outlineLevel="0" collapsed="false">
      <c r="D471" s="121"/>
      <c r="E471" s="122"/>
      <c r="F471" s="122"/>
      <c r="G471" s="122"/>
      <c r="H471" s="122"/>
      <c r="I471" s="122"/>
      <c r="J471" s="122"/>
      <c r="K471" s="122"/>
      <c r="L471" s="122"/>
      <c r="M471" s="122"/>
      <c r="N471" s="122"/>
      <c r="O471" s="122"/>
      <c r="P471" s="122"/>
      <c r="Q471" s="122"/>
      <c r="R471" s="122"/>
      <c r="S471" s="122"/>
      <c r="T471" s="122"/>
      <c r="U471" s="122"/>
      <c r="V471" s="122"/>
      <c r="W471" s="122"/>
      <c r="X471" s="122"/>
      <c r="Y471" s="122"/>
      <c r="Z471" s="122"/>
      <c r="AA471" s="122"/>
      <c r="AB471" s="123"/>
    </row>
    <row r="472" customFormat="false" ht="12.75" hidden="false" customHeight="false" outlineLevel="0" collapsed="false">
      <c r="D472" s="121"/>
      <c r="E472" s="122"/>
      <c r="F472" s="122"/>
      <c r="G472" s="122"/>
      <c r="H472" s="122"/>
      <c r="I472" s="122"/>
      <c r="J472" s="122"/>
      <c r="K472" s="122"/>
      <c r="L472" s="122"/>
      <c r="M472" s="122"/>
      <c r="N472" s="122"/>
      <c r="O472" s="122"/>
      <c r="P472" s="122"/>
      <c r="Q472" s="122"/>
      <c r="R472" s="122"/>
      <c r="S472" s="122"/>
      <c r="T472" s="122"/>
      <c r="U472" s="122"/>
      <c r="V472" s="122"/>
      <c r="W472" s="122"/>
      <c r="X472" s="122"/>
      <c r="Y472" s="122"/>
      <c r="Z472" s="122"/>
      <c r="AA472" s="122"/>
      <c r="AB472" s="123"/>
    </row>
    <row r="473" customFormat="false" ht="12.75" hidden="false" customHeight="false" outlineLevel="0" collapsed="false">
      <c r="D473" s="121"/>
      <c r="E473" s="122"/>
      <c r="F473" s="122"/>
      <c r="G473" s="122"/>
      <c r="H473" s="122"/>
      <c r="I473" s="122"/>
      <c r="J473" s="122"/>
      <c r="K473" s="122"/>
      <c r="L473" s="122"/>
      <c r="M473" s="122"/>
      <c r="N473" s="122"/>
      <c r="O473" s="122"/>
      <c r="P473" s="122"/>
      <c r="Q473" s="122"/>
      <c r="R473" s="122"/>
      <c r="S473" s="122"/>
      <c r="T473" s="122"/>
      <c r="U473" s="122"/>
      <c r="V473" s="122"/>
      <c r="W473" s="122"/>
      <c r="X473" s="122"/>
      <c r="Y473" s="122"/>
      <c r="Z473" s="122"/>
      <c r="AA473" s="122"/>
      <c r="AB473" s="123"/>
    </row>
    <row r="474" customFormat="false" ht="12.75" hidden="false" customHeight="false" outlineLevel="0" collapsed="false">
      <c r="D474" s="121"/>
      <c r="E474" s="122"/>
      <c r="F474" s="122"/>
      <c r="G474" s="122"/>
      <c r="H474" s="122"/>
      <c r="I474" s="122"/>
      <c r="J474" s="122"/>
      <c r="K474" s="122"/>
      <c r="L474" s="122"/>
      <c r="M474" s="122"/>
      <c r="N474" s="122"/>
      <c r="O474" s="122"/>
      <c r="P474" s="122"/>
      <c r="Q474" s="122"/>
      <c r="R474" s="122"/>
      <c r="S474" s="122"/>
      <c r="T474" s="122"/>
      <c r="U474" s="122"/>
      <c r="V474" s="122"/>
      <c r="W474" s="122"/>
      <c r="X474" s="122"/>
      <c r="Y474" s="122"/>
      <c r="Z474" s="122"/>
      <c r="AA474" s="122"/>
      <c r="AB474" s="123"/>
    </row>
    <row r="475" customFormat="false" ht="12.75" hidden="false" customHeight="false" outlineLevel="0" collapsed="false">
      <c r="D475" s="121"/>
      <c r="E475" s="122"/>
      <c r="F475" s="122"/>
      <c r="G475" s="122"/>
      <c r="H475" s="122"/>
      <c r="I475" s="122"/>
      <c r="J475" s="122"/>
      <c r="K475" s="122"/>
      <c r="L475" s="122"/>
      <c r="M475" s="122"/>
      <c r="N475" s="122"/>
      <c r="O475" s="122"/>
      <c r="P475" s="122"/>
      <c r="Q475" s="122"/>
      <c r="R475" s="122"/>
      <c r="S475" s="122"/>
      <c r="T475" s="122"/>
      <c r="U475" s="122"/>
      <c r="V475" s="122"/>
      <c r="W475" s="122"/>
      <c r="X475" s="122"/>
      <c r="Y475" s="122"/>
      <c r="Z475" s="122"/>
      <c r="AA475" s="122"/>
      <c r="AB475" s="123"/>
    </row>
    <row r="476" customFormat="false" ht="12.75" hidden="false" customHeight="false" outlineLevel="0" collapsed="false">
      <c r="D476" s="121"/>
      <c r="E476" s="122"/>
      <c r="F476" s="122"/>
      <c r="G476" s="122"/>
      <c r="H476" s="122"/>
      <c r="I476" s="122"/>
      <c r="J476" s="122"/>
      <c r="K476" s="122"/>
      <c r="L476" s="122"/>
      <c r="M476" s="122"/>
      <c r="N476" s="122"/>
      <c r="O476" s="122"/>
      <c r="P476" s="122"/>
      <c r="Q476" s="122"/>
      <c r="R476" s="122"/>
      <c r="S476" s="122"/>
      <c r="T476" s="122"/>
      <c r="U476" s="122"/>
      <c r="V476" s="122"/>
      <c r="W476" s="122"/>
      <c r="X476" s="122"/>
      <c r="Y476" s="122"/>
      <c r="Z476" s="122"/>
      <c r="AA476" s="122"/>
      <c r="AB476" s="123"/>
    </row>
    <row r="477" customFormat="false" ht="12.75" hidden="false" customHeight="false" outlineLevel="0" collapsed="false">
      <c r="D477" s="121"/>
      <c r="E477" s="122"/>
      <c r="F477" s="122"/>
      <c r="G477" s="122"/>
      <c r="H477" s="122"/>
      <c r="I477" s="122"/>
      <c r="J477" s="122"/>
      <c r="K477" s="122"/>
      <c r="L477" s="122"/>
      <c r="M477" s="122"/>
      <c r="N477" s="122"/>
      <c r="O477" s="122"/>
      <c r="P477" s="122"/>
      <c r="Q477" s="122"/>
      <c r="R477" s="122"/>
      <c r="S477" s="122"/>
      <c r="T477" s="122"/>
      <c r="U477" s="122"/>
      <c r="V477" s="122"/>
      <c r="W477" s="122"/>
      <c r="X477" s="122"/>
      <c r="Y477" s="122"/>
      <c r="Z477" s="122"/>
      <c r="AA477" s="122"/>
      <c r="AB477" s="123"/>
    </row>
    <row r="478" customFormat="false" ht="12.75" hidden="false" customHeight="false" outlineLevel="0" collapsed="false">
      <c r="D478" s="121"/>
      <c r="E478" s="122"/>
      <c r="F478" s="122"/>
      <c r="G478" s="122"/>
      <c r="H478" s="122"/>
      <c r="I478" s="122"/>
      <c r="J478" s="122"/>
      <c r="K478" s="122"/>
      <c r="L478" s="122"/>
      <c r="M478" s="122"/>
      <c r="N478" s="122"/>
      <c r="O478" s="122"/>
      <c r="P478" s="122"/>
      <c r="Q478" s="122"/>
      <c r="R478" s="122"/>
      <c r="S478" s="122"/>
      <c r="T478" s="122"/>
      <c r="U478" s="122"/>
      <c r="V478" s="122"/>
      <c r="W478" s="122"/>
      <c r="X478" s="122"/>
      <c r="Y478" s="122"/>
      <c r="Z478" s="122"/>
      <c r="AA478" s="122"/>
      <c r="AB478" s="123"/>
    </row>
    <row r="479" customFormat="false" ht="12.75" hidden="false" customHeight="false" outlineLevel="0" collapsed="false">
      <c r="D479" s="121"/>
      <c r="E479" s="122"/>
      <c r="F479" s="122"/>
      <c r="G479" s="122"/>
      <c r="H479" s="122"/>
      <c r="I479" s="122"/>
      <c r="J479" s="122"/>
      <c r="K479" s="122"/>
      <c r="L479" s="122"/>
      <c r="M479" s="122"/>
      <c r="N479" s="122"/>
      <c r="O479" s="122"/>
      <c r="P479" s="122"/>
      <c r="Q479" s="122"/>
      <c r="R479" s="122"/>
      <c r="S479" s="122"/>
      <c r="T479" s="122"/>
      <c r="U479" s="122"/>
      <c r="V479" s="122"/>
      <c r="W479" s="122"/>
      <c r="X479" s="122"/>
      <c r="Y479" s="122"/>
      <c r="Z479" s="122"/>
      <c r="AA479" s="122"/>
      <c r="AB479" s="123"/>
    </row>
    <row r="480" customFormat="false" ht="12.75" hidden="false" customHeight="false" outlineLevel="0" collapsed="false">
      <c r="D480" s="121"/>
      <c r="E480" s="122"/>
      <c r="F480" s="122"/>
      <c r="G480" s="122"/>
      <c r="H480" s="122"/>
      <c r="I480" s="122"/>
      <c r="J480" s="122"/>
      <c r="K480" s="122"/>
      <c r="L480" s="122"/>
      <c r="M480" s="122"/>
      <c r="N480" s="122"/>
      <c r="O480" s="122"/>
      <c r="P480" s="122"/>
      <c r="Q480" s="122"/>
      <c r="R480" s="122"/>
      <c r="S480" s="122"/>
      <c r="T480" s="122"/>
      <c r="U480" s="122"/>
      <c r="V480" s="122"/>
      <c r="W480" s="122"/>
      <c r="X480" s="122"/>
      <c r="Y480" s="122"/>
      <c r="Z480" s="122"/>
      <c r="AA480" s="122"/>
      <c r="AB480" s="123"/>
    </row>
    <row r="481" customFormat="false" ht="12.75" hidden="false" customHeight="false" outlineLevel="0" collapsed="false">
      <c r="D481" s="121"/>
      <c r="E481" s="122"/>
      <c r="F481" s="122"/>
      <c r="G481" s="122"/>
      <c r="H481" s="122"/>
      <c r="I481" s="122"/>
      <c r="J481" s="122"/>
      <c r="K481" s="122"/>
      <c r="L481" s="122"/>
      <c r="M481" s="122"/>
      <c r="N481" s="122"/>
      <c r="O481" s="122"/>
      <c r="P481" s="122"/>
      <c r="Q481" s="122"/>
      <c r="R481" s="122"/>
      <c r="S481" s="122"/>
      <c r="T481" s="122"/>
      <c r="U481" s="122"/>
      <c r="V481" s="122"/>
      <c r="W481" s="122"/>
      <c r="X481" s="122"/>
      <c r="Y481" s="122"/>
      <c r="Z481" s="122"/>
      <c r="AA481" s="122"/>
      <c r="AB481" s="123"/>
    </row>
    <row r="482" customFormat="false" ht="12.75" hidden="false" customHeight="false" outlineLevel="0" collapsed="false">
      <c r="D482" s="121"/>
      <c r="E482" s="122"/>
      <c r="F482" s="122"/>
      <c r="G482" s="122"/>
      <c r="H482" s="122"/>
      <c r="I482" s="122"/>
      <c r="J482" s="122"/>
      <c r="K482" s="122"/>
      <c r="L482" s="122"/>
      <c r="M482" s="122"/>
      <c r="N482" s="122"/>
      <c r="O482" s="122"/>
      <c r="P482" s="122"/>
      <c r="Q482" s="122"/>
      <c r="R482" s="122"/>
      <c r="S482" s="122"/>
      <c r="T482" s="122"/>
      <c r="U482" s="122"/>
      <c r="V482" s="122"/>
      <c r="W482" s="122"/>
      <c r="X482" s="122"/>
      <c r="Y482" s="122"/>
      <c r="Z482" s="122"/>
      <c r="AA482" s="122"/>
      <c r="AB482" s="123"/>
    </row>
    <row r="483" customFormat="false" ht="12.75" hidden="false" customHeight="false" outlineLevel="0" collapsed="false">
      <c r="D483" s="121"/>
      <c r="E483" s="122"/>
      <c r="F483" s="122"/>
      <c r="G483" s="122"/>
      <c r="H483" s="122"/>
      <c r="I483" s="122"/>
      <c r="J483" s="122"/>
      <c r="K483" s="122"/>
      <c r="L483" s="122"/>
      <c r="M483" s="122"/>
      <c r="N483" s="122"/>
      <c r="O483" s="122"/>
      <c r="P483" s="122"/>
      <c r="Q483" s="122"/>
      <c r="R483" s="122"/>
      <c r="S483" s="122"/>
      <c r="T483" s="122"/>
      <c r="U483" s="122"/>
      <c r="V483" s="122"/>
      <c r="W483" s="122"/>
      <c r="X483" s="122"/>
      <c r="Y483" s="122"/>
      <c r="Z483" s="122"/>
      <c r="AA483" s="122"/>
      <c r="AB483" s="123"/>
    </row>
    <row r="484" customFormat="false" ht="12.75" hidden="false" customHeight="false" outlineLevel="0" collapsed="false">
      <c r="D484" s="121"/>
      <c r="E484" s="122"/>
      <c r="F484" s="122"/>
      <c r="G484" s="122"/>
      <c r="H484" s="122"/>
      <c r="I484" s="122"/>
      <c r="J484" s="122"/>
      <c r="K484" s="122"/>
      <c r="L484" s="122"/>
      <c r="M484" s="122"/>
      <c r="N484" s="122"/>
      <c r="O484" s="122"/>
      <c r="P484" s="122"/>
      <c r="Q484" s="122"/>
      <c r="R484" s="122"/>
      <c r="S484" s="122"/>
      <c r="T484" s="122"/>
      <c r="U484" s="122"/>
      <c r="V484" s="122"/>
      <c r="W484" s="122"/>
      <c r="X484" s="122"/>
      <c r="Y484" s="122"/>
      <c r="Z484" s="122"/>
      <c r="AA484" s="122"/>
      <c r="AB484" s="123"/>
    </row>
    <row r="485" customFormat="false" ht="12.75" hidden="false" customHeight="false" outlineLevel="0" collapsed="false">
      <c r="D485" s="121"/>
      <c r="E485" s="122"/>
      <c r="F485" s="122"/>
      <c r="G485" s="122"/>
      <c r="H485" s="122"/>
      <c r="I485" s="122"/>
      <c r="J485" s="122"/>
      <c r="K485" s="122"/>
      <c r="L485" s="122"/>
      <c r="M485" s="122"/>
      <c r="N485" s="122"/>
      <c r="O485" s="122"/>
      <c r="P485" s="122"/>
      <c r="Q485" s="122"/>
      <c r="R485" s="122"/>
      <c r="S485" s="122"/>
      <c r="T485" s="122"/>
      <c r="U485" s="122"/>
      <c r="V485" s="122"/>
      <c r="W485" s="122"/>
      <c r="X485" s="122"/>
      <c r="Y485" s="122"/>
      <c r="Z485" s="122"/>
      <c r="AA485" s="122"/>
      <c r="AB485" s="123"/>
    </row>
    <row r="486" customFormat="false" ht="12.75" hidden="false" customHeight="false" outlineLevel="0" collapsed="false">
      <c r="D486" s="121"/>
      <c r="E486" s="122"/>
      <c r="F486" s="122"/>
      <c r="G486" s="122"/>
      <c r="H486" s="122"/>
      <c r="I486" s="122"/>
      <c r="J486" s="122"/>
      <c r="K486" s="122"/>
      <c r="L486" s="122"/>
      <c r="M486" s="122"/>
      <c r="N486" s="122"/>
      <c r="O486" s="122"/>
      <c r="P486" s="122"/>
      <c r="Q486" s="122"/>
      <c r="R486" s="122"/>
      <c r="S486" s="122"/>
      <c r="T486" s="122"/>
      <c r="U486" s="122"/>
      <c r="V486" s="122"/>
      <c r="W486" s="122"/>
      <c r="X486" s="122"/>
      <c r="Y486" s="122"/>
      <c r="Z486" s="122"/>
      <c r="AA486" s="122"/>
      <c r="AB486" s="123"/>
    </row>
    <row r="487" customFormat="false" ht="12.75" hidden="false" customHeight="false" outlineLevel="0" collapsed="false">
      <c r="D487" s="121"/>
      <c r="E487" s="122"/>
      <c r="F487" s="122"/>
      <c r="G487" s="122"/>
      <c r="H487" s="122"/>
      <c r="I487" s="122"/>
      <c r="J487" s="122"/>
      <c r="K487" s="122"/>
      <c r="L487" s="122"/>
      <c r="M487" s="122"/>
      <c r="N487" s="122"/>
      <c r="O487" s="122"/>
      <c r="P487" s="122"/>
      <c r="Q487" s="122"/>
      <c r="R487" s="122"/>
      <c r="S487" s="122"/>
      <c r="T487" s="122"/>
      <c r="U487" s="122"/>
      <c r="V487" s="122"/>
      <c r="W487" s="122"/>
      <c r="X487" s="122"/>
      <c r="Y487" s="122"/>
      <c r="Z487" s="122"/>
      <c r="AA487" s="122"/>
      <c r="AB487" s="123"/>
    </row>
    <row r="488" customFormat="false" ht="12.75" hidden="false" customHeight="false" outlineLevel="0" collapsed="false">
      <c r="D488" s="121"/>
      <c r="E488" s="122"/>
      <c r="F488" s="122"/>
      <c r="G488" s="122"/>
      <c r="H488" s="122"/>
      <c r="I488" s="122"/>
      <c r="J488" s="122"/>
      <c r="K488" s="122"/>
      <c r="L488" s="122"/>
      <c r="M488" s="122"/>
      <c r="N488" s="122"/>
      <c r="O488" s="122"/>
      <c r="P488" s="122"/>
      <c r="Q488" s="122"/>
      <c r="R488" s="122"/>
      <c r="S488" s="122"/>
      <c r="T488" s="122"/>
      <c r="U488" s="122"/>
      <c r="V488" s="122"/>
      <c r="W488" s="122"/>
      <c r="X488" s="122"/>
      <c r="Y488" s="122"/>
      <c r="Z488" s="122"/>
      <c r="AA488" s="122"/>
      <c r="AB488" s="123"/>
    </row>
    <row r="489" customFormat="false" ht="12.75" hidden="false" customHeight="false" outlineLevel="0" collapsed="false">
      <c r="D489" s="121"/>
      <c r="E489" s="122"/>
      <c r="F489" s="122"/>
      <c r="G489" s="122"/>
      <c r="H489" s="122"/>
      <c r="I489" s="122"/>
      <c r="J489" s="122"/>
      <c r="K489" s="122"/>
      <c r="L489" s="122"/>
      <c r="M489" s="122"/>
      <c r="N489" s="122"/>
      <c r="O489" s="122"/>
      <c r="P489" s="122"/>
      <c r="Q489" s="122"/>
      <c r="R489" s="122"/>
      <c r="S489" s="122"/>
      <c r="T489" s="122"/>
      <c r="U489" s="122"/>
      <c r="V489" s="122"/>
      <c r="W489" s="122"/>
      <c r="X489" s="122"/>
      <c r="Y489" s="122"/>
      <c r="Z489" s="122"/>
      <c r="AA489" s="122"/>
      <c r="AB489" s="123"/>
    </row>
    <row r="490" customFormat="false" ht="12.75" hidden="false" customHeight="false" outlineLevel="0" collapsed="false">
      <c r="D490" s="121"/>
      <c r="E490" s="122"/>
      <c r="F490" s="122"/>
      <c r="G490" s="122"/>
      <c r="H490" s="122"/>
      <c r="I490" s="122"/>
      <c r="J490" s="122"/>
      <c r="K490" s="122"/>
      <c r="L490" s="122"/>
      <c r="M490" s="122"/>
      <c r="N490" s="122"/>
      <c r="O490" s="122"/>
      <c r="P490" s="122"/>
      <c r="Q490" s="122"/>
      <c r="R490" s="122"/>
      <c r="S490" s="122"/>
      <c r="T490" s="122"/>
      <c r="U490" s="122"/>
      <c r="V490" s="122"/>
      <c r="W490" s="122"/>
      <c r="X490" s="122"/>
      <c r="Y490" s="122"/>
      <c r="Z490" s="122"/>
      <c r="AA490" s="122"/>
      <c r="AB490" s="123"/>
    </row>
    <row r="491" customFormat="false" ht="12.75" hidden="false" customHeight="false" outlineLevel="0" collapsed="false">
      <c r="D491" s="121"/>
      <c r="E491" s="122"/>
      <c r="F491" s="122"/>
      <c r="G491" s="122"/>
      <c r="H491" s="122"/>
      <c r="I491" s="122"/>
      <c r="J491" s="122"/>
      <c r="K491" s="122"/>
      <c r="L491" s="122"/>
      <c r="M491" s="122"/>
      <c r="N491" s="122"/>
      <c r="O491" s="122"/>
      <c r="P491" s="122"/>
      <c r="Q491" s="122"/>
      <c r="R491" s="122"/>
      <c r="S491" s="122"/>
      <c r="T491" s="122"/>
      <c r="U491" s="122"/>
      <c r="V491" s="122"/>
      <c r="W491" s="122"/>
      <c r="X491" s="122"/>
      <c r="Y491" s="122"/>
      <c r="Z491" s="122"/>
      <c r="AA491" s="122"/>
      <c r="AB491" s="123"/>
    </row>
    <row r="492" customFormat="false" ht="12.75" hidden="false" customHeight="false" outlineLevel="0" collapsed="false">
      <c r="D492" s="121"/>
      <c r="E492" s="122"/>
      <c r="F492" s="122"/>
      <c r="G492" s="122"/>
      <c r="H492" s="122"/>
      <c r="I492" s="122"/>
      <c r="J492" s="122"/>
      <c r="K492" s="122"/>
      <c r="L492" s="122"/>
      <c r="M492" s="122"/>
      <c r="N492" s="122"/>
      <c r="O492" s="122"/>
      <c r="P492" s="122"/>
      <c r="Q492" s="122"/>
      <c r="R492" s="122"/>
      <c r="S492" s="122"/>
      <c r="T492" s="122"/>
      <c r="U492" s="122"/>
      <c r="V492" s="122"/>
      <c r="W492" s="122"/>
      <c r="X492" s="122"/>
      <c r="Y492" s="122"/>
      <c r="Z492" s="122"/>
      <c r="AA492" s="122"/>
      <c r="AB492" s="123"/>
    </row>
    <row r="493" customFormat="false" ht="12.75" hidden="false" customHeight="false" outlineLevel="0" collapsed="false">
      <c r="D493" s="121"/>
      <c r="E493" s="122"/>
      <c r="F493" s="122"/>
      <c r="G493" s="122"/>
      <c r="H493" s="122"/>
      <c r="I493" s="122"/>
      <c r="J493" s="122"/>
      <c r="K493" s="122"/>
      <c r="L493" s="122"/>
      <c r="M493" s="122"/>
      <c r="N493" s="122"/>
      <c r="O493" s="122"/>
      <c r="P493" s="122"/>
      <c r="Q493" s="122"/>
      <c r="R493" s="122"/>
      <c r="S493" s="122"/>
      <c r="T493" s="122"/>
      <c r="U493" s="122"/>
      <c r="V493" s="122"/>
      <c r="W493" s="122"/>
      <c r="X493" s="122"/>
      <c r="Y493" s="122"/>
      <c r="Z493" s="122"/>
      <c r="AA493" s="122"/>
      <c r="AB493" s="123"/>
    </row>
    <row r="494" customFormat="false" ht="12.75" hidden="false" customHeight="false" outlineLevel="0" collapsed="false">
      <c r="D494" s="121"/>
      <c r="E494" s="122"/>
      <c r="F494" s="122"/>
      <c r="G494" s="122"/>
      <c r="H494" s="122"/>
      <c r="I494" s="122"/>
      <c r="J494" s="122"/>
      <c r="K494" s="122"/>
      <c r="L494" s="122"/>
      <c r="M494" s="122"/>
      <c r="N494" s="122"/>
      <c r="O494" s="122"/>
      <c r="P494" s="122"/>
      <c r="Q494" s="122"/>
      <c r="R494" s="122"/>
      <c r="S494" s="122"/>
      <c r="T494" s="122"/>
      <c r="U494" s="122"/>
      <c r="V494" s="122"/>
      <c r="W494" s="122"/>
      <c r="X494" s="122"/>
      <c r="Y494" s="122"/>
      <c r="Z494" s="122"/>
      <c r="AA494" s="122"/>
      <c r="AB494" s="123"/>
    </row>
    <row r="495" customFormat="false" ht="12.75" hidden="false" customHeight="false" outlineLevel="0" collapsed="false">
      <c r="D495" s="121"/>
      <c r="E495" s="122"/>
      <c r="F495" s="122"/>
      <c r="G495" s="122"/>
      <c r="H495" s="122"/>
      <c r="I495" s="122"/>
      <c r="J495" s="122"/>
      <c r="K495" s="122"/>
      <c r="L495" s="122"/>
      <c r="M495" s="122"/>
      <c r="N495" s="122"/>
      <c r="O495" s="122"/>
      <c r="P495" s="122"/>
      <c r="Q495" s="122"/>
      <c r="R495" s="122"/>
      <c r="S495" s="122"/>
      <c r="T495" s="122"/>
      <c r="U495" s="122"/>
      <c r="V495" s="122"/>
      <c r="W495" s="122"/>
      <c r="X495" s="122"/>
      <c r="Y495" s="122"/>
      <c r="Z495" s="122"/>
      <c r="AA495" s="122"/>
      <c r="AB495" s="123"/>
    </row>
    <row r="496" customFormat="false" ht="12.75" hidden="false" customHeight="false" outlineLevel="0" collapsed="false">
      <c r="D496" s="121"/>
      <c r="E496" s="122"/>
      <c r="F496" s="122"/>
      <c r="G496" s="122"/>
      <c r="H496" s="122"/>
      <c r="I496" s="122"/>
      <c r="J496" s="122"/>
      <c r="K496" s="122"/>
      <c r="L496" s="122"/>
      <c r="M496" s="122"/>
      <c r="N496" s="122"/>
      <c r="O496" s="122"/>
      <c r="P496" s="122"/>
      <c r="Q496" s="122"/>
      <c r="R496" s="122"/>
      <c r="S496" s="122"/>
      <c r="T496" s="122"/>
      <c r="U496" s="122"/>
      <c r="V496" s="122"/>
      <c r="W496" s="122"/>
      <c r="X496" s="122"/>
      <c r="Y496" s="122"/>
      <c r="Z496" s="122"/>
      <c r="AA496" s="122"/>
      <c r="AB496" s="123"/>
    </row>
    <row r="497" customFormat="false" ht="12.75" hidden="false" customHeight="false" outlineLevel="0" collapsed="false">
      <c r="D497" s="121"/>
      <c r="E497" s="122"/>
      <c r="F497" s="122"/>
      <c r="G497" s="122"/>
      <c r="H497" s="122"/>
      <c r="I497" s="122"/>
      <c r="J497" s="122"/>
      <c r="K497" s="122"/>
      <c r="L497" s="122"/>
      <c r="M497" s="122"/>
      <c r="N497" s="122"/>
      <c r="O497" s="122"/>
      <c r="P497" s="122"/>
      <c r="Q497" s="122"/>
      <c r="R497" s="122"/>
      <c r="S497" s="122"/>
      <c r="T497" s="122"/>
      <c r="U497" s="122"/>
      <c r="V497" s="122"/>
      <c r="W497" s="122"/>
      <c r="X497" s="122"/>
      <c r="Y497" s="122"/>
      <c r="Z497" s="122"/>
      <c r="AA497" s="122"/>
      <c r="AB497" s="123"/>
    </row>
    <row r="498" customFormat="false" ht="12.75" hidden="false" customHeight="false" outlineLevel="0" collapsed="false">
      <c r="D498" s="121"/>
      <c r="E498" s="122"/>
      <c r="F498" s="122"/>
      <c r="G498" s="122"/>
      <c r="H498" s="122"/>
      <c r="I498" s="122"/>
      <c r="J498" s="122"/>
      <c r="K498" s="122"/>
      <c r="L498" s="122"/>
      <c r="M498" s="122"/>
      <c r="N498" s="122"/>
      <c r="O498" s="122"/>
      <c r="P498" s="122"/>
      <c r="Q498" s="122"/>
      <c r="R498" s="122"/>
      <c r="S498" s="122"/>
      <c r="T498" s="122"/>
      <c r="U498" s="122"/>
      <c r="V498" s="122"/>
      <c r="W498" s="122"/>
      <c r="X498" s="122"/>
      <c r="Y498" s="122"/>
      <c r="Z498" s="122"/>
      <c r="AA498" s="122"/>
      <c r="AB498" s="123"/>
    </row>
    <row r="499" customFormat="false" ht="12.75" hidden="false" customHeight="false" outlineLevel="0" collapsed="false">
      <c r="D499" s="121"/>
      <c r="E499" s="122"/>
      <c r="F499" s="122"/>
      <c r="G499" s="122"/>
      <c r="H499" s="122"/>
      <c r="I499" s="122"/>
      <c r="J499" s="122"/>
      <c r="K499" s="122"/>
      <c r="L499" s="122"/>
      <c r="M499" s="122"/>
      <c r="N499" s="122"/>
      <c r="O499" s="122"/>
      <c r="P499" s="122"/>
      <c r="Q499" s="122"/>
      <c r="R499" s="122"/>
      <c r="S499" s="122"/>
      <c r="T499" s="122"/>
      <c r="U499" s="122"/>
      <c r="V499" s="122"/>
      <c r="W499" s="122"/>
      <c r="X499" s="122"/>
      <c r="Y499" s="122"/>
      <c r="Z499" s="122"/>
      <c r="AA499" s="122"/>
      <c r="AB499" s="123"/>
    </row>
    <row r="500" customFormat="false" ht="12.75" hidden="false" customHeight="false" outlineLevel="0" collapsed="false">
      <c r="D500" s="121"/>
      <c r="E500" s="122"/>
      <c r="F500" s="122"/>
      <c r="G500" s="122"/>
      <c r="H500" s="122"/>
      <c r="I500" s="122"/>
      <c r="J500" s="122"/>
      <c r="K500" s="122"/>
      <c r="L500" s="122"/>
      <c r="M500" s="122"/>
      <c r="N500" s="122"/>
      <c r="O500" s="122"/>
      <c r="P500" s="122"/>
      <c r="Q500" s="122"/>
      <c r="R500" s="122"/>
      <c r="S500" s="122"/>
      <c r="T500" s="122"/>
      <c r="U500" s="122"/>
      <c r="V500" s="122"/>
      <c r="W500" s="122"/>
      <c r="X500" s="122"/>
      <c r="Y500" s="122"/>
      <c r="Z500" s="122"/>
      <c r="AA500" s="122"/>
      <c r="AB500" s="123"/>
    </row>
  </sheetData>
  <printOptions headings="tru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2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4" name="Button 1">
              <controlPr defaultSize="0" print="false" autoFill="0" autoPict="0" macro="xls.Module1.CurveFetch">
                <anchor moveWithCells="true" sizeWithCells="false">
                  <from>
                    <xdr:col>0</xdr:col>
                    <xdr:colOff>372240</xdr:colOff>
                    <xdr:row>15</xdr:row>
                    <xdr:rowOff>0</xdr:rowOff>
                  </from>
                  <to>
                    <xdr:col>2</xdr:col>
                    <xdr:colOff>232200</xdr:colOff>
                    <xdr:row>16</xdr:row>
                    <xdr:rowOff>161640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S37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15" topLeftCell="B16" activePane="bottomRight" state="frozen"/>
      <selection pane="topLeft" activeCell="A1" activeCellId="0" sqref="A1"/>
      <selection pane="topRight" activeCell="B1" activeCellId="0" sqref="B1"/>
      <selection pane="bottomLeft" activeCell="A16" activeCellId="0" sqref="A16"/>
      <selection pane="bottomRight" activeCell="B17" activeCellId="0" sqref="B17"/>
    </sheetView>
  </sheetViews>
  <sheetFormatPr defaultColWidth="12.41796875" defaultRowHeight="12" customHeight="true" zeroHeight="false" outlineLevelRow="0" outlineLevelCol="0"/>
  <cols>
    <col collapsed="false" customWidth="false" hidden="false" outlineLevel="0" max="1" min="1" style="125" width="12.42"/>
    <col collapsed="false" customWidth="false" hidden="false" outlineLevel="0" max="2" min="2" style="126" width="12.42"/>
    <col collapsed="false" customWidth="true" hidden="false" outlineLevel="0" max="3" min="3" style="125" width="13.14"/>
    <col collapsed="false" customWidth="true" hidden="false" outlineLevel="0" max="4" min="4" style="125" width="9.14"/>
    <col collapsed="false" customWidth="true" hidden="false" outlineLevel="0" max="6" min="5" style="125" width="10.56"/>
    <col collapsed="false" customWidth="true" hidden="false" outlineLevel="0" max="7" min="7" style="125" width="10.41"/>
    <col collapsed="false" customWidth="true" hidden="false" outlineLevel="0" max="8" min="8" style="125" width="14.28"/>
    <col collapsed="false" customWidth="true" hidden="false" outlineLevel="0" max="9" min="9" style="125" width="16.13"/>
    <col collapsed="false" customWidth="true" hidden="false" outlineLevel="0" max="10" min="10" style="125" width="10.99"/>
    <col collapsed="false" customWidth="true" hidden="false" outlineLevel="0" max="11" min="11" style="127" width="17.56"/>
    <col collapsed="false" customWidth="true" hidden="false" outlineLevel="0" max="12" min="12" style="125" width="16.56"/>
    <col collapsed="false" customWidth="true" hidden="false" outlineLevel="0" max="13" min="13" style="125" width="15.28"/>
    <col collapsed="false" customWidth="true" hidden="false" outlineLevel="0" max="14" min="14" style="125" width="11.85"/>
    <col collapsed="false" customWidth="true" hidden="false" outlineLevel="0" max="15" min="15" style="125" width="14.41"/>
    <col collapsed="false" customWidth="true" hidden="false" outlineLevel="0" max="16" min="16" style="125" width="13.14"/>
    <col collapsed="false" customWidth="true" hidden="false" outlineLevel="0" max="17" min="17" style="125" width="11.99"/>
    <col collapsed="false" customWidth="true" hidden="false" outlineLevel="0" max="18" min="18" style="125" width="9.14"/>
    <col collapsed="false" customWidth="true" hidden="false" outlineLevel="0" max="19" min="19" style="125" width="11.99"/>
    <col collapsed="false" customWidth="true" hidden="false" outlineLevel="0" max="20" min="20" style="125" width="17.7"/>
    <col collapsed="false" customWidth="true" hidden="false" outlineLevel="0" max="21" min="21" style="125" width="15.41"/>
    <col collapsed="false" customWidth="true" hidden="false" outlineLevel="0" max="22" min="22" style="125" width="14.14"/>
    <col collapsed="false" customWidth="true" hidden="false" outlineLevel="0" max="23" min="23" style="125" width="11.99"/>
    <col collapsed="false" customWidth="true" hidden="false" outlineLevel="0" max="24" min="24" style="125" width="15.85"/>
    <col collapsed="false" customWidth="true" hidden="false" outlineLevel="0" max="25" min="25" style="125" width="16.7"/>
    <col collapsed="false" customWidth="true" hidden="false" outlineLevel="0" max="26" min="26" style="125" width="10.99"/>
    <col collapsed="false" customWidth="true" hidden="false" outlineLevel="0" max="27" min="27" style="127" width="15.56"/>
    <col collapsed="false" customWidth="true" hidden="false" outlineLevel="0" max="28" min="28" style="127" width="11.13"/>
    <col collapsed="false" customWidth="true" hidden="false" outlineLevel="0" max="29" min="29" style="127" width="17.42"/>
    <col collapsed="false" customWidth="true" hidden="false" outlineLevel="0" max="30" min="30" style="127" width="15.41"/>
    <col collapsed="false" customWidth="true" hidden="false" outlineLevel="0" max="31" min="31" style="127" width="11.28"/>
    <col collapsed="false" customWidth="true" hidden="false" outlineLevel="0" max="32" min="32" style="127" width="13.99"/>
    <col collapsed="false" customWidth="true" hidden="false" outlineLevel="0" max="33" min="33" style="127" width="10.71"/>
    <col collapsed="false" customWidth="true" hidden="false" outlineLevel="0" max="34" min="34" style="127" width="9.85"/>
    <col collapsed="false" customWidth="true" hidden="false" outlineLevel="0" max="35" min="35" style="127" width="15.85"/>
    <col collapsed="false" customWidth="true" hidden="false" outlineLevel="0" max="36" min="36" style="127" width="15.13"/>
    <col collapsed="false" customWidth="true" hidden="false" outlineLevel="0" max="37" min="37" style="127" width="14.14"/>
    <col collapsed="false" customWidth="true" hidden="false" outlineLevel="0" max="38" min="38" style="127" width="14.85"/>
    <col collapsed="false" customWidth="true" hidden="false" outlineLevel="0" max="39" min="39" style="127" width="17.85"/>
    <col collapsed="false" customWidth="true" hidden="false" outlineLevel="0" max="40" min="40" style="127" width="12.56"/>
    <col collapsed="false" customWidth="true" hidden="false" outlineLevel="0" max="41" min="41" style="127" width="11.42"/>
    <col collapsed="false" customWidth="false" hidden="false" outlineLevel="0" max="43" min="42" style="127" width="12.42"/>
    <col collapsed="false" customWidth="true" hidden="false" outlineLevel="0" max="44" min="44" style="127" width="15.13"/>
    <col collapsed="false" customWidth="true" hidden="false" outlineLevel="0" max="45" min="45" style="125" width="15.56"/>
    <col collapsed="false" customWidth="false" hidden="false" outlineLevel="0" max="257" min="46" style="125" width="12.42"/>
  </cols>
  <sheetData>
    <row r="1" customFormat="false" ht="12" hidden="false" customHeight="false" outlineLevel="0" collapsed="false">
      <c r="A1" s="125" t="s">
        <v>145</v>
      </c>
      <c r="B1" s="126" t="s">
        <v>146</v>
      </c>
      <c r="C1" s="128" t="s">
        <v>147</v>
      </c>
    </row>
    <row r="2" customFormat="false" ht="12" hidden="false" customHeight="false" outlineLevel="0" collapsed="false">
      <c r="A2" s="125" t="s">
        <v>148</v>
      </c>
      <c r="B2" s="126" t="s">
        <v>146</v>
      </c>
      <c r="C2" s="128" t="s">
        <v>149</v>
      </c>
    </row>
    <row r="3" customFormat="false" ht="12" hidden="false" customHeight="false" outlineLevel="0" collapsed="false">
      <c r="A3" s="125" t="s">
        <v>150</v>
      </c>
      <c r="B3" s="126" t="s">
        <v>151</v>
      </c>
      <c r="C3" s="128" t="s">
        <v>152</v>
      </c>
      <c r="S3" s="129"/>
    </row>
    <row r="4" customFormat="false" ht="12" hidden="false" customHeight="false" outlineLevel="0" collapsed="false">
      <c r="C4" s="128"/>
    </row>
    <row r="5" customFormat="false" ht="12" hidden="false" customHeight="false" outlineLevel="0" collapsed="false">
      <c r="A5" s="125" t="s">
        <v>153</v>
      </c>
      <c r="B5" s="130" t="n">
        <f aca="false">CurveFetch!E2</f>
        <v>37215</v>
      </c>
      <c r="C5" s="128" t="s">
        <v>154</v>
      </c>
    </row>
    <row r="6" customFormat="false" ht="12" hidden="false" customHeight="false" outlineLevel="0" collapsed="false">
      <c r="C6" s="131"/>
    </row>
    <row r="7" customFormat="false" ht="12" hidden="false" customHeight="false" outlineLevel="0" collapsed="false">
      <c r="C7" s="131"/>
    </row>
    <row r="10" customFormat="false" ht="12" hidden="false" customHeight="false" outlineLevel="0" collapsed="false">
      <c r="C10" s="125" t="n">
        <v>1</v>
      </c>
      <c r="D10" s="125" t="n">
        <v>2</v>
      </c>
      <c r="E10" s="125" t="n">
        <v>3</v>
      </c>
      <c r="F10" s="125" t="n">
        <v>4</v>
      </c>
      <c r="G10" s="125" t="n">
        <v>5</v>
      </c>
      <c r="H10" s="125" t="n">
        <v>6</v>
      </c>
      <c r="I10" s="125" t="n">
        <v>7</v>
      </c>
      <c r="J10" s="125" t="n">
        <v>8</v>
      </c>
      <c r="K10" s="125" t="n">
        <v>9</v>
      </c>
      <c r="L10" s="125" t="n">
        <v>10</v>
      </c>
      <c r="M10" s="125" t="n">
        <v>11</v>
      </c>
      <c r="N10" s="125" t="n">
        <v>12</v>
      </c>
      <c r="O10" s="125" t="n">
        <v>13</v>
      </c>
      <c r="P10" s="125" t="n">
        <v>14</v>
      </c>
      <c r="Q10" s="125" t="n">
        <v>15</v>
      </c>
      <c r="AA10" s="125"/>
      <c r="AB10" s="125"/>
      <c r="AC10" s="125"/>
      <c r="AD10" s="125"/>
      <c r="AE10" s="125"/>
      <c r="AF10" s="125"/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</row>
    <row r="11" customFormat="false" ht="12" hidden="false" customHeight="false" outlineLevel="0" collapsed="false">
      <c r="B11" s="126" t="s">
        <v>105</v>
      </c>
      <c r="C11" s="132" t="n">
        <f aca="false">EffDt</f>
        <v>37215</v>
      </c>
      <c r="D11" s="132" t="n">
        <f aca="false">EffDt</f>
        <v>37215</v>
      </c>
      <c r="E11" s="132" t="n">
        <f aca="false">EffDt</f>
        <v>37215</v>
      </c>
      <c r="F11" s="132" t="n">
        <f aca="false">EffDt</f>
        <v>37215</v>
      </c>
      <c r="G11" s="132" t="n">
        <f aca="false">EffDt</f>
        <v>37215</v>
      </c>
      <c r="H11" s="132" t="n">
        <f aca="false">EffDt</f>
        <v>37215</v>
      </c>
      <c r="I11" s="132" t="n">
        <f aca="false">EffDt</f>
        <v>37215</v>
      </c>
      <c r="J11" s="132" t="n">
        <f aca="false">EffDt</f>
        <v>37215</v>
      </c>
      <c r="K11" s="133" t="n">
        <f aca="false">EffDt</f>
        <v>37215</v>
      </c>
      <c r="L11" s="132" t="n">
        <f aca="false">EffDt</f>
        <v>37215</v>
      </c>
      <c r="M11" s="132" t="n">
        <f aca="false">EffDt</f>
        <v>37215</v>
      </c>
      <c r="N11" s="132" t="n">
        <f aca="false">EffDt</f>
        <v>37215</v>
      </c>
      <c r="O11" s="132" t="n">
        <f aca="false">EffDt</f>
        <v>37215</v>
      </c>
      <c r="P11" s="132" t="n">
        <f aca="false">EffDt</f>
        <v>37215</v>
      </c>
      <c r="Q11" s="132" t="n">
        <f aca="false">EffDt</f>
        <v>37215</v>
      </c>
      <c r="R11" s="132"/>
      <c r="S11" s="132"/>
      <c r="T11" s="132"/>
      <c r="U11" s="132"/>
      <c r="V11" s="132"/>
      <c r="W11" s="132"/>
      <c r="X11" s="132"/>
      <c r="Y11" s="133"/>
      <c r="Z11" s="132"/>
      <c r="AA11" s="132"/>
      <c r="AB11" s="132"/>
      <c r="AC11" s="132"/>
      <c r="AD11" s="132"/>
      <c r="AE11" s="132"/>
      <c r="AF11" s="132"/>
      <c r="AG11" s="132"/>
      <c r="AH11" s="132"/>
      <c r="AI11" s="132"/>
      <c r="AJ11" s="132"/>
      <c r="AK11" s="132"/>
      <c r="AL11" s="132"/>
      <c r="AM11" s="133"/>
      <c r="AN11" s="132"/>
      <c r="AO11" s="132"/>
      <c r="AP11" s="132"/>
      <c r="AQ11" s="132"/>
      <c r="AR11" s="132"/>
      <c r="AS11" s="132"/>
    </row>
    <row r="12" customFormat="false" ht="12" hidden="false" customHeight="false" outlineLevel="0" collapsed="false">
      <c r="B12" s="126" t="s">
        <v>7</v>
      </c>
      <c r="C12" s="126" t="n">
        <v>37226</v>
      </c>
      <c r="D12" s="126" t="n">
        <f aca="false">C12</f>
        <v>37226</v>
      </c>
      <c r="E12" s="126" t="n">
        <f aca="false">D12</f>
        <v>37226</v>
      </c>
      <c r="F12" s="126" t="n">
        <f aca="false">E12</f>
        <v>37226</v>
      </c>
      <c r="G12" s="126" t="n">
        <f aca="false">F12</f>
        <v>37226</v>
      </c>
      <c r="H12" s="126" t="n">
        <f aca="false">G12</f>
        <v>37226</v>
      </c>
      <c r="I12" s="126" t="n">
        <f aca="false">H12</f>
        <v>37226</v>
      </c>
      <c r="J12" s="126" t="n">
        <f aca="false">I12</f>
        <v>37226</v>
      </c>
      <c r="K12" s="126" t="n">
        <f aca="false">J12</f>
        <v>37226</v>
      </c>
      <c r="L12" s="126" t="n">
        <f aca="false">K12</f>
        <v>37226</v>
      </c>
      <c r="M12" s="126" t="n">
        <f aca="false">L12</f>
        <v>37226</v>
      </c>
      <c r="N12" s="126" t="n">
        <f aca="false">M12</f>
        <v>37226</v>
      </c>
      <c r="O12" s="126" t="n">
        <f aca="false">N12</f>
        <v>37226</v>
      </c>
      <c r="P12" s="126" t="n">
        <f aca="false">O12</f>
        <v>37226</v>
      </c>
      <c r="Q12" s="126" t="n">
        <f aca="false">P12</f>
        <v>37226</v>
      </c>
      <c r="R12" s="126"/>
      <c r="S12" s="126"/>
      <c r="T12" s="126"/>
      <c r="U12" s="126"/>
      <c r="V12" s="126"/>
      <c r="W12" s="126"/>
      <c r="X12" s="126"/>
      <c r="Y12" s="126"/>
      <c r="Z12" s="126"/>
      <c r="AA12" s="126"/>
      <c r="AB12" s="126"/>
      <c r="AC12" s="126"/>
      <c r="AD12" s="126"/>
      <c r="AE12" s="126"/>
      <c r="AF12" s="126"/>
      <c r="AG12" s="126"/>
      <c r="AH12" s="126"/>
      <c r="AI12" s="126"/>
      <c r="AJ12" s="126"/>
      <c r="AK12" s="126"/>
      <c r="AL12" s="126"/>
      <c r="AM12" s="126"/>
      <c r="AN12" s="126"/>
      <c r="AO12" s="126"/>
      <c r="AP12" s="126"/>
      <c r="AQ12" s="126"/>
      <c r="AR12" s="126"/>
      <c r="AS12" s="126"/>
    </row>
    <row r="13" customFormat="false" ht="12" hidden="false" customHeight="false" outlineLevel="0" collapsed="false">
      <c r="B13" s="126" t="s">
        <v>106</v>
      </c>
      <c r="C13" s="126" t="s">
        <v>72</v>
      </c>
      <c r="D13" s="126" t="s">
        <v>33</v>
      </c>
      <c r="E13" s="126" t="s">
        <v>41</v>
      </c>
      <c r="F13" s="126" t="s">
        <v>43</v>
      </c>
      <c r="G13" s="126" t="s">
        <v>44</v>
      </c>
      <c r="H13" s="126" t="s">
        <v>56</v>
      </c>
      <c r="I13" s="126" t="s">
        <v>59</v>
      </c>
      <c r="J13" s="126" t="s">
        <v>47</v>
      </c>
      <c r="K13" s="126" t="s">
        <v>51</v>
      </c>
      <c r="L13" s="126" t="s">
        <v>62</v>
      </c>
      <c r="M13" s="126" t="s">
        <v>65</v>
      </c>
      <c r="N13" s="126" t="s">
        <v>67</v>
      </c>
      <c r="O13" s="126" t="s">
        <v>53</v>
      </c>
      <c r="P13" s="126" t="s">
        <v>42</v>
      </c>
      <c r="Q13" s="126" t="s">
        <v>49</v>
      </c>
      <c r="R13" s="126"/>
      <c r="S13" s="126"/>
      <c r="T13" s="126"/>
      <c r="U13" s="126"/>
      <c r="V13" s="126"/>
      <c r="W13" s="126"/>
      <c r="X13" s="126"/>
      <c r="Y13" s="126"/>
      <c r="Z13" s="126"/>
      <c r="AA13" s="126"/>
      <c r="AB13" s="126"/>
      <c r="AC13" s="126"/>
      <c r="AD13" s="126"/>
      <c r="AE13" s="126"/>
      <c r="AF13" s="126"/>
      <c r="AG13" s="126"/>
      <c r="AH13" s="126"/>
      <c r="AI13" s="126"/>
      <c r="AJ13" s="126"/>
      <c r="AK13" s="126"/>
      <c r="AL13" s="126"/>
      <c r="AM13" s="126"/>
      <c r="AN13" s="126"/>
      <c r="AO13" s="126"/>
      <c r="AP13" s="126"/>
      <c r="AQ13" s="126"/>
      <c r="AR13" s="126"/>
      <c r="AS13" s="126"/>
    </row>
    <row r="14" customFormat="false" ht="12" hidden="false" customHeight="false" outlineLevel="0" collapsed="false">
      <c r="B14" s="126" t="s">
        <v>107</v>
      </c>
      <c r="C14" s="125" t="s">
        <v>108</v>
      </c>
      <c r="D14" s="125" t="s">
        <v>108</v>
      </c>
      <c r="E14" s="125" t="s">
        <v>108</v>
      </c>
      <c r="F14" s="125" t="s">
        <v>108</v>
      </c>
      <c r="G14" s="125" t="s">
        <v>108</v>
      </c>
      <c r="H14" s="125" t="s">
        <v>108</v>
      </c>
      <c r="I14" s="125" t="s">
        <v>108</v>
      </c>
      <c r="J14" s="125" t="s">
        <v>108</v>
      </c>
      <c r="K14" s="127" t="s">
        <v>108</v>
      </c>
      <c r="L14" s="125" t="s">
        <v>108</v>
      </c>
      <c r="M14" s="125" t="s">
        <v>108</v>
      </c>
      <c r="N14" s="125" t="s">
        <v>108</v>
      </c>
      <c r="O14" s="125" t="s">
        <v>108</v>
      </c>
      <c r="P14" s="125" t="s">
        <v>108</v>
      </c>
      <c r="Q14" s="125" t="s">
        <v>108</v>
      </c>
      <c r="Y14" s="127"/>
      <c r="AA14" s="125"/>
      <c r="AB14" s="125"/>
      <c r="AC14" s="125"/>
      <c r="AD14" s="125"/>
      <c r="AE14" s="125"/>
      <c r="AF14" s="125"/>
      <c r="AG14" s="125"/>
      <c r="AH14" s="125"/>
      <c r="AI14" s="125"/>
      <c r="AJ14" s="125"/>
      <c r="AK14" s="125"/>
      <c r="AL14" s="125"/>
      <c r="AN14" s="125"/>
      <c r="AO14" s="125"/>
      <c r="AP14" s="125"/>
      <c r="AQ14" s="125"/>
      <c r="AR14" s="125"/>
    </row>
    <row r="15" customFormat="false" ht="12" hidden="false" customHeight="false" outlineLevel="0" collapsed="false">
      <c r="B15" s="126" t="s">
        <v>110</v>
      </c>
      <c r="C15" s="125" t="s">
        <v>155</v>
      </c>
      <c r="D15" s="125" t="s">
        <v>31</v>
      </c>
      <c r="E15" s="125" t="s">
        <v>31</v>
      </c>
      <c r="F15" s="125" t="s">
        <v>31</v>
      </c>
      <c r="G15" s="125" t="s">
        <v>31</v>
      </c>
      <c r="H15" s="125" t="s">
        <v>31</v>
      </c>
      <c r="I15" s="125" t="s">
        <v>31</v>
      </c>
      <c r="J15" s="125" t="s">
        <v>31</v>
      </c>
      <c r="K15" s="127" t="s">
        <v>31</v>
      </c>
      <c r="L15" s="125" t="s">
        <v>31</v>
      </c>
      <c r="M15" s="125" t="s">
        <v>31</v>
      </c>
      <c r="N15" s="125" t="s">
        <v>31</v>
      </c>
      <c r="O15" s="125" t="s">
        <v>31</v>
      </c>
      <c r="P15" s="125" t="s">
        <v>31</v>
      </c>
      <c r="Q15" s="125" t="s">
        <v>31</v>
      </c>
      <c r="AA15" s="125"/>
      <c r="AB15" s="125"/>
      <c r="AC15" s="125"/>
      <c r="AD15" s="125"/>
      <c r="AE15" s="125"/>
      <c r="AF15" s="125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</row>
    <row r="16" customFormat="false" ht="12" hidden="false" customHeight="false" outlineLevel="0" collapsed="false">
      <c r="A16" s="125" t="n">
        <v>1</v>
      </c>
      <c r="B16" s="126" t="n">
        <v>37226</v>
      </c>
      <c r="C16" s="125" t="n">
        <v>2.852</v>
      </c>
      <c r="D16" s="125" t="n">
        <v>-0.0025</v>
      </c>
      <c r="E16" s="125" t="n">
        <v>-0.095</v>
      </c>
      <c r="F16" s="125" t="n">
        <v>-0.15</v>
      </c>
      <c r="G16" s="125" t="n">
        <v>-0.15</v>
      </c>
      <c r="H16" s="125" t="n">
        <v>-0.42</v>
      </c>
      <c r="I16" s="125" t="n">
        <v>-0.09</v>
      </c>
      <c r="J16" s="125" t="n">
        <v>-0.32</v>
      </c>
      <c r="K16" s="127" t="n">
        <v>-0.205</v>
      </c>
      <c r="L16" s="125" t="n">
        <v>-0.165</v>
      </c>
      <c r="M16" s="125" t="n">
        <v>-0.30303465283372</v>
      </c>
      <c r="N16" s="125" t="n">
        <v>-0.47</v>
      </c>
      <c r="O16" s="125" t="n">
        <v>-0.1625</v>
      </c>
      <c r="P16" s="125" t="n">
        <v>0.01</v>
      </c>
      <c r="Q16" s="125" t="n">
        <v>-0.25</v>
      </c>
    </row>
    <row r="17" customFormat="false" ht="12" hidden="false" customHeight="false" outlineLevel="0" collapsed="false">
      <c r="A17" s="125" t="n">
        <v>2</v>
      </c>
      <c r="B17" s="126" t="n">
        <f aca="false">EOMONTH(B16,0)+1</f>
        <v>37257</v>
      </c>
      <c r="C17" s="125" t="n">
        <v>3.041</v>
      </c>
      <c r="D17" s="125" t="n">
        <v>0</v>
      </c>
      <c r="E17" s="125" t="n">
        <v>-0.085</v>
      </c>
      <c r="F17" s="125" t="n">
        <v>-0.135</v>
      </c>
      <c r="G17" s="125" t="n">
        <v>-0.125</v>
      </c>
      <c r="H17" s="125" t="n">
        <v>-0.41</v>
      </c>
      <c r="I17" s="125" t="n">
        <v>0.04</v>
      </c>
      <c r="J17" s="125" t="n">
        <v>-0.315</v>
      </c>
      <c r="K17" s="127" t="n">
        <v>-0.185</v>
      </c>
      <c r="L17" s="125" t="n">
        <v>-0.04</v>
      </c>
      <c r="M17" s="125" t="n">
        <v>-0.465</v>
      </c>
      <c r="N17" s="125" t="n">
        <v>-0.465</v>
      </c>
      <c r="O17" s="125" t="n">
        <v>-0.165</v>
      </c>
      <c r="P17" s="125" t="n">
        <v>0.145</v>
      </c>
      <c r="Q17" s="125" t="n">
        <v>-0.25</v>
      </c>
    </row>
    <row r="18" customFormat="false" ht="12" hidden="false" customHeight="false" outlineLevel="0" collapsed="false">
      <c r="A18" s="125" t="n">
        <v>3</v>
      </c>
      <c r="B18" s="126" t="n">
        <f aca="false">EOMONTH(B17,0)+1</f>
        <v>37288</v>
      </c>
      <c r="C18" s="125" t="n">
        <v>3.081</v>
      </c>
      <c r="D18" s="125" t="n">
        <v>0</v>
      </c>
      <c r="E18" s="125" t="n">
        <v>-0.09</v>
      </c>
      <c r="F18" s="125" t="n">
        <v>-0.145</v>
      </c>
      <c r="G18" s="125" t="n">
        <v>-0.125</v>
      </c>
      <c r="H18" s="125" t="n">
        <v>-0.41</v>
      </c>
      <c r="I18" s="125" t="n">
        <v>-0.12</v>
      </c>
      <c r="J18" s="125" t="n">
        <v>-0.295</v>
      </c>
      <c r="K18" s="127" t="n">
        <v>-0.175</v>
      </c>
      <c r="L18" s="125" t="n">
        <v>-0.19</v>
      </c>
      <c r="M18" s="125" t="n">
        <v>-0.48</v>
      </c>
      <c r="N18" s="125" t="n">
        <v>-0.465</v>
      </c>
      <c r="O18" s="125" t="n">
        <v>-0.1575</v>
      </c>
      <c r="P18" s="125" t="n">
        <v>0.035</v>
      </c>
      <c r="Q18" s="125" t="n">
        <v>-0.24</v>
      </c>
    </row>
    <row r="19" customFormat="false" ht="12" hidden="false" customHeight="false" outlineLevel="0" collapsed="false">
      <c r="A19" s="125" t="n">
        <v>4</v>
      </c>
      <c r="B19" s="126" t="n">
        <f aca="false">EOMONTH(B18,0)+1</f>
        <v>37316</v>
      </c>
      <c r="C19" s="125" t="n">
        <v>3.066</v>
      </c>
      <c r="D19" s="125" t="n">
        <v>0</v>
      </c>
      <c r="E19" s="125" t="n">
        <v>-0.115</v>
      </c>
      <c r="F19" s="125" t="n">
        <v>-0.16</v>
      </c>
      <c r="G19" s="125" t="n">
        <v>-0.13</v>
      </c>
      <c r="H19" s="125" t="n">
        <v>-0.45</v>
      </c>
      <c r="I19" s="125" t="n">
        <v>-0.29</v>
      </c>
      <c r="J19" s="125" t="n">
        <v>-0.315</v>
      </c>
      <c r="K19" s="127" t="n">
        <v>-0.17</v>
      </c>
      <c r="L19" s="125" t="n">
        <v>-0.37</v>
      </c>
      <c r="M19" s="125" t="n">
        <v>-0.485</v>
      </c>
      <c r="N19" s="125" t="n">
        <v>-0.515</v>
      </c>
      <c r="O19" s="125" t="n">
        <v>-0.155</v>
      </c>
      <c r="P19" s="125" t="n">
        <v>-0.075</v>
      </c>
      <c r="Q19" s="125" t="n">
        <v>-0.23</v>
      </c>
    </row>
    <row r="20" customFormat="false" ht="12" hidden="false" customHeight="false" outlineLevel="0" collapsed="false">
      <c r="A20" s="125" t="n">
        <v>4</v>
      </c>
      <c r="B20" s="126" t="n">
        <f aca="false">EOMONTH(B19,0)+1</f>
        <v>37347</v>
      </c>
      <c r="C20" s="125" t="n">
        <v>3.026</v>
      </c>
      <c r="D20" s="125" t="n">
        <v>0.0025</v>
      </c>
      <c r="E20" s="125" t="n">
        <v>-0.08</v>
      </c>
      <c r="F20" s="125" t="n">
        <v>-0.23</v>
      </c>
      <c r="G20" s="125" t="n">
        <v>-0.09</v>
      </c>
      <c r="H20" s="125" t="n">
        <v>-0.59</v>
      </c>
      <c r="I20" s="125" t="n">
        <v>-0.31</v>
      </c>
      <c r="J20" s="125" t="n">
        <v>-0.38</v>
      </c>
      <c r="K20" s="127" t="n">
        <v>-0.1425</v>
      </c>
      <c r="L20" s="125" t="n">
        <v>-0.37</v>
      </c>
      <c r="M20" s="125" t="n">
        <v>-0.505</v>
      </c>
      <c r="N20" s="125" t="n">
        <v>-0.7</v>
      </c>
      <c r="O20" s="125" t="n">
        <v>-0.155</v>
      </c>
      <c r="P20" s="125" t="n">
        <v>-0.12</v>
      </c>
      <c r="Q20" s="125" t="n">
        <v>-0.185</v>
      </c>
    </row>
    <row r="21" customFormat="false" ht="12" hidden="false" customHeight="false" outlineLevel="0" collapsed="false">
      <c r="A21" s="125" t="n">
        <v>4</v>
      </c>
      <c r="B21" s="126" t="n">
        <f aca="false">EOMONTH(B20,0)+1</f>
        <v>37377</v>
      </c>
      <c r="C21" s="125" t="n">
        <v>3.068</v>
      </c>
      <c r="D21" s="125" t="n">
        <v>0.0025</v>
      </c>
      <c r="E21" s="125" t="n">
        <v>-0.045</v>
      </c>
      <c r="F21" s="125" t="n">
        <v>-0.23</v>
      </c>
      <c r="G21" s="125" t="n">
        <v>-0.06</v>
      </c>
      <c r="H21" s="125" t="n">
        <v>-0.59</v>
      </c>
      <c r="I21" s="125" t="n">
        <v>-0.31</v>
      </c>
      <c r="J21" s="125" t="n">
        <v>-0.38</v>
      </c>
      <c r="K21" s="127" t="n">
        <v>-0.13</v>
      </c>
      <c r="L21" s="125" t="n">
        <v>-0.37</v>
      </c>
      <c r="M21" s="125" t="n">
        <v>-0.505</v>
      </c>
      <c r="N21" s="125" t="n">
        <v>-0.7</v>
      </c>
      <c r="O21" s="125" t="n">
        <v>-0.155</v>
      </c>
      <c r="P21" s="125" t="n">
        <v>-0.095</v>
      </c>
      <c r="Q21" s="125" t="n">
        <v>-0.18</v>
      </c>
    </row>
    <row r="22" customFormat="false" ht="12" hidden="false" customHeight="false" outlineLevel="0" collapsed="false">
      <c r="A22" s="125" t="n">
        <v>4</v>
      </c>
      <c r="B22" s="126" t="n">
        <f aca="false">EOMONTH(B21,0)+1</f>
        <v>37408</v>
      </c>
      <c r="C22" s="125" t="n">
        <v>3.108</v>
      </c>
      <c r="D22" s="125" t="n">
        <v>0.0025</v>
      </c>
      <c r="E22" s="125" t="n">
        <v>0.065</v>
      </c>
      <c r="F22" s="125" t="n">
        <v>-0.23</v>
      </c>
      <c r="G22" s="125" t="n">
        <v>-0.02</v>
      </c>
      <c r="H22" s="125" t="n">
        <v>-0.59</v>
      </c>
      <c r="I22" s="125" t="n">
        <v>-0.31</v>
      </c>
      <c r="J22" s="125" t="n">
        <v>-0.38</v>
      </c>
      <c r="K22" s="127" t="n">
        <v>-0.1175</v>
      </c>
      <c r="L22" s="125" t="n">
        <v>-0.37</v>
      </c>
      <c r="M22" s="125" t="n">
        <v>-0.505</v>
      </c>
      <c r="N22" s="125" t="n">
        <v>-0.7</v>
      </c>
      <c r="O22" s="125" t="n">
        <v>-0.155</v>
      </c>
      <c r="P22" s="125" t="n">
        <v>-0.09</v>
      </c>
      <c r="Q22" s="125" t="n">
        <v>-0.17</v>
      </c>
    </row>
    <row r="23" customFormat="false" ht="12" hidden="false" customHeight="false" outlineLevel="0" collapsed="false">
      <c r="A23" s="125" t="n">
        <v>4</v>
      </c>
      <c r="B23" s="126" t="n">
        <f aca="false">EOMONTH(B22,0)+1</f>
        <v>37438</v>
      </c>
      <c r="C23" s="125" t="n">
        <v>3.146</v>
      </c>
      <c r="D23" s="125" t="n">
        <v>0.0025</v>
      </c>
      <c r="E23" s="125" t="n">
        <v>0.2</v>
      </c>
      <c r="F23" s="125" t="n">
        <v>-0.1</v>
      </c>
      <c r="G23" s="125" t="n">
        <v>0.13</v>
      </c>
      <c r="H23" s="125" t="n">
        <v>-0.59</v>
      </c>
      <c r="I23" s="125" t="n">
        <v>-0.37</v>
      </c>
      <c r="J23" s="125" t="n">
        <v>-0.335</v>
      </c>
      <c r="K23" s="127" t="n">
        <v>-0.0875</v>
      </c>
      <c r="L23" s="125" t="n">
        <v>-0.43</v>
      </c>
      <c r="M23" s="125" t="n">
        <v>-0.505</v>
      </c>
      <c r="N23" s="125" t="n">
        <v>-0.7</v>
      </c>
      <c r="O23" s="125" t="n">
        <v>-0.155</v>
      </c>
      <c r="P23" s="125" t="n">
        <v>0.055</v>
      </c>
      <c r="Q23" s="125" t="n">
        <v>-0.14</v>
      </c>
    </row>
    <row r="24" customFormat="false" ht="12" hidden="false" customHeight="false" outlineLevel="0" collapsed="false">
      <c r="A24" s="125" t="n">
        <v>5</v>
      </c>
      <c r="B24" s="126" t="n">
        <f aca="false">EOMONTH(B23,0)+1</f>
        <v>37469</v>
      </c>
      <c r="C24" s="125" t="n">
        <v>3.182</v>
      </c>
      <c r="D24" s="125" t="n">
        <v>0.0025</v>
      </c>
      <c r="E24" s="125" t="n">
        <v>0.21</v>
      </c>
      <c r="F24" s="125" t="n">
        <v>-0.1</v>
      </c>
      <c r="G24" s="125" t="n">
        <v>0.145</v>
      </c>
      <c r="H24" s="125" t="n">
        <v>-0.59</v>
      </c>
      <c r="I24" s="125" t="n">
        <v>-0.37</v>
      </c>
      <c r="J24" s="125" t="n">
        <v>-0.335</v>
      </c>
      <c r="K24" s="127" t="n">
        <v>-0.0775</v>
      </c>
      <c r="L24" s="125" t="n">
        <v>-0.43</v>
      </c>
      <c r="M24" s="125" t="n">
        <v>-0.505</v>
      </c>
      <c r="N24" s="125" t="n">
        <v>-0.7</v>
      </c>
      <c r="O24" s="125" t="n">
        <v>-0.155</v>
      </c>
      <c r="P24" s="125" t="n">
        <v>0.06</v>
      </c>
      <c r="Q24" s="125" t="n">
        <v>-0.13</v>
      </c>
    </row>
    <row r="25" customFormat="false" ht="12" hidden="false" customHeight="false" outlineLevel="0" collapsed="false">
      <c r="A25" s="125" t="n">
        <v>5</v>
      </c>
      <c r="B25" s="126" t="n">
        <f aca="false">EOMONTH(B24,0)+1</f>
        <v>37500</v>
      </c>
      <c r="C25" s="125" t="n">
        <v>3.194</v>
      </c>
      <c r="D25" s="125" t="n">
        <v>0.0025</v>
      </c>
      <c r="E25" s="125" t="n">
        <v>0.155</v>
      </c>
      <c r="F25" s="125" t="n">
        <v>-0.1</v>
      </c>
      <c r="G25" s="125" t="n">
        <v>0.13</v>
      </c>
      <c r="H25" s="125" t="n">
        <v>-0.59</v>
      </c>
      <c r="I25" s="125" t="n">
        <v>-0.37</v>
      </c>
      <c r="J25" s="125" t="n">
        <v>-0.335</v>
      </c>
      <c r="K25" s="127" t="n">
        <v>-0.0925</v>
      </c>
      <c r="L25" s="125" t="n">
        <v>-0.43</v>
      </c>
      <c r="M25" s="125" t="n">
        <v>-0.505</v>
      </c>
      <c r="N25" s="125" t="n">
        <v>-0.7</v>
      </c>
      <c r="O25" s="125" t="n">
        <v>-0.155</v>
      </c>
      <c r="P25" s="125" t="n">
        <v>-0.01</v>
      </c>
      <c r="Q25" s="125" t="n">
        <v>-0.1475</v>
      </c>
    </row>
    <row r="26" customFormat="false" ht="12" hidden="false" customHeight="false" outlineLevel="0" collapsed="false">
      <c r="A26" s="125" t="n">
        <v>5</v>
      </c>
      <c r="B26" s="126" t="n">
        <f aca="false">EOMONTH(B25,0)+1</f>
        <v>37530</v>
      </c>
      <c r="C26" s="134" t="n">
        <v>3.221</v>
      </c>
      <c r="D26" s="125" t="n">
        <v>0.0025</v>
      </c>
      <c r="E26" s="125" t="n">
        <v>0.125</v>
      </c>
      <c r="F26" s="125" t="n">
        <v>-0.105</v>
      </c>
      <c r="G26" s="125" t="n">
        <v>0.06</v>
      </c>
      <c r="H26" s="125" t="n">
        <v>-0.59</v>
      </c>
      <c r="I26" s="125" t="n">
        <v>-0.2</v>
      </c>
      <c r="J26" s="125" t="n">
        <v>-0.34</v>
      </c>
      <c r="K26" s="127" t="n">
        <v>-0.145</v>
      </c>
      <c r="L26" s="125" t="n">
        <v>-0.26</v>
      </c>
      <c r="M26" s="125" t="n">
        <v>-0.505</v>
      </c>
      <c r="N26" s="125" t="n">
        <v>-0.7</v>
      </c>
      <c r="O26" s="125" t="n">
        <v>-0.155</v>
      </c>
      <c r="P26" s="125" t="n">
        <v>-0.05</v>
      </c>
      <c r="Q26" s="125" t="n">
        <v>-0.19</v>
      </c>
    </row>
    <row r="27" customFormat="false" ht="12" hidden="false" customHeight="false" outlineLevel="0" collapsed="false">
      <c r="A27" s="125" t="n">
        <v>5</v>
      </c>
      <c r="B27" s="126" t="n">
        <f aca="false">EOMONTH(B26,0)+1</f>
        <v>37561</v>
      </c>
      <c r="C27" s="125" t="n">
        <v>3.406</v>
      </c>
      <c r="D27" s="125" t="n">
        <v>0.0025</v>
      </c>
      <c r="E27" s="125" t="n">
        <v>0.19</v>
      </c>
      <c r="F27" s="125" t="n">
        <v>0.015</v>
      </c>
      <c r="G27" s="125" t="n">
        <v>0.08</v>
      </c>
      <c r="H27" s="125" t="n">
        <v>-0.315</v>
      </c>
      <c r="I27" s="125" t="n">
        <v>-0.005</v>
      </c>
      <c r="J27" s="125" t="n">
        <v>-0.225</v>
      </c>
      <c r="K27" s="127" t="n">
        <v>-0.13</v>
      </c>
      <c r="L27" s="125" t="n">
        <v>-0.05</v>
      </c>
      <c r="M27" s="125" t="n">
        <v>-0.44</v>
      </c>
      <c r="N27" s="125" t="n">
        <v>-0.36</v>
      </c>
      <c r="O27" s="125" t="n">
        <v>-0.155</v>
      </c>
      <c r="P27" s="125" t="n">
        <v>0.125</v>
      </c>
      <c r="Q27" s="125" t="n">
        <v>-0.1675</v>
      </c>
    </row>
    <row r="28" customFormat="false" ht="12" hidden="false" customHeight="false" outlineLevel="0" collapsed="false">
      <c r="A28" s="125" t="n">
        <v>5</v>
      </c>
      <c r="B28" s="126" t="n">
        <f aca="false">EOMONTH(B27,0)+1</f>
        <v>37591</v>
      </c>
      <c r="C28" s="125" t="n">
        <v>3.591</v>
      </c>
      <c r="D28" s="125" t="n">
        <v>0.0025</v>
      </c>
      <c r="E28" s="125" t="n">
        <v>0.31</v>
      </c>
      <c r="F28" s="125" t="n">
        <v>0.035</v>
      </c>
      <c r="G28" s="125" t="n">
        <v>0.08</v>
      </c>
      <c r="H28" s="125" t="n">
        <v>-0.315</v>
      </c>
      <c r="I28" s="125" t="n">
        <v>0.335</v>
      </c>
      <c r="J28" s="125" t="n">
        <v>-0.225</v>
      </c>
      <c r="K28" s="127" t="n">
        <v>-0.13</v>
      </c>
      <c r="L28" s="125" t="n">
        <v>0.29</v>
      </c>
      <c r="M28" s="125" t="n">
        <v>-0.44</v>
      </c>
      <c r="N28" s="125" t="n">
        <v>-0.36</v>
      </c>
      <c r="O28" s="125" t="n">
        <v>-0.1575</v>
      </c>
      <c r="P28" s="125" t="n">
        <v>0.22</v>
      </c>
      <c r="Q28" s="125" t="n">
        <v>-0.1675</v>
      </c>
    </row>
    <row r="29" customFormat="false" ht="12" hidden="false" customHeight="false" outlineLevel="0" collapsed="false">
      <c r="A29" s="125" t="n">
        <v>5</v>
      </c>
      <c r="B29" s="126" t="n">
        <f aca="false">EOMONTH(B28,0)+1</f>
        <v>37622</v>
      </c>
      <c r="C29" s="125" t="n">
        <v>3.701</v>
      </c>
      <c r="D29" s="125" t="n">
        <v>0.0025</v>
      </c>
      <c r="E29" s="125" t="n">
        <v>0.43</v>
      </c>
      <c r="F29" s="125" t="n">
        <v>0.11</v>
      </c>
      <c r="G29" s="125" t="n">
        <v>0.08</v>
      </c>
      <c r="H29" s="125" t="n">
        <v>-0.265</v>
      </c>
      <c r="I29" s="125" t="n">
        <v>0.365</v>
      </c>
      <c r="J29" s="125" t="n">
        <v>-0.225</v>
      </c>
      <c r="K29" s="127" t="n">
        <v>-0.13</v>
      </c>
      <c r="L29" s="125" t="n">
        <v>0.32</v>
      </c>
      <c r="M29" s="125" t="n">
        <v>-0.44</v>
      </c>
      <c r="N29" s="125" t="n">
        <v>-0.31</v>
      </c>
      <c r="O29" s="125" t="n">
        <v>-0.16</v>
      </c>
      <c r="P29" s="125" t="n">
        <v>0.23</v>
      </c>
      <c r="Q29" s="125" t="n">
        <v>-0.165</v>
      </c>
    </row>
    <row r="30" customFormat="false" ht="12" hidden="false" customHeight="false" outlineLevel="0" collapsed="false">
      <c r="A30" s="125" t="n">
        <v>5</v>
      </c>
      <c r="B30" s="126" t="n">
        <f aca="false">EOMONTH(B29,0)+1</f>
        <v>37653</v>
      </c>
      <c r="C30" s="125" t="n">
        <v>3.629</v>
      </c>
      <c r="D30" s="125" t="n">
        <v>0.0025</v>
      </c>
      <c r="E30" s="125" t="n">
        <v>0.33</v>
      </c>
      <c r="F30" s="125" t="n">
        <v>0.09</v>
      </c>
      <c r="G30" s="125" t="n">
        <v>0.08</v>
      </c>
      <c r="H30" s="125" t="n">
        <v>-0.265</v>
      </c>
      <c r="I30" s="125" t="n">
        <v>0.045</v>
      </c>
      <c r="J30" s="125" t="n">
        <v>-0.225</v>
      </c>
      <c r="K30" s="127" t="n">
        <v>-0.13</v>
      </c>
      <c r="L30" s="125" t="n">
        <v>0</v>
      </c>
      <c r="M30" s="125" t="n">
        <v>-0.44</v>
      </c>
      <c r="N30" s="125" t="n">
        <v>-0.31</v>
      </c>
      <c r="O30" s="125" t="n">
        <v>-0.1525</v>
      </c>
      <c r="P30" s="125" t="n">
        <v>0.16</v>
      </c>
      <c r="Q30" s="125" t="n">
        <v>-0.165</v>
      </c>
    </row>
    <row r="31" customFormat="false" ht="12" hidden="false" customHeight="false" outlineLevel="0" collapsed="false">
      <c r="B31" s="126" t="n">
        <f aca="false">EOMONTH(B30,0)+1</f>
        <v>37681</v>
      </c>
      <c r="C31" s="125" t="n">
        <v>3.519</v>
      </c>
      <c r="D31" s="125" t="n">
        <v>0.0025</v>
      </c>
      <c r="E31" s="125" t="n">
        <v>0.2</v>
      </c>
      <c r="F31" s="125" t="n">
        <v>0.01</v>
      </c>
      <c r="G31" s="125" t="n">
        <v>0.08</v>
      </c>
      <c r="H31" s="125" t="n">
        <v>-0.305</v>
      </c>
      <c r="I31" s="125" t="n">
        <v>-0.265</v>
      </c>
      <c r="J31" s="125" t="n">
        <v>-0.225</v>
      </c>
      <c r="K31" s="127" t="n">
        <v>-0.13</v>
      </c>
      <c r="L31" s="125" t="n">
        <v>-0.31</v>
      </c>
      <c r="M31" s="125" t="n">
        <v>-0.44</v>
      </c>
      <c r="N31" s="125" t="n">
        <v>-0.35</v>
      </c>
      <c r="O31" s="125" t="n">
        <v>-0.15</v>
      </c>
      <c r="P31" s="125" t="n">
        <v>0.075</v>
      </c>
      <c r="Q31" s="125" t="n">
        <v>-0.165</v>
      </c>
    </row>
    <row r="32" customFormat="false" ht="12" hidden="false" customHeight="false" outlineLevel="0" collapsed="false">
      <c r="B32" s="126" t="n">
        <f aca="false">EOMONTH(B31,0)+1</f>
        <v>37712</v>
      </c>
      <c r="C32" s="125" t="n">
        <v>3.409</v>
      </c>
      <c r="D32" s="125" t="n">
        <v>0.0025</v>
      </c>
      <c r="E32" s="125" t="n">
        <v>0.43</v>
      </c>
      <c r="F32" s="125" t="n">
        <v>0.05</v>
      </c>
      <c r="G32" s="125" t="n">
        <v>0.21</v>
      </c>
      <c r="H32" s="125" t="n">
        <v>-0.465</v>
      </c>
      <c r="I32" s="125" t="n">
        <v>-0.225</v>
      </c>
      <c r="J32" s="125" t="n">
        <v>-0.285</v>
      </c>
      <c r="K32" s="127" t="n">
        <v>-0.1</v>
      </c>
      <c r="L32" s="125" t="n">
        <v>-0.275</v>
      </c>
      <c r="M32" s="125" t="n">
        <v>-0.445</v>
      </c>
      <c r="N32" s="125" t="n">
        <v>-0.555</v>
      </c>
      <c r="O32" s="125" t="n">
        <v>-0.155</v>
      </c>
      <c r="P32" s="125" t="n">
        <v>0.16</v>
      </c>
      <c r="Q32" s="125" t="n">
        <v>-0.1225</v>
      </c>
    </row>
    <row r="33" customFormat="false" ht="12" hidden="false" customHeight="false" outlineLevel="0" collapsed="false">
      <c r="B33" s="126" t="n">
        <f aca="false">EOMONTH(B32,0)+1</f>
        <v>37742</v>
      </c>
      <c r="C33" s="125" t="n">
        <v>3.409</v>
      </c>
      <c r="D33" s="125" t="n">
        <v>0.0025</v>
      </c>
      <c r="E33" s="125" t="n">
        <v>0.43</v>
      </c>
      <c r="F33" s="125" t="n">
        <v>0.05</v>
      </c>
      <c r="G33" s="125" t="n">
        <v>0.21</v>
      </c>
      <c r="H33" s="125" t="n">
        <v>-0.465</v>
      </c>
      <c r="I33" s="125" t="n">
        <v>-0.225</v>
      </c>
      <c r="J33" s="125" t="n">
        <v>-0.285</v>
      </c>
      <c r="K33" s="127" t="n">
        <v>-0.09975</v>
      </c>
      <c r="L33" s="125" t="n">
        <v>-0.275</v>
      </c>
      <c r="M33" s="125" t="n">
        <v>-0.445</v>
      </c>
      <c r="N33" s="125" t="n">
        <v>-0.555</v>
      </c>
      <c r="O33" s="125" t="n">
        <v>-0.155</v>
      </c>
      <c r="P33" s="125" t="n">
        <v>0.16</v>
      </c>
      <c r="Q33" s="125" t="n">
        <v>-0.12225</v>
      </c>
    </row>
    <row r="34" customFormat="false" ht="12" hidden="false" customHeight="false" outlineLevel="0" collapsed="false">
      <c r="B34" s="126" t="n">
        <f aca="false">EOMONTH(B33,0)+1</f>
        <v>37773</v>
      </c>
      <c r="C34" s="125" t="n">
        <v>3.436</v>
      </c>
      <c r="D34" s="125" t="n">
        <v>0.0025</v>
      </c>
      <c r="E34" s="125" t="n">
        <v>0.43</v>
      </c>
      <c r="F34" s="125" t="n">
        <v>0.05</v>
      </c>
      <c r="G34" s="125" t="n">
        <v>0.21</v>
      </c>
      <c r="H34" s="125" t="n">
        <v>-0.465</v>
      </c>
      <c r="I34" s="125" t="n">
        <v>-0.225</v>
      </c>
      <c r="J34" s="125" t="n">
        <v>-0.285</v>
      </c>
      <c r="K34" s="127" t="n">
        <v>-0.09975</v>
      </c>
      <c r="L34" s="125" t="n">
        <v>-0.275</v>
      </c>
      <c r="M34" s="125" t="n">
        <v>-0.445</v>
      </c>
      <c r="N34" s="125" t="n">
        <v>-0.555</v>
      </c>
      <c r="O34" s="125" t="n">
        <v>-0.155</v>
      </c>
      <c r="P34" s="125" t="n">
        <v>0.16</v>
      </c>
      <c r="Q34" s="125" t="n">
        <v>-0.12225</v>
      </c>
    </row>
    <row r="35" customFormat="false" ht="12" hidden="false" customHeight="false" outlineLevel="0" collapsed="false">
      <c r="B35" s="126" t="n">
        <f aca="false">EOMONTH(B34,0)+1</f>
        <v>37803</v>
      </c>
      <c r="C35" s="125" t="n">
        <v>3.468</v>
      </c>
      <c r="D35" s="125" t="n">
        <v>0.0025</v>
      </c>
      <c r="E35" s="125" t="n">
        <v>0.43</v>
      </c>
      <c r="F35" s="125" t="n">
        <v>0.05</v>
      </c>
      <c r="G35" s="125" t="n">
        <v>0.21</v>
      </c>
      <c r="H35" s="125" t="n">
        <v>-0.465</v>
      </c>
      <c r="I35" s="125" t="n">
        <v>-0.225</v>
      </c>
      <c r="J35" s="125" t="n">
        <v>-0.285</v>
      </c>
      <c r="K35" s="127" t="n">
        <v>-0.0975</v>
      </c>
      <c r="L35" s="125" t="n">
        <v>-0.275</v>
      </c>
      <c r="M35" s="125" t="n">
        <v>-0.445</v>
      </c>
      <c r="N35" s="125" t="n">
        <v>-0.555</v>
      </c>
      <c r="O35" s="125" t="n">
        <v>-0.155</v>
      </c>
      <c r="P35" s="125" t="n">
        <v>0.19</v>
      </c>
      <c r="Q35" s="125" t="n">
        <v>-0.12</v>
      </c>
    </row>
    <row r="36" customFormat="false" ht="12" hidden="false" customHeight="false" outlineLevel="0" collapsed="false">
      <c r="B36" s="126" t="n">
        <f aca="false">EOMONTH(B35,0)+1</f>
        <v>37834</v>
      </c>
      <c r="C36" s="125" t="n">
        <v>3.5</v>
      </c>
      <c r="D36" s="125" t="n">
        <v>0.0025</v>
      </c>
      <c r="E36" s="125" t="n">
        <v>0.43</v>
      </c>
      <c r="F36" s="125" t="n">
        <v>0.05</v>
      </c>
      <c r="G36" s="125" t="n">
        <v>0.21</v>
      </c>
      <c r="H36" s="125" t="n">
        <v>-0.465</v>
      </c>
      <c r="I36" s="125" t="n">
        <v>-0.225</v>
      </c>
      <c r="J36" s="125" t="n">
        <v>-0.285</v>
      </c>
      <c r="K36" s="127" t="n">
        <v>-0.0975</v>
      </c>
      <c r="L36" s="125" t="n">
        <v>-0.275</v>
      </c>
      <c r="M36" s="125" t="n">
        <v>-0.445</v>
      </c>
      <c r="N36" s="125" t="n">
        <v>-0.555</v>
      </c>
      <c r="O36" s="125" t="n">
        <v>-0.155</v>
      </c>
      <c r="P36" s="125" t="n">
        <v>0.2</v>
      </c>
      <c r="Q36" s="125" t="n">
        <v>-0.12</v>
      </c>
    </row>
    <row r="37" customFormat="false" ht="12" hidden="false" customHeight="false" outlineLevel="0" collapsed="false">
      <c r="B37" s="126" t="n">
        <f aca="false">EOMONTH(B36,0)+1</f>
        <v>37865</v>
      </c>
      <c r="C37" s="125" t="n">
        <v>3.5</v>
      </c>
      <c r="D37" s="125" t="n">
        <v>0.0025</v>
      </c>
      <c r="E37" s="125" t="n">
        <v>0.43</v>
      </c>
      <c r="F37" s="125" t="n">
        <v>0.05</v>
      </c>
      <c r="G37" s="125" t="n">
        <v>0.21</v>
      </c>
      <c r="H37" s="125" t="n">
        <v>-0.465</v>
      </c>
      <c r="I37" s="125" t="n">
        <v>-0.225</v>
      </c>
      <c r="J37" s="125" t="n">
        <v>-0.285</v>
      </c>
      <c r="K37" s="127" t="n">
        <v>-0.0975</v>
      </c>
      <c r="L37" s="125" t="n">
        <v>-0.275</v>
      </c>
      <c r="M37" s="125" t="n">
        <v>-0.445</v>
      </c>
      <c r="N37" s="125" t="n">
        <v>-0.555</v>
      </c>
      <c r="O37" s="125" t="n">
        <v>-0.155</v>
      </c>
      <c r="P37" s="125" t="n">
        <v>0.175</v>
      </c>
      <c r="Q37" s="125" t="n">
        <v>-0.12</v>
      </c>
    </row>
    <row r="38" customFormat="false" ht="12" hidden="false" customHeight="false" outlineLevel="0" collapsed="false">
      <c r="B38" s="126" t="n">
        <f aca="false">EOMONTH(B37,0)+1</f>
        <v>37895</v>
      </c>
      <c r="C38" s="125" t="n">
        <v>3.535</v>
      </c>
      <c r="D38" s="125" t="n">
        <v>0.0025</v>
      </c>
      <c r="E38" s="125" t="n">
        <v>0.43</v>
      </c>
      <c r="F38" s="125" t="n">
        <v>0.05</v>
      </c>
      <c r="G38" s="125" t="n">
        <v>0.21</v>
      </c>
      <c r="H38" s="125" t="n">
        <v>-0.465</v>
      </c>
      <c r="I38" s="125" t="n">
        <v>-0.225</v>
      </c>
      <c r="J38" s="125" t="n">
        <v>-0.285</v>
      </c>
      <c r="K38" s="127" t="n">
        <v>-0.0975</v>
      </c>
      <c r="L38" s="125" t="n">
        <v>-0.275</v>
      </c>
      <c r="M38" s="125" t="n">
        <v>-0.445</v>
      </c>
      <c r="N38" s="125" t="n">
        <v>-0.555</v>
      </c>
      <c r="O38" s="125" t="n">
        <v>-0.155</v>
      </c>
      <c r="P38" s="125" t="n">
        <v>0.175</v>
      </c>
      <c r="Q38" s="125" t="n">
        <v>-0.12</v>
      </c>
    </row>
    <row r="39" customFormat="false" ht="12" hidden="false" customHeight="false" outlineLevel="0" collapsed="false">
      <c r="B39" s="126" t="n">
        <f aca="false">EOMONTH(B38,0)+1</f>
        <v>37926</v>
      </c>
      <c r="C39" s="125" t="n">
        <v>3.68</v>
      </c>
      <c r="D39" s="125" t="n">
        <v>0.0025</v>
      </c>
      <c r="E39" s="125" t="n">
        <v>0.5</v>
      </c>
      <c r="F39" s="125" t="n">
        <v>0.16</v>
      </c>
      <c r="G39" s="125" t="n">
        <v>0.23</v>
      </c>
      <c r="H39" s="125" t="n">
        <v>-0.27</v>
      </c>
      <c r="I39" s="125" t="n">
        <v>0.1</v>
      </c>
      <c r="J39" s="125" t="n">
        <v>-0.155</v>
      </c>
      <c r="K39" s="127" t="n">
        <v>-0.09</v>
      </c>
      <c r="L39" s="125" t="n">
        <v>0.05</v>
      </c>
      <c r="M39" s="125" t="n">
        <v>-0.4</v>
      </c>
      <c r="N39" s="125" t="n">
        <v>-0.35</v>
      </c>
      <c r="O39" s="125" t="n">
        <v>-0.155</v>
      </c>
      <c r="P39" s="125" t="n">
        <v>0.275</v>
      </c>
      <c r="Q39" s="125" t="n">
        <v>-0.11</v>
      </c>
    </row>
    <row r="40" customFormat="false" ht="12" hidden="false" customHeight="false" outlineLevel="0" collapsed="false">
      <c r="B40" s="126" t="n">
        <f aca="false">EOMONTH(B39,0)+1</f>
        <v>37956</v>
      </c>
      <c r="C40" s="125" t="n">
        <v>3.835</v>
      </c>
      <c r="D40" s="125" t="n">
        <v>0.0025</v>
      </c>
      <c r="E40" s="125" t="n">
        <v>0.55</v>
      </c>
      <c r="F40" s="125" t="n">
        <v>0.16</v>
      </c>
      <c r="G40" s="125" t="n">
        <v>0.23</v>
      </c>
      <c r="H40" s="125" t="n">
        <v>-0.27</v>
      </c>
      <c r="I40" s="125" t="n">
        <v>0.44</v>
      </c>
      <c r="J40" s="125" t="n">
        <v>-0.155</v>
      </c>
      <c r="K40" s="127" t="n">
        <v>-0.09</v>
      </c>
      <c r="L40" s="125" t="n">
        <v>0.39</v>
      </c>
      <c r="M40" s="125" t="n">
        <v>-0.4</v>
      </c>
      <c r="N40" s="125" t="n">
        <v>-0.35</v>
      </c>
      <c r="O40" s="125" t="n">
        <v>-0.1575</v>
      </c>
      <c r="P40" s="125" t="n">
        <v>0.33</v>
      </c>
      <c r="Q40" s="125" t="n">
        <v>-0.11</v>
      </c>
    </row>
    <row r="41" customFormat="false" ht="12" hidden="false" customHeight="false" outlineLevel="0" collapsed="false">
      <c r="B41" s="126" t="n">
        <f aca="false">EOMONTH(B40,0)+1</f>
        <v>37987</v>
      </c>
      <c r="C41" s="125" t="n">
        <v>3.89</v>
      </c>
      <c r="D41" s="125" t="n">
        <v>0.0025</v>
      </c>
      <c r="E41" s="125" t="n">
        <v>0.56</v>
      </c>
      <c r="F41" s="125" t="n">
        <v>0.17</v>
      </c>
      <c r="G41" s="125" t="n">
        <v>0.23</v>
      </c>
      <c r="H41" s="125" t="n">
        <v>-0.27</v>
      </c>
      <c r="I41" s="125" t="n">
        <v>0.47</v>
      </c>
      <c r="J41" s="125" t="n">
        <v>-0.155</v>
      </c>
      <c r="K41" s="127" t="n">
        <v>-0.0975</v>
      </c>
      <c r="L41" s="125" t="n">
        <v>0.42</v>
      </c>
      <c r="M41" s="125" t="n">
        <v>-0.4</v>
      </c>
      <c r="N41" s="125" t="n">
        <v>-0.35</v>
      </c>
      <c r="O41" s="125" t="n">
        <v>-0.16</v>
      </c>
      <c r="P41" s="125" t="n">
        <v>0.35</v>
      </c>
      <c r="Q41" s="125" t="n">
        <v>-0.11</v>
      </c>
    </row>
    <row r="42" customFormat="false" ht="12" hidden="false" customHeight="false" outlineLevel="0" collapsed="false">
      <c r="B42" s="126" t="n">
        <f aca="false">EOMONTH(B41,0)+1</f>
        <v>38018</v>
      </c>
      <c r="C42" s="125" t="n">
        <v>3.806</v>
      </c>
      <c r="D42" s="125" t="n">
        <v>0.0025</v>
      </c>
      <c r="E42" s="125" t="n">
        <v>0.52</v>
      </c>
      <c r="F42" s="125" t="n">
        <v>0.17</v>
      </c>
      <c r="G42" s="125" t="n">
        <v>0.23</v>
      </c>
      <c r="H42" s="125" t="n">
        <v>-0.27</v>
      </c>
      <c r="I42" s="125" t="n">
        <v>0.15</v>
      </c>
      <c r="J42" s="125" t="n">
        <v>-0.155</v>
      </c>
      <c r="K42" s="127" t="n">
        <v>-0.0975</v>
      </c>
      <c r="L42" s="125" t="n">
        <v>0.1</v>
      </c>
      <c r="M42" s="125" t="n">
        <v>-0.4</v>
      </c>
      <c r="N42" s="125" t="n">
        <v>-0.35</v>
      </c>
      <c r="O42" s="125" t="n">
        <v>-0.1525</v>
      </c>
      <c r="P42" s="125" t="n">
        <v>0.27</v>
      </c>
      <c r="Q42" s="125" t="n">
        <v>-0.11</v>
      </c>
    </row>
    <row r="43" customFormat="false" ht="12" hidden="false" customHeight="false" outlineLevel="0" collapsed="false">
      <c r="B43" s="126" t="n">
        <f aca="false">EOMONTH(B42,0)+1</f>
        <v>38047</v>
      </c>
      <c r="C43" s="125" t="n">
        <v>3.671</v>
      </c>
      <c r="D43" s="125" t="n">
        <v>0.0025</v>
      </c>
      <c r="E43" s="125" t="n">
        <v>0.4</v>
      </c>
      <c r="F43" s="125" t="n">
        <v>0.17</v>
      </c>
      <c r="G43" s="125" t="n">
        <v>0.23</v>
      </c>
      <c r="H43" s="125" t="n">
        <v>-0.27</v>
      </c>
      <c r="I43" s="125" t="n">
        <v>-0.16</v>
      </c>
      <c r="J43" s="125" t="n">
        <v>-0.155</v>
      </c>
      <c r="K43" s="127" t="n">
        <v>-0.0975</v>
      </c>
      <c r="L43" s="125" t="n">
        <v>-0.21</v>
      </c>
      <c r="M43" s="125" t="n">
        <v>-0.4</v>
      </c>
      <c r="N43" s="125" t="n">
        <v>-0.35</v>
      </c>
      <c r="O43" s="125" t="n">
        <v>-0.15</v>
      </c>
      <c r="P43" s="125" t="n">
        <v>0.19</v>
      </c>
      <c r="Q43" s="125" t="n">
        <v>-0.11</v>
      </c>
    </row>
    <row r="44" customFormat="false" ht="12" hidden="false" customHeight="false" outlineLevel="0" collapsed="false">
      <c r="B44" s="126" t="n">
        <f aca="false">EOMONTH(B43,0)+1</f>
        <v>38078</v>
      </c>
      <c r="C44" s="125" t="n">
        <v>3.496</v>
      </c>
      <c r="D44" s="125" t="n">
        <v>0.0025</v>
      </c>
      <c r="E44" s="125" t="n">
        <v>0.475</v>
      </c>
      <c r="F44" s="125" t="n">
        <v>0.135</v>
      </c>
      <c r="G44" s="125" t="n">
        <v>0.26</v>
      </c>
      <c r="H44" s="125" t="n">
        <v>-0.39</v>
      </c>
      <c r="I44" s="125" t="n">
        <v>-0.25</v>
      </c>
      <c r="J44" s="125" t="n">
        <v>-0.22</v>
      </c>
      <c r="K44" s="127" t="n">
        <v>-0.09</v>
      </c>
      <c r="L44" s="125" t="n">
        <v>-0.3</v>
      </c>
      <c r="M44" s="125" t="n">
        <v>-0.435</v>
      </c>
      <c r="N44" s="125" t="n">
        <v>-0.48</v>
      </c>
      <c r="O44" s="125" t="n">
        <v>-0.155</v>
      </c>
      <c r="P44" s="125" t="n">
        <v>0.26</v>
      </c>
      <c r="Q44" s="125" t="n">
        <v>-0.1025</v>
      </c>
    </row>
    <row r="45" customFormat="false" ht="12" hidden="false" customHeight="false" outlineLevel="0" collapsed="false">
      <c r="B45" s="126" t="n">
        <f aca="false">EOMONTH(B44,0)+1</f>
        <v>38108</v>
      </c>
      <c r="C45" s="125" t="n">
        <v>3.5</v>
      </c>
      <c r="D45" s="125" t="n">
        <v>0.0025</v>
      </c>
      <c r="E45" s="125" t="n">
        <v>0.475</v>
      </c>
      <c r="F45" s="125" t="n">
        <v>0.135</v>
      </c>
      <c r="G45" s="125" t="n">
        <v>0.26</v>
      </c>
      <c r="H45" s="125" t="n">
        <v>-0.39</v>
      </c>
      <c r="I45" s="125" t="n">
        <v>-0.25</v>
      </c>
      <c r="J45" s="125" t="n">
        <v>-0.22</v>
      </c>
      <c r="K45" s="127" t="n">
        <v>-0.09</v>
      </c>
      <c r="L45" s="125" t="n">
        <v>-0.3</v>
      </c>
      <c r="M45" s="125" t="n">
        <v>-0.435</v>
      </c>
      <c r="N45" s="125" t="n">
        <v>-0.48</v>
      </c>
      <c r="O45" s="125" t="n">
        <v>-0.155</v>
      </c>
      <c r="P45" s="125" t="n">
        <v>0.26</v>
      </c>
      <c r="Q45" s="125" t="n">
        <v>-0.1025</v>
      </c>
    </row>
    <row r="46" customFormat="false" ht="12" hidden="false" customHeight="false" outlineLevel="0" collapsed="false">
      <c r="B46" s="126" t="n">
        <f aca="false">EOMONTH(B45,0)+1</f>
        <v>38139</v>
      </c>
      <c r="C46" s="125" t="n">
        <v>3.54</v>
      </c>
      <c r="D46" s="125" t="n">
        <v>0.0025</v>
      </c>
      <c r="E46" s="125" t="n">
        <v>0.475</v>
      </c>
      <c r="F46" s="125" t="n">
        <v>0.135</v>
      </c>
      <c r="G46" s="125" t="n">
        <v>0.26</v>
      </c>
      <c r="H46" s="125" t="n">
        <v>-0.39</v>
      </c>
      <c r="I46" s="125" t="n">
        <v>-0.25</v>
      </c>
      <c r="J46" s="125" t="n">
        <v>-0.22</v>
      </c>
      <c r="K46" s="127" t="n">
        <v>-0.09</v>
      </c>
      <c r="L46" s="125" t="n">
        <v>-0.3</v>
      </c>
      <c r="M46" s="125" t="n">
        <v>-0.435</v>
      </c>
      <c r="N46" s="125" t="n">
        <v>-0.48</v>
      </c>
      <c r="O46" s="125" t="n">
        <v>-0.155</v>
      </c>
      <c r="P46" s="125" t="n">
        <v>0.26</v>
      </c>
      <c r="Q46" s="125" t="n">
        <v>-0.1025</v>
      </c>
    </row>
    <row r="47" customFormat="false" ht="12" hidden="false" customHeight="false" outlineLevel="0" collapsed="false">
      <c r="B47" s="126" t="n">
        <f aca="false">EOMONTH(B46,0)+1</f>
        <v>38169</v>
      </c>
      <c r="C47" s="125" t="n">
        <v>3.582</v>
      </c>
      <c r="D47" s="125" t="n">
        <v>0.0025</v>
      </c>
      <c r="E47" s="125" t="n">
        <v>0.475</v>
      </c>
      <c r="F47" s="125" t="n">
        <v>0.135</v>
      </c>
      <c r="G47" s="125" t="n">
        <v>0.26</v>
      </c>
      <c r="H47" s="125" t="n">
        <v>-0.39</v>
      </c>
      <c r="I47" s="125" t="n">
        <v>-0.25</v>
      </c>
      <c r="J47" s="125" t="n">
        <v>-0.22</v>
      </c>
      <c r="K47" s="127" t="n">
        <v>-0.0925</v>
      </c>
      <c r="L47" s="125" t="n">
        <v>-0.3</v>
      </c>
      <c r="M47" s="125" t="n">
        <v>-0.435</v>
      </c>
      <c r="N47" s="125" t="n">
        <v>-0.48</v>
      </c>
      <c r="O47" s="125" t="n">
        <v>-0.155</v>
      </c>
      <c r="P47" s="125" t="n">
        <v>0.26</v>
      </c>
      <c r="Q47" s="125" t="n">
        <v>-0.1025</v>
      </c>
    </row>
    <row r="48" customFormat="false" ht="12" hidden="false" customHeight="false" outlineLevel="0" collapsed="false">
      <c r="B48" s="126" t="n">
        <f aca="false">EOMONTH(B47,0)+1</f>
        <v>38200</v>
      </c>
      <c r="C48" s="125" t="n">
        <v>3.619</v>
      </c>
      <c r="D48" s="125" t="n">
        <v>0.0025</v>
      </c>
      <c r="E48" s="125" t="n">
        <v>0.475</v>
      </c>
      <c r="F48" s="125" t="n">
        <v>0.135</v>
      </c>
      <c r="G48" s="125" t="n">
        <v>0.26</v>
      </c>
      <c r="H48" s="125" t="n">
        <v>-0.39</v>
      </c>
      <c r="I48" s="125" t="n">
        <v>-0.25</v>
      </c>
      <c r="J48" s="125" t="n">
        <v>-0.22</v>
      </c>
      <c r="K48" s="127" t="n">
        <v>-0.0925</v>
      </c>
      <c r="L48" s="125" t="n">
        <v>-0.3</v>
      </c>
      <c r="M48" s="125" t="n">
        <v>-0.435</v>
      </c>
      <c r="N48" s="125" t="n">
        <v>-0.48</v>
      </c>
      <c r="O48" s="125" t="n">
        <v>-0.155</v>
      </c>
      <c r="P48" s="125" t="n">
        <v>0.26</v>
      </c>
      <c r="Q48" s="125" t="n">
        <v>-0.1025</v>
      </c>
    </row>
    <row r="49" customFormat="false" ht="12" hidden="false" customHeight="false" outlineLevel="0" collapsed="false">
      <c r="B49" s="126" t="n">
        <f aca="false">EOMONTH(B48,0)+1</f>
        <v>38231</v>
      </c>
      <c r="C49" s="125" t="n">
        <v>3.602</v>
      </c>
      <c r="D49" s="125" t="n">
        <v>0.0025</v>
      </c>
      <c r="E49" s="125" t="n">
        <v>0.475</v>
      </c>
      <c r="F49" s="125" t="n">
        <v>0.135</v>
      </c>
      <c r="G49" s="125" t="n">
        <v>0.26</v>
      </c>
      <c r="H49" s="125" t="n">
        <v>-0.39</v>
      </c>
      <c r="I49" s="125" t="n">
        <v>-0.25</v>
      </c>
      <c r="J49" s="125" t="n">
        <v>-0.22</v>
      </c>
      <c r="K49" s="127" t="n">
        <v>-0.0925</v>
      </c>
      <c r="L49" s="125" t="n">
        <v>-0.3</v>
      </c>
      <c r="M49" s="125" t="n">
        <v>-0.435</v>
      </c>
      <c r="N49" s="125" t="n">
        <v>-0.48</v>
      </c>
      <c r="O49" s="125" t="n">
        <v>-0.155</v>
      </c>
      <c r="P49" s="125" t="n">
        <v>0.26</v>
      </c>
      <c r="Q49" s="125" t="n">
        <v>-0.1025</v>
      </c>
    </row>
    <row r="50" customFormat="false" ht="12" hidden="false" customHeight="false" outlineLevel="0" collapsed="false">
      <c r="B50" s="126" t="n">
        <f aca="false">EOMONTH(B49,0)+1</f>
        <v>38261</v>
      </c>
      <c r="C50" s="125" t="n">
        <v>3.615</v>
      </c>
      <c r="D50" s="125" t="n">
        <v>0.0025</v>
      </c>
      <c r="E50" s="125" t="n">
        <v>0.475</v>
      </c>
      <c r="F50" s="125" t="n">
        <v>0.135</v>
      </c>
      <c r="G50" s="125" t="n">
        <v>0.26</v>
      </c>
      <c r="H50" s="125" t="n">
        <v>-0.39</v>
      </c>
      <c r="I50" s="125" t="n">
        <v>-0.25</v>
      </c>
      <c r="J50" s="125" t="n">
        <v>-0.22</v>
      </c>
      <c r="K50" s="127" t="n">
        <v>-0.0925</v>
      </c>
      <c r="L50" s="125" t="n">
        <v>-0.3</v>
      </c>
      <c r="M50" s="125" t="n">
        <v>-0.435</v>
      </c>
      <c r="N50" s="125" t="n">
        <v>-0.48</v>
      </c>
      <c r="O50" s="125" t="n">
        <v>-0.155</v>
      </c>
      <c r="P50" s="125" t="n">
        <v>0.26</v>
      </c>
      <c r="Q50" s="125" t="n">
        <v>-0.1025</v>
      </c>
    </row>
    <row r="51" customFormat="false" ht="12" hidden="false" customHeight="false" outlineLevel="0" collapsed="false">
      <c r="B51" s="126" t="n">
        <f aca="false">EOMONTH(B50,0)+1</f>
        <v>38292</v>
      </c>
      <c r="C51" s="125" t="n">
        <v>3.77</v>
      </c>
      <c r="D51" s="125" t="n">
        <v>0.0025</v>
      </c>
      <c r="E51" s="125" t="n">
        <v>0.5</v>
      </c>
      <c r="F51" s="125" t="n">
        <v>0.19</v>
      </c>
      <c r="G51" s="125" t="n">
        <v>0.25</v>
      </c>
      <c r="H51" s="125" t="n">
        <v>-0.26</v>
      </c>
      <c r="I51" s="125" t="n">
        <v>0.298</v>
      </c>
      <c r="J51" s="125" t="n">
        <v>-0.135</v>
      </c>
      <c r="K51" s="127" t="n">
        <v>-0.0875</v>
      </c>
      <c r="L51" s="125" t="n">
        <v>0.248</v>
      </c>
      <c r="M51" s="125" t="n">
        <v>-0.4</v>
      </c>
      <c r="N51" s="125" t="n">
        <v>-0.34</v>
      </c>
      <c r="O51" s="125" t="n">
        <v>-0.155</v>
      </c>
      <c r="P51" s="125" t="n">
        <v>0.3</v>
      </c>
      <c r="Q51" s="125" t="n">
        <v>-0.0975</v>
      </c>
    </row>
    <row r="52" customFormat="false" ht="12" hidden="false" customHeight="false" outlineLevel="0" collapsed="false">
      <c r="B52" s="126" t="n">
        <f aca="false">EOMONTH(B51,0)+1</f>
        <v>38322</v>
      </c>
      <c r="C52" s="125" t="n">
        <v>3.93</v>
      </c>
      <c r="D52" s="125" t="n">
        <v>0.0025</v>
      </c>
      <c r="E52" s="125" t="n">
        <v>0.57</v>
      </c>
      <c r="F52" s="125" t="n">
        <v>0.19</v>
      </c>
      <c r="G52" s="125" t="n">
        <v>0.25</v>
      </c>
      <c r="H52" s="125" t="n">
        <v>-0.26</v>
      </c>
      <c r="I52" s="125" t="n">
        <v>0.358</v>
      </c>
      <c r="J52" s="125" t="n">
        <v>-0.135</v>
      </c>
      <c r="K52" s="127" t="n">
        <v>-0.0875</v>
      </c>
      <c r="L52" s="125" t="n">
        <v>0.308</v>
      </c>
      <c r="M52" s="125" t="n">
        <v>-0.4</v>
      </c>
      <c r="N52" s="125" t="n">
        <v>-0.34</v>
      </c>
      <c r="O52" s="125" t="n">
        <v>-0.1575</v>
      </c>
      <c r="P52" s="125" t="n">
        <v>0.3</v>
      </c>
      <c r="Q52" s="125" t="n">
        <v>-0.0975</v>
      </c>
    </row>
    <row r="53" customFormat="false" ht="12" hidden="false" customHeight="false" outlineLevel="0" collapsed="false">
      <c r="B53" s="126" t="n">
        <f aca="false">EOMONTH(B52,0)+1</f>
        <v>38353</v>
      </c>
      <c r="C53" s="125" t="n">
        <v>3.965</v>
      </c>
      <c r="D53" s="125" t="n">
        <v>0.0025</v>
      </c>
      <c r="E53" s="125" t="n">
        <v>0.57</v>
      </c>
      <c r="F53" s="125" t="n">
        <v>0.19</v>
      </c>
      <c r="G53" s="125" t="n">
        <v>0.25</v>
      </c>
      <c r="H53" s="125" t="n">
        <v>-0.26</v>
      </c>
      <c r="I53" s="125" t="n">
        <v>0.428</v>
      </c>
      <c r="J53" s="125" t="n">
        <v>-0.135</v>
      </c>
      <c r="K53" s="127" t="n">
        <v>-0.0775</v>
      </c>
      <c r="L53" s="125" t="n">
        <v>0.378</v>
      </c>
      <c r="M53" s="125" t="n">
        <v>-0.4</v>
      </c>
      <c r="N53" s="125" t="n">
        <v>-0.34</v>
      </c>
      <c r="O53" s="125" t="n">
        <v>-0.16</v>
      </c>
      <c r="P53" s="125" t="n">
        <v>0.3</v>
      </c>
      <c r="Q53" s="125" t="n">
        <v>-0.0875</v>
      </c>
    </row>
    <row r="54" customFormat="false" ht="12" hidden="false" customHeight="false" outlineLevel="0" collapsed="false">
      <c r="B54" s="126" t="n">
        <f aca="false">EOMONTH(B53,0)+1</f>
        <v>38384</v>
      </c>
      <c r="C54" s="125" t="n">
        <v>3.881</v>
      </c>
      <c r="D54" s="125" t="n">
        <v>0.0025</v>
      </c>
      <c r="E54" s="125" t="n">
        <v>0.57</v>
      </c>
      <c r="F54" s="125" t="n">
        <v>0.19</v>
      </c>
      <c r="G54" s="125" t="n">
        <v>0.25</v>
      </c>
      <c r="H54" s="125" t="n">
        <v>-0.26</v>
      </c>
      <c r="I54" s="125" t="n">
        <v>0.298</v>
      </c>
      <c r="J54" s="125" t="n">
        <v>-0.135</v>
      </c>
      <c r="K54" s="127" t="n">
        <v>-0.0775</v>
      </c>
      <c r="L54" s="125" t="n">
        <v>0.248</v>
      </c>
      <c r="M54" s="125" t="n">
        <v>-0.4</v>
      </c>
      <c r="N54" s="125" t="n">
        <v>-0.34</v>
      </c>
      <c r="O54" s="125" t="n">
        <v>-0.1525</v>
      </c>
      <c r="P54" s="125" t="n">
        <v>0.3</v>
      </c>
      <c r="Q54" s="125" t="n">
        <v>-0.0875</v>
      </c>
    </row>
    <row r="55" customFormat="false" ht="12" hidden="false" customHeight="false" outlineLevel="0" collapsed="false">
      <c r="B55" s="126" t="n">
        <f aca="false">EOMONTH(B54,0)+1</f>
        <v>38412</v>
      </c>
      <c r="C55" s="125" t="n">
        <v>3.746</v>
      </c>
      <c r="D55" s="125" t="n">
        <v>0.0025</v>
      </c>
      <c r="E55" s="125" t="n">
        <v>0.57</v>
      </c>
      <c r="F55" s="125" t="n">
        <v>0.19</v>
      </c>
      <c r="G55" s="125" t="n">
        <v>0.25</v>
      </c>
      <c r="H55" s="125" t="n">
        <v>-0.26</v>
      </c>
      <c r="I55" s="125" t="n">
        <v>0.118</v>
      </c>
      <c r="J55" s="125" t="n">
        <v>-0.135</v>
      </c>
      <c r="K55" s="127" t="n">
        <v>-0.0775</v>
      </c>
      <c r="L55" s="125" t="n">
        <v>0.068</v>
      </c>
      <c r="M55" s="125" t="n">
        <v>-0.4</v>
      </c>
      <c r="N55" s="125" t="n">
        <v>-0.34</v>
      </c>
      <c r="O55" s="125" t="n">
        <v>-0.15</v>
      </c>
      <c r="P55" s="125" t="n">
        <v>0.3</v>
      </c>
      <c r="Q55" s="125" t="n">
        <v>-0.0875</v>
      </c>
    </row>
    <row r="56" customFormat="false" ht="12" hidden="false" customHeight="false" outlineLevel="0" collapsed="false">
      <c r="B56" s="126" t="n">
        <f aca="false">EOMONTH(B55,0)+1</f>
        <v>38443</v>
      </c>
      <c r="C56" s="125" t="n">
        <v>3.571</v>
      </c>
      <c r="D56" s="125" t="n">
        <v>0.0025</v>
      </c>
      <c r="E56" s="125" t="n">
        <v>0.475</v>
      </c>
      <c r="F56" s="125" t="n">
        <v>0.135</v>
      </c>
      <c r="G56" s="125" t="n">
        <v>0.26</v>
      </c>
      <c r="H56" s="125" t="n">
        <v>-0.39</v>
      </c>
      <c r="I56" s="125" t="n">
        <v>-0.2</v>
      </c>
      <c r="J56" s="125" t="n">
        <v>-0.2</v>
      </c>
      <c r="K56" s="127" t="n">
        <v>-0.0775</v>
      </c>
      <c r="L56" s="125" t="n">
        <v>-0.25</v>
      </c>
      <c r="M56" s="125" t="n">
        <v>-0.435</v>
      </c>
      <c r="N56" s="125" t="n">
        <v>-0.47</v>
      </c>
      <c r="O56" s="125" t="n">
        <v>-0.155</v>
      </c>
      <c r="P56" s="125" t="n">
        <v>0.26</v>
      </c>
      <c r="Q56" s="125" t="n">
        <v>-0.0875</v>
      </c>
    </row>
    <row r="57" customFormat="false" ht="12" hidden="false" customHeight="false" outlineLevel="0" collapsed="false">
      <c r="B57" s="126" t="n">
        <f aca="false">EOMONTH(B56,0)+1</f>
        <v>38473</v>
      </c>
      <c r="C57" s="125" t="n">
        <v>3.575</v>
      </c>
      <c r="D57" s="125" t="n">
        <v>0.0025</v>
      </c>
      <c r="E57" s="125" t="n">
        <v>0.475</v>
      </c>
      <c r="F57" s="125" t="n">
        <v>0.135</v>
      </c>
      <c r="G57" s="125" t="n">
        <v>0.26</v>
      </c>
      <c r="H57" s="125" t="n">
        <v>-0.39</v>
      </c>
      <c r="I57" s="125" t="n">
        <v>-0.2</v>
      </c>
      <c r="J57" s="125" t="n">
        <v>-0.2</v>
      </c>
      <c r="K57" s="127" t="n">
        <v>-0.0775</v>
      </c>
      <c r="L57" s="125" t="n">
        <v>-0.25</v>
      </c>
      <c r="M57" s="125" t="n">
        <v>-0.435</v>
      </c>
      <c r="N57" s="125" t="n">
        <v>-0.47</v>
      </c>
      <c r="O57" s="125" t="n">
        <v>-0.155</v>
      </c>
      <c r="P57" s="125" t="n">
        <v>0.26</v>
      </c>
      <c r="Q57" s="125" t="n">
        <v>-0.0875</v>
      </c>
    </row>
    <row r="58" customFormat="false" ht="12" hidden="false" customHeight="false" outlineLevel="0" collapsed="false">
      <c r="B58" s="126" t="n">
        <f aca="false">EOMONTH(B57,0)+1</f>
        <v>38504</v>
      </c>
      <c r="C58" s="125" t="n">
        <v>3.615</v>
      </c>
      <c r="D58" s="125" t="n">
        <v>0.0025</v>
      </c>
      <c r="E58" s="125" t="n">
        <v>0.475</v>
      </c>
      <c r="F58" s="125" t="n">
        <v>0.135</v>
      </c>
      <c r="G58" s="125" t="n">
        <v>0.26</v>
      </c>
      <c r="H58" s="125" t="n">
        <v>-0.39</v>
      </c>
      <c r="I58" s="125" t="n">
        <v>-0.2</v>
      </c>
      <c r="J58" s="125" t="n">
        <v>-0.2</v>
      </c>
      <c r="K58" s="127" t="n">
        <v>-0.0775</v>
      </c>
      <c r="L58" s="125" t="n">
        <v>-0.25</v>
      </c>
      <c r="M58" s="125" t="n">
        <v>-0.435</v>
      </c>
      <c r="N58" s="125" t="n">
        <v>-0.47</v>
      </c>
      <c r="O58" s="125" t="n">
        <v>-0.155</v>
      </c>
      <c r="P58" s="125" t="n">
        <v>0.26</v>
      </c>
      <c r="Q58" s="125" t="n">
        <v>-0.0875</v>
      </c>
    </row>
    <row r="59" customFormat="false" ht="12" hidden="false" customHeight="false" outlineLevel="0" collapsed="false">
      <c r="B59" s="126" t="n">
        <f aca="false">EOMONTH(B58,0)+1</f>
        <v>38534</v>
      </c>
      <c r="C59" s="125" t="n">
        <v>3.657</v>
      </c>
      <c r="D59" s="125" t="n">
        <v>0.0025</v>
      </c>
      <c r="E59" s="125" t="n">
        <v>0.475</v>
      </c>
      <c r="F59" s="125" t="n">
        <v>0.135</v>
      </c>
      <c r="G59" s="125" t="n">
        <v>0.26</v>
      </c>
      <c r="H59" s="125" t="n">
        <v>-0.39</v>
      </c>
      <c r="I59" s="125" t="n">
        <v>-0.2</v>
      </c>
      <c r="J59" s="125" t="n">
        <v>-0.2</v>
      </c>
      <c r="K59" s="127" t="n">
        <v>-0.0775</v>
      </c>
      <c r="L59" s="125" t="n">
        <v>-0.25</v>
      </c>
      <c r="M59" s="125" t="n">
        <v>-0.435</v>
      </c>
      <c r="N59" s="125" t="n">
        <v>-0.47</v>
      </c>
      <c r="O59" s="125" t="n">
        <v>-0.155</v>
      </c>
      <c r="P59" s="125" t="n">
        <v>0.26</v>
      </c>
      <c r="Q59" s="125" t="n">
        <v>-0.0875</v>
      </c>
    </row>
    <row r="60" customFormat="false" ht="12" hidden="false" customHeight="false" outlineLevel="0" collapsed="false">
      <c r="B60" s="126" t="n">
        <f aca="false">EOMONTH(B59,0)+1</f>
        <v>38565</v>
      </c>
      <c r="C60" s="125" t="n">
        <v>3.694</v>
      </c>
      <c r="D60" s="125" t="n">
        <v>0.0025</v>
      </c>
      <c r="E60" s="125" t="n">
        <v>0.475</v>
      </c>
      <c r="F60" s="125" t="n">
        <v>0.135</v>
      </c>
      <c r="G60" s="125" t="n">
        <v>0.26</v>
      </c>
      <c r="H60" s="125" t="n">
        <v>-0.39</v>
      </c>
      <c r="I60" s="125" t="n">
        <v>-0.2</v>
      </c>
      <c r="J60" s="125" t="n">
        <v>-0.2</v>
      </c>
      <c r="K60" s="127" t="n">
        <v>-0.0775</v>
      </c>
      <c r="L60" s="125" t="n">
        <v>-0.25</v>
      </c>
      <c r="M60" s="125" t="n">
        <v>-0.435</v>
      </c>
      <c r="N60" s="125" t="n">
        <v>-0.47</v>
      </c>
      <c r="O60" s="125" t="n">
        <v>-0.155</v>
      </c>
      <c r="P60" s="125" t="n">
        <v>0.26</v>
      </c>
      <c r="Q60" s="125" t="n">
        <v>-0.0875</v>
      </c>
    </row>
    <row r="61" customFormat="false" ht="12" hidden="false" customHeight="false" outlineLevel="0" collapsed="false">
      <c r="B61" s="126" t="n">
        <f aca="false">EOMONTH(B60,0)+1</f>
        <v>38596</v>
      </c>
      <c r="C61" s="125" t="n">
        <v>3.677</v>
      </c>
      <c r="D61" s="125" t="n">
        <v>0.0025</v>
      </c>
      <c r="E61" s="125" t="n">
        <v>0.475</v>
      </c>
      <c r="F61" s="125" t="n">
        <v>0.135</v>
      </c>
      <c r="G61" s="125" t="n">
        <v>0.26</v>
      </c>
      <c r="H61" s="125" t="n">
        <v>-0.39</v>
      </c>
      <c r="I61" s="125" t="n">
        <v>-0.2</v>
      </c>
      <c r="J61" s="125" t="n">
        <v>-0.2</v>
      </c>
      <c r="K61" s="127" t="n">
        <v>-0.0775</v>
      </c>
      <c r="L61" s="125" t="n">
        <v>-0.25</v>
      </c>
      <c r="M61" s="125" t="n">
        <v>-0.435</v>
      </c>
      <c r="N61" s="125" t="n">
        <v>-0.47</v>
      </c>
      <c r="O61" s="125" t="n">
        <v>-0.155</v>
      </c>
      <c r="P61" s="125" t="n">
        <v>0.26</v>
      </c>
      <c r="Q61" s="125" t="n">
        <v>-0.0875</v>
      </c>
    </row>
    <row r="62" customFormat="false" ht="12" hidden="false" customHeight="false" outlineLevel="0" collapsed="false">
      <c r="B62" s="126" t="n">
        <f aca="false">EOMONTH(B61,0)+1</f>
        <v>38626</v>
      </c>
      <c r="C62" s="125" t="n">
        <v>3.69</v>
      </c>
      <c r="D62" s="125" t="n">
        <v>0.0025</v>
      </c>
      <c r="E62" s="125" t="n">
        <v>0.475</v>
      </c>
      <c r="F62" s="125" t="n">
        <v>0.135</v>
      </c>
      <c r="G62" s="125" t="n">
        <v>0.26</v>
      </c>
      <c r="H62" s="125" t="n">
        <v>-0.39</v>
      </c>
      <c r="I62" s="125" t="n">
        <v>-0.2</v>
      </c>
      <c r="J62" s="125" t="n">
        <v>-0.2</v>
      </c>
      <c r="K62" s="127" t="n">
        <v>-0.0775</v>
      </c>
      <c r="L62" s="125" t="n">
        <v>-0.25</v>
      </c>
      <c r="M62" s="125" t="n">
        <v>-0.435</v>
      </c>
      <c r="N62" s="125" t="n">
        <v>-0.47</v>
      </c>
      <c r="O62" s="125" t="n">
        <v>-0.155</v>
      </c>
      <c r="P62" s="125" t="n">
        <v>0.26</v>
      </c>
      <c r="Q62" s="125" t="n">
        <v>-0.0875</v>
      </c>
    </row>
    <row r="63" customFormat="false" ht="12" hidden="false" customHeight="false" outlineLevel="0" collapsed="false">
      <c r="B63" s="126" t="n">
        <f aca="false">EOMONTH(B62,0)+1</f>
        <v>38657</v>
      </c>
      <c r="C63" s="125" t="n">
        <v>3.845</v>
      </c>
      <c r="D63" s="125" t="n">
        <v>0.0025</v>
      </c>
      <c r="E63" s="125" t="n">
        <v>0.5</v>
      </c>
      <c r="F63" s="125" t="n">
        <v>0.19</v>
      </c>
      <c r="G63" s="125" t="n">
        <v>0.25</v>
      </c>
      <c r="H63" s="125" t="n">
        <v>-0.26</v>
      </c>
      <c r="I63" s="125" t="n">
        <v>0.298</v>
      </c>
      <c r="J63" s="125" t="n">
        <v>-0.13</v>
      </c>
      <c r="K63" s="127" t="n">
        <v>-0.0775</v>
      </c>
      <c r="L63" s="125" t="n">
        <v>0.248</v>
      </c>
      <c r="M63" s="125" t="n">
        <v>-0.4</v>
      </c>
      <c r="N63" s="125" t="n">
        <v>-0.34</v>
      </c>
      <c r="O63" s="125" t="n">
        <v>-0.155</v>
      </c>
      <c r="P63" s="125" t="n">
        <v>0.3</v>
      </c>
      <c r="Q63" s="125" t="n">
        <v>-0.0875</v>
      </c>
    </row>
    <row r="64" customFormat="false" ht="12" hidden="false" customHeight="false" outlineLevel="0" collapsed="false">
      <c r="B64" s="126" t="n">
        <f aca="false">EOMONTH(B63,0)+1</f>
        <v>38687</v>
      </c>
      <c r="C64" s="125" t="n">
        <v>4.005</v>
      </c>
      <c r="D64" s="125" t="n">
        <v>0.0025</v>
      </c>
      <c r="E64" s="125" t="n">
        <v>0.57</v>
      </c>
      <c r="F64" s="125" t="n">
        <v>0.19</v>
      </c>
      <c r="G64" s="125" t="n">
        <v>0.25</v>
      </c>
      <c r="H64" s="125" t="n">
        <v>-0.26</v>
      </c>
      <c r="I64" s="125" t="n">
        <v>0.358</v>
      </c>
      <c r="J64" s="125" t="n">
        <v>-0.13</v>
      </c>
      <c r="K64" s="127" t="n">
        <v>-0.0775</v>
      </c>
      <c r="L64" s="125" t="n">
        <v>0.308</v>
      </c>
      <c r="M64" s="125" t="n">
        <v>-0.4</v>
      </c>
      <c r="N64" s="125" t="n">
        <v>-0.34</v>
      </c>
      <c r="O64" s="125" t="n">
        <v>-0.1575</v>
      </c>
      <c r="P64" s="125" t="n">
        <v>0.3</v>
      </c>
      <c r="Q64" s="125" t="n">
        <v>-0.0875</v>
      </c>
    </row>
    <row r="65" customFormat="false" ht="12" hidden="false" customHeight="false" outlineLevel="0" collapsed="false">
      <c r="B65" s="126" t="n">
        <f aca="false">EOMONTH(B64,0)+1</f>
        <v>38718</v>
      </c>
      <c r="C65" s="125" t="n">
        <v>4.0425</v>
      </c>
      <c r="D65" s="125" t="n">
        <v>0.0025</v>
      </c>
      <c r="E65" s="125" t="n">
        <v>0.57</v>
      </c>
      <c r="F65" s="125" t="n">
        <v>0.19</v>
      </c>
      <c r="G65" s="125" t="n">
        <v>0.25</v>
      </c>
      <c r="H65" s="125" t="n">
        <v>-0.26</v>
      </c>
      <c r="I65" s="125" t="n">
        <v>0.428</v>
      </c>
      <c r="J65" s="125" t="n">
        <v>-0.13</v>
      </c>
      <c r="K65" s="127" t="n">
        <v>-0.065</v>
      </c>
      <c r="L65" s="125" t="n">
        <v>0.378</v>
      </c>
      <c r="M65" s="125" t="n">
        <v>-0.4</v>
      </c>
      <c r="N65" s="125" t="n">
        <v>-0.34</v>
      </c>
      <c r="O65" s="125" t="n">
        <v>-0.16</v>
      </c>
      <c r="P65" s="125" t="n">
        <v>0.3</v>
      </c>
      <c r="Q65" s="125" t="n">
        <v>-0.075</v>
      </c>
    </row>
    <row r="66" customFormat="false" ht="12" hidden="false" customHeight="false" outlineLevel="0" collapsed="false">
      <c r="B66" s="126" t="n">
        <f aca="false">EOMONTH(B65,0)+1</f>
        <v>38749</v>
      </c>
      <c r="C66" s="125" t="n">
        <v>3.9585</v>
      </c>
      <c r="D66" s="125" t="n">
        <v>0.0025</v>
      </c>
      <c r="E66" s="125" t="n">
        <v>0.57</v>
      </c>
      <c r="F66" s="125" t="n">
        <v>0.19</v>
      </c>
      <c r="G66" s="125" t="n">
        <v>0.25</v>
      </c>
      <c r="H66" s="125" t="n">
        <v>-0.26</v>
      </c>
      <c r="I66" s="125" t="n">
        <v>0.298</v>
      </c>
      <c r="J66" s="125" t="n">
        <v>-0.13</v>
      </c>
      <c r="K66" s="127" t="n">
        <v>-0.065</v>
      </c>
      <c r="L66" s="125" t="n">
        <v>0.248</v>
      </c>
      <c r="M66" s="125" t="n">
        <v>-0.4</v>
      </c>
      <c r="N66" s="125" t="n">
        <v>-0.34</v>
      </c>
      <c r="O66" s="125" t="n">
        <v>-0.1525</v>
      </c>
      <c r="P66" s="125" t="n">
        <v>0.3</v>
      </c>
      <c r="Q66" s="125" t="n">
        <v>-0.075</v>
      </c>
    </row>
    <row r="67" customFormat="false" ht="12" hidden="false" customHeight="false" outlineLevel="0" collapsed="false">
      <c r="B67" s="126" t="n">
        <f aca="false">EOMONTH(B66,0)+1</f>
        <v>38777</v>
      </c>
      <c r="C67" s="125" t="n">
        <v>3.8235</v>
      </c>
      <c r="D67" s="125" t="n">
        <v>0.0025</v>
      </c>
      <c r="E67" s="125" t="n">
        <v>0.57</v>
      </c>
      <c r="F67" s="125" t="n">
        <v>0.19</v>
      </c>
      <c r="G67" s="125" t="n">
        <v>0.25</v>
      </c>
      <c r="H67" s="125" t="n">
        <v>-0.26</v>
      </c>
      <c r="I67" s="125" t="n">
        <v>0.118</v>
      </c>
      <c r="J67" s="125" t="n">
        <v>-0.13</v>
      </c>
      <c r="K67" s="127" t="n">
        <v>-0.065</v>
      </c>
      <c r="L67" s="125" t="n">
        <v>0.068</v>
      </c>
      <c r="M67" s="125" t="n">
        <v>-0.4</v>
      </c>
      <c r="N67" s="125" t="n">
        <v>-0.34</v>
      </c>
      <c r="O67" s="125" t="n">
        <v>-0.15</v>
      </c>
      <c r="P67" s="125" t="n">
        <v>0.3</v>
      </c>
      <c r="Q67" s="125" t="n">
        <v>-0.075</v>
      </c>
    </row>
    <row r="68" customFormat="false" ht="12" hidden="false" customHeight="false" outlineLevel="0" collapsed="false">
      <c r="B68" s="126" t="n">
        <f aca="false">EOMONTH(B67,0)+1</f>
        <v>38808</v>
      </c>
      <c r="C68" s="125" t="n">
        <v>3.6485</v>
      </c>
      <c r="D68" s="125" t="n">
        <v>0.0025</v>
      </c>
      <c r="E68" s="125" t="n">
        <v>0.475</v>
      </c>
      <c r="F68" s="125" t="n">
        <v>0.135</v>
      </c>
      <c r="G68" s="125" t="n">
        <v>0.26</v>
      </c>
      <c r="H68" s="125" t="n">
        <v>-0.39</v>
      </c>
      <c r="I68" s="125" t="n">
        <v>-0.2</v>
      </c>
      <c r="J68" s="125" t="n">
        <v>-0.195</v>
      </c>
      <c r="K68" s="127" t="n">
        <v>-0.065</v>
      </c>
      <c r="L68" s="125" t="n">
        <v>-0.25</v>
      </c>
      <c r="M68" s="125" t="n">
        <v>-0.435</v>
      </c>
      <c r="N68" s="125" t="n">
        <v>-0.47</v>
      </c>
      <c r="O68" s="125" t="n">
        <v>-0.155</v>
      </c>
      <c r="P68" s="125" t="n">
        <v>0.26</v>
      </c>
      <c r="Q68" s="125" t="n">
        <v>-0.075</v>
      </c>
    </row>
    <row r="69" customFormat="false" ht="12" hidden="false" customHeight="false" outlineLevel="0" collapsed="false">
      <c r="B69" s="126" t="n">
        <f aca="false">EOMONTH(B68,0)+1</f>
        <v>38838</v>
      </c>
      <c r="C69" s="125" t="n">
        <v>3.6525</v>
      </c>
      <c r="D69" s="125" t="n">
        <v>0.0025</v>
      </c>
      <c r="E69" s="125" t="n">
        <v>0.475</v>
      </c>
      <c r="F69" s="125" t="n">
        <v>0.135</v>
      </c>
      <c r="G69" s="125" t="n">
        <v>0.26</v>
      </c>
      <c r="H69" s="125" t="n">
        <v>-0.39</v>
      </c>
      <c r="I69" s="125" t="n">
        <v>-0.2</v>
      </c>
      <c r="J69" s="125" t="n">
        <v>-0.195</v>
      </c>
      <c r="K69" s="127" t="n">
        <v>-0.065</v>
      </c>
      <c r="L69" s="125" t="n">
        <v>-0.25</v>
      </c>
      <c r="M69" s="125" t="n">
        <v>-0.435</v>
      </c>
      <c r="N69" s="125" t="n">
        <v>-0.47</v>
      </c>
      <c r="O69" s="125" t="n">
        <v>-0.155</v>
      </c>
      <c r="P69" s="125" t="n">
        <v>0.26</v>
      </c>
      <c r="Q69" s="125" t="n">
        <v>-0.075</v>
      </c>
    </row>
    <row r="70" customFormat="false" ht="12" hidden="false" customHeight="false" outlineLevel="0" collapsed="false">
      <c r="B70" s="126" t="n">
        <f aca="false">EOMONTH(B69,0)+1</f>
        <v>38869</v>
      </c>
      <c r="C70" s="125" t="n">
        <v>3.6925</v>
      </c>
      <c r="D70" s="125" t="n">
        <v>0.0025</v>
      </c>
      <c r="E70" s="125" t="n">
        <v>0.475</v>
      </c>
      <c r="F70" s="125" t="n">
        <v>0.135</v>
      </c>
      <c r="G70" s="125" t="n">
        <v>0.26</v>
      </c>
      <c r="H70" s="125" t="n">
        <v>-0.39</v>
      </c>
      <c r="I70" s="125" t="n">
        <v>-0.2</v>
      </c>
      <c r="J70" s="125" t="n">
        <v>-0.195</v>
      </c>
      <c r="K70" s="127" t="n">
        <v>-0.065</v>
      </c>
      <c r="L70" s="125" t="n">
        <v>-0.25</v>
      </c>
      <c r="M70" s="125" t="n">
        <v>-0.435</v>
      </c>
      <c r="N70" s="125" t="n">
        <v>-0.47</v>
      </c>
      <c r="O70" s="125" t="n">
        <v>-0.155</v>
      </c>
      <c r="P70" s="125" t="n">
        <v>0.26</v>
      </c>
      <c r="Q70" s="125" t="n">
        <v>-0.075</v>
      </c>
    </row>
    <row r="71" customFormat="false" ht="12" hidden="false" customHeight="false" outlineLevel="0" collapsed="false">
      <c r="B71" s="126" t="n">
        <f aca="false">EOMONTH(B70,0)+1</f>
        <v>38899</v>
      </c>
      <c r="C71" s="125" t="n">
        <v>3.7345</v>
      </c>
      <c r="D71" s="125" t="n">
        <v>0.0025</v>
      </c>
      <c r="E71" s="125" t="n">
        <v>0.475</v>
      </c>
      <c r="F71" s="125" t="n">
        <v>0.135</v>
      </c>
      <c r="G71" s="125" t="n">
        <v>0.26</v>
      </c>
      <c r="H71" s="125" t="n">
        <v>-0.39</v>
      </c>
      <c r="I71" s="125" t="n">
        <v>-0.2</v>
      </c>
      <c r="J71" s="125" t="n">
        <v>-0.195</v>
      </c>
      <c r="K71" s="127" t="n">
        <v>-0.065</v>
      </c>
      <c r="L71" s="125" t="n">
        <v>-0.25</v>
      </c>
      <c r="M71" s="125" t="n">
        <v>-0.435</v>
      </c>
      <c r="N71" s="125" t="n">
        <v>-0.47</v>
      </c>
      <c r="O71" s="125" t="n">
        <v>-0.155</v>
      </c>
      <c r="P71" s="125" t="n">
        <v>0.26</v>
      </c>
      <c r="Q71" s="125" t="n">
        <v>-0.075</v>
      </c>
    </row>
    <row r="72" customFormat="false" ht="12" hidden="false" customHeight="false" outlineLevel="0" collapsed="false">
      <c r="B72" s="126" t="n">
        <f aca="false">EOMONTH(B71,0)+1</f>
        <v>38930</v>
      </c>
      <c r="C72" s="125" t="n">
        <v>3.7715</v>
      </c>
      <c r="D72" s="125" t="n">
        <v>0.0025</v>
      </c>
      <c r="E72" s="125" t="n">
        <v>0.475</v>
      </c>
      <c r="F72" s="125" t="n">
        <v>0.135</v>
      </c>
      <c r="G72" s="125" t="n">
        <v>0.26</v>
      </c>
      <c r="H72" s="125" t="n">
        <v>-0.39</v>
      </c>
      <c r="I72" s="125" t="n">
        <v>-0.2</v>
      </c>
      <c r="J72" s="125" t="n">
        <v>-0.195</v>
      </c>
      <c r="K72" s="127" t="n">
        <v>-0.065</v>
      </c>
      <c r="L72" s="125" t="n">
        <v>-0.25</v>
      </c>
      <c r="M72" s="125" t="n">
        <v>-0.435</v>
      </c>
      <c r="N72" s="125" t="n">
        <v>-0.47</v>
      </c>
      <c r="O72" s="125" t="n">
        <v>-0.155</v>
      </c>
      <c r="P72" s="125" t="n">
        <v>0.26</v>
      </c>
      <c r="Q72" s="125" t="n">
        <v>-0.075</v>
      </c>
    </row>
    <row r="73" customFormat="false" ht="12" hidden="false" customHeight="false" outlineLevel="0" collapsed="false">
      <c r="B73" s="126" t="n">
        <f aca="false">EOMONTH(B72,0)+1</f>
        <v>38961</v>
      </c>
      <c r="C73" s="125" t="n">
        <v>3.7545</v>
      </c>
      <c r="D73" s="125" t="n">
        <v>0.0025</v>
      </c>
      <c r="E73" s="125" t="n">
        <v>0.475</v>
      </c>
      <c r="F73" s="125" t="n">
        <v>0.135</v>
      </c>
      <c r="G73" s="125" t="n">
        <v>0.26</v>
      </c>
      <c r="H73" s="125" t="n">
        <v>-0.39</v>
      </c>
      <c r="I73" s="125" t="n">
        <v>-0.2</v>
      </c>
      <c r="J73" s="125" t="n">
        <v>-0.195</v>
      </c>
      <c r="K73" s="127" t="n">
        <v>-0.065</v>
      </c>
      <c r="L73" s="125" t="n">
        <v>-0.25</v>
      </c>
      <c r="M73" s="125" t="n">
        <v>-0.435</v>
      </c>
      <c r="N73" s="125" t="n">
        <v>-0.47</v>
      </c>
      <c r="O73" s="125" t="n">
        <v>-0.155</v>
      </c>
      <c r="P73" s="125" t="n">
        <v>0.26</v>
      </c>
      <c r="Q73" s="125" t="n">
        <v>-0.075</v>
      </c>
    </row>
    <row r="74" customFormat="false" ht="12" hidden="false" customHeight="false" outlineLevel="0" collapsed="false">
      <c r="B74" s="126" t="n">
        <f aca="false">EOMONTH(B73,0)+1</f>
        <v>38991</v>
      </c>
      <c r="C74" s="125" t="n">
        <v>3.7675</v>
      </c>
      <c r="D74" s="125" t="n">
        <v>0.0025</v>
      </c>
      <c r="E74" s="125" t="n">
        <v>0.475</v>
      </c>
      <c r="F74" s="125" t="n">
        <v>0.135</v>
      </c>
      <c r="G74" s="125" t="n">
        <v>0.26</v>
      </c>
      <c r="H74" s="125" t="n">
        <v>-0.39</v>
      </c>
      <c r="I74" s="125" t="n">
        <v>-0.2</v>
      </c>
      <c r="J74" s="125" t="n">
        <v>-0.195</v>
      </c>
      <c r="K74" s="127" t="n">
        <v>-0.065</v>
      </c>
      <c r="L74" s="125" t="n">
        <v>-0.25</v>
      </c>
      <c r="M74" s="125" t="n">
        <v>-0.435</v>
      </c>
      <c r="N74" s="125" t="n">
        <v>-0.47</v>
      </c>
      <c r="O74" s="125" t="n">
        <v>-0.155</v>
      </c>
      <c r="P74" s="125" t="n">
        <v>0.26</v>
      </c>
      <c r="Q74" s="125" t="n">
        <v>-0.075</v>
      </c>
    </row>
    <row r="75" customFormat="false" ht="12" hidden="false" customHeight="false" outlineLevel="0" collapsed="false">
      <c r="B75" s="126" t="n">
        <f aca="false">EOMONTH(B74,0)+1</f>
        <v>39022</v>
      </c>
      <c r="C75" s="125" t="n">
        <v>3.9225</v>
      </c>
      <c r="D75" s="125" t="n">
        <v>0.0025</v>
      </c>
      <c r="E75" s="125" t="n">
        <v>0.5</v>
      </c>
      <c r="F75" s="125" t="n">
        <v>0.19</v>
      </c>
      <c r="G75" s="125" t="n">
        <v>0.25</v>
      </c>
      <c r="H75" s="125" t="n">
        <v>-0.26</v>
      </c>
      <c r="I75" s="125" t="n">
        <v>0.298</v>
      </c>
      <c r="J75" s="125" t="n">
        <v>-0.13</v>
      </c>
      <c r="K75" s="127" t="n">
        <v>-0.065</v>
      </c>
      <c r="L75" s="125" t="n">
        <v>0.248</v>
      </c>
      <c r="M75" s="125" t="n">
        <v>-0.405</v>
      </c>
      <c r="N75" s="125" t="n">
        <v>-0.34</v>
      </c>
      <c r="O75" s="125" t="n">
        <v>-0.155</v>
      </c>
      <c r="P75" s="125" t="n">
        <v>0.3</v>
      </c>
      <c r="Q75" s="125" t="n">
        <v>-0.075</v>
      </c>
    </row>
    <row r="76" customFormat="false" ht="12" hidden="false" customHeight="false" outlineLevel="0" collapsed="false">
      <c r="B76" s="126" t="n">
        <f aca="false">EOMONTH(B75,0)+1</f>
        <v>39052</v>
      </c>
      <c r="C76" s="125" t="n">
        <v>4.0825</v>
      </c>
      <c r="D76" s="125" t="n">
        <v>0.0025</v>
      </c>
      <c r="E76" s="125" t="n">
        <v>0.57</v>
      </c>
      <c r="F76" s="125" t="n">
        <v>0.19</v>
      </c>
      <c r="G76" s="125" t="n">
        <v>0.25</v>
      </c>
      <c r="H76" s="125" t="n">
        <v>-0.26</v>
      </c>
      <c r="I76" s="125" t="n">
        <v>0.358</v>
      </c>
      <c r="J76" s="125" t="n">
        <v>-0.13</v>
      </c>
      <c r="K76" s="127" t="n">
        <v>-0.065</v>
      </c>
      <c r="L76" s="125" t="n">
        <v>0.308</v>
      </c>
      <c r="M76" s="125" t="n">
        <v>-0.405</v>
      </c>
      <c r="N76" s="125" t="n">
        <v>-0.34</v>
      </c>
      <c r="O76" s="125" t="n">
        <v>-0.1575</v>
      </c>
      <c r="P76" s="125" t="n">
        <v>0.3</v>
      </c>
      <c r="Q76" s="125" t="n">
        <v>-0.075</v>
      </c>
    </row>
    <row r="77" customFormat="false" ht="12" hidden="false" customHeight="false" outlineLevel="0" collapsed="false">
      <c r="B77" s="126" t="n">
        <f aca="false">EOMONTH(B76,0)+1</f>
        <v>39083</v>
      </c>
      <c r="C77" s="125" t="n">
        <v>4.1225</v>
      </c>
      <c r="D77" s="125" t="n">
        <v>0.0025</v>
      </c>
      <c r="E77" s="125" t="n">
        <v>0.57</v>
      </c>
      <c r="F77" s="125" t="n">
        <v>0.19</v>
      </c>
      <c r="G77" s="125" t="n">
        <v>0.25</v>
      </c>
      <c r="H77" s="125" t="n">
        <v>-0.26</v>
      </c>
      <c r="I77" s="125" t="n">
        <v>0.428</v>
      </c>
      <c r="J77" s="125" t="n">
        <v>-0.13</v>
      </c>
      <c r="K77" s="127" t="n">
        <v>-0.06</v>
      </c>
      <c r="L77" s="125" t="n">
        <v>0.378</v>
      </c>
      <c r="M77" s="125" t="n">
        <v>-0.405</v>
      </c>
      <c r="N77" s="125" t="n">
        <v>-0.34</v>
      </c>
      <c r="O77" s="125" t="n">
        <v>-0.16</v>
      </c>
      <c r="P77" s="125" t="n">
        <v>0.3</v>
      </c>
      <c r="Q77" s="125" t="n">
        <v>-0.07</v>
      </c>
    </row>
    <row r="78" customFormat="false" ht="12" hidden="false" customHeight="false" outlineLevel="0" collapsed="false">
      <c r="B78" s="126" t="n">
        <f aca="false">EOMONTH(B77,0)+1</f>
        <v>39114</v>
      </c>
      <c r="C78" s="125" t="n">
        <v>4.0385</v>
      </c>
      <c r="D78" s="125" t="n">
        <v>0.0025</v>
      </c>
      <c r="E78" s="125" t="n">
        <v>0.57</v>
      </c>
      <c r="F78" s="125" t="n">
        <v>0.19</v>
      </c>
      <c r="G78" s="125" t="n">
        <v>0.25</v>
      </c>
      <c r="H78" s="125" t="n">
        <v>-0.26</v>
      </c>
      <c r="I78" s="125" t="n">
        <v>0.298</v>
      </c>
      <c r="J78" s="125" t="n">
        <v>-0.13</v>
      </c>
      <c r="K78" s="127" t="n">
        <v>-0.06</v>
      </c>
      <c r="L78" s="125" t="n">
        <v>0.248</v>
      </c>
      <c r="M78" s="125" t="n">
        <v>-0.405</v>
      </c>
      <c r="N78" s="125" t="n">
        <v>-0.34</v>
      </c>
      <c r="O78" s="125" t="n">
        <v>-0.1525</v>
      </c>
      <c r="P78" s="125" t="n">
        <v>0.3</v>
      </c>
      <c r="Q78" s="125" t="n">
        <v>-0.07</v>
      </c>
    </row>
    <row r="79" customFormat="false" ht="12" hidden="false" customHeight="false" outlineLevel="0" collapsed="false">
      <c r="B79" s="126" t="n">
        <f aca="false">EOMONTH(B78,0)+1</f>
        <v>39142</v>
      </c>
      <c r="C79" s="125" t="n">
        <v>3.9035</v>
      </c>
      <c r="D79" s="125" t="n">
        <v>0.0025</v>
      </c>
      <c r="E79" s="125" t="n">
        <v>0.57</v>
      </c>
      <c r="F79" s="125" t="n">
        <v>0.19</v>
      </c>
      <c r="G79" s="125" t="n">
        <v>0.25</v>
      </c>
      <c r="H79" s="125" t="n">
        <v>-0.26</v>
      </c>
      <c r="I79" s="125" t="n">
        <v>0.118</v>
      </c>
      <c r="J79" s="125" t="n">
        <v>-0.13</v>
      </c>
      <c r="K79" s="127" t="n">
        <v>-0.06</v>
      </c>
      <c r="L79" s="125" t="n">
        <v>0.068</v>
      </c>
      <c r="M79" s="125" t="n">
        <v>-0.405</v>
      </c>
      <c r="N79" s="125" t="n">
        <v>-0.34</v>
      </c>
      <c r="O79" s="125" t="n">
        <v>-0.15</v>
      </c>
      <c r="P79" s="125" t="n">
        <v>0.3</v>
      </c>
      <c r="Q79" s="125" t="n">
        <v>-0.07</v>
      </c>
    </row>
    <row r="80" customFormat="false" ht="12" hidden="false" customHeight="false" outlineLevel="0" collapsed="false">
      <c r="B80" s="126" t="n">
        <f aca="false">EOMONTH(B79,0)+1</f>
        <v>39173</v>
      </c>
      <c r="C80" s="125" t="n">
        <v>3.7285</v>
      </c>
      <c r="D80" s="125" t="n">
        <v>0.0025</v>
      </c>
      <c r="E80" s="125" t="n">
        <v>0.475</v>
      </c>
      <c r="F80" s="125" t="n">
        <v>0.135</v>
      </c>
      <c r="G80" s="125" t="n">
        <v>0.26</v>
      </c>
      <c r="H80" s="125" t="n">
        <v>-0.39</v>
      </c>
      <c r="I80" s="125" t="n">
        <v>-0.2</v>
      </c>
      <c r="J80" s="125" t="n">
        <v>-0.195</v>
      </c>
      <c r="K80" s="127" t="n">
        <v>-0.06</v>
      </c>
      <c r="L80" s="125" t="n">
        <v>-0.25</v>
      </c>
      <c r="M80" s="125" t="n">
        <v>-0.44</v>
      </c>
      <c r="N80" s="125" t="n">
        <v>-0.47</v>
      </c>
      <c r="O80" s="125" t="n">
        <v>-0.155</v>
      </c>
      <c r="P80" s="125" t="n">
        <v>0.26</v>
      </c>
      <c r="Q80" s="125" t="n">
        <v>-0.07</v>
      </c>
    </row>
    <row r="81" customFormat="false" ht="12" hidden="false" customHeight="false" outlineLevel="0" collapsed="false">
      <c r="B81" s="126" t="n">
        <f aca="false">EOMONTH(B80,0)+1</f>
        <v>39203</v>
      </c>
      <c r="C81" s="125" t="n">
        <v>3.7325</v>
      </c>
      <c r="D81" s="125" t="n">
        <v>0.0025</v>
      </c>
      <c r="E81" s="125" t="n">
        <v>0.475</v>
      </c>
      <c r="F81" s="125" t="n">
        <v>0.135</v>
      </c>
      <c r="G81" s="125" t="n">
        <v>0.26</v>
      </c>
      <c r="H81" s="125" t="n">
        <v>-0.39</v>
      </c>
      <c r="I81" s="125" t="n">
        <v>-0.2</v>
      </c>
      <c r="J81" s="125" t="n">
        <v>-0.195</v>
      </c>
      <c r="K81" s="127" t="n">
        <v>-0.06</v>
      </c>
      <c r="L81" s="125" t="n">
        <v>-0.25</v>
      </c>
      <c r="M81" s="125" t="n">
        <v>-0.44</v>
      </c>
      <c r="N81" s="125" t="n">
        <v>-0.47</v>
      </c>
      <c r="O81" s="125" t="n">
        <v>-0.155</v>
      </c>
      <c r="P81" s="125" t="n">
        <v>0.26</v>
      </c>
      <c r="Q81" s="125" t="n">
        <v>-0.07</v>
      </c>
    </row>
    <row r="82" customFormat="false" ht="12" hidden="false" customHeight="false" outlineLevel="0" collapsed="false">
      <c r="B82" s="126" t="n">
        <f aca="false">EOMONTH(B81,0)+1</f>
        <v>39234</v>
      </c>
      <c r="C82" s="125" t="n">
        <v>3.7725</v>
      </c>
      <c r="D82" s="125" t="n">
        <v>0.0025</v>
      </c>
      <c r="E82" s="125" t="n">
        <v>0.475</v>
      </c>
      <c r="F82" s="125" t="n">
        <v>0.135</v>
      </c>
      <c r="G82" s="125" t="n">
        <v>0.26</v>
      </c>
      <c r="H82" s="125" t="n">
        <v>-0.39</v>
      </c>
      <c r="I82" s="125" t="n">
        <v>-0.2</v>
      </c>
      <c r="J82" s="125" t="n">
        <v>-0.195</v>
      </c>
      <c r="K82" s="127" t="n">
        <v>-0.06</v>
      </c>
      <c r="L82" s="125" t="n">
        <v>-0.25</v>
      </c>
      <c r="M82" s="125" t="n">
        <v>-0.44</v>
      </c>
      <c r="N82" s="125" t="n">
        <v>-0.47</v>
      </c>
      <c r="O82" s="125" t="n">
        <v>-0.155</v>
      </c>
      <c r="P82" s="125" t="n">
        <v>0.26</v>
      </c>
      <c r="Q82" s="125" t="n">
        <v>-0.07</v>
      </c>
    </row>
    <row r="83" customFormat="false" ht="12" hidden="false" customHeight="false" outlineLevel="0" collapsed="false">
      <c r="B83" s="126" t="n">
        <f aca="false">EOMONTH(B82,0)+1</f>
        <v>39264</v>
      </c>
      <c r="C83" s="125" t="n">
        <v>3.8145</v>
      </c>
      <c r="D83" s="125" t="n">
        <v>0.0025</v>
      </c>
      <c r="E83" s="125" t="n">
        <v>0.475</v>
      </c>
      <c r="F83" s="125" t="n">
        <v>0.135</v>
      </c>
      <c r="G83" s="125" t="n">
        <v>0.26</v>
      </c>
      <c r="H83" s="125" t="n">
        <v>-0.39</v>
      </c>
      <c r="I83" s="125" t="n">
        <v>-0.2</v>
      </c>
      <c r="J83" s="125" t="n">
        <v>-0.195</v>
      </c>
      <c r="K83" s="127" t="n">
        <v>-0.06</v>
      </c>
      <c r="L83" s="125" t="n">
        <v>-0.25</v>
      </c>
      <c r="M83" s="125" t="n">
        <v>-0.44</v>
      </c>
      <c r="N83" s="125" t="n">
        <v>-0.47</v>
      </c>
      <c r="O83" s="125" t="n">
        <v>-0.155</v>
      </c>
      <c r="P83" s="125" t="n">
        <v>0.26</v>
      </c>
      <c r="Q83" s="125" t="n">
        <v>-0.07</v>
      </c>
    </row>
    <row r="84" customFormat="false" ht="12" hidden="false" customHeight="false" outlineLevel="0" collapsed="false">
      <c r="B84" s="126" t="n">
        <f aca="false">EOMONTH(B83,0)+1</f>
        <v>39295</v>
      </c>
      <c r="C84" s="125" t="n">
        <v>3.8515</v>
      </c>
      <c r="D84" s="125" t="n">
        <v>0.0025</v>
      </c>
      <c r="E84" s="125" t="n">
        <v>0.475</v>
      </c>
      <c r="F84" s="125" t="n">
        <v>0.135</v>
      </c>
      <c r="G84" s="125" t="n">
        <v>0.26</v>
      </c>
      <c r="H84" s="125" t="n">
        <v>-0.39</v>
      </c>
      <c r="I84" s="125" t="n">
        <v>-0.2</v>
      </c>
      <c r="J84" s="125" t="n">
        <v>-0.195</v>
      </c>
      <c r="K84" s="127" t="n">
        <v>-0.06</v>
      </c>
      <c r="L84" s="125" t="n">
        <v>-0.25</v>
      </c>
      <c r="M84" s="125" t="n">
        <v>-0.44</v>
      </c>
      <c r="N84" s="125" t="n">
        <v>-0.47</v>
      </c>
      <c r="O84" s="125" t="n">
        <v>-0.155</v>
      </c>
      <c r="P84" s="125" t="n">
        <v>0.26</v>
      </c>
      <c r="Q84" s="125" t="n">
        <v>-0.07</v>
      </c>
    </row>
    <row r="85" customFormat="false" ht="12" hidden="false" customHeight="false" outlineLevel="0" collapsed="false">
      <c r="B85" s="126" t="n">
        <f aca="false">EOMONTH(B84,0)+1</f>
        <v>39326</v>
      </c>
      <c r="C85" s="125" t="n">
        <v>3.8345</v>
      </c>
      <c r="D85" s="125" t="n">
        <v>0.0025</v>
      </c>
      <c r="E85" s="125" t="n">
        <v>0.475</v>
      </c>
      <c r="F85" s="125" t="n">
        <v>0.135</v>
      </c>
      <c r="G85" s="125" t="n">
        <v>0.26</v>
      </c>
      <c r="H85" s="125" t="n">
        <v>-0.39</v>
      </c>
      <c r="I85" s="125" t="n">
        <v>-0.2</v>
      </c>
      <c r="J85" s="125" t="n">
        <v>-0.195</v>
      </c>
      <c r="K85" s="127" t="n">
        <v>-0.06</v>
      </c>
      <c r="L85" s="125" t="n">
        <v>-0.25</v>
      </c>
      <c r="M85" s="125" t="n">
        <v>-0.44</v>
      </c>
      <c r="N85" s="125" t="n">
        <v>-0.47</v>
      </c>
      <c r="O85" s="125" t="n">
        <v>-0.155</v>
      </c>
      <c r="P85" s="125" t="n">
        <v>0.26</v>
      </c>
      <c r="Q85" s="125" t="n">
        <v>-0.07</v>
      </c>
    </row>
    <row r="86" customFormat="false" ht="12" hidden="false" customHeight="false" outlineLevel="0" collapsed="false">
      <c r="B86" s="126" t="n">
        <f aca="false">EOMONTH(B85,0)+1</f>
        <v>39356</v>
      </c>
      <c r="C86" s="125" t="n">
        <v>3.8475</v>
      </c>
      <c r="D86" s="125" t="n">
        <v>0.0025</v>
      </c>
      <c r="E86" s="125" t="n">
        <v>0.475</v>
      </c>
      <c r="F86" s="125" t="n">
        <v>0.135</v>
      </c>
      <c r="G86" s="125" t="n">
        <v>0.26</v>
      </c>
      <c r="H86" s="125" t="n">
        <v>-0.39</v>
      </c>
      <c r="I86" s="125" t="n">
        <v>-0.2</v>
      </c>
      <c r="J86" s="125" t="n">
        <v>-0.195</v>
      </c>
      <c r="K86" s="127" t="n">
        <v>-0.06</v>
      </c>
      <c r="L86" s="125" t="n">
        <v>-0.25</v>
      </c>
      <c r="M86" s="125" t="n">
        <v>-0.44</v>
      </c>
      <c r="N86" s="125" t="n">
        <v>-0.47</v>
      </c>
      <c r="O86" s="125" t="n">
        <v>-0.155</v>
      </c>
      <c r="P86" s="125" t="n">
        <v>0.26</v>
      </c>
      <c r="Q86" s="125" t="n">
        <v>-0.07</v>
      </c>
    </row>
    <row r="87" customFormat="false" ht="12" hidden="false" customHeight="false" outlineLevel="0" collapsed="false">
      <c r="B87" s="126" t="n">
        <f aca="false">EOMONTH(B86,0)+1</f>
        <v>39387</v>
      </c>
      <c r="C87" s="125" t="n">
        <v>4.0025</v>
      </c>
      <c r="D87" s="125" t="n">
        <v>0.0025</v>
      </c>
      <c r="E87" s="125" t="n">
        <v>0.5</v>
      </c>
      <c r="F87" s="125" t="n">
        <v>0.19</v>
      </c>
      <c r="G87" s="125" t="n">
        <v>0.25</v>
      </c>
      <c r="H87" s="125" t="n">
        <v>-0.26</v>
      </c>
      <c r="I87" s="125" t="n">
        <v>0.298</v>
      </c>
      <c r="J87" s="125" t="n">
        <v>-0.13</v>
      </c>
      <c r="K87" s="127" t="n">
        <v>-0.06</v>
      </c>
      <c r="L87" s="125" t="n">
        <v>0.248</v>
      </c>
      <c r="M87" s="125" t="n">
        <v>-0.4</v>
      </c>
      <c r="N87" s="125" t="n">
        <v>-0.34</v>
      </c>
      <c r="O87" s="125" t="n">
        <v>-0.155</v>
      </c>
      <c r="P87" s="125" t="n">
        <v>0.3</v>
      </c>
      <c r="Q87" s="125" t="n">
        <v>-0.07</v>
      </c>
    </row>
    <row r="88" customFormat="false" ht="12" hidden="false" customHeight="false" outlineLevel="0" collapsed="false">
      <c r="B88" s="126" t="n">
        <f aca="false">EOMONTH(B87,0)+1</f>
        <v>39417</v>
      </c>
      <c r="C88" s="125" t="n">
        <v>4.1625</v>
      </c>
      <c r="D88" s="125" t="n">
        <v>0.0025</v>
      </c>
      <c r="E88" s="125" t="n">
        <v>0.57</v>
      </c>
      <c r="F88" s="125" t="n">
        <v>0.19</v>
      </c>
      <c r="G88" s="125" t="n">
        <v>0.25</v>
      </c>
      <c r="H88" s="125" t="n">
        <v>-0.26</v>
      </c>
      <c r="I88" s="125" t="n">
        <v>0.358</v>
      </c>
      <c r="J88" s="125" t="n">
        <v>-0.13</v>
      </c>
      <c r="K88" s="127" t="n">
        <v>-0.06</v>
      </c>
      <c r="L88" s="125" t="n">
        <v>0.308</v>
      </c>
      <c r="M88" s="125" t="n">
        <v>-0.4</v>
      </c>
      <c r="N88" s="125" t="n">
        <v>-0.34</v>
      </c>
      <c r="O88" s="125" t="n">
        <v>-0.1575</v>
      </c>
      <c r="P88" s="125" t="n">
        <v>0.3</v>
      </c>
      <c r="Q88" s="125" t="n">
        <v>-0.07</v>
      </c>
    </row>
    <row r="89" customFormat="false" ht="12" hidden="false" customHeight="false" outlineLevel="0" collapsed="false">
      <c r="B89" s="126" t="n">
        <f aca="false">EOMONTH(B88,0)+1</f>
        <v>39448</v>
      </c>
      <c r="C89" s="125" t="n">
        <v>4.205</v>
      </c>
      <c r="D89" s="125" t="n">
        <v>0.0025</v>
      </c>
      <c r="E89" s="125" t="n">
        <v>0.57</v>
      </c>
      <c r="F89" s="125" t="n">
        <v>0.19</v>
      </c>
      <c r="G89" s="125" t="n">
        <v>0.25</v>
      </c>
      <c r="H89" s="125" t="n">
        <v>-0.26</v>
      </c>
      <c r="I89" s="125" t="n">
        <v>0.428</v>
      </c>
      <c r="J89" s="125" t="n">
        <v>-0.13</v>
      </c>
      <c r="K89" s="127" t="n">
        <v>-0.06</v>
      </c>
      <c r="L89" s="125" t="n">
        <v>0.378</v>
      </c>
      <c r="M89" s="125" t="n">
        <v>-0.4</v>
      </c>
      <c r="N89" s="125" t="n">
        <v>-0.34</v>
      </c>
      <c r="O89" s="125" t="n">
        <v>-0.16</v>
      </c>
      <c r="P89" s="125" t="n">
        <v>0.3</v>
      </c>
      <c r="Q89" s="125" t="n">
        <v>-0.07</v>
      </c>
    </row>
    <row r="90" customFormat="false" ht="12" hidden="false" customHeight="false" outlineLevel="0" collapsed="false">
      <c r="B90" s="126" t="n">
        <f aca="false">EOMONTH(B89,0)+1</f>
        <v>39479</v>
      </c>
      <c r="C90" s="125" t="n">
        <v>4.121</v>
      </c>
      <c r="D90" s="125" t="n">
        <v>0.0025</v>
      </c>
      <c r="E90" s="125" t="n">
        <v>0.57</v>
      </c>
      <c r="F90" s="125" t="n">
        <v>0.19</v>
      </c>
      <c r="G90" s="125" t="n">
        <v>0.25</v>
      </c>
      <c r="H90" s="125" t="n">
        <v>-0.26</v>
      </c>
      <c r="I90" s="125" t="n">
        <v>0.298</v>
      </c>
      <c r="J90" s="125" t="n">
        <v>-0.13</v>
      </c>
      <c r="K90" s="127" t="n">
        <v>-0.06</v>
      </c>
      <c r="L90" s="125" t="n">
        <v>0.248</v>
      </c>
      <c r="M90" s="125" t="n">
        <v>-0.4</v>
      </c>
      <c r="N90" s="125" t="n">
        <v>-0.34</v>
      </c>
      <c r="O90" s="125" t="n">
        <v>-0.1525</v>
      </c>
      <c r="P90" s="125" t="n">
        <v>0.3</v>
      </c>
      <c r="Q90" s="125" t="n">
        <v>-0.07</v>
      </c>
    </row>
    <row r="91" customFormat="false" ht="12" hidden="false" customHeight="false" outlineLevel="0" collapsed="false">
      <c r="B91" s="126" t="n">
        <f aca="false">EOMONTH(B90,0)+1</f>
        <v>39508</v>
      </c>
      <c r="C91" s="125" t="n">
        <v>3.986</v>
      </c>
      <c r="D91" s="125" t="n">
        <v>0.0025</v>
      </c>
      <c r="E91" s="125" t="n">
        <v>0.57</v>
      </c>
      <c r="F91" s="125" t="n">
        <v>0.19</v>
      </c>
      <c r="G91" s="125" t="n">
        <v>0.25</v>
      </c>
      <c r="H91" s="125" t="n">
        <v>-0.26</v>
      </c>
      <c r="I91" s="125" t="n">
        <v>0.118</v>
      </c>
      <c r="J91" s="125" t="n">
        <v>-0.13</v>
      </c>
      <c r="K91" s="127" t="n">
        <v>-0.06</v>
      </c>
      <c r="L91" s="125" t="n">
        <v>0.068</v>
      </c>
      <c r="M91" s="125" t="n">
        <v>-0.4</v>
      </c>
      <c r="N91" s="125" t="n">
        <v>-0.34</v>
      </c>
      <c r="O91" s="125" t="n">
        <v>-0.15</v>
      </c>
      <c r="P91" s="125" t="n">
        <v>0.3</v>
      </c>
      <c r="Q91" s="125" t="n">
        <v>-0.07</v>
      </c>
    </row>
    <row r="92" customFormat="false" ht="12" hidden="false" customHeight="false" outlineLevel="0" collapsed="false">
      <c r="B92" s="126" t="n">
        <f aca="false">EOMONTH(B91,0)+1</f>
        <v>39539</v>
      </c>
      <c r="C92" s="125" t="n">
        <v>3.811</v>
      </c>
      <c r="D92" s="125" t="n">
        <v>0.0025</v>
      </c>
      <c r="E92" s="125" t="n">
        <v>0.475</v>
      </c>
      <c r="F92" s="125" t="n">
        <v>0.135</v>
      </c>
      <c r="G92" s="125" t="n">
        <v>0.26</v>
      </c>
      <c r="H92" s="125" t="n">
        <v>-0.39</v>
      </c>
      <c r="I92" s="125" t="n">
        <v>-0.2</v>
      </c>
      <c r="J92" s="125" t="n">
        <v>-0.195</v>
      </c>
      <c r="K92" s="127" t="n">
        <v>-0.06</v>
      </c>
      <c r="L92" s="125" t="n">
        <v>-0.25</v>
      </c>
      <c r="M92" s="125" t="n">
        <v>-0.445</v>
      </c>
      <c r="N92" s="125" t="n">
        <v>-0.47</v>
      </c>
      <c r="O92" s="125" t="n">
        <v>-0.155</v>
      </c>
      <c r="P92" s="125" t="n">
        <v>0.26</v>
      </c>
      <c r="Q92" s="125" t="n">
        <v>-0.07</v>
      </c>
    </row>
    <row r="93" customFormat="false" ht="12" hidden="false" customHeight="false" outlineLevel="0" collapsed="false">
      <c r="B93" s="126" t="n">
        <f aca="false">EOMONTH(B92,0)+1</f>
        <v>39569</v>
      </c>
      <c r="C93" s="125" t="n">
        <v>3.815</v>
      </c>
      <c r="D93" s="125" t="n">
        <v>0.0025</v>
      </c>
      <c r="E93" s="125" t="n">
        <v>0.475</v>
      </c>
      <c r="F93" s="125" t="n">
        <v>0.135</v>
      </c>
      <c r="G93" s="125" t="n">
        <v>0.26</v>
      </c>
      <c r="H93" s="125" t="n">
        <v>-0.39</v>
      </c>
      <c r="I93" s="125" t="n">
        <v>-0.2</v>
      </c>
      <c r="J93" s="125" t="n">
        <v>-0.195</v>
      </c>
      <c r="K93" s="127" t="n">
        <v>-0.06</v>
      </c>
      <c r="L93" s="125" t="n">
        <v>-0.25</v>
      </c>
      <c r="M93" s="125" t="n">
        <v>-0.445</v>
      </c>
      <c r="N93" s="125" t="n">
        <v>-0.47</v>
      </c>
      <c r="O93" s="125" t="n">
        <v>-0.155</v>
      </c>
      <c r="P93" s="125" t="n">
        <v>0.26</v>
      </c>
      <c r="Q93" s="125" t="n">
        <v>-0.07</v>
      </c>
    </row>
    <row r="94" customFormat="false" ht="12" hidden="false" customHeight="false" outlineLevel="0" collapsed="false">
      <c r="B94" s="126" t="n">
        <f aca="false">EOMONTH(B93,0)+1</f>
        <v>39600</v>
      </c>
      <c r="C94" s="125" t="n">
        <v>3.855</v>
      </c>
      <c r="D94" s="125" t="n">
        <v>0.0025</v>
      </c>
      <c r="E94" s="125" t="n">
        <v>0.475</v>
      </c>
      <c r="F94" s="125" t="n">
        <v>0.135</v>
      </c>
      <c r="G94" s="125" t="n">
        <v>0.26</v>
      </c>
      <c r="H94" s="125" t="n">
        <v>-0.39</v>
      </c>
      <c r="I94" s="125" t="n">
        <v>-0.2</v>
      </c>
      <c r="J94" s="125" t="n">
        <v>-0.195</v>
      </c>
      <c r="K94" s="127" t="n">
        <v>-0.06</v>
      </c>
      <c r="L94" s="125" t="n">
        <v>-0.25</v>
      </c>
      <c r="M94" s="125" t="n">
        <v>-0.445</v>
      </c>
      <c r="N94" s="125" t="n">
        <v>-0.47</v>
      </c>
      <c r="O94" s="125" t="n">
        <v>-0.155</v>
      </c>
      <c r="P94" s="125" t="n">
        <v>0.26</v>
      </c>
      <c r="Q94" s="125" t="n">
        <v>-0.07</v>
      </c>
    </row>
    <row r="95" customFormat="false" ht="12" hidden="false" customHeight="false" outlineLevel="0" collapsed="false">
      <c r="B95" s="126" t="n">
        <f aca="false">EOMONTH(B94,0)+1</f>
        <v>39630</v>
      </c>
      <c r="C95" s="125" t="n">
        <v>3.897</v>
      </c>
      <c r="D95" s="125" t="n">
        <v>0.0025</v>
      </c>
      <c r="E95" s="125" t="n">
        <v>0.475</v>
      </c>
      <c r="F95" s="125" t="n">
        <v>0.135</v>
      </c>
      <c r="G95" s="125" t="n">
        <v>0.26</v>
      </c>
      <c r="H95" s="125" t="n">
        <v>-0.39</v>
      </c>
      <c r="I95" s="125" t="n">
        <v>-0.2</v>
      </c>
      <c r="J95" s="125" t="n">
        <v>-0.195</v>
      </c>
      <c r="K95" s="127" t="n">
        <v>-0.06</v>
      </c>
      <c r="L95" s="125" t="n">
        <v>-0.25</v>
      </c>
      <c r="M95" s="125" t="n">
        <v>-0.445</v>
      </c>
      <c r="N95" s="125" t="n">
        <v>-0.47</v>
      </c>
      <c r="O95" s="125" t="n">
        <v>-0.155</v>
      </c>
      <c r="P95" s="125" t="n">
        <v>0.26</v>
      </c>
      <c r="Q95" s="125" t="n">
        <v>-0.07</v>
      </c>
    </row>
    <row r="96" customFormat="false" ht="12" hidden="false" customHeight="false" outlineLevel="0" collapsed="false">
      <c r="B96" s="126" t="n">
        <f aca="false">EOMONTH(B95,0)+1</f>
        <v>39661</v>
      </c>
      <c r="C96" s="125" t="n">
        <v>3.934</v>
      </c>
      <c r="D96" s="125" t="n">
        <v>0.0025</v>
      </c>
      <c r="E96" s="125" t="n">
        <v>0.475</v>
      </c>
      <c r="F96" s="125" t="n">
        <v>0.135</v>
      </c>
      <c r="G96" s="125" t="n">
        <v>0.26</v>
      </c>
      <c r="H96" s="125" t="n">
        <v>-0.39</v>
      </c>
      <c r="I96" s="125" t="n">
        <v>-0.2</v>
      </c>
      <c r="J96" s="125" t="n">
        <v>-0.195</v>
      </c>
      <c r="K96" s="127" t="n">
        <v>-0.06</v>
      </c>
      <c r="L96" s="125" t="n">
        <v>-0.25</v>
      </c>
      <c r="M96" s="125" t="n">
        <v>-0.445</v>
      </c>
      <c r="N96" s="125" t="n">
        <v>-0.47</v>
      </c>
      <c r="O96" s="125" t="n">
        <v>-0.155</v>
      </c>
      <c r="P96" s="125" t="n">
        <v>0.26</v>
      </c>
      <c r="Q96" s="125" t="n">
        <v>-0.07</v>
      </c>
    </row>
    <row r="97" customFormat="false" ht="12" hidden="false" customHeight="false" outlineLevel="0" collapsed="false">
      <c r="B97" s="126" t="n">
        <f aca="false">EOMONTH(B96,0)+1</f>
        <v>39692</v>
      </c>
      <c r="C97" s="125" t="n">
        <v>3.917</v>
      </c>
      <c r="D97" s="125" t="n">
        <v>0.0025</v>
      </c>
      <c r="E97" s="125" t="n">
        <v>0.475</v>
      </c>
      <c r="F97" s="125" t="n">
        <v>0.135</v>
      </c>
      <c r="G97" s="125" t="n">
        <v>0.26</v>
      </c>
      <c r="H97" s="125" t="n">
        <v>-0.39</v>
      </c>
      <c r="I97" s="125" t="n">
        <v>-0.2</v>
      </c>
      <c r="J97" s="125" t="n">
        <v>-0.195</v>
      </c>
      <c r="K97" s="127" t="n">
        <v>-0.06</v>
      </c>
      <c r="L97" s="125" t="n">
        <v>-0.25</v>
      </c>
      <c r="M97" s="125" t="n">
        <v>-0.445</v>
      </c>
      <c r="N97" s="125" t="n">
        <v>-0.47</v>
      </c>
      <c r="O97" s="125" t="n">
        <v>-0.155</v>
      </c>
      <c r="P97" s="125" t="n">
        <v>0.26</v>
      </c>
      <c r="Q97" s="125" t="n">
        <v>-0.07</v>
      </c>
    </row>
    <row r="98" customFormat="false" ht="12" hidden="false" customHeight="false" outlineLevel="0" collapsed="false">
      <c r="B98" s="126" t="n">
        <f aca="false">EOMONTH(B97,0)+1</f>
        <v>39722</v>
      </c>
      <c r="C98" s="125" t="n">
        <v>3.93</v>
      </c>
      <c r="D98" s="125" t="n">
        <v>0.0025</v>
      </c>
      <c r="E98" s="125" t="n">
        <v>0.475</v>
      </c>
      <c r="F98" s="125" t="n">
        <v>0.135</v>
      </c>
      <c r="G98" s="125" t="n">
        <v>0.26</v>
      </c>
      <c r="H98" s="125" t="n">
        <v>-0.39</v>
      </c>
      <c r="I98" s="125" t="n">
        <v>-0.2</v>
      </c>
      <c r="J98" s="125" t="n">
        <v>-0.195</v>
      </c>
      <c r="K98" s="127" t="n">
        <v>-0.06</v>
      </c>
      <c r="L98" s="125" t="n">
        <v>-0.25</v>
      </c>
      <c r="M98" s="125" t="n">
        <v>-0.445</v>
      </c>
      <c r="N98" s="125" t="n">
        <v>-0.47</v>
      </c>
      <c r="O98" s="125" t="n">
        <v>-0.155</v>
      </c>
      <c r="P98" s="125" t="n">
        <v>0.26</v>
      </c>
      <c r="Q98" s="125" t="n">
        <v>-0.07</v>
      </c>
    </row>
    <row r="99" customFormat="false" ht="12" hidden="false" customHeight="false" outlineLevel="0" collapsed="false">
      <c r="B99" s="126" t="n">
        <f aca="false">EOMONTH(B98,0)+1</f>
        <v>39753</v>
      </c>
      <c r="C99" s="125" t="n">
        <v>4.085</v>
      </c>
      <c r="D99" s="125" t="n">
        <v>0.0025</v>
      </c>
      <c r="E99" s="125" t="n">
        <v>0.5</v>
      </c>
      <c r="F99" s="125" t="n">
        <v>0</v>
      </c>
      <c r="G99" s="125" t="n">
        <v>0.25</v>
      </c>
      <c r="H99" s="125" t="n">
        <v>-0.26</v>
      </c>
      <c r="I99" s="125" t="n">
        <v>0.298</v>
      </c>
      <c r="J99" s="125" t="n">
        <v>-0.13</v>
      </c>
      <c r="K99" s="127" t="n">
        <v>-0.06</v>
      </c>
      <c r="L99" s="125" t="n">
        <v>0.248</v>
      </c>
      <c r="M99" s="125" t="n">
        <v>-0.436</v>
      </c>
      <c r="N99" s="125" t="n">
        <v>-0.34</v>
      </c>
      <c r="O99" s="125" t="n">
        <v>-0.155</v>
      </c>
      <c r="P99" s="125" t="n">
        <v>0.3</v>
      </c>
      <c r="Q99" s="125" t="n">
        <v>-0.07</v>
      </c>
    </row>
    <row r="100" customFormat="false" ht="12" hidden="false" customHeight="false" outlineLevel="0" collapsed="false">
      <c r="B100" s="126" t="n">
        <f aca="false">EOMONTH(B99,0)+1</f>
        <v>39783</v>
      </c>
      <c r="C100" s="125" t="n">
        <v>4.245</v>
      </c>
      <c r="D100" s="125" t="n">
        <v>0.0025</v>
      </c>
      <c r="E100" s="125" t="n">
        <v>0.57</v>
      </c>
      <c r="F100" s="125" t="n">
        <v>0</v>
      </c>
      <c r="G100" s="125" t="n">
        <v>0.25</v>
      </c>
      <c r="H100" s="125" t="n">
        <v>-0.26</v>
      </c>
      <c r="I100" s="125" t="n">
        <v>0.358</v>
      </c>
      <c r="J100" s="125" t="n">
        <v>-0.13</v>
      </c>
      <c r="K100" s="127" t="n">
        <v>-0.06</v>
      </c>
      <c r="L100" s="125" t="n">
        <v>0.308</v>
      </c>
      <c r="M100" s="125" t="n">
        <v>-0.436</v>
      </c>
      <c r="N100" s="125" t="n">
        <v>-0.34</v>
      </c>
      <c r="O100" s="125" t="n">
        <v>-0.1575</v>
      </c>
      <c r="P100" s="125" t="n">
        <v>0.3</v>
      </c>
      <c r="Q100" s="125" t="n">
        <v>-0.07</v>
      </c>
    </row>
    <row r="101" customFormat="false" ht="12" hidden="false" customHeight="false" outlineLevel="0" collapsed="false">
      <c r="B101" s="126" t="n">
        <f aca="false">EOMONTH(B100,0)+1</f>
        <v>39814</v>
      </c>
      <c r="C101" s="125" t="n">
        <v>4.29</v>
      </c>
      <c r="D101" s="125" t="n">
        <v>0.0025</v>
      </c>
      <c r="E101" s="125" t="n">
        <v>0.57</v>
      </c>
      <c r="F101" s="125" t="n">
        <v>0</v>
      </c>
      <c r="G101" s="125" t="n">
        <v>0.25</v>
      </c>
      <c r="H101" s="125" t="n">
        <v>-0.26</v>
      </c>
      <c r="I101" s="125" t="n">
        <v>0.428</v>
      </c>
      <c r="J101" s="125" t="n">
        <v>-0.13</v>
      </c>
      <c r="K101" s="127" t="n">
        <v>-0.06</v>
      </c>
      <c r="L101" s="125" t="n">
        <v>0.378</v>
      </c>
      <c r="M101" s="125" t="n">
        <v>-0.436</v>
      </c>
      <c r="N101" s="125" t="n">
        <v>-0.34</v>
      </c>
      <c r="O101" s="125" t="n">
        <v>-0.16</v>
      </c>
      <c r="P101" s="125" t="n">
        <v>0.3</v>
      </c>
      <c r="Q101" s="125" t="n">
        <v>-0.07</v>
      </c>
    </row>
    <row r="102" customFormat="false" ht="12" hidden="false" customHeight="false" outlineLevel="0" collapsed="false">
      <c r="B102" s="126" t="n">
        <f aca="false">EOMONTH(B101,0)+1</f>
        <v>39845</v>
      </c>
      <c r="C102" s="125" t="n">
        <v>4.206</v>
      </c>
      <c r="D102" s="125" t="n">
        <v>0.0025</v>
      </c>
      <c r="E102" s="125" t="n">
        <v>0.57</v>
      </c>
      <c r="F102" s="125" t="n">
        <v>0</v>
      </c>
      <c r="G102" s="125" t="n">
        <v>0.25</v>
      </c>
      <c r="H102" s="125" t="n">
        <v>-0.26</v>
      </c>
      <c r="I102" s="125" t="n">
        <v>0.298</v>
      </c>
      <c r="J102" s="125" t="n">
        <v>-0.13</v>
      </c>
      <c r="K102" s="127" t="n">
        <v>-0.06</v>
      </c>
      <c r="L102" s="125" t="n">
        <v>0.248</v>
      </c>
      <c r="M102" s="125" t="n">
        <v>-0.436</v>
      </c>
      <c r="N102" s="125" t="n">
        <v>-0.34</v>
      </c>
      <c r="O102" s="125" t="n">
        <v>-0.1525</v>
      </c>
      <c r="P102" s="125" t="n">
        <v>0.3</v>
      </c>
      <c r="Q102" s="125" t="n">
        <v>-0.07</v>
      </c>
    </row>
    <row r="103" customFormat="false" ht="12" hidden="false" customHeight="false" outlineLevel="0" collapsed="false">
      <c r="B103" s="126" t="n">
        <f aca="false">EOMONTH(B102,0)+1</f>
        <v>39873</v>
      </c>
      <c r="C103" s="125" t="n">
        <v>4.071</v>
      </c>
      <c r="D103" s="125" t="n">
        <v>0.0025</v>
      </c>
      <c r="E103" s="125" t="n">
        <v>0.57</v>
      </c>
      <c r="F103" s="125" t="n">
        <v>0</v>
      </c>
      <c r="G103" s="125" t="n">
        <v>0.25</v>
      </c>
      <c r="H103" s="125" t="n">
        <v>-0.26</v>
      </c>
      <c r="I103" s="125" t="n">
        <v>0.118</v>
      </c>
      <c r="J103" s="125" t="n">
        <v>-0.13</v>
      </c>
      <c r="K103" s="127" t="n">
        <v>-0.06</v>
      </c>
      <c r="L103" s="125" t="n">
        <v>0.068</v>
      </c>
      <c r="M103" s="125" t="n">
        <v>-0.436</v>
      </c>
      <c r="N103" s="125" t="n">
        <v>-0.34</v>
      </c>
      <c r="O103" s="125" t="n">
        <v>-0.15</v>
      </c>
      <c r="P103" s="125" t="n">
        <v>0.3</v>
      </c>
      <c r="Q103" s="125" t="n">
        <v>-0.07</v>
      </c>
    </row>
    <row r="104" customFormat="false" ht="12" hidden="false" customHeight="false" outlineLevel="0" collapsed="false">
      <c r="B104" s="126" t="n">
        <f aca="false">EOMONTH(B103,0)+1</f>
        <v>39904</v>
      </c>
      <c r="C104" s="125" t="n">
        <v>3.896</v>
      </c>
      <c r="D104" s="125" t="n">
        <v>0.0025</v>
      </c>
      <c r="E104" s="125" t="n">
        <v>0.475</v>
      </c>
      <c r="F104" s="125" t="n">
        <v>0</v>
      </c>
      <c r="G104" s="125" t="n">
        <v>0.26</v>
      </c>
      <c r="H104" s="125" t="n">
        <v>-0.39</v>
      </c>
      <c r="I104" s="125" t="n">
        <v>-0.2</v>
      </c>
      <c r="J104" s="125" t="n">
        <v>-0.195</v>
      </c>
      <c r="K104" s="127" t="n">
        <v>-0.06</v>
      </c>
      <c r="L104" s="125" t="n">
        <v>-0.25</v>
      </c>
      <c r="M104" s="125" t="n">
        <v>-0.451</v>
      </c>
      <c r="N104" s="125" t="n">
        <v>-0.47</v>
      </c>
      <c r="O104" s="125" t="n">
        <v>-0.155</v>
      </c>
      <c r="P104" s="125" t="n">
        <v>0.26</v>
      </c>
      <c r="Q104" s="125" t="n">
        <v>-0.07</v>
      </c>
    </row>
    <row r="105" customFormat="false" ht="12" hidden="false" customHeight="false" outlineLevel="0" collapsed="false">
      <c r="B105" s="126" t="n">
        <f aca="false">EOMONTH(B104,0)+1</f>
        <v>39934</v>
      </c>
      <c r="C105" s="125" t="n">
        <v>3.9</v>
      </c>
      <c r="D105" s="125" t="n">
        <v>0.0025</v>
      </c>
      <c r="E105" s="125" t="n">
        <v>0.475</v>
      </c>
      <c r="F105" s="125" t="n">
        <v>0</v>
      </c>
      <c r="G105" s="125" t="n">
        <v>0.26</v>
      </c>
      <c r="H105" s="125" t="n">
        <v>-0.39</v>
      </c>
      <c r="I105" s="125" t="n">
        <v>-0.2</v>
      </c>
      <c r="J105" s="125" t="n">
        <v>-0.195</v>
      </c>
      <c r="K105" s="127" t="n">
        <v>-0.06</v>
      </c>
      <c r="L105" s="125" t="n">
        <v>-0.25</v>
      </c>
      <c r="M105" s="125" t="n">
        <v>-0.451</v>
      </c>
      <c r="N105" s="125" t="n">
        <v>-0.47</v>
      </c>
      <c r="O105" s="125" t="n">
        <v>-0.155</v>
      </c>
      <c r="P105" s="125" t="n">
        <v>0.26</v>
      </c>
      <c r="Q105" s="125" t="n">
        <v>-0.07</v>
      </c>
    </row>
    <row r="106" customFormat="false" ht="12" hidden="false" customHeight="false" outlineLevel="0" collapsed="false">
      <c r="B106" s="126" t="n">
        <f aca="false">EOMONTH(B105,0)+1</f>
        <v>39965</v>
      </c>
      <c r="C106" s="125" t="n">
        <v>3.94</v>
      </c>
      <c r="D106" s="125" t="n">
        <v>0.0025</v>
      </c>
      <c r="E106" s="125" t="n">
        <v>0.475</v>
      </c>
      <c r="F106" s="125" t="n">
        <v>0</v>
      </c>
      <c r="G106" s="125" t="n">
        <v>0.26</v>
      </c>
      <c r="H106" s="125" t="n">
        <v>-0.39</v>
      </c>
      <c r="I106" s="125" t="n">
        <v>-0.2</v>
      </c>
      <c r="J106" s="125" t="n">
        <v>-0.195</v>
      </c>
      <c r="K106" s="127" t="n">
        <v>-0.06</v>
      </c>
      <c r="L106" s="125" t="n">
        <v>-0.25</v>
      </c>
      <c r="M106" s="125" t="n">
        <v>-0.451</v>
      </c>
      <c r="N106" s="125" t="n">
        <v>-0.47</v>
      </c>
      <c r="O106" s="125" t="n">
        <v>-0.155</v>
      </c>
      <c r="P106" s="125" t="n">
        <v>0.26</v>
      </c>
      <c r="Q106" s="125" t="n">
        <v>-0.07</v>
      </c>
    </row>
    <row r="107" customFormat="false" ht="12" hidden="false" customHeight="false" outlineLevel="0" collapsed="false">
      <c r="B107" s="126" t="n">
        <f aca="false">EOMONTH(B106,0)+1</f>
        <v>39995</v>
      </c>
      <c r="C107" s="125" t="n">
        <v>3.982</v>
      </c>
      <c r="D107" s="125" t="n">
        <v>0.0025</v>
      </c>
      <c r="E107" s="125" t="n">
        <v>0.475</v>
      </c>
      <c r="F107" s="125" t="n">
        <v>0</v>
      </c>
      <c r="G107" s="125" t="n">
        <v>0.26</v>
      </c>
      <c r="H107" s="125" t="n">
        <v>-0.39</v>
      </c>
      <c r="I107" s="125" t="n">
        <v>-0.2</v>
      </c>
      <c r="J107" s="125" t="n">
        <v>-0.195</v>
      </c>
      <c r="K107" s="127" t="n">
        <v>-0.06</v>
      </c>
      <c r="L107" s="125" t="n">
        <v>-0.25</v>
      </c>
      <c r="M107" s="125" t="n">
        <v>-0.451</v>
      </c>
      <c r="N107" s="125" t="n">
        <v>-0.47</v>
      </c>
      <c r="O107" s="125" t="n">
        <v>-0.155</v>
      </c>
      <c r="P107" s="125" t="n">
        <v>0.26</v>
      </c>
      <c r="Q107" s="125" t="n">
        <v>-0.07</v>
      </c>
    </row>
    <row r="108" customFormat="false" ht="12" hidden="false" customHeight="false" outlineLevel="0" collapsed="false">
      <c r="C108" s="125" t="n">
        <v>4.019</v>
      </c>
      <c r="D108" s="125" t="n">
        <v>0.0025</v>
      </c>
      <c r="E108" s="125" t="n">
        <v>0.475</v>
      </c>
      <c r="F108" s="125" t="n">
        <v>0</v>
      </c>
      <c r="G108" s="125" t="n">
        <v>0.26</v>
      </c>
      <c r="H108" s="125" t="n">
        <v>-0.39</v>
      </c>
      <c r="I108" s="125" t="n">
        <v>-0.2</v>
      </c>
      <c r="J108" s="125" t="n">
        <v>-0.195</v>
      </c>
      <c r="K108" s="127" t="n">
        <v>-0.06</v>
      </c>
      <c r="L108" s="125" t="n">
        <v>-0.25</v>
      </c>
      <c r="M108" s="125" t="n">
        <v>-0.451</v>
      </c>
      <c r="N108" s="125" t="n">
        <v>-0.47</v>
      </c>
      <c r="O108" s="125" t="n">
        <v>-0.155</v>
      </c>
      <c r="P108" s="125" t="n">
        <v>0.26</v>
      </c>
      <c r="Q108" s="125" t="n">
        <v>-0.07</v>
      </c>
    </row>
    <row r="109" customFormat="false" ht="12" hidden="false" customHeight="false" outlineLevel="0" collapsed="false">
      <c r="C109" s="125" t="n">
        <v>4.002</v>
      </c>
      <c r="D109" s="125" t="n">
        <v>0.0025</v>
      </c>
      <c r="E109" s="125" t="n">
        <v>0.475</v>
      </c>
      <c r="F109" s="125" t="n">
        <v>0</v>
      </c>
      <c r="G109" s="125" t="n">
        <v>0.26</v>
      </c>
      <c r="H109" s="125" t="n">
        <v>-0.39</v>
      </c>
      <c r="I109" s="125" t="n">
        <v>-0.2</v>
      </c>
      <c r="J109" s="125" t="n">
        <v>-0.195</v>
      </c>
      <c r="K109" s="127" t="n">
        <v>-0.06</v>
      </c>
      <c r="L109" s="125" t="n">
        <v>-0.25</v>
      </c>
      <c r="M109" s="125" t="n">
        <v>-0.451</v>
      </c>
      <c r="N109" s="125" t="n">
        <v>-0.47</v>
      </c>
      <c r="O109" s="125" t="n">
        <v>-0.155</v>
      </c>
      <c r="P109" s="125" t="n">
        <v>0.26</v>
      </c>
      <c r="Q109" s="125" t="n">
        <v>-0.07</v>
      </c>
    </row>
    <row r="110" customFormat="false" ht="12" hidden="false" customHeight="false" outlineLevel="0" collapsed="false">
      <c r="C110" s="125" t="n">
        <v>4.015</v>
      </c>
      <c r="D110" s="125" t="n">
        <v>0.0025</v>
      </c>
      <c r="E110" s="125" t="n">
        <v>0.475</v>
      </c>
      <c r="F110" s="125" t="n">
        <v>0</v>
      </c>
      <c r="G110" s="125" t="n">
        <v>0.26</v>
      </c>
      <c r="H110" s="125" t="n">
        <v>-0.39</v>
      </c>
      <c r="I110" s="125" t="n">
        <v>-0.2</v>
      </c>
      <c r="J110" s="125" t="n">
        <v>-0.195</v>
      </c>
      <c r="K110" s="127" t="n">
        <v>-0.06</v>
      </c>
      <c r="L110" s="125" t="n">
        <v>-0.25</v>
      </c>
      <c r="M110" s="125" t="n">
        <v>-0.451</v>
      </c>
      <c r="N110" s="125" t="n">
        <v>-0.47</v>
      </c>
      <c r="O110" s="125" t="n">
        <v>-0.155</v>
      </c>
      <c r="P110" s="125" t="n">
        <v>0.26</v>
      </c>
      <c r="Q110" s="125" t="n">
        <v>-0.07</v>
      </c>
    </row>
    <row r="111" customFormat="false" ht="12" hidden="false" customHeight="false" outlineLevel="0" collapsed="false">
      <c r="C111" s="125" t="n">
        <v>4.17</v>
      </c>
      <c r="D111" s="125" t="n">
        <v>0.0025</v>
      </c>
      <c r="E111" s="125" t="n">
        <v>0.5</v>
      </c>
      <c r="F111" s="125" t="n">
        <v>0</v>
      </c>
      <c r="G111" s="125" t="n">
        <v>0.25</v>
      </c>
      <c r="H111" s="125" t="n">
        <v>-0.26</v>
      </c>
      <c r="I111" s="125" t="n">
        <v>0.298</v>
      </c>
      <c r="J111" s="125" t="n">
        <v>-0.13</v>
      </c>
      <c r="K111" s="127" t="n">
        <v>-0.06</v>
      </c>
      <c r="L111" s="125" t="n">
        <v>0.248</v>
      </c>
      <c r="M111" s="125" t="n">
        <v>-0.43</v>
      </c>
      <c r="N111" s="125" t="n">
        <v>-0.34</v>
      </c>
      <c r="O111" s="125" t="n">
        <v>-0.155</v>
      </c>
      <c r="P111" s="125" t="n">
        <v>0.3</v>
      </c>
      <c r="Q111" s="125" t="n">
        <v>-0.07</v>
      </c>
    </row>
    <row r="112" customFormat="false" ht="12" hidden="false" customHeight="false" outlineLevel="0" collapsed="false">
      <c r="C112" s="125" t="n">
        <v>4.33</v>
      </c>
      <c r="D112" s="125" t="n">
        <v>0.0025</v>
      </c>
      <c r="E112" s="125" t="n">
        <v>0.57</v>
      </c>
      <c r="F112" s="125" t="n">
        <v>0</v>
      </c>
      <c r="G112" s="125" t="n">
        <v>0.25</v>
      </c>
      <c r="H112" s="125" t="n">
        <v>-0.26</v>
      </c>
      <c r="I112" s="125" t="n">
        <v>0.358</v>
      </c>
      <c r="J112" s="125" t="n">
        <v>-0.13</v>
      </c>
      <c r="K112" s="127" t="n">
        <v>-0.06</v>
      </c>
      <c r="L112" s="125" t="n">
        <v>0.308</v>
      </c>
      <c r="M112" s="125" t="n">
        <v>-0.43</v>
      </c>
      <c r="N112" s="125" t="n">
        <v>-0.34</v>
      </c>
      <c r="O112" s="125" t="n">
        <v>-0.1575</v>
      </c>
      <c r="P112" s="125" t="n">
        <v>0.3</v>
      </c>
      <c r="Q112" s="125" t="n">
        <v>-0.07</v>
      </c>
    </row>
    <row r="113" customFormat="false" ht="12" hidden="false" customHeight="false" outlineLevel="0" collapsed="false">
      <c r="C113" s="125" t="n">
        <v>4.3775</v>
      </c>
      <c r="D113" s="125" t="n">
        <v>0.0025</v>
      </c>
      <c r="E113" s="125" t="n">
        <v>0.57</v>
      </c>
      <c r="F113" s="125" t="n">
        <v>0</v>
      </c>
      <c r="G113" s="125" t="n">
        <v>0.25</v>
      </c>
      <c r="H113" s="125" t="n">
        <v>-0.26</v>
      </c>
      <c r="I113" s="125" t="n">
        <v>0.428</v>
      </c>
      <c r="J113" s="125" t="n">
        <v>-0.13</v>
      </c>
      <c r="K113" s="127" t="n">
        <v>-0.06</v>
      </c>
      <c r="L113" s="125" t="n">
        <v>0.378</v>
      </c>
      <c r="M113" s="125" t="n">
        <v>-0.43</v>
      </c>
      <c r="N113" s="125" t="n">
        <v>-0.34</v>
      </c>
      <c r="O113" s="125" t="n">
        <v>-0.16</v>
      </c>
      <c r="P113" s="125" t="n">
        <v>0.3</v>
      </c>
      <c r="Q113" s="125" t="n">
        <v>-0.07</v>
      </c>
    </row>
    <row r="114" customFormat="false" ht="12" hidden="false" customHeight="false" outlineLevel="0" collapsed="false">
      <c r="C114" s="125" t="n">
        <v>4.2935</v>
      </c>
      <c r="D114" s="125" t="n">
        <v>0.0025</v>
      </c>
      <c r="E114" s="125" t="n">
        <v>0.57</v>
      </c>
      <c r="F114" s="125" t="n">
        <v>0</v>
      </c>
      <c r="G114" s="125" t="n">
        <v>0.25</v>
      </c>
      <c r="H114" s="125" t="n">
        <v>-0.26</v>
      </c>
      <c r="I114" s="125" t="n">
        <v>0.298</v>
      </c>
      <c r="J114" s="125" t="n">
        <v>-0.13</v>
      </c>
      <c r="K114" s="127" t="n">
        <v>-0.06</v>
      </c>
      <c r="L114" s="125" t="n">
        <v>0.248</v>
      </c>
      <c r="M114" s="125" t="n">
        <v>-0.43</v>
      </c>
      <c r="N114" s="125" t="n">
        <v>-0.34</v>
      </c>
      <c r="O114" s="125" t="n">
        <v>-0.1525</v>
      </c>
      <c r="P114" s="125" t="n">
        <v>0.3</v>
      </c>
      <c r="Q114" s="125" t="n">
        <v>-0.07</v>
      </c>
    </row>
    <row r="115" customFormat="false" ht="12" hidden="false" customHeight="false" outlineLevel="0" collapsed="false">
      <c r="C115" s="125" t="n">
        <v>4.1585</v>
      </c>
      <c r="D115" s="125" t="n">
        <v>0.0025</v>
      </c>
      <c r="E115" s="125" t="n">
        <v>0.57</v>
      </c>
      <c r="F115" s="125" t="n">
        <v>0</v>
      </c>
      <c r="G115" s="125" t="n">
        <v>0.25</v>
      </c>
      <c r="H115" s="125" t="n">
        <v>-0.26</v>
      </c>
      <c r="I115" s="125" t="n">
        <v>0.118</v>
      </c>
      <c r="J115" s="125" t="n">
        <v>-0.13</v>
      </c>
      <c r="K115" s="127" t="n">
        <v>-0.06</v>
      </c>
      <c r="L115" s="125" t="n">
        <v>0.068</v>
      </c>
      <c r="M115" s="125" t="n">
        <v>-0.43</v>
      </c>
      <c r="N115" s="125" t="n">
        <v>-0.34</v>
      </c>
      <c r="O115" s="125" t="n">
        <v>-0.15</v>
      </c>
      <c r="P115" s="125" t="n">
        <v>0.3</v>
      </c>
      <c r="Q115" s="125" t="n">
        <v>-0.07</v>
      </c>
    </row>
    <row r="116" customFormat="false" ht="12" hidden="false" customHeight="false" outlineLevel="0" collapsed="false">
      <c r="C116" s="125" t="n">
        <v>3.9835</v>
      </c>
      <c r="D116" s="125" t="n">
        <v>0.0025</v>
      </c>
      <c r="E116" s="125" t="n">
        <v>0.475</v>
      </c>
      <c r="F116" s="125" t="n">
        <v>0</v>
      </c>
      <c r="G116" s="125" t="n">
        <v>0.26</v>
      </c>
      <c r="H116" s="125" t="n">
        <v>-0.32</v>
      </c>
      <c r="I116" s="125" t="n">
        <v>-0.2</v>
      </c>
      <c r="J116" s="125" t="n">
        <v>-0.195</v>
      </c>
      <c r="K116" s="127" t="n">
        <v>-0.06</v>
      </c>
      <c r="L116" s="125" t="n">
        <v>-0.25</v>
      </c>
      <c r="M116" s="125" t="n">
        <v>-0.55</v>
      </c>
      <c r="N116" s="125" t="n">
        <v>-0.4</v>
      </c>
      <c r="O116" s="125" t="n">
        <v>-0.155</v>
      </c>
      <c r="P116" s="125" t="n">
        <v>0.26</v>
      </c>
      <c r="Q116" s="125" t="n">
        <v>-0.07</v>
      </c>
    </row>
    <row r="117" customFormat="false" ht="12" hidden="false" customHeight="false" outlineLevel="0" collapsed="false">
      <c r="C117" s="125" t="n">
        <v>3.9875</v>
      </c>
      <c r="D117" s="125" t="n">
        <v>0.0025</v>
      </c>
      <c r="E117" s="125" t="n">
        <v>0.475</v>
      </c>
      <c r="F117" s="125" t="n">
        <v>0</v>
      </c>
      <c r="G117" s="125" t="n">
        <v>0.26</v>
      </c>
      <c r="H117" s="125" t="n">
        <v>-0.32</v>
      </c>
      <c r="I117" s="125" t="n">
        <v>-0.2</v>
      </c>
      <c r="J117" s="125" t="n">
        <v>-0.195</v>
      </c>
      <c r="K117" s="127" t="n">
        <v>-0.06</v>
      </c>
      <c r="L117" s="125" t="n">
        <v>-0.25</v>
      </c>
      <c r="M117" s="125" t="n">
        <v>-0.55</v>
      </c>
      <c r="N117" s="125" t="n">
        <v>-0.4</v>
      </c>
      <c r="O117" s="125" t="n">
        <v>-0.155</v>
      </c>
      <c r="P117" s="125" t="n">
        <v>0.26</v>
      </c>
      <c r="Q117" s="125" t="n">
        <v>-0.07</v>
      </c>
    </row>
    <row r="118" customFormat="false" ht="12" hidden="false" customHeight="false" outlineLevel="0" collapsed="false">
      <c r="C118" s="125" t="n">
        <v>4.0275</v>
      </c>
      <c r="D118" s="125" t="n">
        <v>0.0025</v>
      </c>
      <c r="E118" s="125" t="n">
        <v>0.475</v>
      </c>
      <c r="F118" s="125" t="n">
        <v>0</v>
      </c>
      <c r="G118" s="125" t="n">
        <v>0.26</v>
      </c>
      <c r="H118" s="125" t="n">
        <v>-0.32</v>
      </c>
      <c r="I118" s="125" t="n">
        <v>-0.2</v>
      </c>
      <c r="J118" s="125" t="n">
        <v>-0.195</v>
      </c>
      <c r="K118" s="127" t="n">
        <v>-0.06</v>
      </c>
      <c r="L118" s="125" t="n">
        <v>-0.25</v>
      </c>
      <c r="M118" s="125" t="n">
        <v>-0.55</v>
      </c>
      <c r="N118" s="125" t="n">
        <v>-0.4</v>
      </c>
      <c r="O118" s="125" t="n">
        <v>-0.155</v>
      </c>
      <c r="P118" s="125" t="n">
        <v>0.26</v>
      </c>
      <c r="Q118" s="125" t="n">
        <v>-0.07</v>
      </c>
    </row>
    <row r="119" customFormat="false" ht="12" hidden="false" customHeight="false" outlineLevel="0" collapsed="false">
      <c r="C119" s="125" t="n">
        <v>4.0695</v>
      </c>
      <c r="D119" s="125" t="n">
        <v>0.0025</v>
      </c>
      <c r="E119" s="125" t="n">
        <v>0.475</v>
      </c>
      <c r="F119" s="125" t="n">
        <v>0</v>
      </c>
      <c r="G119" s="125" t="n">
        <v>0.26</v>
      </c>
      <c r="H119" s="125" t="n">
        <v>-0.32</v>
      </c>
      <c r="I119" s="125" t="n">
        <v>-0.2</v>
      </c>
      <c r="J119" s="125" t="n">
        <v>-0.195</v>
      </c>
      <c r="K119" s="127" t="n">
        <v>-0.06</v>
      </c>
      <c r="L119" s="125" t="n">
        <v>-0.25</v>
      </c>
      <c r="M119" s="125" t="n">
        <v>-0.55</v>
      </c>
      <c r="N119" s="125" t="n">
        <v>-0.4</v>
      </c>
      <c r="O119" s="125" t="n">
        <v>-0.155</v>
      </c>
      <c r="P119" s="125" t="n">
        <v>0.26</v>
      </c>
      <c r="Q119" s="125" t="n">
        <v>-0.07</v>
      </c>
    </row>
    <row r="120" customFormat="false" ht="12" hidden="false" customHeight="false" outlineLevel="0" collapsed="false">
      <c r="C120" s="125" t="n">
        <v>4.1065</v>
      </c>
      <c r="D120" s="125" t="n">
        <v>0.0025</v>
      </c>
      <c r="E120" s="125" t="n">
        <v>0.475</v>
      </c>
      <c r="F120" s="125" t="n">
        <v>0</v>
      </c>
      <c r="G120" s="125" t="n">
        <v>0.26</v>
      </c>
      <c r="H120" s="125" t="n">
        <v>-0.32</v>
      </c>
      <c r="I120" s="125" t="n">
        <v>-0.2</v>
      </c>
      <c r="J120" s="125" t="n">
        <v>-0.195</v>
      </c>
      <c r="K120" s="127" t="n">
        <v>-0.06</v>
      </c>
      <c r="L120" s="125" t="n">
        <v>-0.25</v>
      </c>
      <c r="M120" s="125" t="n">
        <v>-0.55</v>
      </c>
      <c r="N120" s="125" t="n">
        <v>-0.4</v>
      </c>
      <c r="O120" s="125" t="n">
        <v>-0.155</v>
      </c>
      <c r="P120" s="125" t="n">
        <v>0.26</v>
      </c>
      <c r="Q120" s="125" t="n">
        <v>-0.07</v>
      </c>
    </row>
    <row r="121" customFormat="false" ht="12" hidden="false" customHeight="false" outlineLevel="0" collapsed="false">
      <c r="C121" s="125" t="n">
        <v>4.0895</v>
      </c>
      <c r="D121" s="125" t="n">
        <v>0.0025</v>
      </c>
      <c r="E121" s="125" t="n">
        <v>0.475</v>
      </c>
      <c r="F121" s="125" t="n">
        <v>0</v>
      </c>
      <c r="G121" s="125" t="n">
        <v>0.26</v>
      </c>
      <c r="H121" s="125" t="n">
        <v>-0.32</v>
      </c>
      <c r="I121" s="125" t="n">
        <v>-0.2</v>
      </c>
      <c r="J121" s="125" t="n">
        <v>-0.195</v>
      </c>
      <c r="K121" s="127" t="n">
        <v>-0.06</v>
      </c>
      <c r="L121" s="125" t="n">
        <v>-0.25</v>
      </c>
      <c r="M121" s="125" t="n">
        <v>-0.55</v>
      </c>
      <c r="N121" s="125" t="n">
        <v>-0.4</v>
      </c>
      <c r="O121" s="125" t="n">
        <v>-0.155</v>
      </c>
      <c r="P121" s="125" t="n">
        <v>0.26</v>
      </c>
      <c r="Q121" s="125" t="n">
        <v>-0.07</v>
      </c>
    </row>
    <row r="122" customFormat="false" ht="12" hidden="false" customHeight="false" outlineLevel="0" collapsed="false">
      <c r="C122" s="125" t="n">
        <v>4.1025</v>
      </c>
      <c r="D122" s="125" t="n">
        <v>0.0025</v>
      </c>
      <c r="E122" s="125" t="n">
        <v>0.475</v>
      </c>
      <c r="F122" s="125" t="n">
        <v>0</v>
      </c>
      <c r="G122" s="125" t="n">
        <v>0.26</v>
      </c>
      <c r="H122" s="125" t="n">
        <v>-0.32</v>
      </c>
      <c r="I122" s="125" t="n">
        <v>-0.2</v>
      </c>
      <c r="J122" s="125" t="n">
        <v>-0.195</v>
      </c>
      <c r="K122" s="127" t="n">
        <v>-0.06</v>
      </c>
      <c r="L122" s="125" t="n">
        <v>-0.25</v>
      </c>
      <c r="M122" s="125" t="n">
        <v>-0.55</v>
      </c>
      <c r="N122" s="125" t="n">
        <v>-0.4</v>
      </c>
      <c r="O122" s="125" t="n">
        <v>-0.155</v>
      </c>
      <c r="P122" s="125" t="n">
        <v>0.26</v>
      </c>
      <c r="Q122" s="125" t="n">
        <v>-0.07</v>
      </c>
    </row>
    <row r="123" customFormat="false" ht="12" hidden="false" customHeight="false" outlineLevel="0" collapsed="false">
      <c r="C123" s="125" t="n">
        <v>4.2575</v>
      </c>
      <c r="D123" s="125" t="n">
        <v>0.0025</v>
      </c>
      <c r="E123" s="125" t="n">
        <v>0.5</v>
      </c>
      <c r="F123" s="125" t="n">
        <v>0</v>
      </c>
      <c r="G123" s="125" t="n">
        <v>0.35</v>
      </c>
      <c r="H123" s="125" t="n">
        <v>-0.26</v>
      </c>
      <c r="I123" s="125" t="n">
        <v>0.298</v>
      </c>
      <c r="J123" s="125" t="n">
        <v>-0.13</v>
      </c>
      <c r="K123" s="127" t="n">
        <v>-0.06</v>
      </c>
      <c r="L123" s="125" t="n">
        <v>0.248</v>
      </c>
      <c r="M123" s="125" t="n">
        <v>-0.545</v>
      </c>
      <c r="N123" s="125" t="n">
        <v>-0.34</v>
      </c>
      <c r="O123" s="125" t="n">
        <v>-0.155</v>
      </c>
      <c r="P123" s="125" t="n">
        <v>0.3</v>
      </c>
      <c r="Q123" s="125" t="n">
        <v>-0.07</v>
      </c>
    </row>
    <row r="124" customFormat="false" ht="12" hidden="false" customHeight="false" outlineLevel="0" collapsed="false">
      <c r="C124" s="125" t="n">
        <v>4.4175</v>
      </c>
      <c r="D124" s="125" t="n">
        <v>0.0025</v>
      </c>
      <c r="E124" s="125" t="n">
        <v>0.57</v>
      </c>
      <c r="F124" s="125" t="n">
        <v>0</v>
      </c>
      <c r="G124" s="125" t="n">
        <v>0.35</v>
      </c>
      <c r="H124" s="125" t="n">
        <v>-0.26</v>
      </c>
      <c r="I124" s="125" t="n">
        <v>0.358</v>
      </c>
      <c r="J124" s="125" t="n">
        <v>-0.13</v>
      </c>
      <c r="K124" s="127" t="n">
        <v>-0.06</v>
      </c>
      <c r="L124" s="125" t="n">
        <v>0.308</v>
      </c>
      <c r="M124" s="125" t="n">
        <v>-0.545</v>
      </c>
      <c r="N124" s="125" t="n">
        <v>-0.34</v>
      </c>
      <c r="O124" s="125" t="n">
        <v>-0.1575</v>
      </c>
      <c r="P124" s="125" t="n">
        <v>0.3</v>
      </c>
      <c r="Q124" s="125" t="n">
        <v>-0.07</v>
      </c>
    </row>
    <row r="125" customFormat="false" ht="12" hidden="false" customHeight="false" outlineLevel="0" collapsed="false">
      <c r="C125" s="125" t="n">
        <v>4.4675</v>
      </c>
      <c r="D125" s="125" t="n">
        <v>0.0025</v>
      </c>
      <c r="E125" s="125" t="n">
        <v>0.57</v>
      </c>
      <c r="F125" s="125" t="n">
        <v>0</v>
      </c>
      <c r="G125" s="125" t="n">
        <v>0.35</v>
      </c>
      <c r="H125" s="125" t="n">
        <v>-0.26</v>
      </c>
      <c r="I125" s="125" t="n">
        <v>0.428</v>
      </c>
      <c r="J125" s="125" t="n">
        <v>-0.13</v>
      </c>
      <c r="K125" s="127" t="n">
        <v>-0.06</v>
      </c>
      <c r="L125" s="125" t="n">
        <v>0.378</v>
      </c>
      <c r="M125" s="125" t="n">
        <v>-0.545</v>
      </c>
      <c r="N125" s="125" t="n">
        <v>-0.34</v>
      </c>
      <c r="O125" s="125" t="n">
        <v>-0.16</v>
      </c>
      <c r="P125" s="125" t="n">
        <v>0.3</v>
      </c>
      <c r="Q125" s="125" t="n">
        <v>-0.07</v>
      </c>
    </row>
    <row r="126" customFormat="false" ht="12" hidden="false" customHeight="false" outlineLevel="0" collapsed="false">
      <c r="C126" s="125" t="n">
        <v>4.3835</v>
      </c>
      <c r="D126" s="125" t="n">
        <v>0.0025</v>
      </c>
      <c r="E126" s="125" t="n">
        <v>0.57</v>
      </c>
      <c r="F126" s="125" t="n">
        <v>0</v>
      </c>
      <c r="G126" s="125" t="n">
        <v>0.35</v>
      </c>
      <c r="H126" s="125" t="n">
        <v>-0.26</v>
      </c>
      <c r="I126" s="125" t="n">
        <v>0.298</v>
      </c>
      <c r="J126" s="125" t="n">
        <v>-0.13</v>
      </c>
      <c r="K126" s="127" t="n">
        <v>-0.06</v>
      </c>
      <c r="L126" s="125" t="n">
        <v>0.248</v>
      </c>
      <c r="M126" s="125" t="n">
        <v>-0.545</v>
      </c>
      <c r="N126" s="125" t="n">
        <v>-0.34</v>
      </c>
      <c r="O126" s="125" t="n">
        <v>-0.1525</v>
      </c>
      <c r="P126" s="125" t="n">
        <v>0.3</v>
      </c>
      <c r="Q126" s="125" t="n">
        <v>-0.07</v>
      </c>
    </row>
    <row r="127" customFormat="false" ht="12" hidden="false" customHeight="false" outlineLevel="0" collapsed="false">
      <c r="C127" s="125" t="n">
        <v>4.2485</v>
      </c>
      <c r="D127" s="125" t="n">
        <v>0.0025</v>
      </c>
      <c r="E127" s="125" t="n">
        <v>0.57</v>
      </c>
      <c r="F127" s="125" t="n">
        <v>0</v>
      </c>
      <c r="G127" s="125" t="n">
        <v>0.35</v>
      </c>
      <c r="H127" s="125" t="n">
        <v>-0.26</v>
      </c>
      <c r="I127" s="125" t="n">
        <v>0.118</v>
      </c>
      <c r="J127" s="125" t="n">
        <v>-0.13</v>
      </c>
      <c r="K127" s="127" t="n">
        <v>-0.06</v>
      </c>
      <c r="L127" s="125" t="n">
        <v>0.068</v>
      </c>
      <c r="M127" s="125" t="n">
        <v>-0.545</v>
      </c>
      <c r="N127" s="125" t="n">
        <v>-0.34</v>
      </c>
      <c r="O127" s="125" t="n">
        <v>-0.15</v>
      </c>
      <c r="P127" s="125" t="n">
        <v>0.3</v>
      </c>
      <c r="Q127" s="125" t="n">
        <v>-0.07</v>
      </c>
    </row>
    <row r="128" customFormat="false" ht="12" hidden="false" customHeight="false" outlineLevel="0" collapsed="false">
      <c r="C128" s="125" t="n">
        <v>4.0735</v>
      </c>
      <c r="D128" s="125" t="n">
        <v>0.0025</v>
      </c>
      <c r="E128" s="125" t="n">
        <v>0.475</v>
      </c>
      <c r="F128" s="125" t="n">
        <v>0</v>
      </c>
      <c r="G128" s="125" t="n">
        <v>0.43</v>
      </c>
      <c r="H128" s="125" t="n">
        <v>-0.32</v>
      </c>
      <c r="I128" s="125" t="n">
        <v>-0.2</v>
      </c>
      <c r="J128" s="125" t="n">
        <v>-0.195</v>
      </c>
      <c r="K128" s="127" t="n">
        <v>-0.06</v>
      </c>
      <c r="L128" s="125" t="n">
        <v>-0.25</v>
      </c>
      <c r="M128" s="125" t="n">
        <v>-0.545</v>
      </c>
      <c r="N128" s="125" t="n">
        <v>-0.4</v>
      </c>
      <c r="O128" s="125" t="n">
        <v>-0.155</v>
      </c>
      <c r="P128" s="125" t="n">
        <v>0.26</v>
      </c>
      <c r="Q128" s="125" t="n">
        <v>-0.07</v>
      </c>
    </row>
    <row r="129" customFormat="false" ht="12" hidden="false" customHeight="false" outlineLevel="0" collapsed="false">
      <c r="C129" s="125" t="n">
        <v>4.0775</v>
      </c>
      <c r="D129" s="125" t="n">
        <v>0.0025</v>
      </c>
      <c r="E129" s="125" t="n">
        <v>0.475</v>
      </c>
      <c r="F129" s="125" t="n">
        <v>0</v>
      </c>
      <c r="G129" s="125" t="n">
        <v>0.43</v>
      </c>
      <c r="H129" s="125" t="n">
        <v>-0.32</v>
      </c>
      <c r="I129" s="125" t="n">
        <v>-0.05</v>
      </c>
      <c r="J129" s="125" t="n">
        <v>-0.195</v>
      </c>
      <c r="K129" s="127" t="n">
        <v>-0.06</v>
      </c>
      <c r="L129" s="125" t="n">
        <v>-0.1</v>
      </c>
      <c r="M129" s="125" t="n">
        <v>-0.545</v>
      </c>
      <c r="N129" s="125" t="n">
        <v>-0.4</v>
      </c>
      <c r="O129" s="125" t="n">
        <v>-0.155</v>
      </c>
      <c r="P129" s="125" t="n">
        <v>0.26</v>
      </c>
      <c r="Q129" s="125" t="n">
        <v>-0.07</v>
      </c>
    </row>
    <row r="130" customFormat="false" ht="12" hidden="false" customHeight="false" outlineLevel="0" collapsed="false">
      <c r="C130" s="125" t="n">
        <v>4.1175</v>
      </c>
      <c r="D130" s="125" t="n">
        <v>0.0025</v>
      </c>
      <c r="E130" s="125" t="n">
        <v>0.475</v>
      </c>
      <c r="F130" s="125" t="n">
        <v>0</v>
      </c>
      <c r="G130" s="125" t="n">
        <v>0.43</v>
      </c>
      <c r="H130" s="125" t="n">
        <v>-0.32</v>
      </c>
      <c r="I130" s="125" t="n">
        <v>-0.05</v>
      </c>
      <c r="J130" s="125" t="n">
        <v>-0.195</v>
      </c>
      <c r="K130" s="127" t="n">
        <v>-0.06</v>
      </c>
      <c r="L130" s="125" t="n">
        <v>-0.1</v>
      </c>
      <c r="M130" s="125" t="n">
        <v>-0.545</v>
      </c>
      <c r="N130" s="125" t="n">
        <v>-0.4</v>
      </c>
      <c r="O130" s="125" t="n">
        <v>-0.155</v>
      </c>
      <c r="P130" s="125" t="n">
        <v>0.26</v>
      </c>
      <c r="Q130" s="125" t="n">
        <v>-0.07</v>
      </c>
    </row>
    <row r="131" customFormat="false" ht="12" hidden="false" customHeight="false" outlineLevel="0" collapsed="false">
      <c r="C131" s="125" t="n">
        <v>4.1595</v>
      </c>
      <c r="D131" s="125" t="n">
        <v>0.0025</v>
      </c>
      <c r="E131" s="125" t="n">
        <v>0.475</v>
      </c>
      <c r="F131" s="125" t="n">
        <v>0</v>
      </c>
      <c r="G131" s="125" t="n">
        <v>0.43</v>
      </c>
      <c r="H131" s="125" t="n">
        <v>-0.32</v>
      </c>
      <c r="I131" s="125" t="n">
        <v>-0.05</v>
      </c>
      <c r="J131" s="125" t="n">
        <v>-0.195</v>
      </c>
      <c r="K131" s="127" t="n">
        <v>-0.06</v>
      </c>
      <c r="L131" s="125" t="n">
        <v>-0.1</v>
      </c>
      <c r="M131" s="125" t="n">
        <v>-0.545</v>
      </c>
      <c r="N131" s="125" t="n">
        <v>-0.4</v>
      </c>
      <c r="O131" s="125" t="n">
        <v>-0.155</v>
      </c>
      <c r="P131" s="125" t="n">
        <v>0.26</v>
      </c>
      <c r="Q131" s="125" t="n">
        <v>-0.07</v>
      </c>
    </row>
    <row r="132" customFormat="false" ht="12" hidden="false" customHeight="false" outlineLevel="0" collapsed="false">
      <c r="C132" s="125" t="n">
        <v>4.1965</v>
      </c>
      <c r="D132" s="125" t="n">
        <v>0.0025</v>
      </c>
      <c r="E132" s="125" t="n">
        <v>0.475</v>
      </c>
      <c r="F132" s="125" t="n">
        <v>0</v>
      </c>
      <c r="G132" s="125" t="n">
        <v>0.43</v>
      </c>
      <c r="H132" s="125" t="n">
        <v>-0.32</v>
      </c>
      <c r="I132" s="125" t="n">
        <v>-0.05</v>
      </c>
      <c r="J132" s="125" t="n">
        <v>-0.195</v>
      </c>
      <c r="K132" s="127" t="n">
        <v>-0.06</v>
      </c>
      <c r="L132" s="125" t="n">
        <v>-0.1</v>
      </c>
      <c r="M132" s="125" t="n">
        <v>-0.545</v>
      </c>
      <c r="N132" s="125" t="n">
        <v>-0.4</v>
      </c>
      <c r="O132" s="125" t="n">
        <v>-0.155</v>
      </c>
      <c r="P132" s="125" t="n">
        <v>0.26</v>
      </c>
      <c r="Q132" s="125" t="n">
        <v>-0.07</v>
      </c>
    </row>
    <row r="133" customFormat="false" ht="12" hidden="false" customHeight="false" outlineLevel="0" collapsed="false">
      <c r="C133" s="125" t="n">
        <v>4.1795</v>
      </c>
      <c r="D133" s="125" t="n">
        <v>0.0025</v>
      </c>
      <c r="E133" s="125" t="n">
        <v>0.475</v>
      </c>
      <c r="F133" s="125" t="n">
        <v>0</v>
      </c>
      <c r="G133" s="125" t="n">
        <v>0.43</v>
      </c>
      <c r="H133" s="125" t="n">
        <v>-0.32</v>
      </c>
      <c r="I133" s="125" t="n">
        <v>-0.05</v>
      </c>
      <c r="J133" s="125" t="n">
        <v>-0.195</v>
      </c>
      <c r="K133" s="127" t="n">
        <v>-0.06</v>
      </c>
      <c r="L133" s="125" t="n">
        <v>-0.1</v>
      </c>
      <c r="M133" s="125" t="n">
        <v>-0.545</v>
      </c>
      <c r="N133" s="125" t="n">
        <v>-0.4</v>
      </c>
      <c r="O133" s="125" t="n">
        <v>-0.155</v>
      </c>
      <c r="P133" s="125" t="n">
        <v>0.26</v>
      </c>
      <c r="Q133" s="125" t="n">
        <v>-0.07</v>
      </c>
    </row>
    <row r="134" customFormat="false" ht="12" hidden="false" customHeight="false" outlineLevel="0" collapsed="false">
      <c r="C134" s="125" t="n">
        <v>4.1925</v>
      </c>
      <c r="D134" s="125" t="n">
        <v>0.0025</v>
      </c>
      <c r="E134" s="125" t="n">
        <v>0.475</v>
      </c>
      <c r="F134" s="125" t="n">
        <v>0</v>
      </c>
      <c r="G134" s="125" t="n">
        <v>0.43</v>
      </c>
      <c r="H134" s="125" t="n">
        <v>-0.32</v>
      </c>
      <c r="I134" s="125" t="n">
        <v>-0.05</v>
      </c>
      <c r="J134" s="125" t="n">
        <v>-0.195</v>
      </c>
      <c r="K134" s="127" t="n">
        <v>-0.06</v>
      </c>
      <c r="L134" s="125" t="n">
        <v>-0.1</v>
      </c>
      <c r="M134" s="125" t="n">
        <v>-0.545</v>
      </c>
      <c r="N134" s="125" t="n">
        <v>-0.4</v>
      </c>
      <c r="O134" s="125" t="n">
        <v>-0.155</v>
      </c>
      <c r="P134" s="125" t="n">
        <v>0.26</v>
      </c>
      <c r="Q134" s="125" t="n">
        <v>-0.07</v>
      </c>
    </row>
    <row r="135" customFormat="false" ht="12" hidden="false" customHeight="false" outlineLevel="0" collapsed="false">
      <c r="C135" s="125" t="n">
        <v>4.3475</v>
      </c>
      <c r="D135" s="125" t="n">
        <v>0.0025</v>
      </c>
      <c r="E135" s="125" t="n">
        <v>0.5</v>
      </c>
      <c r="F135" s="125" t="n">
        <v>0</v>
      </c>
      <c r="G135" s="125" t="n">
        <v>0.35</v>
      </c>
      <c r="H135" s="125" t="n">
        <v>-0.26</v>
      </c>
      <c r="I135" s="125" t="n">
        <v>0.298</v>
      </c>
      <c r="J135" s="125" t="n">
        <v>-0.13</v>
      </c>
      <c r="K135" s="127" t="n">
        <v>-0.06</v>
      </c>
      <c r="L135" s="125" t="n">
        <v>0.248</v>
      </c>
      <c r="M135" s="125" t="n">
        <v>-0.52</v>
      </c>
      <c r="N135" s="125" t="n">
        <v>-0.34</v>
      </c>
      <c r="O135" s="125" t="n">
        <v>-0.155</v>
      </c>
      <c r="P135" s="125" t="n">
        <v>0.3</v>
      </c>
      <c r="Q135" s="125" t="n">
        <v>-0.07</v>
      </c>
    </row>
    <row r="136" customFormat="false" ht="12" hidden="false" customHeight="false" outlineLevel="0" collapsed="false">
      <c r="C136" s="125" t="n">
        <v>4.5075</v>
      </c>
      <c r="D136" s="125" t="n">
        <v>0.0025</v>
      </c>
      <c r="E136" s="125" t="n">
        <v>0.57</v>
      </c>
      <c r="F136" s="125" t="n">
        <v>0</v>
      </c>
      <c r="G136" s="125" t="n">
        <v>0.35</v>
      </c>
      <c r="H136" s="125" t="n">
        <v>-0.26</v>
      </c>
      <c r="I136" s="125" t="n">
        <v>0.358</v>
      </c>
      <c r="J136" s="125" t="n">
        <v>-0.13</v>
      </c>
      <c r="K136" s="127" t="n">
        <v>-0.06</v>
      </c>
      <c r="L136" s="125" t="n">
        <v>0.308</v>
      </c>
      <c r="M136" s="125" t="n">
        <v>-0.52</v>
      </c>
      <c r="N136" s="125" t="n">
        <v>-0.34</v>
      </c>
      <c r="O136" s="125" t="n">
        <v>-0.1575</v>
      </c>
      <c r="P136" s="125" t="n">
        <v>0.3</v>
      </c>
      <c r="Q136" s="125" t="n">
        <v>-0.07</v>
      </c>
    </row>
    <row r="137" customFormat="false" ht="12" hidden="false" customHeight="false" outlineLevel="0" collapsed="false">
      <c r="C137" s="125" t="n">
        <v>4.56</v>
      </c>
      <c r="D137" s="125" t="n">
        <v>0.0025</v>
      </c>
      <c r="E137" s="125" t="n">
        <v>0.57</v>
      </c>
      <c r="F137" s="125" t="n">
        <v>0</v>
      </c>
      <c r="G137" s="125" t="n">
        <v>0.35</v>
      </c>
      <c r="H137" s="125" t="n">
        <v>-0.26</v>
      </c>
      <c r="I137" s="125" t="n">
        <v>0.428</v>
      </c>
      <c r="J137" s="125" t="n">
        <v>-0.13</v>
      </c>
      <c r="K137" s="127" t="n">
        <v>-0.06</v>
      </c>
      <c r="L137" s="125" t="n">
        <v>0.378</v>
      </c>
      <c r="M137" s="125" t="n">
        <v>-0.52</v>
      </c>
      <c r="N137" s="125" t="n">
        <v>-0.34</v>
      </c>
      <c r="O137" s="125" t="n">
        <v>-0.16</v>
      </c>
      <c r="P137" s="125" t="n">
        <v>0.3</v>
      </c>
      <c r="Q137" s="125" t="n">
        <v>-0.07</v>
      </c>
    </row>
    <row r="138" customFormat="false" ht="12" hidden="false" customHeight="false" outlineLevel="0" collapsed="false">
      <c r="C138" s="125" t="n">
        <v>4.476</v>
      </c>
      <c r="D138" s="125" t="n">
        <v>0.0025</v>
      </c>
      <c r="E138" s="125" t="n">
        <v>0.57</v>
      </c>
      <c r="F138" s="125" t="n">
        <v>0</v>
      </c>
      <c r="G138" s="125" t="n">
        <v>0.35</v>
      </c>
      <c r="H138" s="125" t="n">
        <v>-0.26</v>
      </c>
      <c r="I138" s="125" t="n">
        <v>0.298</v>
      </c>
      <c r="J138" s="125" t="n">
        <v>-0.13</v>
      </c>
      <c r="K138" s="127" t="n">
        <v>-0.06</v>
      </c>
      <c r="L138" s="125" t="n">
        <v>0.248</v>
      </c>
      <c r="M138" s="125" t="n">
        <v>-0.52</v>
      </c>
      <c r="N138" s="125" t="n">
        <v>-0.34</v>
      </c>
      <c r="O138" s="125" t="n">
        <v>-0.1525</v>
      </c>
      <c r="P138" s="125" t="n">
        <v>0.3</v>
      </c>
      <c r="Q138" s="125" t="n">
        <v>-0.07</v>
      </c>
    </row>
    <row r="139" customFormat="false" ht="12" hidden="false" customHeight="false" outlineLevel="0" collapsed="false">
      <c r="C139" s="125" t="n">
        <v>4.341</v>
      </c>
      <c r="D139" s="125" t="n">
        <v>0.0025</v>
      </c>
      <c r="E139" s="125" t="n">
        <v>0.57</v>
      </c>
      <c r="F139" s="125" t="n">
        <v>0</v>
      </c>
      <c r="G139" s="125" t="n">
        <v>0.35</v>
      </c>
      <c r="H139" s="125" t="n">
        <v>-0.26</v>
      </c>
      <c r="I139" s="125" t="n">
        <v>0.118</v>
      </c>
      <c r="J139" s="125" t="n">
        <v>-0.13</v>
      </c>
      <c r="K139" s="127" t="n">
        <v>-0.06</v>
      </c>
      <c r="L139" s="125" t="n">
        <v>0.068</v>
      </c>
      <c r="M139" s="125" t="n">
        <v>-0.52</v>
      </c>
      <c r="N139" s="125" t="n">
        <v>-0.34</v>
      </c>
      <c r="O139" s="125" t="n">
        <v>-0.15</v>
      </c>
      <c r="P139" s="125" t="n">
        <v>0.3</v>
      </c>
      <c r="Q139" s="125" t="n">
        <v>-0.07</v>
      </c>
    </row>
    <row r="140" customFormat="false" ht="12" hidden="false" customHeight="false" outlineLevel="0" collapsed="false">
      <c r="C140" s="125" t="n">
        <v>4.166</v>
      </c>
      <c r="D140" s="125" t="n">
        <v>0.0025</v>
      </c>
      <c r="E140" s="125" t="n">
        <v>0.475</v>
      </c>
      <c r="F140" s="125" t="n">
        <v>0</v>
      </c>
      <c r="G140" s="125" t="n">
        <v>0.43</v>
      </c>
      <c r="H140" s="125" t="n">
        <v>-0.32</v>
      </c>
      <c r="I140" s="125" t="n">
        <v>-0.2</v>
      </c>
      <c r="J140" s="125" t="n">
        <v>-0.195</v>
      </c>
      <c r="K140" s="127" t="n">
        <v>-0.06</v>
      </c>
      <c r="L140" s="125" t="n">
        <v>-0.25</v>
      </c>
      <c r="M140" s="125" t="n">
        <v>-0.633</v>
      </c>
      <c r="N140" s="125" t="n">
        <v>-0.4</v>
      </c>
      <c r="O140" s="125" t="n">
        <v>-0.155</v>
      </c>
      <c r="P140" s="125" t="n">
        <v>0.26</v>
      </c>
      <c r="Q140" s="125" t="n">
        <v>-0.07</v>
      </c>
    </row>
    <row r="141" customFormat="false" ht="12" hidden="false" customHeight="false" outlineLevel="0" collapsed="false">
      <c r="C141" s="125" t="n">
        <v>4.17</v>
      </c>
      <c r="D141" s="125" t="n">
        <v>0.0025</v>
      </c>
      <c r="E141" s="125" t="n">
        <v>0.475</v>
      </c>
      <c r="F141" s="125" t="n">
        <v>0</v>
      </c>
      <c r="G141" s="125" t="n">
        <v>0.43</v>
      </c>
      <c r="H141" s="125" t="n">
        <v>-0.32</v>
      </c>
      <c r="I141" s="125" t="n">
        <v>-0.05</v>
      </c>
      <c r="J141" s="125" t="n">
        <v>-0.195</v>
      </c>
      <c r="K141" s="127" t="n">
        <v>-0.06</v>
      </c>
      <c r="L141" s="125" t="n">
        <v>-0.1</v>
      </c>
      <c r="M141" s="125" t="n">
        <v>-0.633</v>
      </c>
      <c r="N141" s="125" t="n">
        <v>-0.4</v>
      </c>
      <c r="O141" s="125" t="n">
        <v>-0.155</v>
      </c>
      <c r="P141" s="125" t="n">
        <v>0.26</v>
      </c>
      <c r="Q141" s="125" t="n">
        <v>-0.07</v>
      </c>
    </row>
    <row r="142" customFormat="false" ht="12" hidden="false" customHeight="false" outlineLevel="0" collapsed="false">
      <c r="C142" s="125" t="n">
        <v>4.21</v>
      </c>
      <c r="D142" s="125" t="n">
        <v>0.0025</v>
      </c>
      <c r="E142" s="125" t="n">
        <v>0.475</v>
      </c>
      <c r="F142" s="125" t="n">
        <v>0</v>
      </c>
      <c r="G142" s="125" t="n">
        <v>0.43</v>
      </c>
      <c r="H142" s="125" t="n">
        <v>-0.32</v>
      </c>
      <c r="I142" s="125" t="n">
        <v>-0.05</v>
      </c>
      <c r="J142" s="125" t="n">
        <v>-0.195</v>
      </c>
      <c r="K142" s="127" t="n">
        <v>-0.06</v>
      </c>
      <c r="L142" s="125" t="n">
        <v>-0.1</v>
      </c>
      <c r="M142" s="125" t="n">
        <v>-0.633</v>
      </c>
      <c r="N142" s="125" t="n">
        <v>-0.4</v>
      </c>
      <c r="O142" s="125" t="n">
        <v>-0.155</v>
      </c>
      <c r="P142" s="125" t="n">
        <v>0.26</v>
      </c>
      <c r="Q142" s="125" t="n">
        <v>-0.07</v>
      </c>
    </row>
    <row r="143" customFormat="false" ht="12" hidden="false" customHeight="false" outlineLevel="0" collapsed="false">
      <c r="C143" s="125" t="n">
        <v>4.252</v>
      </c>
      <c r="D143" s="125" t="n">
        <v>0.0025</v>
      </c>
      <c r="E143" s="125" t="n">
        <v>0.475</v>
      </c>
      <c r="F143" s="125" t="n">
        <v>0</v>
      </c>
      <c r="G143" s="125" t="n">
        <v>0.43</v>
      </c>
      <c r="H143" s="125" t="n">
        <v>-0.32</v>
      </c>
      <c r="I143" s="125" t="n">
        <v>-0.05</v>
      </c>
      <c r="J143" s="125" t="n">
        <v>-0.195</v>
      </c>
      <c r="K143" s="127" t="n">
        <v>-0.06</v>
      </c>
      <c r="L143" s="125" t="n">
        <v>-0.1</v>
      </c>
      <c r="M143" s="125" t="n">
        <v>-0.633</v>
      </c>
      <c r="N143" s="125" t="n">
        <v>-0.4</v>
      </c>
      <c r="O143" s="125" t="n">
        <v>-0.155</v>
      </c>
      <c r="P143" s="125" t="n">
        <v>0.26</v>
      </c>
      <c r="Q143" s="125" t="n">
        <v>-0.07</v>
      </c>
    </row>
    <row r="144" customFormat="false" ht="12" hidden="false" customHeight="false" outlineLevel="0" collapsed="false">
      <c r="C144" s="125" t="n">
        <v>4.289</v>
      </c>
      <c r="D144" s="125" t="n">
        <v>0.0025</v>
      </c>
      <c r="E144" s="125" t="n">
        <v>0.475</v>
      </c>
      <c r="F144" s="125" t="n">
        <v>0</v>
      </c>
      <c r="G144" s="125" t="n">
        <v>0.43</v>
      </c>
      <c r="H144" s="125" t="n">
        <v>-0.32</v>
      </c>
      <c r="I144" s="125" t="n">
        <v>-0.05</v>
      </c>
      <c r="J144" s="125" t="n">
        <v>-0.195</v>
      </c>
      <c r="K144" s="127" t="n">
        <v>-0.06</v>
      </c>
      <c r="L144" s="125" t="n">
        <v>-0.1</v>
      </c>
      <c r="M144" s="125" t="n">
        <v>-0.633</v>
      </c>
      <c r="N144" s="125" t="n">
        <v>-0.4</v>
      </c>
      <c r="O144" s="125" t="n">
        <v>-0.155</v>
      </c>
      <c r="P144" s="125" t="n">
        <v>0.26</v>
      </c>
      <c r="Q144" s="125" t="n">
        <v>-0.07</v>
      </c>
    </row>
    <row r="145" customFormat="false" ht="12" hidden="false" customHeight="false" outlineLevel="0" collapsed="false">
      <c r="C145" s="125" t="n">
        <v>4.272</v>
      </c>
      <c r="D145" s="125" t="n">
        <v>0.0025</v>
      </c>
      <c r="E145" s="125" t="n">
        <v>0.475</v>
      </c>
      <c r="F145" s="125" t="n">
        <v>0</v>
      </c>
      <c r="G145" s="125" t="n">
        <v>0.43</v>
      </c>
      <c r="H145" s="125" t="n">
        <v>-0.32</v>
      </c>
      <c r="I145" s="125" t="n">
        <v>-0.05</v>
      </c>
      <c r="J145" s="125" t="n">
        <v>-0.195</v>
      </c>
      <c r="K145" s="127" t="n">
        <v>-0.06</v>
      </c>
      <c r="L145" s="125" t="n">
        <v>-0.1</v>
      </c>
      <c r="M145" s="125" t="n">
        <v>-0.633</v>
      </c>
      <c r="N145" s="125" t="n">
        <v>-0.4</v>
      </c>
      <c r="O145" s="125" t="n">
        <v>-0.155</v>
      </c>
      <c r="P145" s="125" t="n">
        <v>0.26</v>
      </c>
      <c r="Q145" s="125" t="n">
        <v>-0.07</v>
      </c>
    </row>
    <row r="146" customFormat="false" ht="12" hidden="false" customHeight="false" outlineLevel="0" collapsed="false">
      <c r="C146" s="125" t="n">
        <v>4.285</v>
      </c>
      <c r="D146" s="125" t="n">
        <v>0.0025</v>
      </c>
      <c r="E146" s="125" t="n">
        <v>0.475</v>
      </c>
      <c r="F146" s="125" t="n">
        <v>0</v>
      </c>
      <c r="G146" s="125" t="n">
        <v>0.43</v>
      </c>
      <c r="H146" s="125" t="n">
        <v>-0.32</v>
      </c>
      <c r="I146" s="125" t="n">
        <v>-0.05</v>
      </c>
      <c r="J146" s="125" t="n">
        <v>-0.195</v>
      </c>
      <c r="K146" s="127" t="n">
        <v>-0.06</v>
      </c>
      <c r="L146" s="125" t="n">
        <v>-0.1</v>
      </c>
      <c r="M146" s="125" t="n">
        <v>-0.633</v>
      </c>
      <c r="N146" s="125" t="n">
        <v>-0.4</v>
      </c>
      <c r="O146" s="125" t="n">
        <v>-0.155</v>
      </c>
      <c r="P146" s="125" t="n">
        <v>0.26</v>
      </c>
      <c r="Q146" s="125" t="n">
        <v>-0.07</v>
      </c>
    </row>
    <row r="147" customFormat="false" ht="12" hidden="false" customHeight="false" outlineLevel="0" collapsed="false">
      <c r="C147" s="125" t="n">
        <v>4.44</v>
      </c>
      <c r="D147" s="125" t="n">
        <v>0.0025</v>
      </c>
      <c r="E147" s="125" t="n">
        <v>0.5</v>
      </c>
      <c r="F147" s="125" t="n">
        <v>0</v>
      </c>
      <c r="G147" s="125" t="n">
        <v>0.35</v>
      </c>
      <c r="H147" s="125" t="n">
        <v>-0.26</v>
      </c>
      <c r="I147" s="125" t="n">
        <v>0.298</v>
      </c>
      <c r="J147" s="125" t="n">
        <v>-0.13</v>
      </c>
      <c r="K147" s="127" t="n">
        <v>-0.06</v>
      </c>
      <c r="L147" s="125" t="n">
        <v>0.248</v>
      </c>
      <c r="M147" s="125" t="n">
        <v>-0.573</v>
      </c>
      <c r="N147" s="125" t="n">
        <v>-0.34</v>
      </c>
      <c r="O147" s="125" t="n">
        <v>-0.155</v>
      </c>
      <c r="P147" s="125" t="n">
        <v>0.3</v>
      </c>
      <c r="Q147" s="125" t="n">
        <v>-0.07</v>
      </c>
    </row>
    <row r="148" customFormat="false" ht="12" hidden="false" customHeight="false" outlineLevel="0" collapsed="false">
      <c r="C148" s="125" t="n">
        <v>4.6</v>
      </c>
      <c r="D148" s="125" t="n">
        <v>0.0025</v>
      </c>
      <c r="E148" s="125" t="n">
        <v>0.57</v>
      </c>
      <c r="F148" s="125" t="n">
        <v>0</v>
      </c>
      <c r="G148" s="125" t="n">
        <v>0.35</v>
      </c>
      <c r="H148" s="125" t="n">
        <v>-0.26</v>
      </c>
      <c r="I148" s="125" t="n">
        <v>0.358</v>
      </c>
      <c r="J148" s="125" t="n">
        <v>-0.13</v>
      </c>
      <c r="K148" s="127" t="n">
        <v>-0.06</v>
      </c>
      <c r="L148" s="125" t="n">
        <v>0.308</v>
      </c>
      <c r="M148" s="125" t="n">
        <v>-0.573</v>
      </c>
      <c r="N148" s="125" t="n">
        <v>-0.34</v>
      </c>
      <c r="O148" s="125" t="n">
        <v>-0.1575</v>
      </c>
      <c r="P148" s="125" t="n">
        <v>0.3</v>
      </c>
      <c r="Q148" s="125" t="n">
        <v>-0.07</v>
      </c>
    </row>
    <row r="149" customFormat="false" ht="12" hidden="false" customHeight="false" outlineLevel="0" collapsed="false">
      <c r="C149" s="125" t="n">
        <v>4.6525</v>
      </c>
      <c r="D149" s="125" t="n">
        <v>0.0025</v>
      </c>
      <c r="E149" s="125" t="n">
        <v>0.57</v>
      </c>
      <c r="F149" s="125" t="n">
        <v>0</v>
      </c>
      <c r="G149" s="125" t="n">
        <v>0.35</v>
      </c>
      <c r="H149" s="125" t="n">
        <v>-0.26</v>
      </c>
      <c r="I149" s="125" t="n">
        <v>0.428</v>
      </c>
      <c r="J149" s="125" t="n">
        <v>-0.13</v>
      </c>
      <c r="K149" s="127" t="n">
        <v>-0.06</v>
      </c>
      <c r="L149" s="125" t="n">
        <v>0.378</v>
      </c>
      <c r="M149" s="125" t="n">
        <v>-0.573</v>
      </c>
      <c r="N149" s="125" t="n">
        <v>-0.34</v>
      </c>
      <c r="O149" s="125" t="n">
        <v>-0.16</v>
      </c>
      <c r="P149" s="125" t="n">
        <v>0.3</v>
      </c>
      <c r="Q149" s="125" t="n">
        <v>-0.07</v>
      </c>
    </row>
    <row r="150" customFormat="false" ht="12" hidden="false" customHeight="false" outlineLevel="0" collapsed="false">
      <c r="C150" s="125" t="n">
        <v>4.5685</v>
      </c>
      <c r="D150" s="125" t="n">
        <v>0.0025</v>
      </c>
      <c r="E150" s="125" t="n">
        <v>0.57</v>
      </c>
      <c r="F150" s="125" t="n">
        <v>0</v>
      </c>
      <c r="G150" s="125" t="n">
        <v>0.35</v>
      </c>
      <c r="H150" s="125" t="n">
        <v>-0.26</v>
      </c>
      <c r="I150" s="125" t="n">
        <v>0.298</v>
      </c>
      <c r="J150" s="125" t="n">
        <v>-0.13</v>
      </c>
      <c r="K150" s="127" t="n">
        <v>-0.06</v>
      </c>
      <c r="L150" s="125" t="n">
        <v>0.248</v>
      </c>
      <c r="M150" s="125" t="n">
        <v>-0.573</v>
      </c>
      <c r="N150" s="125" t="n">
        <v>-0.34</v>
      </c>
      <c r="O150" s="125" t="n">
        <v>-0.1525</v>
      </c>
      <c r="P150" s="125" t="n">
        <v>0.3</v>
      </c>
      <c r="Q150" s="125" t="n">
        <v>-0.07</v>
      </c>
    </row>
    <row r="151" customFormat="false" ht="12" hidden="false" customHeight="false" outlineLevel="0" collapsed="false">
      <c r="C151" s="125" t="n">
        <v>4.4335</v>
      </c>
      <c r="D151" s="125" t="n">
        <v>0.0025</v>
      </c>
      <c r="E151" s="125" t="n">
        <v>0.57</v>
      </c>
      <c r="F151" s="125" t="n">
        <v>0</v>
      </c>
      <c r="G151" s="125" t="n">
        <v>0.35</v>
      </c>
      <c r="H151" s="125" t="n">
        <v>-0.26</v>
      </c>
      <c r="I151" s="125" t="n">
        <v>0.118</v>
      </c>
      <c r="J151" s="125" t="n">
        <v>-0.13</v>
      </c>
      <c r="K151" s="127" t="n">
        <v>-0.06</v>
      </c>
      <c r="L151" s="125" t="n">
        <v>0.068</v>
      </c>
      <c r="M151" s="125" t="n">
        <v>-0.573</v>
      </c>
      <c r="N151" s="125" t="n">
        <v>-0.34</v>
      </c>
      <c r="O151" s="125" t="n">
        <v>-0.15</v>
      </c>
      <c r="P151" s="125" t="n">
        <v>0.3</v>
      </c>
      <c r="Q151" s="125" t="n">
        <v>-0.07</v>
      </c>
    </row>
    <row r="152" customFormat="false" ht="12" hidden="false" customHeight="false" outlineLevel="0" collapsed="false">
      <c r="C152" s="125" t="n">
        <v>4.2585</v>
      </c>
      <c r="D152" s="125" t="n">
        <v>0.0025</v>
      </c>
      <c r="E152" s="125" t="n">
        <v>0.475</v>
      </c>
      <c r="F152" s="125" t="n">
        <v>0</v>
      </c>
      <c r="G152" s="125" t="n">
        <v>0.43</v>
      </c>
      <c r="H152" s="125" t="n">
        <v>-0.32</v>
      </c>
      <c r="I152" s="125" t="n">
        <v>-0.2</v>
      </c>
      <c r="J152" s="125" t="n">
        <v>-0.195</v>
      </c>
      <c r="K152" s="127" t="n">
        <v>-0.06</v>
      </c>
      <c r="L152" s="125" t="n">
        <v>-0.25</v>
      </c>
      <c r="M152" s="125" t="n">
        <v>-0.673</v>
      </c>
      <c r="N152" s="125" t="n">
        <v>-0.4</v>
      </c>
      <c r="O152" s="125" t="n">
        <v>-0.155</v>
      </c>
      <c r="P152" s="125" t="n">
        <v>0.26</v>
      </c>
      <c r="Q152" s="125" t="n">
        <v>-0.07</v>
      </c>
    </row>
    <row r="153" customFormat="false" ht="12" hidden="false" customHeight="false" outlineLevel="0" collapsed="false">
      <c r="C153" s="125" t="n">
        <v>4.2625</v>
      </c>
      <c r="D153" s="125" t="n">
        <v>0.0025</v>
      </c>
      <c r="E153" s="125" t="n">
        <v>0.475</v>
      </c>
      <c r="F153" s="125" t="n">
        <v>0</v>
      </c>
      <c r="G153" s="125" t="n">
        <v>0.43</v>
      </c>
      <c r="H153" s="125" t="n">
        <v>-0.32</v>
      </c>
      <c r="I153" s="125" t="n">
        <v>-0.05</v>
      </c>
      <c r="J153" s="125" t="n">
        <v>-0.195</v>
      </c>
      <c r="K153" s="127" t="n">
        <v>-0.06</v>
      </c>
      <c r="L153" s="125" t="n">
        <v>-0.1</v>
      </c>
      <c r="M153" s="125" t="n">
        <v>-0.673</v>
      </c>
      <c r="N153" s="125" t="n">
        <v>-0.4</v>
      </c>
      <c r="O153" s="125" t="n">
        <v>-0.155</v>
      </c>
      <c r="P153" s="125" t="n">
        <v>0.26</v>
      </c>
      <c r="Q153" s="125" t="n">
        <v>-0.07</v>
      </c>
    </row>
    <row r="154" customFormat="false" ht="12" hidden="false" customHeight="false" outlineLevel="0" collapsed="false">
      <c r="C154" s="125" t="n">
        <v>4.3025</v>
      </c>
      <c r="D154" s="125" t="n">
        <v>0.0025</v>
      </c>
      <c r="E154" s="125" t="n">
        <v>0.475</v>
      </c>
      <c r="F154" s="125" t="n">
        <v>0</v>
      </c>
      <c r="G154" s="125" t="n">
        <v>0.43</v>
      </c>
      <c r="H154" s="125" t="n">
        <v>-0.32</v>
      </c>
      <c r="I154" s="125" t="n">
        <v>-0.05</v>
      </c>
      <c r="J154" s="125" t="n">
        <v>-0.195</v>
      </c>
      <c r="K154" s="127" t="n">
        <v>-0.06</v>
      </c>
      <c r="L154" s="125" t="n">
        <v>-0.1</v>
      </c>
      <c r="M154" s="125" t="n">
        <v>-0.673</v>
      </c>
      <c r="N154" s="125" t="n">
        <v>-0.4</v>
      </c>
      <c r="O154" s="125" t="n">
        <v>-0.155</v>
      </c>
      <c r="P154" s="125" t="n">
        <v>0.26</v>
      </c>
      <c r="Q154" s="125" t="n">
        <v>-0.07</v>
      </c>
    </row>
    <row r="155" customFormat="false" ht="12" hidden="false" customHeight="false" outlineLevel="0" collapsed="false">
      <c r="C155" s="125" t="n">
        <v>4.3445</v>
      </c>
      <c r="D155" s="125" t="n">
        <v>0.0025</v>
      </c>
      <c r="E155" s="125" t="n">
        <v>0.475</v>
      </c>
      <c r="F155" s="125" t="n">
        <v>0</v>
      </c>
      <c r="G155" s="125" t="n">
        <v>0.43</v>
      </c>
      <c r="H155" s="125" t="n">
        <v>-0.32</v>
      </c>
      <c r="I155" s="125" t="n">
        <v>-0.05</v>
      </c>
      <c r="J155" s="125" t="n">
        <v>-0.195</v>
      </c>
      <c r="K155" s="127" t="n">
        <v>-0.06</v>
      </c>
      <c r="L155" s="125" t="n">
        <v>-0.1</v>
      </c>
      <c r="M155" s="125" t="n">
        <v>-0.673</v>
      </c>
      <c r="N155" s="125" t="n">
        <v>-0.4</v>
      </c>
      <c r="O155" s="125" t="n">
        <v>-0.155</v>
      </c>
      <c r="P155" s="125" t="n">
        <v>0.26</v>
      </c>
      <c r="Q155" s="125" t="n">
        <v>-0.07</v>
      </c>
    </row>
    <row r="156" customFormat="false" ht="12" hidden="false" customHeight="false" outlineLevel="0" collapsed="false">
      <c r="C156" s="125" t="n">
        <v>4.3815</v>
      </c>
      <c r="D156" s="125" t="n">
        <v>0.0025</v>
      </c>
      <c r="E156" s="125" t="n">
        <v>0.475</v>
      </c>
      <c r="F156" s="125" t="n">
        <v>0</v>
      </c>
      <c r="G156" s="125" t="n">
        <v>0.43</v>
      </c>
      <c r="H156" s="125" t="n">
        <v>-0.32</v>
      </c>
      <c r="I156" s="125" t="n">
        <v>-0.05</v>
      </c>
      <c r="J156" s="125" t="n">
        <v>-0.195</v>
      </c>
      <c r="K156" s="127" t="n">
        <v>-0.06</v>
      </c>
      <c r="L156" s="125" t="n">
        <v>-0.1</v>
      </c>
      <c r="M156" s="125" t="n">
        <v>-0.673</v>
      </c>
      <c r="N156" s="125" t="n">
        <v>-0.4</v>
      </c>
      <c r="O156" s="125" t="n">
        <v>-0.155</v>
      </c>
      <c r="P156" s="125" t="n">
        <v>0.26</v>
      </c>
      <c r="Q156" s="125" t="n">
        <v>-0.07</v>
      </c>
    </row>
    <row r="157" customFormat="false" ht="12" hidden="false" customHeight="false" outlineLevel="0" collapsed="false">
      <c r="C157" s="125" t="n">
        <v>4.3645</v>
      </c>
      <c r="D157" s="125" t="n">
        <v>0.0025</v>
      </c>
      <c r="E157" s="125" t="n">
        <v>0.475</v>
      </c>
      <c r="F157" s="125" t="n">
        <v>0</v>
      </c>
      <c r="G157" s="125" t="n">
        <v>0.43</v>
      </c>
      <c r="H157" s="125" t="n">
        <v>-0.32</v>
      </c>
      <c r="I157" s="125" t="n">
        <v>-0.05</v>
      </c>
      <c r="J157" s="125" t="n">
        <v>-0.195</v>
      </c>
      <c r="K157" s="127" t="n">
        <v>-0.06</v>
      </c>
      <c r="L157" s="125" t="n">
        <v>-0.1</v>
      </c>
      <c r="M157" s="125" t="n">
        <v>-0.673</v>
      </c>
      <c r="N157" s="125" t="n">
        <v>-0.4</v>
      </c>
      <c r="O157" s="125" t="n">
        <v>-0.155</v>
      </c>
      <c r="P157" s="125" t="n">
        <v>0.26</v>
      </c>
      <c r="Q157" s="125" t="n">
        <v>-0.07</v>
      </c>
    </row>
    <row r="158" customFormat="false" ht="12" hidden="false" customHeight="false" outlineLevel="0" collapsed="false">
      <c r="C158" s="125" t="n">
        <v>4.3775</v>
      </c>
      <c r="D158" s="125" t="n">
        <v>0.0025</v>
      </c>
      <c r="E158" s="125" t="n">
        <v>0.475</v>
      </c>
      <c r="F158" s="125" t="n">
        <v>0</v>
      </c>
      <c r="G158" s="125" t="n">
        <v>0.43</v>
      </c>
      <c r="H158" s="125" t="n">
        <v>-0.32</v>
      </c>
      <c r="I158" s="125" t="n">
        <v>-0.05</v>
      </c>
      <c r="J158" s="125" t="n">
        <v>-0.195</v>
      </c>
      <c r="K158" s="127" t="n">
        <v>-0.06</v>
      </c>
      <c r="L158" s="125" t="n">
        <v>-0.1</v>
      </c>
      <c r="M158" s="125" t="n">
        <v>-0.673</v>
      </c>
      <c r="N158" s="125" t="n">
        <v>-0.4</v>
      </c>
      <c r="O158" s="125" t="n">
        <v>-0.155</v>
      </c>
      <c r="P158" s="125" t="n">
        <v>0.26</v>
      </c>
      <c r="Q158" s="125" t="n">
        <v>-0.07</v>
      </c>
    </row>
    <row r="159" customFormat="false" ht="12" hidden="false" customHeight="false" outlineLevel="0" collapsed="false">
      <c r="C159" s="125" t="n">
        <v>4.5325</v>
      </c>
      <c r="D159" s="125" t="n">
        <v>0.0025</v>
      </c>
      <c r="E159" s="125" t="n">
        <v>0.5</v>
      </c>
      <c r="F159" s="125" t="n">
        <v>0</v>
      </c>
      <c r="G159" s="125" t="n">
        <v>0.35</v>
      </c>
      <c r="H159" s="125" t="n">
        <v>-0.26</v>
      </c>
      <c r="I159" s="125" t="n">
        <v>0.298</v>
      </c>
      <c r="J159" s="125" t="n">
        <v>-0.13</v>
      </c>
      <c r="K159" s="127" t="n">
        <v>-0.06</v>
      </c>
      <c r="L159" s="125" t="n">
        <v>0.248</v>
      </c>
      <c r="M159" s="125" t="n">
        <v>-0.613</v>
      </c>
      <c r="N159" s="125" t="n">
        <v>-0.34</v>
      </c>
      <c r="O159" s="125" t="n">
        <v>-0.155</v>
      </c>
      <c r="P159" s="125" t="n">
        <v>0.3</v>
      </c>
      <c r="Q159" s="125" t="n">
        <v>-0.07</v>
      </c>
    </row>
    <row r="160" customFormat="false" ht="12" hidden="false" customHeight="false" outlineLevel="0" collapsed="false">
      <c r="C160" s="125" t="n">
        <v>4.6925</v>
      </c>
      <c r="D160" s="125" t="n">
        <v>0.0025</v>
      </c>
      <c r="E160" s="125" t="n">
        <v>0.57</v>
      </c>
      <c r="F160" s="125" t="n">
        <v>0</v>
      </c>
      <c r="G160" s="125" t="n">
        <v>0.35</v>
      </c>
      <c r="H160" s="125" t="n">
        <v>-0.26</v>
      </c>
      <c r="I160" s="125" t="n">
        <v>0.358</v>
      </c>
      <c r="J160" s="125" t="n">
        <v>-0.13</v>
      </c>
      <c r="K160" s="127" t="n">
        <v>-0.06</v>
      </c>
      <c r="L160" s="125" t="n">
        <v>0.308</v>
      </c>
      <c r="M160" s="125" t="n">
        <v>-0.613</v>
      </c>
      <c r="N160" s="125" t="n">
        <v>-0.34</v>
      </c>
      <c r="O160" s="125" t="n">
        <v>-0.1575</v>
      </c>
      <c r="P160" s="125" t="n">
        <v>0.3</v>
      </c>
      <c r="Q160" s="125" t="n">
        <v>-0.07</v>
      </c>
    </row>
    <row r="161" customFormat="false" ht="12" hidden="false" customHeight="false" outlineLevel="0" collapsed="false">
      <c r="C161" s="125" t="n">
        <v>4.745</v>
      </c>
      <c r="D161" s="125" t="n">
        <v>0.0025</v>
      </c>
      <c r="E161" s="125" t="n">
        <v>0.57</v>
      </c>
      <c r="F161" s="125" t="n">
        <v>0</v>
      </c>
      <c r="G161" s="125" t="n">
        <v>0.35</v>
      </c>
      <c r="H161" s="125" t="n">
        <v>-0.26</v>
      </c>
      <c r="I161" s="125" t="n">
        <v>0.428</v>
      </c>
      <c r="J161" s="125" t="n">
        <v>-0.13</v>
      </c>
      <c r="K161" s="127" t="n">
        <v>-0.06</v>
      </c>
      <c r="L161" s="125" t="n">
        <v>0.378</v>
      </c>
      <c r="M161" s="125" t="n">
        <v>-0.613</v>
      </c>
      <c r="N161" s="125" t="n">
        <v>-0.34</v>
      </c>
      <c r="O161" s="125" t="n">
        <v>-0.16</v>
      </c>
      <c r="P161" s="125" t="n">
        <v>0.3</v>
      </c>
      <c r="Q161" s="125" t="n">
        <v>-0.07</v>
      </c>
    </row>
    <row r="162" customFormat="false" ht="12" hidden="false" customHeight="false" outlineLevel="0" collapsed="false">
      <c r="C162" s="125" t="n">
        <v>4.661</v>
      </c>
      <c r="D162" s="125" t="n">
        <v>0.0025</v>
      </c>
      <c r="E162" s="125" t="n">
        <v>0.57</v>
      </c>
      <c r="F162" s="125" t="n">
        <v>0</v>
      </c>
      <c r="G162" s="125" t="n">
        <v>0.35</v>
      </c>
      <c r="H162" s="125" t="n">
        <v>-0.26</v>
      </c>
      <c r="I162" s="125" t="n">
        <v>0.298</v>
      </c>
      <c r="J162" s="125" t="n">
        <v>-0.13</v>
      </c>
      <c r="K162" s="127" t="n">
        <v>-0.06</v>
      </c>
      <c r="L162" s="125" t="n">
        <v>0.248</v>
      </c>
      <c r="M162" s="125" t="n">
        <v>-0.613</v>
      </c>
      <c r="N162" s="125" t="n">
        <v>-0.34</v>
      </c>
      <c r="O162" s="125" t="n">
        <v>-0.1525</v>
      </c>
      <c r="P162" s="125" t="n">
        <v>0.3</v>
      </c>
      <c r="Q162" s="125" t="n">
        <v>-0.07</v>
      </c>
    </row>
    <row r="163" customFormat="false" ht="12" hidden="false" customHeight="false" outlineLevel="0" collapsed="false">
      <c r="C163" s="125" t="n">
        <v>4.526</v>
      </c>
      <c r="D163" s="125" t="n">
        <v>0.0025</v>
      </c>
      <c r="E163" s="125" t="n">
        <v>0.57</v>
      </c>
      <c r="F163" s="125" t="n">
        <v>0</v>
      </c>
      <c r="G163" s="125" t="n">
        <v>0.35</v>
      </c>
      <c r="H163" s="125" t="n">
        <v>-0.26</v>
      </c>
      <c r="I163" s="125" t="n">
        <v>0.118</v>
      </c>
      <c r="J163" s="125" t="n">
        <v>-0.13</v>
      </c>
      <c r="K163" s="127" t="n">
        <v>-0.06</v>
      </c>
      <c r="L163" s="125" t="n">
        <v>0.068</v>
      </c>
      <c r="M163" s="125" t="n">
        <v>-0.613</v>
      </c>
      <c r="N163" s="125" t="n">
        <v>-0.34</v>
      </c>
      <c r="O163" s="125" t="n">
        <v>-0.15</v>
      </c>
      <c r="P163" s="125" t="n">
        <v>0.3</v>
      </c>
      <c r="Q163" s="125" t="n">
        <v>-0.07</v>
      </c>
    </row>
    <row r="164" customFormat="false" ht="12" hidden="false" customHeight="false" outlineLevel="0" collapsed="false">
      <c r="C164" s="125" t="n">
        <v>4.351</v>
      </c>
      <c r="D164" s="125" t="n">
        <v>0.0025</v>
      </c>
      <c r="E164" s="125" t="n">
        <v>0.475</v>
      </c>
      <c r="F164" s="125" t="n">
        <v>0</v>
      </c>
      <c r="G164" s="125" t="n">
        <v>0.43</v>
      </c>
      <c r="H164" s="125" t="n">
        <v>-0.32</v>
      </c>
      <c r="I164" s="125" t="n">
        <v>-0.2</v>
      </c>
      <c r="J164" s="125" t="n">
        <v>-0.195</v>
      </c>
      <c r="K164" s="127" t="n">
        <v>-0.06</v>
      </c>
      <c r="L164" s="125" t="n">
        <v>-0.25</v>
      </c>
      <c r="M164" s="125" t="n">
        <v>-0.713</v>
      </c>
      <c r="N164" s="125" t="n">
        <v>-0.4</v>
      </c>
      <c r="O164" s="125" t="n">
        <v>-0.155</v>
      </c>
      <c r="P164" s="125" t="n">
        <v>0.26</v>
      </c>
      <c r="Q164" s="125" t="n">
        <v>-0.07</v>
      </c>
    </row>
    <row r="165" customFormat="false" ht="12" hidden="false" customHeight="false" outlineLevel="0" collapsed="false">
      <c r="C165" s="125" t="n">
        <v>4.355</v>
      </c>
      <c r="D165" s="125" t="n">
        <v>0.0025</v>
      </c>
      <c r="E165" s="125" t="n">
        <v>0.475</v>
      </c>
      <c r="F165" s="125" t="n">
        <v>0</v>
      </c>
      <c r="G165" s="125" t="n">
        <v>0.43</v>
      </c>
      <c r="H165" s="125" t="n">
        <v>-0.32</v>
      </c>
      <c r="I165" s="125" t="n">
        <v>-0.05</v>
      </c>
      <c r="J165" s="125" t="n">
        <v>-0.195</v>
      </c>
      <c r="K165" s="127" t="n">
        <v>-0.06</v>
      </c>
      <c r="L165" s="125" t="n">
        <v>-0.1</v>
      </c>
      <c r="M165" s="125" t="n">
        <v>-0.713</v>
      </c>
      <c r="N165" s="125" t="n">
        <v>-0.4</v>
      </c>
      <c r="O165" s="125" t="n">
        <v>-0.155</v>
      </c>
      <c r="P165" s="125" t="n">
        <v>0.26</v>
      </c>
      <c r="Q165" s="125" t="n">
        <v>-0.07</v>
      </c>
    </row>
    <row r="166" customFormat="false" ht="12" hidden="false" customHeight="false" outlineLevel="0" collapsed="false">
      <c r="C166" s="125" t="n">
        <v>4.395</v>
      </c>
      <c r="D166" s="125" t="n">
        <v>0.0025</v>
      </c>
      <c r="E166" s="125" t="n">
        <v>0.475</v>
      </c>
      <c r="F166" s="125" t="n">
        <v>0</v>
      </c>
      <c r="G166" s="125" t="n">
        <v>0.43</v>
      </c>
      <c r="H166" s="125" t="n">
        <v>-0.32</v>
      </c>
      <c r="I166" s="125" t="n">
        <v>-0.05</v>
      </c>
      <c r="J166" s="125" t="n">
        <v>-0.195</v>
      </c>
      <c r="K166" s="127" t="n">
        <v>-0.06</v>
      </c>
      <c r="L166" s="125" t="n">
        <v>-0.1</v>
      </c>
      <c r="M166" s="125" t="n">
        <v>-0.713</v>
      </c>
      <c r="N166" s="125" t="n">
        <v>-0.4</v>
      </c>
      <c r="O166" s="125" t="n">
        <v>-0.155</v>
      </c>
      <c r="P166" s="125" t="n">
        <v>0.26</v>
      </c>
      <c r="Q166" s="125" t="n">
        <v>-0.07</v>
      </c>
    </row>
    <row r="167" customFormat="false" ht="12" hidden="false" customHeight="false" outlineLevel="0" collapsed="false">
      <c r="C167" s="125" t="n">
        <v>4.437</v>
      </c>
      <c r="D167" s="125" t="n">
        <v>0.0025</v>
      </c>
      <c r="E167" s="125" t="n">
        <v>0.475</v>
      </c>
      <c r="F167" s="125" t="n">
        <v>0</v>
      </c>
      <c r="G167" s="125" t="n">
        <v>0.43</v>
      </c>
      <c r="H167" s="125" t="n">
        <v>-0.32</v>
      </c>
      <c r="I167" s="125" t="n">
        <v>-0.05</v>
      </c>
      <c r="J167" s="125" t="n">
        <v>-0.195</v>
      </c>
      <c r="K167" s="127" t="n">
        <v>-0.06</v>
      </c>
      <c r="L167" s="125" t="n">
        <v>-0.1</v>
      </c>
      <c r="M167" s="125" t="n">
        <v>-0.713</v>
      </c>
      <c r="N167" s="125" t="n">
        <v>-0.4</v>
      </c>
      <c r="O167" s="125" t="n">
        <v>-0.155</v>
      </c>
      <c r="P167" s="125" t="n">
        <v>0.26</v>
      </c>
      <c r="Q167" s="125" t="n">
        <v>-0.07</v>
      </c>
    </row>
    <row r="168" customFormat="false" ht="12" hidden="false" customHeight="false" outlineLevel="0" collapsed="false">
      <c r="C168" s="125" t="n">
        <v>4.474</v>
      </c>
      <c r="D168" s="125" t="n">
        <v>0.0025</v>
      </c>
      <c r="E168" s="125" t="n">
        <v>0.475</v>
      </c>
      <c r="F168" s="125" t="n">
        <v>0</v>
      </c>
      <c r="G168" s="125" t="n">
        <v>0.43</v>
      </c>
      <c r="H168" s="125" t="n">
        <v>-0.32</v>
      </c>
      <c r="I168" s="125" t="n">
        <v>-0.05</v>
      </c>
      <c r="J168" s="125" t="n">
        <v>-0.195</v>
      </c>
      <c r="K168" s="127" t="n">
        <v>-0.06</v>
      </c>
      <c r="L168" s="125" t="n">
        <v>-0.1</v>
      </c>
      <c r="M168" s="125" t="n">
        <v>-0.713</v>
      </c>
      <c r="N168" s="125" t="n">
        <v>-0.4</v>
      </c>
      <c r="O168" s="125" t="n">
        <v>-0.155</v>
      </c>
      <c r="P168" s="125" t="n">
        <v>0.26</v>
      </c>
      <c r="Q168" s="125" t="n">
        <v>-0.07</v>
      </c>
    </row>
    <row r="169" customFormat="false" ht="12" hidden="false" customHeight="false" outlineLevel="0" collapsed="false">
      <c r="C169" s="125" t="n">
        <v>4.457</v>
      </c>
      <c r="D169" s="125" t="n">
        <v>0.0025</v>
      </c>
      <c r="E169" s="125" t="n">
        <v>0.475</v>
      </c>
      <c r="F169" s="125" t="n">
        <v>0</v>
      </c>
      <c r="G169" s="125" t="n">
        <v>0.43</v>
      </c>
      <c r="H169" s="125" t="n">
        <v>-0.32</v>
      </c>
      <c r="I169" s="125" t="n">
        <v>-0.05</v>
      </c>
      <c r="J169" s="125" t="n">
        <v>-0.195</v>
      </c>
      <c r="K169" s="127" t="n">
        <v>-0.06</v>
      </c>
      <c r="L169" s="125" t="n">
        <v>-0.1</v>
      </c>
      <c r="M169" s="125" t="n">
        <v>-0.713</v>
      </c>
      <c r="N169" s="125" t="n">
        <v>-0.4</v>
      </c>
      <c r="O169" s="125" t="n">
        <v>-0.155</v>
      </c>
      <c r="P169" s="125" t="n">
        <v>0.26</v>
      </c>
      <c r="Q169" s="125" t="n">
        <v>-0.07</v>
      </c>
    </row>
    <row r="170" customFormat="false" ht="12" hidden="false" customHeight="false" outlineLevel="0" collapsed="false">
      <c r="C170" s="125" t="n">
        <v>4.47</v>
      </c>
      <c r="D170" s="125" t="n">
        <v>0.0025</v>
      </c>
      <c r="E170" s="125" t="n">
        <v>0.475</v>
      </c>
      <c r="F170" s="125" t="n">
        <v>0</v>
      </c>
      <c r="G170" s="125" t="n">
        <v>0.43</v>
      </c>
      <c r="H170" s="125" t="n">
        <v>-0.32</v>
      </c>
      <c r="I170" s="125" t="n">
        <v>-0.05</v>
      </c>
      <c r="J170" s="125" t="n">
        <v>-0.195</v>
      </c>
      <c r="K170" s="127" t="n">
        <v>-0.06</v>
      </c>
      <c r="L170" s="125" t="n">
        <v>-0.1</v>
      </c>
      <c r="M170" s="125" t="n">
        <v>-0.713</v>
      </c>
      <c r="N170" s="125" t="n">
        <v>-0.4</v>
      </c>
      <c r="O170" s="125" t="n">
        <v>-0.155</v>
      </c>
      <c r="P170" s="125" t="n">
        <v>0.26</v>
      </c>
      <c r="Q170" s="125" t="n">
        <v>-0.07</v>
      </c>
    </row>
    <row r="171" customFormat="false" ht="12" hidden="false" customHeight="false" outlineLevel="0" collapsed="false">
      <c r="C171" s="125" t="n">
        <v>4.625</v>
      </c>
      <c r="D171" s="125" t="n">
        <v>0.0025</v>
      </c>
      <c r="E171" s="125" t="n">
        <v>0.5</v>
      </c>
      <c r="F171" s="125" t="n">
        <v>0</v>
      </c>
      <c r="G171" s="125" t="n">
        <v>0.35</v>
      </c>
      <c r="H171" s="125" t="n">
        <v>-0.26</v>
      </c>
      <c r="I171" s="125" t="n">
        <v>0.298</v>
      </c>
      <c r="J171" s="125" t="n">
        <v>-0.13</v>
      </c>
      <c r="K171" s="127" t="n">
        <v>-0.06</v>
      </c>
      <c r="L171" s="125" t="n">
        <v>0.248</v>
      </c>
      <c r="M171" s="125" t="n">
        <v>-0.673</v>
      </c>
      <c r="N171" s="125" t="n">
        <v>-0.34</v>
      </c>
      <c r="O171" s="125" t="n">
        <v>-0.155</v>
      </c>
      <c r="P171" s="125" t="n">
        <v>0.3</v>
      </c>
      <c r="Q171" s="125" t="n">
        <v>-0.07</v>
      </c>
    </row>
    <row r="172" customFormat="false" ht="12" hidden="false" customHeight="false" outlineLevel="0" collapsed="false">
      <c r="C172" s="125" t="n">
        <v>4.785</v>
      </c>
      <c r="D172" s="125" t="n">
        <v>0.0025</v>
      </c>
      <c r="E172" s="125" t="n">
        <v>0.57</v>
      </c>
      <c r="F172" s="125" t="n">
        <v>0</v>
      </c>
      <c r="G172" s="125" t="n">
        <v>0.35</v>
      </c>
      <c r="H172" s="125" t="n">
        <v>-0.26</v>
      </c>
      <c r="I172" s="125" t="n">
        <v>0.358</v>
      </c>
      <c r="J172" s="125" t="n">
        <v>-0.13</v>
      </c>
      <c r="K172" s="127" t="n">
        <v>-0.06</v>
      </c>
      <c r="L172" s="125" t="n">
        <v>0.308</v>
      </c>
      <c r="M172" s="125" t="n">
        <v>-0.673</v>
      </c>
      <c r="N172" s="125" t="n">
        <v>-0.34</v>
      </c>
      <c r="O172" s="125" t="n">
        <v>-0.1575</v>
      </c>
      <c r="P172" s="125" t="n">
        <v>0.3</v>
      </c>
      <c r="Q172" s="125" t="n">
        <v>-0.07</v>
      </c>
    </row>
    <row r="173" customFormat="false" ht="12" hidden="false" customHeight="false" outlineLevel="0" collapsed="false">
      <c r="C173" s="125" t="n">
        <v>4.8375</v>
      </c>
      <c r="D173" s="125" t="n">
        <v>0.0025</v>
      </c>
      <c r="E173" s="125" t="n">
        <v>0.57</v>
      </c>
      <c r="F173" s="125" t="n">
        <v>0</v>
      </c>
      <c r="G173" s="125" t="n">
        <v>0.35</v>
      </c>
      <c r="H173" s="125" t="n">
        <v>-0.26</v>
      </c>
      <c r="I173" s="125" t="n">
        <v>0.428</v>
      </c>
      <c r="J173" s="125" t="n">
        <v>-0.13</v>
      </c>
      <c r="K173" s="127" t="n">
        <v>-0.06</v>
      </c>
      <c r="L173" s="125" t="n">
        <v>0.378</v>
      </c>
      <c r="M173" s="125" t="n">
        <v>-0.673</v>
      </c>
      <c r="N173" s="125" t="n">
        <v>-0.34</v>
      </c>
      <c r="O173" s="125" t="n">
        <v>-0.16</v>
      </c>
      <c r="P173" s="125" t="n">
        <v>0.3</v>
      </c>
      <c r="Q173" s="125" t="n">
        <v>-0.07</v>
      </c>
    </row>
    <row r="174" customFormat="false" ht="12" hidden="false" customHeight="false" outlineLevel="0" collapsed="false">
      <c r="C174" s="125" t="n">
        <v>4.7535</v>
      </c>
      <c r="D174" s="125" t="n">
        <v>0.0025</v>
      </c>
      <c r="E174" s="125" t="n">
        <v>0.57</v>
      </c>
      <c r="F174" s="125" t="n">
        <v>0</v>
      </c>
      <c r="G174" s="125" t="n">
        <v>0.35</v>
      </c>
      <c r="H174" s="125" t="n">
        <v>-0.26</v>
      </c>
      <c r="I174" s="125" t="n">
        <v>0.298</v>
      </c>
      <c r="J174" s="125" t="n">
        <v>-0.13</v>
      </c>
      <c r="K174" s="127" t="n">
        <v>-0.06</v>
      </c>
      <c r="L174" s="125" t="n">
        <v>0.248</v>
      </c>
      <c r="M174" s="125" t="n">
        <v>-0.673</v>
      </c>
      <c r="N174" s="125" t="n">
        <v>-0.34</v>
      </c>
      <c r="O174" s="125" t="n">
        <v>-0.1525</v>
      </c>
      <c r="P174" s="125" t="n">
        <v>0.3</v>
      </c>
      <c r="Q174" s="125" t="n">
        <v>-0.07</v>
      </c>
    </row>
    <row r="175" customFormat="false" ht="12" hidden="false" customHeight="false" outlineLevel="0" collapsed="false">
      <c r="C175" s="125" t="n">
        <v>4.6185</v>
      </c>
      <c r="D175" s="125" t="n">
        <v>0.0025</v>
      </c>
      <c r="E175" s="125" t="n">
        <v>0.57</v>
      </c>
      <c r="F175" s="125" t="n">
        <v>0</v>
      </c>
      <c r="G175" s="125" t="n">
        <v>0.35</v>
      </c>
      <c r="H175" s="125" t="n">
        <v>-0.26</v>
      </c>
      <c r="I175" s="125" t="n">
        <v>0.118</v>
      </c>
      <c r="J175" s="125" t="n">
        <v>-0.13</v>
      </c>
      <c r="K175" s="127" t="n">
        <v>-0.06</v>
      </c>
      <c r="L175" s="125" t="n">
        <v>0.068</v>
      </c>
      <c r="M175" s="125" t="n">
        <v>-0.673</v>
      </c>
      <c r="N175" s="125" t="n">
        <v>-0.34</v>
      </c>
      <c r="O175" s="125" t="n">
        <v>-0.15</v>
      </c>
      <c r="P175" s="125" t="n">
        <v>0.3</v>
      </c>
      <c r="Q175" s="125" t="n">
        <v>-0.07</v>
      </c>
    </row>
    <row r="176" customFormat="false" ht="12" hidden="false" customHeight="false" outlineLevel="0" collapsed="false">
      <c r="C176" s="125" t="n">
        <v>4.4435</v>
      </c>
      <c r="D176" s="125" t="n">
        <v>0.0025</v>
      </c>
      <c r="E176" s="125" t="n">
        <v>0.475</v>
      </c>
      <c r="F176" s="125" t="n">
        <v>0</v>
      </c>
      <c r="G176" s="125" t="n">
        <v>0.43</v>
      </c>
      <c r="H176" s="125" t="n">
        <v>-0.32</v>
      </c>
      <c r="I176" s="125" t="n">
        <v>-0.2</v>
      </c>
      <c r="J176" s="125" t="n">
        <v>-0.195</v>
      </c>
      <c r="K176" s="127" t="n">
        <v>-0.06</v>
      </c>
      <c r="L176" s="125" t="n">
        <v>-0.25</v>
      </c>
      <c r="M176" s="125" t="n">
        <v>-0.808</v>
      </c>
      <c r="N176" s="125" t="n">
        <v>0</v>
      </c>
      <c r="O176" s="125" t="n">
        <v>-0.155</v>
      </c>
      <c r="P176" s="125" t="n">
        <v>0.26</v>
      </c>
      <c r="Q176" s="125" t="n">
        <v>-0.07</v>
      </c>
    </row>
    <row r="177" customFormat="false" ht="12" hidden="false" customHeight="false" outlineLevel="0" collapsed="false">
      <c r="C177" s="125" t="n">
        <v>4.4475</v>
      </c>
      <c r="D177" s="125" t="n">
        <v>0.0025</v>
      </c>
      <c r="E177" s="125" t="n">
        <v>0.475</v>
      </c>
      <c r="F177" s="125" t="n">
        <v>0</v>
      </c>
      <c r="G177" s="125" t="n">
        <v>0.43</v>
      </c>
      <c r="H177" s="125" t="n">
        <v>-0.32</v>
      </c>
      <c r="I177" s="125" t="n">
        <v>-0.05</v>
      </c>
      <c r="J177" s="125" t="n">
        <v>-0.195</v>
      </c>
      <c r="K177" s="127" t="n">
        <v>-0.06</v>
      </c>
      <c r="L177" s="125" t="n">
        <v>-0.1</v>
      </c>
      <c r="M177" s="125" t="n">
        <v>-0.808</v>
      </c>
      <c r="N177" s="125" t="n">
        <v>0</v>
      </c>
      <c r="O177" s="125" t="n">
        <v>-0.155</v>
      </c>
      <c r="P177" s="125" t="n">
        <v>0.26</v>
      </c>
      <c r="Q177" s="125" t="n">
        <v>-0.07</v>
      </c>
    </row>
    <row r="178" customFormat="false" ht="12" hidden="false" customHeight="false" outlineLevel="0" collapsed="false">
      <c r="C178" s="125" t="n">
        <v>4.4875</v>
      </c>
      <c r="D178" s="125" t="n">
        <v>0.0025</v>
      </c>
      <c r="E178" s="125" t="n">
        <v>0.475</v>
      </c>
      <c r="F178" s="125" t="n">
        <v>0</v>
      </c>
      <c r="G178" s="125" t="n">
        <v>0.43</v>
      </c>
      <c r="H178" s="125" t="n">
        <v>-0.32</v>
      </c>
      <c r="I178" s="125" t="n">
        <v>-0.05</v>
      </c>
      <c r="J178" s="125" t="n">
        <v>-0.195</v>
      </c>
      <c r="K178" s="127" t="n">
        <v>-0.06</v>
      </c>
      <c r="L178" s="125" t="n">
        <v>-0.1</v>
      </c>
      <c r="M178" s="125" t="n">
        <v>-0.808</v>
      </c>
      <c r="N178" s="125" t="n">
        <v>0</v>
      </c>
      <c r="O178" s="125" t="n">
        <v>-0.155</v>
      </c>
      <c r="P178" s="125" t="n">
        <v>0.26</v>
      </c>
      <c r="Q178" s="125" t="n">
        <v>-0.07</v>
      </c>
    </row>
    <row r="179" customFormat="false" ht="12" hidden="false" customHeight="false" outlineLevel="0" collapsed="false">
      <c r="C179" s="125" t="n">
        <v>4.5295</v>
      </c>
      <c r="D179" s="125" t="n">
        <v>0.0025</v>
      </c>
      <c r="E179" s="125" t="n">
        <v>0.475</v>
      </c>
      <c r="F179" s="125" t="n">
        <v>0</v>
      </c>
      <c r="G179" s="125" t="n">
        <v>0.43</v>
      </c>
      <c r="H179" s="125" t="n">
        <v>-0.32</v>
      </c>
      <c r="I179" s="125" t="n">
        <v>-0.05</v>
      </c>
      <c r="J179" s="125" t="n">
        <v>-0.195</v>
      </c>
      <c r="K179" s="127" t="n">
        <v>-0.06</v>
      </c>
      <c r="L179" s="125" t="n">
        <v>-0.1</v>
      </c>
      <c r="M179" s="125" t="n">
        <v>-0.808</v>
      </c>
      <c r="N179" s="125" t="n">
        <v>0</v>
      </c>
      <c r="O179" s="125" t="n">
        <v>-0.155</v>
      </c>
      <c r="P179" s="125" t="n">
        <v>0.26</v>
      </c>
      <c r="Q179" s="125" t="n">
        <v>-0.07</v>
      </c>
    </row>
    <row r="180" customFormat="false" ht="12" hidden="false" customHeight="false" outlineLevel="0" collapsed="false">
      <c r="C180" s="125" t="n">
        <v>4.5665</v>
      </c>
      <c r="D180" s="125" t="n">
        <v>0.0025</v>
      </c>
      <c r="E180" s="125" t="n">
        <v>0.475</v>
      </c>
      <c r="F180" s="125" t="n">
        <v>0</v>
      </c>
      <c r="G180" s="125" t="n">
        <v>0.43</v>
      </c>
      <c r="H180" s="125" t="n">
        <v>-0.32</v>
      </c>
      <c r="I180" s="125" t="n">
        <v>-0.05</v>
      </c>
      <c r="J180" s="125" t="n">
        <v>-0.195</v>
      </c>
      <c r="K180" s="127" t="n">
        <v>-0.06</v>
      </c>
      <c r="L180" s="125" t="n">
        <v>-0.1</v>
      </c>
      <c r="M180" s="125" t="n">
        <v>-0.808</v>
      </c>
      <c r="N180" s="125" t="n">
        <v>0</v>
      </c>
      <c r="O180" s="125" t="n">
        <v>-0.155</v>
      </c>
      <c r="P180" s="125" t="n">
        <v>0.26</v>
      </c>
      <c r="Q180" s="125" t="n">
        <v>-0.07</v>
      </c>
    </row>
    <row r="181" customFormat="false" ht="12" hidden="false" customHeight="false" outlineLevel="0" collapsed="false">
      <c r="C181" s="125" t="n">
        <v>4.5495</v>
      </c>
      <c r="D181" s="125" t="n">
        <v>0.0025</v>
      </c>
      <c r="E181" s="125" t="n">
        <v>0.475</v>
      </c>
      <c r="F181" s="125" t="n">
        <v>0</v>
      </c>
      <c r="G181" s="125" t="n">
        <v>0.43</v>
      </c>
      <c r="H181" s="125" t="n">
        <v>-0.32</v>
      </c>
      <c r="I181" s="125" t="n">
        <v>-0.05</v>
      </c>
      <c r="J181" s="125" t="n">
        <v>-0.195</v>
      </c>
      <c r="K181" s="127" t="n">
        <v>-0.06</v>
      </c>
      <c r="L181" s="125" t="n">
        <v>-0.1</v>
      </c>
      <c r="M181" s="125" t="n">
        <v>-0.808</v>
      </c>
      <c r="N181" s="125" t="n">
        <v>0</v>
      </c>
      <c r="O181" s="125" t="n">
        <v>-0.155</v>
      </c>
      <c r="P181" s="125" t="n">
        <v>0.26</v>
      </c>
      <c r="Q181" s="125" t="n">
        <v>-0.07</v>
      </c>
    </row>
    <row r="182" customFormat="false" ht="12" hidden="false" customHeight="false" outlineLevel="0" collapsed="false">
      <c r="C182" s="125" t="n">
        <v>4.5625</v>
      </c>
      <c r="D182" s="125" t="n">
        <v>0.0025</v>
      </c>
      <c r="E182" s="125" t="n">
        <v>0.475</v>
      </c>
      <c r="F182" s="125" t="n">
        <v>0</v>
      </c>
      <c r="G182" s="125" t="n">
        <v>0.43</v>
      </c>
      <c r="H182" s="125" t="n">
        <v>-0.32</v>
      </c>
      <c r="I182" s="125" t="n">
        <v>-0.05</v>
      </c>
      <c r="J182" s="125" t="n">
        <v>-0.195</v>
      </c>
      <c r="K182" s="127" t="n">
        <v>-0.06</v>
      </c>
      <c r="L182" s="125" t="n">
        <v>-0.1</v>
      </c>
      <c r="M182" s="125" t="n">
        <v>-0.808</v>
      </c>
      <c r="N182" s="125" t="n">
        <v>0</v>
      </c>
      <c r="O182" s="125" t="n">
        <v>-0.155</v>
      </c>
      <c r="P182" s="125" t="n">
        <v>0.26</v>
      </c>
      <c r="Q182" s="125" t="n">
        <v>-0.07</v>
      </c>
    </row>
    <row r="183" customFormat="false" ht="12" hidden="false" customHeight="false" outlineLevel="0" collapsed="false">
      <c r="C183" s="125" t="n">
        <v>4.7175</v>
      </c>
      <c r="D183" s="125" t="n">
        <v>0.0025</v>
      </c>
      <c r="E183" s="125" t="n">
        <v>0.5</v>
      </c>
      <c r="F183" s="125" t="n">
        <v>0</v>
      </c>
      <c r="G183" s="125" t="n">
        <v>0.35</v>
      </c>
      <c r="H183" s="125" t="n">
        <v>-0.26</v>
      </c>
      <c r="I183" s="125" t="n">
        <v>0.05</v>
      </c>
      <c r="J183" s="125" t="n">
        <v>-0.13</v>
      </c>
      <c r="K183" s="127" t="n">
        <v>-0.06</v>
      </c>
      <c r="L183" s="125" t="n">
        <v>0</v>
      </c>
      <c r="M183" s="125" t="n">
        <v>-0.708</v>
      </c>
      <c r="N183" s="125" t="n">
        <v>0</v>
      </c>
      <c r="O183" s="125" t="n">
        <v>-0.155</v>
      </c>
      <c r="P183" s="125" t="n">
        <v>0.3</v>
      </c>
      <c r="Q183" s="125" t="n">
        <v>-0.07</v>
      </c>
    </row>
    <row r="184" customFormat="false" ht="12" hidden="false" customHeight="false" outlineLevel="0" collapsed="false">
      <c r="C184" s="125" t="n">
        <v>4.8775</v>
      </c>
      <c r="D184" s="125" t="n">
        <v>0.0025</v>
      </c>
      <c r="E184" s="125" t="n">
        <v>0.57</v>
      </c>
      <c r="F184" s="125" t="n">
        <v>0</v>
      </c>
      <c r="G184" s="125" t="n">
        <v>0.35</v>
      </c>
      <c r="H184" s="125" t="n">
        <v>-0.26</v>
      </c>
      <c r="I184" s="125" t="n">
        <v>0.05</v>
      </c>
      <c r="J184" s="125" t="n">
        <v>-0.13</v>
      </c>
      <c r="K184" s="127" t="n">
        <v>-0.06</v>
      </c>
      <c r="L184" s="125" t="n">
        <v>0</v>
      </c>
      <c r="M184" s="125" t="n">
        <v>-0.708</v>
      </c>
      <c r="N184" s="125" t="n">
        <v>0</v>
      </c>
      <c r="O184" s="125" t="n">
        <v>-0.1575</v>
      </c>
      <c r="P184" s="125" t="n">
        <v>0.3</v>
      </c>
      <c r="Q184" s="125" t="n">
        <v>-0.07</v>
      </c>
    </row>
    <row r="185" customFormat="false" ht="12" hidden="false" customHeight="false" outlineLevel="0" collapsed="false">
      <c r="C185" s="125" t="n">
        <v>4.93</v>
      </c>
      <c r="D185" s="125" t="n">
        <v>0.0025</v>
      </c>
      <c r="E185" s="125" t="n">
        <v>0.57</v>
      </c>
      <c r="F185" s="125" t="n">
        <v>0</v>
      </c>
      <c r="G185" s="125" t="n">
        <v>0.35</v>
      </c>
      <c r="H185" s="125" t="n">
        <v>-0.26</v>
      </c>
      <c r="I185" s="125" t="n">
        <v>0.05</v>
      </c>
      <c r="J185" s="125" t="n">
        <v>-0.13</v>
      </c>
      <c r="K185" s="127" t="n">
        <v>-0.06</v>
      </c>
      <c r="L185" s="125" t="n">
        <v>0</v>
      </c>
      <c r="M185" s="125" t="n">
        <v>-0.708</v>
      </c>
      <c r="N185" s="125" t="n">
        <v>0</v>
      </c>
      <c r="O185" s="125" t="n">
        <v>-0.16</v>
      </c>
      <c r="P185" s="125" t="n">
        <v>0.3</v>
      </c>
      <c r="Q185" s="125" t="n">
        <v>-0.07</v>
      </c>
    </row>
    <row r="186" customFormat="false" ht="12" hidden="false" customHeight="false" outlineLevel="0" collapsed="false">
      <c r="C186" s="125" t="n">
        <v>4.846</v>
      </c>
      <c r="D186" s="125" t="n">
        <v>0.0025</v>
      </c>
      <c r="E186" s="125" t="n">
        <v>0.57</v>
      </c>
      <c r="F186" s="125" t="n">
        <v>0</v>
      </c>
      <c r="G186" s="125" t="n">
        <v>0.35</v>
      </c>
      <c r="H186" s="125" t="n">
        <v>-0.26</v>
      </c>
      <c r="I186" s="125" t="n">
        <v>0.05</v>
      </c>
      <c r="J186" s="125" t="n">
        <v>-0.13</v>
      </c>
      <c r="K186" s="127" t="n">
        <v>-0.06</v>
      </c>
      <c r="L186" s="125" t="n">
        <v>0</v>
      </c>
      <c r="M186" s="125" t="n">
        <v>-0.708</v>
      </c>
      <c r="N186" s="125" t="n">
        <v>0</v>
      </c>
      <c r="O186" s="125" t="n">
        <v>-0.1525</v>
      </c>
      <c r="P186" s="125" t="n">
        <v>0.3</v>
      </c>
      <c r="Q186" s="125" t="n">
        <v>-0.07</v>
      </c>
    </row>
    <row r="187" customFormat="false" ht="12" hidden="false" customHeight="false" outlineLevel="0" collapsed="false">
      <c r="C187" s="125" t="n">
        <v>4.711</v>
      </c>
      <c r="D187" s="125" t="n">
        <v>0.0025</v>
      </c>
      <c r="E187" s="125" t="n">
        <v>0.57</v>
      </c>
      <c r="F187" s="125" t="n">
        <v>0</v>
      </c>
      <c r="G187" s="125" t="n">
        <v>0.35</v>
      </c>
      <c r="H187" s="125" t="n">
        <v>-0.26</v>
      </c>
      <c r="I187" s="125" t="n">
        <v>0.05</v>
      </c>
      <c r="J187" s="125" t="n">
        <v>-0.13</v>
      </c>
      <c r="K187" s="127" t="n">
        <v>-0.06</v>
      </c>
      <c r="L187" s="125" t="n">
        <v>0</v>
      </c>
      <c r="M187" s="125" t="n">
        <v>-0.708</v>
      </c>
      <c r="N187" s="125" t="n">
        <v>0</v>
      </c>
      <c r="O187" s="125" t="n">
        <v>-0.15</v>
      </c>
      <c r="P187" s="125" t="n">
        <v>0.3</v>
      </c>
      <c r="Q187" s="125" t="n">
        <v>-0.07</v>
      </c>
    </row>
    <row r="188" customFormat="false" ht="12" hidden="false" customHeight="false" outlineLevel="0" collapsed="false">
      <c r="C188" s="125" t="n">
        <v>4.536</v>
      </c>
      <c r="D188" s="125" t="n">
        <v>0.0025</v>
      </c>
      <c r="E188" s="125" t="n">
        <v>0.475</v>
      </c>
      <c r="F188" s="125" t="n">
        <v>0</v>
      </c>
      <c r="G188" s="125" t="n">
        <v>0.43</v>
      </c>
      <c r="H188" s="125" t="n">
        <v>-0.32</v>
      </c>
      <c r="I188" s="125" t="n">
        <v>0.05</v>
      </c>
      <c r="J188" s="125" t="n">
        <v>-0.195</v>
      </c>
      <c r="K188" s="127" t="n">
        <v>-0.06</v>
      </c>
      <c r="L188" s="125" t="n">
        <v>0</v>
      </c>
      <c r="M188" s="125" t="n">
        <v>-0.808</v>
      </c>
      <c r="N188" s="125" t="n">
        <v>0</v>
      </c>
      <c r="O188" s="125" t="n">
        <v>-0.155</v>
      </c>
      <c r="P188" s="125" t="n">
        <v>0.26</v>
      </c>
      <c r="Q188" s="125" t="n">
        <v>-0.07</v>
      </c>
    </row>
    <row r="189" customFormat="false" ht="12" hidden="false" customHeight="false" outlineLevel="0" collapsed="false">
      <c r="C189" s="125" t="n">
        <v>4.54</v>
      </c>
      <c r="D189" s="125" t="n">
        <v>0.0025</v>
      </c>
      <c r="E189" s="125" t="n">
        <v>0.475</v>
      </c>
      <c r="F189" s="125" t="n">
        <v>0</v>
      </c>
      <c r="G189" s="125" t="n">
        <v>0.43</v>
      </c>
      <c r="H189" s="125" t="n">
        <v>-0.32</v>
      </c>
      <c r="I189" s="125" t="n">
        <v>0.05</v>
      </c>
      <c r="J189" s="125" t="n">
        <v>-0.195</v>
      </c>
      <c r="K189" s="127" t="n">
        <v>-0.06</v>
      </c>
      <c r="L189" s="125" t="n">
        <v>0</v>
      </c>
      <c r="M189" s="125" t="n">
        <v>-0.808</v>
      </c>
      <c r="N189" s="125" t="n">
        <v>0</v>
      </c>
      <c r="O189" s="125" t="n">
        <v>0</v>
      </c>
      <c r="P189" s="125" t="n">
        <v>0.26</v>
      </c>
      <c r="Q189" s="125" t="n">
        <v>-0.07</v>
      </c>
    </row>
    <row r="190" customFormat="false" ht="12" hidden="false" customHeight="false" outlineLevel="0" collapsed="false">
      <c r="C190" s="125" t="n">
        <v>4.58</v>
      </c>
      <c r="D190" s="125" t="n">
        <v>0.0025</v>
      </c>
      <c r="E190" s="125" t="n">
        <v>0.475</v>
      </c>
      <c r="F190" s="125" t="n">
        <v>0</v>
      </c>
      <c r="G190" s="125" t="n">
        <v>0.43</v>
      </c>
      <c r="H190" s="125" t="n">
        <v>-0.32</v>
      </c>
      <c r="I190" s="125" t="n">
        <v>0.05</v>
      </c>
      <c r="J190" s="125" t="n">
        <v>-0.195</v>
      </c>
      <c r="K190" s="127" t="n">
        <v>-0.06</v>
      </c>
      <c r="L190" s="125" t="n">
        <v>0</v>
      </c>
      <c r="M190" s="125" t="n">
        <v>-0.808</v>
      </c>
      <c r="N190" s="125" t="n">
        <v>0</v>
      </c>
      <c r="O190" s="125" t="n">
        <v>0</v>
      </c>
      <c r="P190" s="125" t="n">
        <v>0.26</v>
      </c>
      <c r="Q190" s="125" t="n">
        <v>-0.07</v>
      </c>
    </row>
    <row r="191" customFormat="false" ht="12" hidden="false" customHeight="false" outlineLevel="0" collapsed="false">
      <c r="C191" s="125" t="n">
        <v>4.622</v>
      </c>
      <c r="D191" s="125" t="n">
        <v>0.0025</v>
      </c>
      <c r="E191" s="125" t="n">
        <v>0.475</v>
      </c>
      <c r="F191" s="125" t="n">
        <v>0</v>
      </c>
      <c r="G191" s="125" t="n">
        <v>0.43</v>
      </c>
      <c r="H191" s="125" t="n">
        <v>-0.32</v>
      </c>
      <c r="I191" s="125" t="n">
        <v>0.05</v>
      </c>
      <c r="J191" s="125" t="n">
        <v>-0.195</v>
      </c>
      <c r="K191" s="127" t="n">
        <v>-0.06</v>
      </c>
      <c r="L191" s="125" t="n">
        <v>0</v>
      </c>
      <c r="M191" s="125" t="n">
        <v>-0.808</v>
      </c>
      <c r="N191" s="125" t="n">
        <v>0</v>
      </c>
      <c r="O191" s="125" t="n">
        <v>0</v>
      </c>
      <c r="P191" s="125" t="n">
        <v>0.26</v>
      </c>
      <c r="Q191" s="125" t="n">
        <v>-0.07</v>
      </c>
    </row>
    <row r="192" customFormat="false" ht="12" hidden="false" customHeight="false" outlineLevel="0" collapsed="false">
      <c r="C192" s="125" t="n">
        <v>4.659</v>
      </c>
      <c r="D192" s="125" t="n">
        <v>0.0025</v>
      </c>
      <c r="E192" s="125" t="n">
        <v>0.475</v>
      </c>
      <c r="F192" s="125" t="n">
        <v>0</v>
      </c>
      <c r="G192" s="125" t="n">
        <v>0.43</v>
      </c>
      <c r="H192" s="125" t="n">
        <v>-0.32</v>
      </c>
      <c r="I192" s="125" t="n">
        <v>0.05</v>
      </c>
      <c r="J192" s="125" t="n">
        <v>-0.195</v>
      </c>
      <c r="K192" s="127" t="n">
        <v>-0.06</v>
      </c>
      <c r="L192" s="125" t="n">
        <v>0</v>
      </c>
      <c r="M192" s="125" t="n">
        <v>-0.808</v>
      </c>
      <c r="N192" s="125" t="n">
        <v>0</v>
      </c>
      <c r="O192" s="125" t="n">
        <v>0</v>
      </c>
      <c r="P192" s="125" t="n">
        <v>0.26</v>
      </c>
      <c r="Q192" s="125" t="n">
        <v>-0.07</v>
      </c>
    </row>
    <row r="193" customFormat="false" ht="12" hidden="false" customHeight="false" outlineLevel="0" collapsed="false">
      <c r="C193" s="125" t="n">
        <v>4.642</v>
      </c>
      <c r="D193" s="125" t="n">
        <v>0.0025</v>
      </c>
      <c r="E193" s="125" t="n">
        <v>0.475</v>
      </c>
      <c r="F193" s="125" t="n">
        <v>0</v>
      </c>
      <c r="G193" s="125" t="n">
        <v>0.43</v>
      </c>
      <c r="H193" s="125" t="n">
        <v>-0.32</v>
      </c>
      <c r="I193" s="125" t="n">
        <v>0.05</v>
      </c>
      <c r="J193" s="125" t="n">
        <v>-0.195</v>
      </c>
      <c r="K193" s="127" t="n">
        <v>-0.06</v>
      </c>
      <c r="L193" s="125" t="n">
        <v>0</v>
      </c>
      <c r="M193" s="125" t="n">
        <v>-0.808</v>
      </c>
      <c r="N193" s="125" t="n">
        <v>0</v>
      </c>
      <c r="O193" s="125" t="n">
        <v>0</v>
      </c>
      <c r="P193" s="125" t="n">
        <v>0.26</v>
      </c>
      <c r="Q193" s="125" t="n">
        <v>-0.07</v>
      </c>
    </row>
    <row r="194" customFormat="false" ht="12" hidden="false" customHeight="false" outlineLevel="0" collapsed="false">
      <c r="C194" s="125" t="n">
        <v>4.655</v>
      </c>
      <c r="D194" s="125" t="n">
        <v>0.0025</v>
      </c>
      <c r="E194" s="125" t="n">
        <v>0.475</v>
      </c>
      <c r="F194" s="125" t="n">
        <v>0</v>
      </c>
      <c r="G194" s="125" t="n">
        <v>0.43</v>
      </c>
      <c r="H194" s="125" t="n">
        <v>-0.32</v>
      </c>
      <c r="I194" s="125" t="n">
        <v>0.05</v>
      </c>
      <c r="J194" s="125" t="n">
        <v>-0.195</v>
      </c>
      <c r="K194" s="127" t="n">
        <v>-0.06</v>
      </c>
      <c r="L194" s="125" t="n">
        <v>0</v>
      </c>
      <c r="M194" s="125" t="n">
        <v>-0.808</v>
      </c>
      <c r="N194" s="125" t="n">
        <v>0</v>
      </c>
      <c r="O194" s="125" t="n">
        <v>0</v>
      </c>
      <c r="P194" s="125" t="n">
        <v>0.26</v>
      </c>
      <c r="Q194" s="125" t="n">
        <v>-0.07</v>
      </c>
    </row>
    <row r="195" customFormat="false" ht="12" hidden="false" customHeight="false" outlineLevel="0" collapsed="false">
      <c r="C195" s="125" t="n">
        <v>4.81</v>
      </c>
      <c r="D195" s="125" t="n">
        <v>0.0025</v>
      </c>
      <c r="E195" s="125" t="n">
        <v>0.5</v>
      </c>
      <c r="F195" s="125" t="n">
        <v>0</v>
      </c>
      <c r="G195" s="125" t="n">
        <v>0.35</v>
      </c>
      <c r="H195" s="125" t="n">
        <v>-0.26</v>
      </c>
      <c r="I195" s="125" t="n">
        <v>0.05</v>
      </c>
      <c r="J195" s="125" t="n">
        <v>-0.13</v>
      </c>
      <c r="K195" s="127" t="n">
        <v>-0.06</v>
      </c>
      <c r="L195" s="125" t="n">
        <v>0</v>
      </c>
      <c r="M195" s="125" t="n">
        <v>-0.708</v>
      </c>
      <c r="N195" s="125" t="n">
        <v>0</v>
      </c>
      <c r="O195" s="125" t="n">
        <v>0</v>
      </c>
      <c r="P195" s="125" t="n">
        <v>0.3</v>
      </c>
      <c r="Q195" s="125" t="n">
        <v>-0.07</v>
      </c>
    </row>
    <row r="196" customFormat="false" ht="12" hidden="false" customHeight="false" outlineLevel="0" collapsed="false">
      <c r="C196" s="125" t="n">
        <v>4.97</v>
      </c>
      <c r="D196" s="125" t="n">
        <v>0.0025</v>
      </c>
      <c r="E196" s="125" t="n">
        <v>0.57</v>
      </c>
      <c r="F196" s="125" t="n">
        <v>0</v>
      </c>
      <c r="G196" s="125" t="n">
        <v>0.35</v>
      </c>
      <c r="H196" s="125" t="n">
        <v>-0.26</v>
      </c>
      <c r="I196" s="125" t="n">
        <v>0.05</v>
      </c>
      <c r="J196" s="125" t="n">
        <v>-0.13</v>
      </c>
      <c r="K196" s="127" t="n">
        <v>-0.06</v>
      </c>
      <c r="L196" s="125" t="n">
        <v>0</v>
      </c>
      <c r="M196" s="125" t="n">
        <v>-0.708</v>
      </c>
      <c r="N196" s="125" t="n">
        <v>0</v>
      </c>
      <c r="O196" s="125" t="n">
        <v>0</v>
      </c>
      <c r="P196" s="125" t="n">
        <v>0.3</v>
      </c>
      <c r="Q196" s="125" t="n">
        <v>-0.07</v>
      </c>
    </row>
    <row r="197" customFormat="false" ht="12" hidden="false" customHeight="false" outlineLevel="0" collapsed="false">
      <c r="C197" s="125" t="n">
        <v>5.0225</v>
      </c>
      <c r="D197" s="125" t="n">
        <v>0.0025</v>
      </c>
      <c r="E197" s="125" t="n">
        <v>0.57</v>
      </c>
      <c r="F197" s="125" t="n">
        <v>0</v>
      </c>
      <c r="G197" s="125" t="n">
        <v>0.35</v>
      </c>
      <c r="H197" s="125" t="n">
        <v>-0.26</v>
      </c>
      <c r="I197" s="125" t="n">
        <v>0.05</v>
      </c>
      <c r="J197" s="125" t="n">
        <v>-0.13</v>
      </c>
      <c r="K197" s="127" t="n">
        <v>-0.06</v>
      </c>
      <c r="L197" s="125" t="n">
        <v>0</v>
      </c>
      <c r="M197" s="125" t="n">
        <v>-0.708</v>
      </c>
      <c r="N197" s="125" t="n">
        <v>0</v>
      </c>
      <c r="O197" s="125" t="n">
        <v>0</v>
      </c>
      <c r="P197" s="125" t="n">
        <v>0.3</v>
      </c>
      <c r="Q197" s="125" t="n">
        <v>-0.07</v>
      </c>
    </row>
    <row r="198" customFormat="false" ht="12" hidden="false" customHeight="false" outlineLevel="0" collapsed="false">
      <c r="C198" s="125" t="n">
        <v>4.9385</v>
      </c>
      <c r="D198" s="125" t="n">
        <v>0.0025</v>
      </c>
      <c r="E198" s="125" t="n">
        <v>0.57</v>
      </c>
      <c r="F198" s="125" t="n">
        <v>0</v>
      </c>
      <c r="G198" s="125" t="n">
        <v>0.35</v>
      </c>
      <c r="H198" s="125" t="n">
        <v>-0.26</v>
      </c>
      <c r="I198" s="125" t="n">
        <v>0.05</v>
      </c>
      <c r="J198" s="125" t="n">
        <v>-0.13</v>
      </c>
      <c r="K198" s="127" t="n">
        <v>-0.06</v>
      </c>
      <c r="L198" s="125" t="n">
        <v>0</v>
      </c>
      <c r="M198" s="125" t="n">
        <v>-0.708</v>
      </c>
      <c r="N198" s="125" t="n">
        <v>0</v>
      </c>
      <c r="O198" s="125" t="n">
        <v>0</v>
      </c>
      <c r="P198" s="125" t="n">
        <v>0.3</v>
      </c>
      <c r="Q198" s="125" t="n">
        <v>-0.07</v>
      </c>
    </row>
    <row r="199" customFormat="false" ht="12" hidden="false" customHeight="false" outlineLevel="0" collapsed="false">
      <c r="C199" s="125" t="n">
        <v>4.8035</v>
      </c>
      <c r="D199" s="125" t="n">
        <v>0</v>
      </c>
      <c r="E199" s="125" t="n">
        <v>0.57</v>
      </c>
      <c r="F199" s="125" t="n">
        <v>0</v>
      </c>
      <c r="G199" s="125" t="n">
        <v>0.35</v>
      </c>
      <c r="H199" s="125" t="n">
        <v>-0.26</v>
      </c>
      <c r="I199" s="125" t="n">
        <v>0.05</v>
      </c>
      <c r="J199" s="125" t="n">
        <v>-0.13</v>
      </c>
      <c r="K199" s="127" t="n">
        <v>-0.06</v>
      </c>
      <c r="L199" s="125" t="n">
        <v>0</v>
      </c>
      <c r="M199" s="125" t="n">
        <v>-0.708</v>
      </c>
      <c r="N199" s="125" t="n">
        <v>0</v>
      </c>
      <c r="O199" s="125" t="n">
        <v>0</v>
      </c>
      <c r="P199" s="125" t="n">
        <v>0.3</v>
      </c>
      <c r="Q199" s="125" t="n">
        <v>-0.07</v>
      </c>
    </row>
    <row r="200" customFormat="false" ht="12" hidden="false" customHeight="false" outlineLevel="0" collapsed="false">
      <c r="C200" s="125" t="n">
        <v>4.6285</v>
      </c>
      <c r="D200" s="125" t="n">
        <v>0</v>
      </c>
      <c r="E200" s="125" t="n">
        <v>0.475</v>
      </c>
      <c r="F200" s="125" t="n">
        <v>0</v>
      </c>
      <c r="G200" s="125" t="n">
        <v>0.43</v>
      </c>
      <c r="H200" s="125" t="n">
        <v>-0.32</v>
      </c>
      <c r="I200" s="125" t="n">
        <v>0.05</v>
      </c>
      <c r="J200" s="125" t="n">
        <v>-0.195</v>
      </c>
      <c r="K200" s="127" t="n">
        <v>-0.06</v>
      </c>
      <c r="L200" s="125" t="n">
        <v>0</v>
      </c>
      <c r="M200" s="125" t="n">
        <v>-0.808</v>
      </c>
      <c r="N200" s="125" t="n">
        <v>0</v>
      </c>
      <c r="O200" s="125" t="n">
        <v>0</v>
      </c>
      <c r="P200" s="125" t="n">
        <v>0.26</v>
      </c>
      <c r="Q200" s="125" t="n">
        <v>-0.07</v>
      </c>
    </row>
    <row r="201" customFormat="false" ht="12" hidden="false" customHeight="false" outlineLevel="0" collapsed="false">
      <c r="C201" s="125" t="n">
        <v>4.6325</v>
      </c>
      <c r="D201" s="125" t="n">
        <v>0</v>
      </c>
      <c r="E201" s="125" t="n">
        <v>0.475</v>
      </c>
      <c r="F201" s="125" t="n">
        <v>0</v>
      </c>
      <c r="G201" s="125" t="n">
        <v>0.43</v>
      </c>
      <c r="H201" s="125" t="n">
        <v>-0.32</v>
      </c>
      <c r="I201" s="125" t="n">
        <v>0.05</v>
      </c>
      <c r="J201" s="125" t="n">
        <v>-0.195</v>
      </c>
      <c r="K201" s="127" t="n">
        <v>-0.06</v>
      </c>
      <c r="L201" s="125" t="n">
        <v>0</v>
      </c>
      <c r="M201" s="125" t="n">
        <v>-0.808</v>
      </c>
      <c r="N201" s="125" t="n">
        <v>0</v>
      </c>
      <c r="O201" s="125" t="n">
        <v>0</v>
      </c>
      <c r="P201" s="125" t="n">
        <v>0.26</v>
      </c>
      <c r="Q201" s="125" t="n">
        <v>-0.07</v>
      </c>
    </row>
    <row r="202" customFormat="false" ht="12" hidden="false" customHeight="false" outlineLevel="0" collapsed="false">
      <c r="C202" s="125" t="n">
        <v>4.6725</v>
      </c>
      <c r="D202" s="125" t="n">
        <v>0</v>
      </c>
      <c r="E202" s="125" t="n">
        <v>0.475</v>
      </c>
      <c r="F202" s="125" t="n">
        <v>0</v>
      </c>
      <c r="G202" s="125" t="n">
        <v>0.43</v>
      </c>
      <c r="H202" s="125" t="n">
        <v>-0.32</v>
      </c>
      <c r="I202" s="125" t="n">
        <v>0.05</v>
      </c>
      <c r="J202" s="125" t="n">
        <v>-0.195</v>
      </c>
      <c r="K202" s="127" t="n">
        <v>-0.06</v>
      </c>
      <c r="L202" s="125" t="n">
        <v>0</v>
      </c>
      <c r="M202" s="125" t="n">
        <v>-0.808</v>
      </c>
      <c r="N202" s="125" t="n">
        <v>0</v>
      </c>
      <c r="O202" s="125" t="n">
        <v>0</v>
      </c>
      <c r="P202" s="125" t="n">
        <v>0.26</v>
      </c>
      <c r="Q202" s="125" t="n">
        <v>-0.07</v>
      </c>
    </row>
    <row r="203" customFormat="false" ht="12" hidden="false" customHeight="false" outlineLevel="0" collapsed="false">
      <c r="C203" s="125" t="n">
        <v>4.7145</v>
      </c>
      <c r="D203" s="125" t="n">
        <v>0</v>
      </c>
      <c r="E203" s="125" t="n">
        <v>0.475</v>
      </c>
      <c r="F203" s="125" t="n">
        <v>0</v>
      </c>
      <c r="G203" s="125" t="n">
        <v>0.43</v>
      </c>
      <c r="H203" s="125" t="n">
        <v>-0.32</v>
      </c>
      <c r="I203" s="125" t="n">
        <v>0.05</v>
      </c>
      <c r="J203" s="125" t="n">
        <v>-0.195</v>
      </c>
      <c r="K203" s="127" t="n">
        <v>-0.06</v>
      </c>
      <c r="L203" s="125" t="n">
        <v>0</v>
      </c>
      <c r="M203" s="125" t="n">
        <v>-0.808</v>
      </c>
      <c r="N203" s="125" t="n">
        <v>0</v>
      </c>
      <c r="O203" s="125" t="n">
        <v>0</v>
      </c>
      <c r="P203" s="125" t="n">
        <v>0.26</v>
      </c>
      <c r="Q203" s="125" t="n">
        <v>-0.07</v>
      </c>
    </row>
    <row r="204" customFormat="false" ht="12" hidden="false" customHeight="false" outlineLevel="0" collapsed="false">
      <c r="C204" s="125" t="n">
        <v>4.7515</v>
      </c>
      <c r="D204" s="125" t="n">
        <v>0</v>
      </c>
      <c r="E204" s="125" t="n">
        <v>0.475</v>
      </c>
      <c r="F204" s="125" t="n">
        <v>0</v>
      </c>
      <c r="G204" s="125" t="n">
        <v>0.43</v>
      </c>
      <c r="H204" s="125" t="n">
        <v>-0.32</v>
      </c>
      <c r="I204" s="125" t="n">
        <v>0.05</v>
      </c>
      <c r="J204" s="125" t="n">
        <v>-0.195</v>
      </c>
      <c r="K204" s="127" t="n">
        <v>-0.06</v>
      </c>
      <c r="L204" s="125" t="n">
        <v>0</v>
      </c>
      <c r="M204" s="125" t="n">
        <v>-0.808</v>
      </c>
      <c r="N204" s="125" t="n">
        <v>0</v>
      </c>
      <c r="O204" s="125" t="n">
        <v>0</v>
      </c>
      <c r="P204" s="125" t="n">
        <v>0.26</v>
      </c>
      <c r="Q204" s="125" t="n">
        <v>-0.07</v>
      </c>
    </row>
    <row r="205" customFormat="false" ht="12" hidden="false" customHeight="false" outlineLevel="0" collapsed="false">
      <c r="C205" s="125" t="n">
        <v>4.7345</v>
      </c>
      <c r="D205" s="125" t="n">
        <v>0</v>
      </c>
      <c r="E205" s="125" t="n">
        <v>0.475</v>
      </c>
      <c r="F205" s="125" t="n">
        <v>0</v>
      </c>
      <c r="G205" s="125" t="n">
        <v>0.43</v>
      </c>
      <c r="H205" s="125" t="n">
        <v>-0.32</v>
      </c>
      <c r="I205" s="125" t="n">
        <v>0.05</v>
      </c>
      <c r="J205" s="125" t="n">
        <v>-0.195</v>
      </c>
      <c r="K205" s="127" t="n">
        <v>-0.06</v>
      </c>
      <c r="L205" s="125" t="n">
        <v>0</v>
      </c>
      <c r="M205" s="125" t="n">
        <v>-0.808</v>
      </c>
      <c r="N205" s="125" t="n">
        <v>0</v>
      </c>
      <c r="O205" s="125" t="n">
        <v>0</v>
      </c>
      <c r="P205" s="125" t="n">
        <v>0.26</v>
      </c>
      <c r="Q205" s="125" t="n">
        <v>-0.07</v>
      </c>
    </row>
    <row r="206" customFormat="false" ht="12" hidden="false" customHeight="false" outlineLevel="0" collapsed="false">
      <c r="C206" s="125" t="n">
        <v>4.7475</v>
      </c>
      <c r="D206" s="125" t="n">
        <v>0</v>
      </c>
      <c r="E206" s="125" t="n">
        <v>0.475</v>
      </c>
      <c r="F206" s="125" t="n">
        <v>0</v>
      </c>
      <c r="G206" s="125" t="n">
        <v>0.43</v>
      </c>
      <c r="H206" s="125" t="n">
        <v>-0.32</v>
      </c>
      <c r="I206" s="125" t="n">
        <v>0.05</v>
      </c>
      <c r="J206" s="125" t="n">
        <v>-0.195</v>
      </c>
      <c r="K206" s="127" t="n">
        <v>-0.06</v>
      </c>
      <c r="L206" s="125" t="n">
        <v>0</v>
      </c>
      <c r="M206" s="125" t="n">
        <v>-0.808</v>
      </c>
      <c r="N206" s="125" t="n">
        <v>0</v>
      </c>
      <c r="O206" s="125" t="n">
        <v>0</v>
      </c>
      <c r="P206" s="125" t="n">
        <v>0.26</v>
      </c>
      <c r="Q206" s="125" t="n">
        <v>-0.07</v>
      </c>
    </row>
    <row r="207" customFormat="false" ht="12" hidden="false" customHeight="false" outlineLevel="0" collapsed="false">
      <c r="C207" s="125" t="n">
        <v>4.9025</v>
      </c>
      <c r="D207" s="125" t="n">
        <v>0</v>
      </c>
      <c r="E207" s="125" t="n">
        <v>0.5</v>
      </c>
      <c r="F207" s="125" t="n">
        <v>0</v>
      </c>
      <c r="G207" s="125" t="n">
        <v>0.35</v>
      </c>
      <c r="H207" s="125" t="n">
        <v>-0.26</v>
      </c>
      <c r="I207" s="125" t="n">
        <v>0.05</v>
      </c>
      <c r="J207" s="125" t="n">
        <v>-0.13</v>
      </c>
      <c r="K207" s="127" t="n">
        <v>-0.06</v>
      </c>
      <c r="L207" s="125" t="n">
        <v>0</v>
      </c>
      <c r="M207" s="125" t="n">
        <v>-0.708</v>
      </c>
      <c r="N207" s="125" t="n">
        <v>0</v>
      </c>
      <c r="O207" s="125" t="n">
        <v>0</v>
      </c>
      <c r="P207" s="125" t="n">
        <v>0.3</v>
      </c>
      <c r="Q207" s="125" t="n">
        <v>-0.07</v>
      </c>
    </row>
    <row r="208" customFormat="false" ht="12" hidden="false" customHeight="false" outlineLevel="0" collapsed="false">
      <c r="C208" s="125" t="n">
        <v>5.0625</v>
      </c>
      <c r="D208" s="125" t="n">
        <v>0</v>
      </c>
      <c r="E208" s="125" t="n">
        <v>0.57</v>
      </c>
      <c r="F208" s="125" t="n">
        <v>0</v>
      </c>
      <c r="G208" s="125" t="n">
        <v>0.35</v>
      </c>
      <c r="H208" s="125" t="n">
        <v>-0.26</v>
      </c>
      <c r="I208" s="125" t="n">
        <v>0.05</v>
      </c>
      <c r="J208" s="125" t="n">
        <v>-0.13</v>
      </c>
      <c r="K208" s="127" t="n">
        <v>-0.06</v>
      </c>
      <c r="L208" s="125" t="n">
        <v>0</v>
      </c>
      <c r="M208" s="125" t="n">
        <v>-0.708</v>
      </c>
      <c r="N208" s="125" t="n">
        <v>0</v>
      </c>
      <c r="O208" s="125" t="n">
        <v>0</v>
      </c>
      <c r="P208" s="125" t="n">
        <v>0.3</v>
      </c>
      <c r="Q208" s="125" t="n">
        <v>-0.07</v>
      </c>
    </row>
    <row r="209" customFormat="false" ht="12" hidden="false" customHeight="false" outlineLevel="0" collapsed="false">
      <c r="C209" s="125" t="n">
        <v>5.115</v>
      </c>
      <c r="D209" s="125" t="n">
        <v>0</v>
      </c>
      <c r="E209" s="125" t="n">
        <v>0.57</v>
      </c>
      <c r="F209" s="125" t="n">
        <v>0</v>
      </c>
      <c r="G209" s="125" t="n">
        <v>0.35</v>
      </c>
      <c r="H209" s="125" t="n">
        <v>-0.26</v>
      </c>
      <c r="I209" s="125" t="n">
        <v>0.05</v>
      </c>
      <c r="J209" s="125" t="n">
        <v>-0.13</v>
      </c>
      <c r="K209" s="127" t="n">
        <v>-0.06</v>
      </c>
      <c r="L209" s="125" t="n">
        <v>0</v>
      </c>
      <c r="M209" s="125" t="n">
        <v>-0.708</v>
      </c>
      <c r="N209" s="125" t="n">
        <v>0</v>
      </c>
      <c r="O209" s="125" t="n">
        <v>0</v>
      </c>
      <c r="P209" s="125" t="n">
        <v>0.3</v>
      </c>
      <c r="Q209" s="125" t="n">
        <v>-0.07</v>
      </c>
    </row>
    <row r="210" customFormat="false" ht="12" hidden="false" customHeight="false" outlineLevel="0" collapsed="false">
      <c r="C210" s="125" t="n">
        <v>5.031</v>
      </c>
      <c r="D210" s="125" t="n">
        <v>0</v>
      </c>
      <c r="E210" s="125" t="n">
        <v>0.57</v>
      </c>
      <c r="F210" s="125" t="n">
        <v>0</v>
      </c>
      <c r="G210" s="125" t="n">
        <v>0.35</v>
      </c>
      <c r="H210" s="125" t="n">
        <v>-0.26</v>
      </c>
      <c r="I210" s="125" t="n">
        <v>0.05</v>
      </c>
      <c r="J210" s="125" t="n">
        <v>-0.13</v>
      </c>
      <c r="K210" s="127" t="n">
        <v>-0.06</v>
      </c>
      <c r="L210" s="125" t="n">
        <v>0</v>
      </c>
      <c r="M210" s="125" t="n">
        <v>-0.708</v>
      </c>
      <c r="N210" s="125" t="n">
        <v>0</v>
      </c>
      <c r="O210" s="125" t="n">
        <v>0</v>
      </c>
      <c r="P210" s="125" t="n">
        <v>0.3</v>
      </c>
      <c r="Q210" s="125" t="n">
        <v>-0.07</v>
      </c>
    </row>
    <row r="211" customFormat="false" ht="12" hidden="false" customHeight="false" outlineLevel="0" collapsed="false">
      <c r="C211" s="125" t="n">
        <v>4.896</v>
      </c>
      <c r="D211" s="125" t="n">
        <v>0</v>
      </c>
      <c r="E211" s="125" t="n">
        <v>0.57</v>
      </c>
      <c r="F211" s="125" t="n">
        <v>0</v>
      </c>
      <c r="G211" s="125" t="n">
        <v>0.35</v>
      </c>
      <c r="H211" s="125" t="n">
        <v>-0.26</v>
      </c>
      <c r="I211" s="125" t="n">
        <v>0.05</v>
      </c>
      <c r="J211" s="125" t="n">
        <v>-0.13</v>
      </c>
      <c r="K211" s="127" t="n">
        <v>-0.06</v>
      </c>
      <c r="L211" s="125" t="n">
        <v>0</v>
      </c>
      <c r="M211" s="125" t="n">
        <v>-0.708</v>
      </c>
      <c r="N211" s="125" t="n">
        <v>0</v>
      </c>
      <c r="O211" s="125" t="n">
        <v>0</v>
      </c>
      <c r="P211" s="125" t="n">
        <v>0.3</v>
      </c>
      <c r="Q211" s="125" t="n">
        <v>-0.07</v>
      </c>
    </row>
    <row r="212" customFormat="false" ht="12" hidden="false" customHeight="false" outlineLevel="0" collapsed="false">
      <c r="C212" s="125" t="n">
        <v>4.721</v>
      </c>
      <c r="D212" s="125" t="n">
        <v>0</v>
      </c>
      <c r="E212" s="125" t="n">
        <v>0.475</v>
      </c>
      <c r="F212" s="125" t="n">
        <v>0</v>
      </c>
      <c r="G212" s="125" t="n">
        <v>0.43</v>
      </c>
      <c r="H212" s="125" t="n">
        <v>-0.32</v>
      </c>
      <c r="I212" s="125" t="n">
        <v>0.05</v>
      </c>
      <c r="J212" s="125" t="n">
        <v>-0.195</v>
      </c>
      <c r="K212" s="127" t="n">
        <v>-0.06</v>
      </c>
      <c r="L212" s="125" t="n">
        <v>0</v>
      </c>
      <c r="M212" s="125" t="n">
        <v>-0.808</v>
      </c>
      <c r="N212" s="125" t="n">
        <v>0</v>
      </c>
      <c r="O212" s="125" t="n">
        <v>0</v>
      </c>
      <c r="P212" s="125" t="n">
        <v>0.26</v>
      </c>
      <c r="Q212" s="125" t="n">
        <v>-0.07</v>
      </c>
    </row>
    <row r="213" customFormat="false" ht="12" hidden="false" customHeight="false" outlineLevel="0" collapsed="false">
      <c r="C213" s="125" t="n">
        <v>4.725</v>
      </c>
      <c r="D213" s="125" t="n">
        <v>0</v>
      </c>
      <c r="E213" s="125" t="n">
        <v>0.475</v>
      </c>
      <c r="F213" s="125" t="n">
        <v>0</v>
      </c>
      <c r="G213" s="125" t="n">
        <v>0.43</v>
      </c>
      <c r="H213" s="125" t="n">
        <v>-0.32</v>
      </c>
      <c r="I213" s="125" t="n">
        <v>0.05</v>
      </c>
      <c r="J213" s="125" t="n">
        <v>-0.195</v>
      </c>
      <c r="K213" s="127" t="n">
        <v>-0.06</v>
      </c>
      <c r="L213" s="125" t="n">
        <v>0</v>
      </c>
      <c r="M213" s="125" t="n">
        <v>-0.808</v>
      </c>
      <c r="N213" s="125" t="n">
        <v>0</v>
      </c>
      <c r="O213" s="125" t="n">
        <v>0</v>
      </c>
      <c r="P213" s="125" t="n">
        <v>0.26</v>
      </c>
      <c r="Q213" s="125" t="n">
        <v>-0.07</v>
      </c>
    </row>
    <row r="214" customFormat="false" ht="12" hidden="false" customHeight="false" outlineLevel="0" collapsed="false">
      <c r="C214" s="125" t="n">
        <v>4.765</v>
      </c>
      <c r="D214" s="125" t="n">
        <v>0</v>
      </c>
      <c r="E214" s="125" t="n">
        <v>0.475</v>
      </c>
      <c r="F214" s="125" t="n">
        <v>0</v>
      </c>
      <c r="G214" s="125" t="n">
        <v>0.43</v>
      </c>
      <c r="H214" s="125" t="n">
        <v>-0.32</v>
      </c>
      <c r="I214" s="125" t="n">
        <v>0.05</v>
      </c>
      <c r="J214" s="125" t="n">
        <v>-0.195</v>
      </c>
      <c r="K214" s="127" t="n">
        <v>-0.06</v>
      </c>
      <c r="L214" s="125" t="n">
        <v>0</v>
      </c>
      <c r="M214" s="125" t="n">
        <v>-0.808</v>
      </c>
      <c r="N214" s="125" t="n">
        <v>0</v>
      </c>
      <c r="O214" s="125" t="n">
        <v>0</v>
      </c>
      <c r="P214" s="125" t="n">
        <v>0.26</v>
      </c>
      <c r="Q214" s="125" t="n">
        <v>-0.07</v>
      </c>
    </row>
    <row r="215" customFormat="false" ht="12" hidden="false" customHeight="false" outlineLevel="0" collapsed="false">
      <c r="C215" s="125" t="n">
        <v>4.807</v>
      </c>
      <c r="D215" s="125" t="n">
        <v>0</v>
      </c>
      <c r="E215" s="125" t="n">
        <v>0.475</v>
      </c>
      <c r="F215" s="125" t="n">
        <v>0</v>
      </c>
      <c r="G215" s="125" t="n">
        <v>0.43</v>
      </c>
      <c r="H215" s="125" t="n">
        <v>-0.32</v>
      </c>
      <c r="I215" s="125" t="n">
        <v>0.05</v>
      </c>
      <c r="J215" s="125" t="n">
        <v>-0.195</v>
      </c>
      <c r="K215" s="127" t="n">
        <v>-0.06</v>
      </c>
      <c r="L215" s="125" t="n">
        <v>0</v>
      </c>
      <c r="M215" s="125" t="n">
        <v>-0.808</v>
      </c>
      <c r="N215" s="125" t="n">
        <v>0</v>
      </c>
      <c r="O215" s="125" t="n">
        <v>0</v>
      </c>
      <c r="P215" s="125" t="n">
        <v>0.26</v>
      </c>
      <c r="Q215" s="125" t="n">
        <v>-0.07</v>
      </c>
    </row>
    <row r="216" customFormat="false" ht="12" hidden="false" customHeight="false" outlineLevel="0" collapsed="false">
      <c r="C216" s="125" t="n">
        <v>4.844</v>
      </c>
      <c r="D216" s="125" t="n">
        <v>0</v>
      </c>
      <c r="E216" s="125" t="n">
        <v>0.475</v>
      </c>
      <c r="F216" s="125" t="n">
        <v>0</v>
      </c>
      <c r="G216" s="125" t="n">
        <v>0.43</v>
      </c>
      <c r="H216" s="125" t="n">
        <v>-0.32</v>
      </c>
      <c r="I216" s="125" t="n">
        <v>0.05</v>
      </c>
      <c r="J216" s="125" t="n">
        <v>-0.195</v>
      </c>
      <c r="K216" s="127" t="n">
        <v>-0.06</v>
      </c>
      <c r="L216" s="125" t="n">
        <v>0</v>
      </c>
      <c r="M216" s="125" t="n">
        <v>-0.808</v>
      </c>
      <c r="N216" s="125" t="n">
        <v>0</v>
      </c>
      <c r="O216" s="125" t="n">
        <v>0</v>
      </c>
      <c r="P216" s="125" t="n">
        <v>0.26</v>
      </c>
      <c r="Q216" s="125" t="n">
        <v>-0.07</v>
      </c>
    </row>
    <row r="217" customFormat="false" ht="12" hidden="false" customHeight="false" outlineLevel="0" collapsed="false">
      <c r="C217" s="125" t="n">
        <v>4.827</v>
      </c>
      <c r="D217" s="125" t="n">
        <v>0</v>
      </c>
      <c r="E217" s="125" t="n">
        <v>0.475</v>
      </c>
      <c r="F217" s="125" t="n">
        <v>0</v>
      </c>
      <c r="G217" s="125" t="n">
        <v>0.43</v>
      </c>
      <c r="H217" s="125" t="n">
        <v>-0.32</v>
      </c>
      <c r="I217" s="125" t="n">
        <v>0.05</v>
      </c>
      <c r="J217" s="125" t="n">
        <v>-0.195</v>
      </c>
      <c r="K217" s="127" t="n">
        <v>-0.06</v>
      </c>
      <c r="L217" s="125" t="n">
        <v>0</v>
      </c>
      <c r="M217" s="125" t="n">
        <v>-0.808</v>
      </c>
      <c r="N217" s="125" t="n">
        <v>0</v>
      </c>
      <c r="O217" s="125" t="n">
        <v>0</v>
      </c>
      <c r="P217" s="125" t="n">
        <v>0.26</v>
      </c>
      <c r="Q217" s="125" t="n">
        <v>-0.07</v>
      </c>
    </row>
    <row r="218" customFormat="false" ht="12" hidden="false" customHeight="false" outlineLevel="0" collapsed="false">
      <c r="C218" s="125" t="n">
        <v>4.84</v>
      </c>
      <c r="D218" s="125" t="n">
        <v>0</v>
      </c>
      <c r="E218" s="125" t="n">
        <v>0.475</v>
      </c>
      <c r="F218" s="125" t="n">
        <v>0</v>
      </c>
      <c r="G218" s="125" t="n">
        <v>0.43</v>
      </c>
      <c r="H218" s="125" t="n">
        <v>-0.32</v>
      </c>
      <c r="I218" s="125" t="n">
        <v>0.05</v>
      </c>
      <c r="J218" s="125" t="n">
        <v>-0.195</v>
      </c>
      <c r="K218" s="127" t="n">
        <v>-0.06</v>
      </c>
      <c r="L218" s="125" t="n">
        <v>0</v>
      </c>
      <c r="M218" s="125" t="n">
        <v>-0.808</v>
      </c>
      <c r="N218" s="125" t="n">
        <v>0</v>
      </c>
      <c r="O218" s="125" t="n">
        <v>0</v>
      </c>
      <c r="P218" s="125" t="n">
        <v>0.26</v>
      </c>
      <c r="Q218" s="125" t="n">
        <v>-0.07</v>
      </c>
    </row>
    <row r="219" customFormat="false" ht="12" hidden="false" customHeight="false" outlineLevel="0" collapsed="false">
      <c r="C219" s="125" t="n">
        <v>4.995</v>
      </c>
      <c r="D219" s="125" t="n">
        <v>0</v>
      </c>
      <c r="E219" s="125" t="n">
        <v>0.5</v>
      </c>
      <c r="F219" s="125" t="n">
        <v>0</v>
      </c>
      <c r="G219" s="125" t="n">
        <v>0.35</v>
      </c>
      <c r="H219" s="125" t="n">
        <v>-0.26</v>
      </c>
      <c r="I219" s="125" t="n">
        <v>0.05</v>
      </c>
      <c r="J219" s="125" t="n">
        <v>-0.13</v>
      </c>
      <c r="K219" s="127" t="n">
        <v>-0.06</v>
      </c>
      <c r="L219" s="125" t="n">
        <v>0</v>
      </c>
      <c r="M219" s="125" t="n">
        <v>-0.708</v>
      </c>
      <c r="N219" s="125" t="n">
        <v>0</v>
      </c>
      <c r="O219" s="125" t="n">
        <v>0</v>
      </c>
      <c r="P219" s="125" t="n">
        <v>0.3</v>
      </c>
      <c r="Q219" s="125" t="n">
        <v>-0.07</v>
      </c>
    </row>
    <row r="220" customFormat="false" ht="12" hidden="false" customHeight="false" outlineLevel="0" collapsed="false">
      <c r="C220" s="125" t="n">
        <v>5.155</v>
      </c>
      <c r="D220" s="125" t="n">
        <v>0</v>
      </c>
      <c r="E220" s="125" t="n">
        <v>0.57</v>
      </c>
      <c r="F220" s="125" t="n">
        <v>0</v>
      </c>
      <c r="G220" s="125" t="n">
        <v>0.35</v>
      </c>
      <c r="H220" s="125" t="n">
        <v>-0.26</v>
      </c>
      <c r="I220" s="125" t="n">
        <v>0.05</v>
      </c>
      <c r="J220" s="125" t="n">
        <v>-0.13</v>
      </c>
      <c r="K220" s="127" t="n">
        <v>-0.06</v>
      </c>
      <c r="L220" s="125" t="n">
        <v>0</v>
      </c>
      <c r="M220" s="125" t="n">
        <v>-0.708</v>
      </c>
      <c r="N220" s="125" t="n">
        <v>0</v>
      </c>
      <c r="O220" s="125" t="n">
        <v>0</v>
      </c>
      <c r="P220" s="125" t="n">
        <v>0.3</v>
      </c>
      <c r="Q220" s="125" t="n">
        <v>-0.07</v>
      </c>
    </row>
    <row r="221" customFormat="false" ht="12" hidden="false" customHeight="false" outlineLevel="0" collapsed="false">
      <c r="C221" s="125" t="n">
        <v>5.2075</v>
      </c>
      <c r="D221" s="125" t="n">
        <v>0</v>
      </c>
      <c r="E221" s="125" t="n">
        <v>0.57</v>
      </c>
      <c r="F221" s="125" t="n">
        <v>0</v>
      </c>
      <c r="G221" s="125" t="n">
        <v>0.35</v>
      </c>
      <c r="H221" s="125" t="n">
        <v>-0.26</v>
      </c>
      <c r="I221" s="125" t="n">
        <v>0.05</v>
      </c>
      <c r="J221" s="125" t="n">
        <v>-0.13</v>
      </c>
      <c r="K221" s="127" t="n">
        <v>-0.06</v>
      </c>
      <c r="L221" s="125" t="n">
        <v>0</v>
      </c>
      <c r="M221" s="125" t="n">
        <v>-0.708</v>
      </c>
      <c r="N221" s="125" t="n">
        <v>0</v>
      </c>
      <c r="O221" s="125" t="n">
        <v>0</v>
      </c>
      <c r="P221" s="125" t="n">
        <v>0.3</v>
      </c>
      <c r="Q221" s="125" t="n">
        <v>-0.07</v>
      </c>
    </row>
    <row r="222" customFormat="false" ht="12" hidden="false" customHeight="false" outlineLevel="0" collapsed="false">
      <c r="C222" s="125" t="n">
        <v>5.1235</v>
      </c>
      <c r="D222" s="125" t="n">
        <v>0</v>
      </c>
      <c r="E222" s="125" t="n">
        <v>0.57</v>
      </c>
      <c r="F222" s="125" t="n">
        <v>0</v>
      </c>
      <c r="G222" s="125" t="n">
        <v>0.35</v>
      </c>
      <c r="H222" s="125" t="n">
        <v>-0.26</v>
      </c>
      <c r="I222" s="125" t="n">
        <v>0.05</v>
      </c>
      <c r="J222" s="125" t="n">
        <v>-0.13</v>
      </c>
      <c r="K222" s="127" t="n">
        <v>-0.06</v>
      </c>
      <c r="L222" s="125" t="n">
        <v>0</v>
      </c>
      <c r="M222" s="125" t="n">
        <v>-0.708</v>
      </c>
      <c r="N222" s="125" t="n">
        <v>0</v>
      </c>
      <c r="P222" s="125" t="n">
        <v>0.3</v>
      </c>
      <c r="Q222" s="125" t="n">
        <v>-0.07</v>
      </c>
    </row>
    <row r="223" customFormat="false" ht="12" hidden="false" customHeight="false" outlineLevel="0" collapsed="false">
      <c r="C223" s="125" t="n">
        <v>4.9885</v>
      </c>
      <c r="D223" s="125" t="n">
        <v>0</v>
      </c>
      <c r="E223" s="125" t="n">
        <v>0.57</v>
      </c>
      <c r="F223" s="125" t="n">
        <v>0</v>
      </c>
      <c r="G223" s="125" t="n">
        <v>0.35</v>
      </c>
      <c r="H223" s="125" t="n">
        <v>-0.26</v>
      </c>
      <c r="I223" s="125" t="n">
        <v>0.05</v>
      </c>
      <c r="J223" s="125" t="n">
        <v>-0.13</v>
      </c>
      <c r="K223" s="127" t="n">
        <v>-0.06</v>
      </c>
      <c r="L223" s="125" t="n">
        <v>0</v>
      </c>
      <c r="M223" s="125" t="n">
        <v>-0.708</v>
      </c>
      <c r="N223" s="125" t="n">
        <v>0</v>
      </c>
      <c r="P223" s="125" t="n">
        <v>0.3</v>
      </c>
      <c r="Q223" s="125" t="n">
        <v>-0.07</v>
      </c>
    </row>
    <row r="224" customFormat="false" ht="12" hidden="false" customHeight="false" outlineLevel="0" collapsed="false">
      <c r="C224" s="125" t="n">
        <v>4.8135</v>
      </c>
      <c r="D224" s="125" t="n">
        <v>0</v>
      </c>
      <c r="E224" s="125" t="n">
        <v>0.475</v>
      </c>
      <c r="F224" s="125" t="n">
        <v>0</v>
      </c>
      <c r="G224" s="125" t="n">
        <v>0.43</v>
      </c>
      <c r="H224" s="125" t="n">
        <v>-0.32</v>
      </c>
      <c r="I224" s="125" t="n">
        <v>0.05</v>
      </c>
      <c r="J224" s="125" t="n">
        <v>-0.195</v>
      </c>
      <c r="K224" s="127" t="n">
        <v>-0.06</v>
      </c>
      <c r="L224" s="125" t="n">
        <v>0</v>
      </c>
      <c r="M224" s="125" t="n">
        <v>-0.808</v>
      </c>
      <c r="N224" s="125" t="n">
        <v>0</v>
      </c>
      <c r="P224" s="125" t="n">
        <v>0.26</v>
      </c>
      <c r="Q224" s="125" t="n">
        <v>-0.07</v>
      </c>
    </row>
    <row r="225" customFormat="false" ht="12" hidden="false" customHeight="false" outlineLevel="0" collapsed="false">
      <c r="C225" s="125" t="n">
        <v>4.8175</v>
      </c>
      <c r="D225" s="125" t="n">
        <v>0</v>
      </c>
      <c r="E225" s="125" t="n">
        <v>0.475</v>
      </c>
      <c r="F225" s="125" t="n">
        <v>0</v>
      </c>
      <c r="G225" s="125" t="n">
        <v>0.43</v>
      </c>
      <c r="H225" s="125" t="n">
        <v>-0.32</v>
      </c>
      <c r="I225" s="125" t="n">
        <v>0.05</v>
      </c>
      <c r="J225" s="125" t="n">
        <v>-0.195</v>
      </c>
      <c r="K225" s="127" t="n">
        <v>-0.06</v>
      </c>
      <c r="L225" s="125" t="n">
        <v>0</v>
      </c>
      <c r="M225" s="125" t="n">
        <v>-0.808</v>
      </c>
      <c r="N225" s="125" t="n">
        <v>0</v>
      </c>
      <c r="P225" s="125" t="n">
        <v>0.26</v>
      </c>
      <c r="Q225" s="125" t="n">
        <v>-0.07</v>
      </c>
    </row>
    <row r="226" customFormat="false" ht="12" hidden="false" customHeight="false" outlineLevel="0" collapsed="false">
      <c r="C226" s="125" t="n">
        <v>4.8575</v>
      </c>
      <c r="D226" s="125" t="n">
        <v>0</v>
      </c>
      <c r="E226" s="125" t="n">
        <v>0.475</v>
      </c>
      <c r="F226" s="125" t="n">
        <v>0</v>
      </c>
      <c r="G226" s="125" t="n">
        <v>0.43</v>
      </c>
      <c r="H226" s="125" t="n">
        <v>-0.32</v>
      </c>
      <c r="I226" s="125" t="n">
        <v>0.05</v>
      </c>
      <c r="J226" s="125" t="n">
        <v>-0.195</v>
      </c>
      <c r="K226" s="127" t="n">
        <v>-0.06</v>
      </c>
      <c r="L226" s="125" t="n">
        <v>0</v>
      </c>
      <c r="M226" s="125" t="n">
        <v>-0.808</v>
      </c>
      <c r="N226" s="125" t="n">
        <v>0</v>
      </c>
      <c r="P226" s="125" t="n">
        <v>0.26</v>
      </c>
      <c r="Q226" s="125" t="n">
        <v>-0.07</v>
      </c>
    </row>
    <row r="227" customFormat="false" ht="12" hidden="false" customHeight="false" outlineLevel="0" collapsed="false">
      <c r="C227" s="125" t="n">
        <v>4.8995</v>
      </c>
      <c r="D227" s="125" t="n">
        <v>0</v>
      </c>
      <c r="E227" s="125" t="n">
        <v>0.475</v>
      </c>
      <c r="F227" s="125" t="n">
        <v>0</v>
      </c>
      <c r="G227" s="125" t="n">
        <v>0.43</v>
      </c>
      <c r="H227" s="125" t="n">
        <v>-0.32</v>
      </c>
      <c r="I227" s="125" t="n">
        <v>0.05</v>
      </c>
      <c r="J227" s="125" t="n">
        <v>-0.195</v>
      </c>
      <c r="K227" s="127" t="n">
        <v>-0.06</v>
      </c>
      <c r="L227" s="125" t="n">
        <v>0</v>
      </c>
      <c r="M227" s="125" t="n">
        <v>-0.808</v>
      </c>
      <c r="N227" s="125" t="n">
        <v>0</v>
      </c>
      <c r="P227" s="125" t="n">
        <v>0.26</v>
      </c>
      <c r="Q227" s="125" t="n">
        <v>-0.07</v>
      </c>
    </row>
    <row r="228" customFormat="false" ht="12" hidden="false" customHeight="false" outlineLevel="0" collapsed="false">
      <c r="C228" s="125" t="n">
        <v>4.9365</v>
      </c>
      <c r="D228" s="125" t="n">
        <v>0</v>
      </c>
      <c r="E228" s="125" t="n">
        <v>0.475</v>
      </c>
      <c r="F228" s="125" t="n">
        <v>0</v>
      </c>
      <c r="G228" s="125" t="n">
        <v>0.43</v>
      </c>
      <c r="H228" s="125" t="n">
        <v>-0.32</v>
      </c>
      <c r="I228" s="125" t="n">
        <v>0.05</v>
      </c>
      <c r="J228" s="125" t="n">
        <v>-0.195</v>
      </c>
      <c r="K228" s="127" t="n">
        <v>-0.06</v>
      </c>
      <c r="L228" s="125" t="n">
        <v>0</v>
      </c>
      <c r="M228" s="125" t="n">
        <v>-0.808</v>
      </c>
      <c r="N228" s="125" t="n">
        <v>0</v>
      </c>
      <c r="P228" s="125" t="n">
        <v>0.26</v>
      </c>
      <c r="Q228" s="125" t="n">
        <v>-0.07</v>
      </c>
    </row>
    <row r="229" customFormat="false" ht="12" hidden="false" customHeight="false" outlineLevel="0" collapsed="false">
      <c r="C229" s="125" t="n">
        <v>4.9195</v>
      </c>
      <c r="D229" s="125" t="n">
        <v>0</v>
      </c>
      <c r="E229" s="125" t="n">
        <v>0.475</v>
      </c>
      <c r="F229" s="125" t="n">
        <v>0</v>
      </c>
      <c r="G229" s="125" t="n">
        <v>0.43</v>
      </c>
      <c r="H229" s="125" t="n">
        <v>-0.32</v>
      </c>
      <c r="I229" s="125" t="n">
        <v>0.05</v>
      </c>
      <c r="J229" s="125" t="n">
        <v>-0.195</v>
      </c>
      <c r="K229" s="127" t="n">
        <v>-0.06</v>
      </c>
      <c r="L229" s="125" t="n">
        <v>0</v>
      </c>
      <c r="M229" s="125" t="n">
        <v>-0.808</v>
      </c>
      <c r="N229" s="125" t="n">
        <v>0</v>
      </c>
      <c r="P229" s="125" t="n">
        <v>0.26</v>
      </c>
      <c r="Q229" s="125" t="n">
        <v>-0.07</v>
      </c>
    </row>
    <row r="230" customFormat="false" ht="12" hidden="false" customHeight="false" outlineLevel="0" collapsed="false">
      <c r="C230" s="125" t="n">
        <v>4.9325</v>
      </c>
      <c r="D230" s="125" t="n">
        <v>0</v>
      </c>
      <c r="E230" s="125" t="n">
        <v>0.475</v>
      </c>
      <c r="F230" s="125" t="n">
        <v>0</v>
      </c>
      <c r="G230" s="125" t="n">
        <v>0.43</v>
      </c>
      <c r="H230" s="125" t="n">
        <v>-0.32</v>
      </c>
      <c r="I230" s="125" t="n">
        <v>0.05</v>
      </c>
      <c r="J230" s="125" t="n">
        <v>-0.195</v>
      </c>
      <c r="K230" s="127" t="n">
        <v>-0.06</v>
      </c>
      <c r="L230" s="125" t="n">
        <v>0</v>
      </c>
      <c r="M230" s="125" t="n">
        <v>-0.808</v>
      </c>
      <c r="N230" s="125" t="n">
        <v>0</v>
      </c>
      <c r="P230" s="125" t="n">
        <v>0.26</v>
      </c>
      <c r="Q230" s="125" t="n">
        <v>-0.07</v>
      </c>
    </row>
    <row r="231" customFormat="false" ht="12" hidden="false" customHeight="false" outlineLevel="0" collapsed="false">
      <c r="C231" s="125" t="n">
        <v>5.0875</v>
      </c>
      <c r="D231" s="125" t="n">
        <v>0</v>
      </c>
      <c r="E231" s="125" t="n">
        <v>0.5</v>
      </c>
      <c r="F231" s="125" t="n">
        <v>0</v>
      </c>
      <c r="G231" s="125" t="n">
        <v>0.35</v>
      </c>
      <c r="H231" s="125" t="n">
        <v>-0.26</v>
      </c>
      <c r="I231" s="125" t="n">
        <v>0.05</v>
      </c>
      <c r="J231" s="125" t="n">
        <v>-0.13</v>
      </c>
      <c r="K231" s="127" t="n">
        <v>-0.06</v>
      </c>
      <c r="L231" s="125" t="n">
        <v>0</v>
      </c>
      <c r="M231" s="125" t="n">
        <v>-0.708</v>
      </c>
      <c r="N231" s="125" t="n">
        <v>0</v>
      </c>
      <c r="P231" s="125" t="n">
        <v>0.3</v>
      </c>
      <c r="Q231" s="125" t="n">
        <v>-0.07</v>
      </c>
    </row>
    <row r="232" customFormat="false" ht="12" hidden="false" customHeight="false" outlineLevel="0" collapsed="false">
      <c r="C232" s="125" t="n">
        <v>5.2475</v>
      </c>
      <c r="D232" s="125" t="n">
        <v>0</v>
      </c>
      <c r="E232" s="125" t="n">
        <v>0.57</v>
      </c>
      <c r="F232" s="125" t="n">
        <v>0</v>
      </c>
      <c r="G232" s="125" t="n">
        <v>0.35</v>
      </c>
      <c r="H232" s="125" t="n">
        <v>-0.26</v>
      </c>
      <c r="I232" s="125" t="n">
        <v>0.05</v>
      </c>
      <c r="J232" s="125" t="n">
        <v>-0.13</v>
      </c>
      <c r="K232" s="127" t="n">
        <v>-0.06</v>
      </c>
      <c r="L232" s="125" t="n">
        <v>0</v>
      </c>
      <c r="M232" s="125" t="n">
        <v>-0.708</v>
      </c>
      <c r="N232" s="125" t="n">
        <v>0</v>
      </c>
      <c r="P232" s="125" t="n">
        <v>0.3</v>
      </c>
      <c r="Q232" s="125" t="n">
        <v>-0.07</v>
      </c>
    </row>
    <row r="233" customFormat="false" ht="12" hidden="false" customHeight="false" outlineLevel="0" collapsed="false">
      <c r="C233" s="125" t="n">
        <v>5.3</v>
      </c>
      <c r="D233" s="125" t="n">
        <v>0</v>
      </c>
      <c r="E233" s="125" t="n">
        <v>0.57</v>
      </c>
      <c r="F233" s="125" t="n">
        <v>0</v>
      </c>
      <c r="G233" s="125" t="n">
        <v>0.35</v>
      </c>
      <c r="H233" s="125" t="n">
        <v>-0.26</v>
      </c>
      <c r="I233" s="125" t="n">
        <v>0.05</v>
      </c>
      <c r="J233" s="125" t="n">
        <v>-0.13</v>
      </c>
      <c r="K233" s="127" t="n">
        <v>-0.06</v>
      </c>
      <c r="L233" s="125" t="n">
        <v>0</v>
      </c>
      <c r="M233" s="125" t="n">
        <v>-0.708</v>
      </c>
      <c r="N233" s="125" t="n">
        <v>0</v>
      </c>
      <c r="P233" s="125" t="n">
        <v>0.3</v>
      </c>
      <c r="Q233" s="125" t="n">
        <v>-0.07</v>
      </c>
    </row>
    <row r="234" customFormat="false" ht="12" hidden="false" customHeight="false" outlineLevel="0" collapsed="false">
      <c r="C234" s="125" t="n">
        <v>5.216</v>
      </c>
      <c r="D234" s="125" t="n">
        <v>0</v>
      </c>
      <c r="E234" s="125" t="n">
        <v>0.57</v>
      </c>
      <c r="F234" s="125" t="n">
        <v>0</v>
      </c>
      <c r="G234" s="125" t="n">
        <v>0.35</v>
      </c>
      <c r="H234" s="125" t="n">
        <v>-0.26</v>
      </c>
      <c r="I234" s="125" t="n">
        <v>0.05</v>
      </c>
      <c r="J234" s="125" t="n">
        <v>-0.13</v>
      </c>
      <c r="K234" s="127" t="n">
        <v>-0.06</v>
      </c>
      <c r="L234" s="125" t="n">
        <v>0</v>
      </c>
      <c r="M234" s="125" t="n">
        <v>-0.708</v>
      </c>
      <c r="N234" s="125" t="n">
        <v>0</v>
      </c>
      <c r="P234" s="125" t="n">
        <v>0.3</v>
      </c>
      <c r="Q234" s="125" t="n">
        <v>-0.07</v>
      </c>
    </row>
    <row r="235" customFormat="false" ht="12" hidden="false" customHeight="false" outlineLevel="0" collapsed="false">
      <c r="C235" s="125" t="n">
        <v>5.081</v>
      </c>
      <c r="D235" s="125" t="n">
        <v>0</v>
      </c>
      <c r="E235" s="125" t="n">
        <v>0.57</v>
      </c>
      <c r="F235" s="125" t="n">
        <v>0</v>
      </c>
      <c r="G235" s="125" t="n">
        <v>0.35</v>
      </c>
      <c r="H235" s="125" t="n">
        <v>-0.26</v>
      </c>
      <c r="I235" s="125" t="n">
        <v>0.05</v>
      </c>
      <c r="J235" s="125" t="n">
        <v>-0.13</v>
      </c>
      <c r="K235" s="127" t="n">
        <v>-0.06</v>
      </c>
      <c r="L235" s="125" t="n">
        <v>0</v>
      </c>
      <c r="M235" s="125" t="n">
        <v>-0.708</v>
      </c>
      <c r="N235" s="125" t="n">
        <v>0</v>
      </c>
      <c r="P235" s="125" t="n">
        <v>0.3</v>
      </c>
      <c r="Q235" s="125" t="n">
        <v>-0.07</v>
      </c>
    </row>
    <row r="236" customFormat="false" ht="12" hidden="false" customHeight="false" outlineLevel="0" collapsed="false">
      <c r="C236" s="125" t="n">
        <v>4.906</v>
      </c>
      <c r="D236" s="125" t="n">
        <v>0</v>
      </c>
      <c r="E236" s="125" t="n">
        <v>0.475</v>
      </c>
      <c r="F236" s="125" t="n">
        <v>0</v>
      </c>
      <c r="G236" s="125" t="n">
        <v>0.43</v>
      </c>
      <c r="H236" s="125" t="n">
        <v>-0.32</v>
      </c>
      <c r="I236" s="125" t="n">
        <v>0.05</v>
      </c>
      <c r="J236" s="125" t="n">
        <v>-0.195</v>
      </c>
      <c r="K236" s="127" t="n">
        <v>-0.06</v>
      </c>
      <c r="L236" s="125" t="n">
        <v>0</v>
      </c>
      <c r="M236" s="125" t="n">
        <v>-0.808</v>
      </c>
      <c r="N236" s="125" t="n">
        <v>0</v>
      </c>
      <c r="P236" s="125" t="n">
        <v>0.26</v>
      </c>
      <c r="Q236" s="125" t="n">
        <v>-0.07</v>
      </c>
    </row>
    <row r="237" customFormat="false" ht="12" hidden="false" customHeight="false" outlineLevel="0" collapsed="false">
      <c r="C237" s="125" t="n">
        <v>4.91</v>
      </c>
      <c r="D237" s="125" t="n">
        <v>0</v>
      </c>
      <c r="E237" s="125" t="n">
        <v>0.475</v>
      </c>
      <c r="F237" s="125" t="n">
        <v>0</v>
      </c>
      <c r="G237" s="125" t="n">
        <v>0.43</v>
      </c>
      <c r="H237" s="125" t="n">
        <v>-0.32</v>
      </c>
      <c r="I237" s="125" t="n">
        <v>0.05</v>
      </c>
      <c r="J237" s="125" t="n">
        <v>-0.195</v>
      </c>
      <c r="K237" s="127" t="n">
        <v>-0.06</v>
      </c>
      <c r="L237" s="125" t="n">
        <v>0</v>
      </c>
      <c r="M237" s="125" t="n">
        <v>-0.808</v>
      </c>
      <c r="N237" s="125" t="n">
        <v>0</v>
      </c>
      <c r="P237" s="125" t="n">
        <v>0.26</v>
      </c>
      <c r="Q237" s="125" t="n">
        <v>-0.07</v>
      </c>
    </row>
    <row r="238" customFormat="false" ht="12" hidden="false" customHeight="false" outlineLevel="0" collapsed="false">
      <c r="C238" s="125" t="n">
        <v>4.95</v>
      </c>
      <c r="D238" s="125" t="n">
        <v>0</v>
      </c>
      <c r="E238" s="125" t="n">
        <v>0.475</v>
      </c>
      <c r="F238" s="125" t="n">
        <v>0</v>
      </c>
      <c r="G238" s="125" t="n">
        <v>0.43</v>
      </c>
      <c r="H238" s="125" t="n">
        <v>-0.32</v>
      </c>
      <c r="I238" s="125" t="n">
        <v>0.05</v>
      </c>
      <c r="J238" s="125" t="n">
        <v>-0.195</v>
      </c>
      <c r="K238" s="127" t="n">
        <v>-0.06</v>
      </c>
      <c r="L238" s="125" t="n">
        <v>0</v>
      </c>
      <c r="M238" s="125" t="n">
        <v>-0.808</v>
      </c>
      <c r="N238" s="125" t="n">
        <v>0</v>
      </c>
      <c r="P238" s="125" t="n">
        <v>0.26</v>
      </c>
      <c r="Q238" s="125" t="n">
        <v>-0.07</v>
      </c>
    </row>
    <row r="239" customFormat="false" ht="12" hidden="false" customHeight="false" outlineLevel="0" collapsed="false">
      <c r="C239" s="125" t="n">
        <v>4.992</v>
      </c>
      <c r="D239" s="125" t="n">
        <v>0</v>
      </c>
      <c r="E239" s="125" t="n">
        <v>0.475</v>
      </c>
      <c r="F239" s="125" t="n">
        <v>0</v>
      </c>
      <c r="G239" s="125" t="n">
        <v>0.43</v>
      </c>
      <c r="H239" s="125" t="n">
        <v>-0.32</v>
      </c>
      <c r="I239" s="125" t="n">
        <v>0.05</v>
      </c>
      <c r="J239" s="125" t="n">
        <v>-0.195</v>
      </c>
      <c r="K239" s="127" t="n">
        <v>-0.06</v>
      </c>
      <c r="L239" s="125" t="n">
        <v>0</v>
      </c>
      <c r="M239" s="125" t="n">
        <v>-0.808</v>
      </c>
      <c r="N239" s="125" t="n">
        <v>0</v>
      </c>
      <c r="P239" s="125" t="n">
        <v>0.26</v>
      </c>
      <c r="Q239" s="125" t="n">
        <v>-0.07</v>
      </c>
    </row>
    <row r="240" customFormat="false" ht="12" hidden="false" customHeight="false" outlineLevel="0" collapsed="false">
      <c r="C240" s="125" t="n">
        <v>5.029</v>
      </c>
      <c r="D240" s="125" t="n">
        <v>0</v>
      </c>
      <c r="E240" s="125" t="n">
        <v>0.475</v>
      </c>
      <c r="F240" s="125" t="n">
        <v>0</v>
      </c>
      <c r="G240" s="125" t="n">
        <v>0.43</v>
      </c>
      <c r="H240" s="125" t="n">
        <v>-0.32</v>
      </c>
      <c r="I240" s="125" t="n">
        <v>0.05</v>
      </c>
      <c r="J240" s="125" t="n">
        <v>-0.195</v>
      </c>
      <c r="K240" s="127" t="n">
        <v>-0.06</v>
      </c>
      <c r="L240" s="125" t="n">
        <v>0</v>
      </c>
      <c r="M240" s="125" t="n">
        <v>-0.808</v>
      </c>
      <c r="N240" s="125" t="n">
        <v>0</v>
      </c>
      <c r="P240" s="125" t="n">
        <v>0.26</v>
      </c>
      <c r="Q240" s="125" t="n">
        <v>-0.07</v>
      </c>
    </row>
    <row r="241" customFormat="false" ht="12" hidden="false" customHeight="false" outlineLevel="0" collapsed="false">
      <c r="C241" s="125" t="n">
        <v>5.012</v>
      </c>
      <c r="D241" s="125" t="n">
        <v>0</v>
      </c>
      <c r="E241" s="125" t="n">
        <v>0.475</v>
      </c>
      <c r="F241" s="125" t="n">
        <v>0</v>
      </c>
      <c r="G241" s="125" t="n">
        <v>0.43</v>
      </c>
      <c r="H241" s="125" t="n">
        <v>-0.32</v>
      </c>
      <c r="I241" s="125" t="n">
        <v>0.05</v>
      </c>
      <c r="J241" s="125" t="n">
        <v>-0.195</v>
      </c>
      <c r="K241" s="127" t="n">
        <v>-0.06</v>
      </c>
      <c r="L241" s="125" t="n">
        <v>0</v>
      </c>
      <c r="M241" s="125" t="n">
        <v>-0.808</v>
      </c>
      <c r="N241" s="125" t="n">
        <v>0</v>
      </c>
      <c r="P241" s="125" t="n">
        <v>0.26</v>
      </c>
      <c r="Q241" s="125" t="n">
        <v>-0.07</v>
      </c>
    </row>
    <row r="242" customFormat="false" ht="12" hidden="false" customHeight="false" outlineLevel="0" collapsed="false">
      <c r="C242" s="125" t="n">
        <v>5.025</v>
      </c>
      <c r="D242" s="125" t="n">
        <v>0</v>
      </c>
      <c r="E242" s="125" t="n">
        <v>0.475</v>
      </c>
      <c r="F242" s="125" t="n">
        <v>0</v>
      </c>
      <c r="G242" s="125" t="n">
        <v>0.43</v>
      </c>
      <c r="H242" s="125" t="n">
        <v>-0.32</v>
      </c>
      <c r="I242" s="125" t="n">
        <v>0.05</v>
      </c>
      <c r="J242" s="125" t="n">
        <v>-0.195</v>
      </c>
      <c r="K242" s="127" t="n">
        <v>-0.06</v>
      </c>
      <c r="L242" s="125" t="n">
        <v>0</v>
      </c>
      <c r="M242" s="125" t="n">
        <v>-0.808</v>
      </c>
      <c r="N242" s="125" t="n">
        <v>0</v>
      </c>
      <c r="P242" s="125" t="n">
        <v>0.26</v>
      </c>
      <c r="Q242" s="125" t="n">
        <v>-0.07</v>
      </c>
    </row>
    <row r="243" customFormat="false" ht="12" hidden="false" customHeight="false" outlineLevel="0" collapsed="false">
      <c r="C243" s="125" t="n">
        <v>5.18</v>
      </c>
      <c r="D243" s="125" t="n">
        <v>0</v>
      </c>
      <c r="E243" s="125" t="n">
        <v>0.5</v>
      </c>
      <c r="F243" s="125" t="n">
        <v>0</v>
      </c>
      <c r="G243" s="125" t="n">
        <v>0.35</v>
      </c>
      <c r="H243" s="125" t="n">
        <v>0</v>
      </c>
      <c r="I243" s="125" t="n">
        <v>0.05</v>
      </c>
      <c r="J243" s="125" t="n">
        <v>0</v>
      </c>
      <c r="K243" s="127" t="n">
        <v>-0.06</v>
      </c>
      <c r="L243" s="125" t="n">
        <v>0</v>
      </c>
      <c r="M243" s="125" t="n">
        <v>-0.708</v>
      </c>
      <c r="N243" s="125" t="n">
        <v>0</v>
      </c>
      <c r="P243" s="125" t="n">
        <v>0.3</v>
      </c>
      <c r="Q243" s="125" t="n">
        <v>-0.07</v>
      </c>
    </row>
    <row r="244" customFormat="false" ht="12" hidden="false" customHeight="false" outlineLevel="0" collapsed="false">
      <c r="C244" s="125" t="n">
        <v>5.34</v>
      </c>
      <c r="D244" s="125" t="n">
        <v>0</v>
      </c>
      <c r="E244" s="125" t="n">
        <v>0.57</v>
      </c>
      <c r="F244" s="125" t="n">
        <v>0</v>
      </c>
      <c r="G244" s="125" t="n">
        <v>0.35</v>
      </c>
      <c r="H244" s="125" t="n">
        <v>0</v>
      </c>
      <c r="I244" s="125" t="n">
        <v>0.05</v>
      </c>
      <c r="J244" s="125" t="n">
        <v>0</v>
      </c>
      <c r="K244" s="127" t="n">
        <v>-0.06</v>
      </c>
      <c r="L244" s="125" t="n">
        <v>0</v>
      </c>
      <c r="M244" s="125" t="n">
        <v>-0.708</v>
      </c>
      <c r="N244" s="125" t="n">
        <v>0</v>
      </c>
      <c r="P244" s="125" t="n">
        <v>0.3</v>
      </c>
      <c r="Q244" s="125" t="n">
        <v>-0.07</v>
      </c>
    </row>
    <row r="245" customFormat="false" ht="12" hidden="false" customHeight="false" outlineLevel="0" collapsed="false">
      <c r="C245" s="125" t="n">
        <v>5.3925</v>
      </c>
      <c r="D245" s="125" t="n">
        <v>0</v>
      </c>
      <c r="E245" s="125" t="n">
        <v>0.57</v>
      </c>
      <c r="F245" s="125" t="n">
        <v>0</v>
      </c>
      <c r="G245" s="125" t="n">
        <v>0.35</v>
      </c>
      <c r="H245" s="125" t="n">
        <v>0</v>
      </c>
      <c r="I245" s="125" t="n">
        <v>0.05</v>
      </c>
      <c r="J245" s="125" t="n">
        <v>0</v>
      </c>
      <c r="K245" s="127" t="n">
        <v>-0.06</v>
      </c>
      <c r="L245" s="125" t="n">
        <v>0</v>
      </c>
      <c r="M245" s="125" t="n">
        <v>-0.708</v>
      </c>
      <c r="N245" s="125" t="n">
        <v>0</v>
      </c>
      <c r="P245" s="125" t="n">
        <v>0.3</v>
      </c>
      <c r="Q245" s="125" t="n">
        <v>-0.07</v>
      </c>
    </row>
    <row r="246" customFormat="false" ht="12" hidden="false" customHeight="false" outlineLevel="0" collapsed="false">
      <c r="C246" s="125" t="n">
        <v>5.3085</v>
      </c>
      <c r="D246" s="125" t="n">
        <v>0</v>
      </c>
      <c r="E246" s="125" t="n">
        <v>0.57</v>
      </c>
      <c r="F246" s="125" t="n">
        <v>0</v>
      </c>
      <c r="G246" s="125" t="n">
        <v>0.35</v>
      </c>
      <c r="H246" s="125" t="n">
        <v>0</v>
      </c>
      <c r="I246" s="125" t="n">
        <v>0.05</v>
      </c>
      <c r="J246" s="125" t="n">
        <v>0</v>
      </c>
      <c r="K246" s="127" t="n">
        <v>-0.06</v>
      </c>
      <c r="L246" s="125" t="n">
        <v>0</v>
      </c>
      <c r="M246" s="125" t="n">
        <v>-0.708</v>
      </c>
      <c r="N246" s="125" t="n">
        <v>0</v>
      </c>
      <c r="P246" s="125" t="n">
        <v>0.3</v>
      </c>
      <c r="Q246" s="125" t="n">
        <v>-0.07</v>
      </c>
    </row>
    <row r="247" customFormat="false" ht="12" hidden="false" customHeight="false" outlineLevel="0" collapsed="false">
      <c r="C247" s="125" t="n">
        <v>5.1735</v>
      </c>
      <c r="D247" s="125" t="n">
        <v>0</v>
      </c>
      <c r="E247" s="125" t="n">
        <v>0.57</v>
      </c>
      <c r="F247" s="125" t="n">
        <v>0</v>
      </c>
      <c r="G247" s="125" t="n">
        <v>0.35</v>
      </c>
      <c r="H247" s="125" t="n">
        <v>0</v>
      </c>
      <c r="I247" s="125" t="n">
        <v>0.05</v>
      </c>
      <c r="J247" s="125" t="n">
        <v>0</v>
      </c>
      <c r="K247" s="127" t="n">
        <v>-0.06</v>
      </c>
      <c r="L247" s="125" t="n">
        <v>0</v>
      </c>
      <c r="M247" s="125" t="n">
        <v>-0.708</v>
      </c>
      <c r="N247" s="125" t="n">
        <v>0</v>
      </c>
      <c r="P247" s="125" t="n">
        <v>0.3</v>
      </c>
      <c r="Q247" s="125" t="n">
        <v>-0.07</v>
      </c>
    </row>
    <row r="248" customFormat="false" ht="12" hidden="false" customHeight="false" outlineLevel="0" collapsed="false">
      <c r="C248" s="125" t="n">
        <v>4.9985</v>
      </c>
      <c r="D248" s="125" t="n">
        <v>0</v>
      </c>
      <c r="E248" s="125" t="n">
        <v>0.475</v>
      </c>
      <c r="F248" s="125" t="n">
        <v>0</v>
      </c>
      <c r="G248" s="125" t="n">
        <v>0.43</v>
      </c>
      <c r="H248" s="125" t="n">
        <v>0</v>
      </c>
      <c r="I248" s="125" t="n">
        <v>0.05</v>
      </c>
      <c r="J248" s="125" t="n">
        <v>0</v>
      </c>
      <c r="K248" s="127" t="n">
        <v>-0.06</v>
      </c>
      <c r="L248" s="125" t="n">
        <v>-0.738</v>
      </c>
      <c r="N248" s="125" t="n">
        <v>0</v>
      </c>
      <c r="P248" s="125" t="n">
        <v>0.26</v>
      </c>
      <c r="Q248" s="125" t="n">
        <v>-0.07</v>
      </c>
    </row>
    <row r="249" customFormat="false" ht="12" hidden="false" customHeight="false" outlineLevel="0" collapsed="false">
      <c r="C249" s="125" t="n">
        <v>5.0025</v>
      </c>
      <c r="D249" s="125" t="n">
        <v>0</v>
      </c>
      <c r="E249" s="125" t="n">
        <v>0.475</v>
      </c>
      <c r="F249" s="125" t="n">
        <v>0</v>
      </c>
      <c r="G249" s="125" t="n">
        <v>0.43</v>
      </c>
      <c r="H249" s="125" t="n">
        <v>0</v>
      </c>
      <c r="I249" s="125" t="n">
        <v>0.05</v>
      </c>
      <c r="J249" s="125" t="n">
        <v>0</v>
      </c>
      <c r="K249" s="127" t="n">
        <v>-0.06</v>
      </c>
      <c r="L249" s="125" t="n">
        <v>-0.738</v>
      </c>
      <c r="N249" s="125" t="n">
        <v>0</v>
      </c>
      <c r="P249" s="125" t="n">
        <v>0.26</v>
      </c>
      <c r="Q249" s="125" t="n">
        <v>-0.07</v>
      </c>
    </row>
    <row r="250" customFormat="false" ht="12" hidden="false" customHeight="false" outlineLevel="0" collapsed="false">
      <c r="C250" s="125" t="n">
        <v>5.0425</v>
      </c>
      <c r="D250" s="125" t="n">
        <v>0</v>
      </c>
      <c r="E250" s="125" t="n">
        <v>0.475</v>
      </c>
      <c r="F250" s="125" t="n">
        <v>0</v>
      </c>
      <c r="G250" s="125" t="n">
        <v>0.43</v>
      </c>
      <c r="H250" s="125" t="n">
        <v>0</v>
      </c>
      <c r="I250" s="125" t="n">
        <v>0.05</v>
      </c>
      <c r="J250" s="125" t="n">
        <v>0</v>
      </c>
      <c r="K250" s="127" t="n">
        <v>-0.06</v>
      </c>
      <c r="N250" s="125" t="n">
        <v>0</v>
      </c>
      <c r="P250" s="125" t="n">
        <v>0.26</v>
      </c>
      <c r="Q250" s="125" t="n">
        <v>-0.07</v>
      </c>
    </row>
    <row r="251" customFormat="false" ht="12" hidden="false" customHeight="false" outlineLevel="0" collapsed="false">
      <c r="C251" s="125" t="n">
        <v>5.0845</v>
      </c>
      <c r="D251" s="125" t="n">
        <v>0</v>
      </c>
      <c r="E251" s="125" t="n">
        <v>0.475</v>
      </c>
      <c r="F251" s="125" t="n">
        <v>0</v>
      </c>
      <c r="G251" s="125" t="n">
        <v>0.43</v>
      </c>
      <c r="H251" s="125" t="n">
        <v>0</v>
      </c>
      <c r="I251" s="125" t="n">
        <v>0.05</v>
      </c>
      <c r="J251" s="125" t="n">
        <v>0</v>
      </c>
      <c r="K251" s="127" t="n">
        <v>-0.06</v>
      </c>
      <c r="N251" s="125" t="n">
        <v>0</v>
      </c>
      <c r="P251" s="125" t="n">
        <v>0.26</v>
      </c>
      <c r="Q251" s="125" t="n">
        <v>-0.07</v>
      </c>
    </row>
    <row r="252" customFormat="false" ht="12" hidden="false" customHeight="false" outlineLevel="0" collapsed="false">
      <c r="C252" s="125" t="n">
        <v>5.1215</v>
      </c>
      <c r="D252" s="125" t="n">
        <v>0</v>
      </c>
      <c r="E252" s="125" t="n">
        <v>0.475</v>
      </c>
      <c r="F252" s="125" t="n">
        <v>0</v>
      </c>
      <c r="G252" s="125" t="n">
        <v>0.43</v>
      </c>
      <c r="H252" s="125" t="n">
        <v>0</v>
      </c>
      <c r="I252" s="125" t="n">
        <v>0.05</v>
      </c>
      <c r="J252" s="125" t="n">
        <v>0</v>
      </c>
      <c r="K252" s="127" t="n">
        <v>-0.06</v>
      </c>
      <c r="N252" s="125" t="n">
        <v>0</v>
      </c>
      <c r="P252" s="125" t="n">
        <v>0.26</v>
      </c>
      <c r="Q252" s="125" t="n">
        <v>-0.07</v>
      </c>
    </row>
    <row r="253" customFormat="false" ht="12" hidden="false" customHeight="false" outlineLevel="0" collapsed="false">
      <c r="C253" s="125" t="n">
        <v>5.1045</v>
      </c>
      <c r="D253" s="125" t="n">
        <v>0</v>
      </c>
      <c r="E253" s="125" t="n">
        <v>0.475</v>
      </c>
      <c r="F253" s="125" t="n">
        <v>0</v>
      </c>
      <c r="G253" s="125" t="n">
        <v>0.43</v>
      </c>
      <c r="H253" s="125" t="n">
        <v>0</v>
      </c>
      <c r="I253" s="125" t="n">
        <v>0.05</v>
      </c>
      <c r="J253" s="125" t="n">
        <v>0</v>
      </c>
      <c r="K253" s="127" t="n">
        <v>-0.06</v>
      </c>
      <c r="N253" s="125" t="n">
        <v>0</v>
      </c>
      <c r="P253" s="125" t="n">
        <v>0.26</v>
      </c>
      <c r="Q253" s="125" t="n">
        <v>-0.07</v>
      </c>
    </row>
    <row r="254" customFormat="false" ht="12" hidden="false" customHeight="false" outlineLevel="0" collapsed="false">
      <c r="C254" s="125" t="n">
        <v>5.1175</v>
      </c>
      <c r="D254" s="125" t="n">
        <v>0</v>
      </c>
      <c r="E254" s="125" t="n">
        <v>0.475</v>
      </c>
      <c r="F254" s="125" t="n">
        <v>0</v>
      </c>
      <c r="G254" s="125" t="n">
        <v>0.43</v>
      </c>
      <c r="H254" s="125" t="n">
        <v>0</v>
      </c>
      <c r="I254" s="125" t="n">
        <v>0.05</v>
      </c>
      <c r="J254" s="125" t="n">
        <v>0</v>
      </c>
      <c r="K254" s="127" t="n">
        <v>-0.06</v>
      </c>
      <c r="N254" s="125" t="n">
        <v>0</v>
      </c>
      <c r="P254" s="125" t="n">
        <v>0.26</v>
      </c>
      <c r="Q254" s="125" t="n">
        <v>-0.07</v>
      </c>
    </row>
    <row r="255" customFormat="false" ht="12" hidden="false" customHeight="false" outlineLevel="0" collapsed="false">
      <c r="C255" s="125" t="n">
        <v>5.2725</v>
      </c>
      <c r="D255" s="125" t="n">
        <v>0</v>
      </c>
      <c r="E255" s="125" t="n">
        <v>0</v>
      </c>
      <c r="F255" s="125" t="n">
        <v>0</v>
      </c>
      <c r="G255" s="125" t="n">
        <v>0</v>
      </c>
      <c r="H255" s="125" t="n">
        <v>0</v>
      </c>
      <c r="I255" s="125" t="n">
        <v>0.05</v>
      </c>
      <c r="J255" s="125" t="n">
        <v>0</v>
      </c>
      <c r="K255" s="127" t="n">
        <v>-0.06</v>
      </c>
      <c r="N255" s="125" t="n">
        <v>0</v>
      </c>
      <c r="P255" s="125" t="n">
        <v>0</v>
      </c>
      <c r="Q255" s="125" t="n">
        <v>-0.07</v>
      </c>
    </row>
    <row r="256" customFormat="false" ht="12" hidden="false" customHeight="false" outlineLevel="0" collapsed="false">
      <c r="C256" s="125" t="n">
        <v>5.4325</v>
      </c>
      <c r="D256" s="125" t="n">
        <v>0</v>
      </c>
      <c r="E256" s="125" t="n">
        <v>0</v>
      </c>
      <c r="F256" s="125" t="n">
        <v>0</v>
      </c>
      <c r="G256" s="125" t="n">
        <v>0</v>
      </c>
      <c r="H256" s="125" t="n">
        <v>0</v>
      </c>
      <c r="I256" s="125" t="n">
        <v>0.05</v>
      </c>
      <c r="J256" s="125" t="n">
        <v>0</v>
      </c>
      <c r="K256" s="127" t="n">
        <v>-0.06</v>
      </c>
      <c r="N256" s="125" t="n">
        <v>0</v>
      </c>
      <c r="P256" s="125" t="n">
        <v>0</v>
      </c>
      <c r="Q256" s="125" t="n">
        <v>-0.07</v>
      </c>
    </row>
    <row r="257" customFormat="false" ht="12" hidden="false" customHeight="false" outlineLevel="0" collapsed="false">
      <c r="C257" s="125" t="n">
        <v>5.485</v>
      </c>
      <c r="D257" s="125" t="n">
        <v>0</v>
      </c>
      <c r="E257" s="125" t="n">
        <v>0</v>
      </c>
      <c r="F257" s="125" t="n">
        <v>0</v>
      </c>
      <c r="G257" s="125" t="n">
        <v>0</v>
      </c>
      <c r="H257" s="125" t="n">
        <v>0</v>
      </c>
      <c r="I257" s="125" t="n">
        <v>0.05</v>
      </c>
      <c r="J257" s="125" t="n">
        <v>0</v>
      </c>
      <c r="K257" s="127" t="n">
        <v>-0.06</v>
      </c>
      <c r="N257" s="125" t="n">
        <v>0</v>
      </c>
      <c r="P257" s="125" t="n">
        <v>0</v>
      </c>
      <c r="Q257" s="125" t="n">
        <v>-0.07</v>
      </c>
    </row>
    <row r="258" customFormat="false" ht="12" hidden="false" customHeight="false" outlineLevel="0" collapsed="false">
      <c r="C258" s="125" t="n">
        <v>5.401</v>
      </c>
      <c r="D258" s="125" t="n">
        <v>0</v>
      </c>
      <c r="E258" s="125" t="n">
        <v>0</v>
      </c>
      <c r="F258" s="125" t="n">
        <v>0</v>
      </c>
      <c r="G258" s="125" t="n">
        <v>0</v>
      </c>
      <c r="H258" s="125" t="n">
        <v>0</v>
      </c>
      <c r="I258" s="125" t="n">
        <v>0.05</v>
      </c>
      <c r="J258" s="125" t="n">
        <v>0</v>
      </c>
      <c r="K258" s="127" t="n">
        <v>-0.06</v>
      </c>
      <c r="N258" s="125" t="n">
        <v>0</v>
      </c>
      <c r="P258" s="125" t="n">
        <v>0</v>
      </c>
      <c r="Q258" s="125" t="n">
        <v>-0.07</v>
      </c>
    </row>
    <row r="259" customFormat="false" ht="12" hidden="false" customHeight="false" outlineLevel="0" collapsed="false">
      <c r="C259" s="125" t="n">
        <v>5.266</v>
      </c>
      <c r="D259" s="125" t="n">
        <v>0</v>
      </c>
      <c r="E259" s="125" t="n">
        <v>0</v>
      </c>
      <c r="F259" s="125" t="n">
        <v>0</v>
      </c>
      <c r="G259" s="125" t="n">
        <v>0</v>
      </c>
      <c r="H259" s="125" t="n">
        <v>0</v>
      </c>
      <c r="I259" s="125" t="n">
        <v>0.05</v>
      </c>
      <c r="J259" s="125" t="n">
        <v>0</v>
      </c>
      <c r="K259" s="127" t="n">
        <v>-0.06</v>
      </c>
      <c r="N259" s="125" t="n">
        <v>0</v>
      </c>
      <c r="P259" s="125" t="n">
        <v>0</v>
      </c>
      <c r="Q259" s="125" t="n">
        <v>-0.07</v>
      </c>
    </row>
    <row r="260" customFormat="false" ht="12" hidden="false" customHeight="false" outlineLevel="0" collapsed="false">
      <c r="C260" s="125" t="n">
        <v>5.091</v>
      </c>
      <c r="D260" s="125" t="n">
        <v>0</v>
      </c>
      <c r="E260" s="125" t="n">
        <v>0</v>
      </c>
      <c r="F260" s="125" t="n">
        <v>0</v>
      </c>
      <c r="G260" s="125" t="n">
        <v>0</v>
      </c>
      <c r="H260" s="125" t="n">
        <v>0</v>
      </c>
      <c r="I260" s="125" t="n">
        <v>0.05</v>
      </c>
      <c r="J260" s="125" t="n">
        <v>0</v>
      </c>
      <c r="K260" s="127" t="n">
        <v>-0.06</v>
      </c>
      <c r="N260" s="125" t="n">
        <v>0</v>
      </c>
      <c r="P260" s="125" t="n">
        <v>0</v>
      </c>
      <c r="Q260" s="125" t="n">
        <v>-0.07</v>
      </c>
    </row>
    <row r="261" customFormat="false" ht="12" hidden="false" customHeight="false" outlineLevel="0" collapsed="false">
      <c r="C261" s="125" t="n">
        <v>5.095</v>
      </c>
      <c r="D261" s="125" t="n">
        <v>0</v>
      </c>
      <c r="E261" s="125" t="n">
        <v>0</v>
      </c>
      <c r="F261" s="125" t="n">
        <v>0</v>
      </c>
      <c r="G261" s="125" t="n">
        <v>0</v>
      </c>
      <c r="H261" s="125" t="n">
        <v>0</v>
      </c>
      <c r="I261" s="125" t="n">
        <v>0.05</v>
      </c>
      <c r="J261" s="125" t="n">
        <v>0</v>
      </c>
      <c r="K261" s="127" t="n">
        <v>-0.06</v>
      </c>
      <c r="N261" s="125" t="n">
        <v>0</v>
      </c>
      <c r="P261" s="125" t="n">
        <v>0</v>
      </c>
      <c r="Q261" s="125" t="n">
        <v>-0.07</v>
      </c>
    </row>
    <row r="262" customFormat="false" ht="12" hidden="false" customHeight="false" outlineLevel="0" collapsed="false">
      <c r="C262" s="125" t="n">
        <v>5.135</v>
      </c>
      <c r="D262" s="125" t="n">
        <v>0</v>
      </c>
      <c r="E262" s="125" t="n">
        <v>0</v>
      </c>
      <c r="F262" s="125" t="n">
        <v>0</v>
      </c>
      <c r="G262" s="125" t="n">
        <v>0</v>
      </c>
      <c r="H262" s="125" t="n">
        <v>0</v>
      </c>
      <c r="I262" s="125" t="n">
        <v>0.05</v>
      </c>
      <c r="J262" s="125" t="n">
        <v>0</v>
      </c>
      <c r="K262" s="127" t="n">
        <v>-0.06</v>
      </c>
      <c r="N262" s="125" t="n">
        <v>0</v>
      </c>
      <c r="P262" s="125" t="n">
        <v>0</v>
      </c>
      <c r="Q262" s="125" t="n">
        <v>-0.07</v>
      </c>
    </row>
    <row r="263" customFormat="false" ht="12" hidden="false" customHeight="false" outlineLevel="0" collapsed="false">
      <c r="C263" s="125" t="n">
        <v>5.177</v>
      </c>
      <c r="D263" s="125" t="n">
        <v>0</v>
      </c>
      <c r="E263" s="125" t="n">
        <v>0</v>
      </c>
      <c r="F263" s="125" t="n">
        <v>0</v>
      </c>
      <c r="G263" s="125" t="n">
        <v>0</v>
      </c>
      <c r="H263" s="125" t="n">
        <v>0</v>
      </c>
      <c r="I263" s="125" t="n">
        <v>0.05</v>
      </c>
      <c r="J263" s="125" t="n">
        <v>0</v>
      </c>
      <c r="K263" s="127" t="n">
        <v>-0.06</v>
      </c>
      <c r="N263" s="125" t="n">
        <v>0</v>
      </c>
      <c r="P263" s="125" t="n">
        <v>0</v>
      </c>
      <c r="Q263" s="125" t="n">
        <v>-0.07</v>
      </c>
    </row>
    <row r="264" customFormat="false" ht="12" hidden="false" customHeight="false" outlineLevel="0" collapsed="false">
      <c r="C264" s="125" t="n">
        <v>5.214</v>
      </c>
      <c r="D264" s="125" t="n">
        <v>0</v>
      </c>
      <c r="E264" s="125" t="n">
        <v>0</v>
      </c>
      <c r="F264" s="125" t="n">
        <v>0</v>
      </c>
      <c r="G264" s="125" t="n">
        <v>0</v>
      </c>
      <c r="H264" s="125" t="n">
        <v>0</v>
      </c>
      <c r="I264" s="125" t="n">
        <v>0.05</v>
      </c>
      <c r="J264" s="125" t="n">
        <v>0</v>
      </c>
      <c r="K264" s="127" t="n">
        <v>-0.06</v>
      </c>
      <c r="N264" s="125" t="n">
        <v>0</v>
      </c>
      <c r="P264" s="125" t="n">
        <v>0</v>
      </c>
      <c r="Q264" s="125" t="n">
        <v>-0.07</v>
      </c>
    </row>
    <row r="265" customFormat="false" ht="12" hidden="false" customHeight="false" outlineLevel="0" collapsed="false">
      <c r="C265" s="125" t="n">
        <v>5.197</v>
      </c>
      <c r="D265" s="125" t="n">
        <v>0</v>
      </c>
      <c r="E265" s="125" t="n">
        <v>0</v>
      </c>
      <c r="F265" s="125" t="n">
        <v>0</v>
      </c>
      <c r="G265" s="125" t="n">
        <v>0</v>
      </c>
      <c r="H265" s="125" t="n">
        <v>0</v>
      </c>
      <c r="I265" s="125" t="n">
        <v>0.05</v>
      </c>
      <c r="J265" s="125" t="n">
        <v>0</v>
      </c>
      <c r="K265" s="127" t="n">
        <v>-0.06</v>
      </c>
      <c r="N265" s="125" t="n">
        <v>0</v>
      </c>
      <c r="P265" s="125" t="n">
        <v>0</v>
      </c>
      <c r="Q265" s="125" t="n">
        <v>-0.07</v>
      </c>
    </row>
    <row r="266" customFormat="false" ht="12" hidden="false" customHeight="false" outlineLevel="0" collapsed="false">
      <c r="C266" s="125" t="n">
        <v>5.21</v>
      </c>
      <c r="D266" s="125" t="n">
        <v>0</v>
      </c>
      <c r="E266" s="125" t="n">
        <v>0</v>
      </c>
      <c r="F266" s="125" t="n">
        <v>0</v>
      </c>
      <c r="G266" s="125" t="n">
        <v>0</v>
      </c>
      <c r="H266" s="125" t="n">
        <v>0</v>
      </c>
      <c r="I266" s="125" t="n">
        <v>0.05</v>
      </c>
      <c r="J266" s="125" t="n">
        <v>0</v>
      </c>
      <c r="K266" s="127" t="n">
        <v>-0.06</v>
      </c>
      <c r="N266" s="125" t="n">
        <v>0</v>
      </c>
      <c r="P266" s="125" t="n">
        <v>0</v>
      </c>
      <c r="Q266" s="125" t="n">
        <v>-0.07</v>
      </c>
    </row>
    <row r="267" customFormat="false" ht="12" hidden="false" customHeight="false" outlineLevel="0" collapsed="false">
      <c r="C267" s="125" t="n">
        <v>5.365</v>
      </c>
      <c r="D267" s="125" t="n">
        <v>0</v>
      </c>
      <c r="E267" s="125" t="n">
        <v>0</v>
      </c>
      <c r="F267" s="125" t="n">
        <v>0</v>
      </c>
      <c r="G267" s="125" t="n">
        <v>0</v>
      </c>
      <c r="H267" s="125" t="n">
        <v>0</v>
      </c>
      <c r="I267" s="125" t="n">
        <v>0.05</v>
      </c>
      <c r="J267" s="125" t="n">
        <v>0</v>
      </c>
      <c r="K267" s="127" t="n">
        <v>-0.06</v>
      </c>
      <c r="N267" s="125" t="n">
        <v>0</v>
      </c>
      <c r="P267" s="125" t="n">
        <v>0</v>
      </c>
      <c r="Q267" s="125" t="n">
        <v>-0.07</v>
      </c>
    </row>
    <row r="268" customFormat="false" ht="12" hidden="false" customHeight="false" outlineLevel="0" collapsed="false">
      <c r="C268" s="125" t="n">
        <v>5.525</v>
      </c>
      <c r="D268" s="125" t="n">
        <v>0</v>
      </c>
      <c r="E268" s="125" t="n">
        <v>0</v>
      </c>
      <c r="F268" s="125" t="n">
        <v>0</v>
      </c>
      <c r="G268" s="125" t="n">
        <v>0</v>
      </c>
      <c r="H268" s="125" t="n">
        <v>0</v>
      </c>
      <c r="I268" s="125" t="n">
        <v>0.05</v>
      </c>
      <c r="J268" s="125" t="n">
        <v>0</v>
      </c>
      <c r="K268" s="127" t="n">
        <v>-0.06</v>
      </c>
      <c r="N268" s="125" t="n">
        <v>0</v>
      </c>
      <c r="P268" s="125" t="n">
        <v>0</v>
      </c>
      <c r="Q268" s="125" t="n">
        <v>-0.07</v>
      </c>
    </row>
    <row r="269" customFormat="false" ht="12" hidden="false" customHeight="false" outlineLevel="0" collapsed="false">
      <c r="C269" s="125" t="n">
        <v>5.5775</v>
      </c>
      <c r="D269" s="125" t="n">
        <v>0</v>
      </c>
      <c r="E269" s="125" t="n">
        <v>0</v>
      </c>
      <c r="F269" s="125" t="n">
        <v>0</v>
      </c>
      <c r="G269" s="125" t="n">
        <v>0</v>
      </c>
      <c r="H269" s="125" t="n">
        <v>0</v>
      </c>
      <c r="I269" s="125" t="n">
        <v>0.05</v>
      </c>
      <c r="J269" s="125" t="n">
        <v>0</v>
      </c>
      <c r="K269" s="127" t="n">
        <v>-0.06</v>
      </c>
      <c r="N269" s="125" t="n">
        <v>0</v>
      </c>
      <c r="P269" s="125" t="n">
        <v>0</v>
      </c>
      <c r="Q269" s="125" t="n">
        <v>-0.07</v>
      </c>
    </row>
    <row r="270" customFormat="false" ht="12" hidden="false" customHeight="false" outlineLevel="0" collapsed="false">
      <c r="C270" s="125" t="n">
        <v>5.4935</v>
      </c>
      <c r="D270" s="125" t="n">
        <v>0</v>
      </c>
      <c r="E270" s="125" t="n">
        <v>0</v>
      </c>
      <c r="F270" s="125" t="n">
        <v>0</v>
      </c>
      <c r="G270" s="125" t="n">
        <v>0</v>
      </c>
      <c r="H270" s="125" t="n">
        <v>0</v>
      </c>
      <c r="I270" s="125" t="n">
        <v>0.05</v>
      </c>
      <c r="J270" s="125" t="n">
        <v>0</v>
      </c>
      <c r="K270" s="127" t="n">
        <v>-0.06</v>
      </c>
      <c r="N270" s="125" t="n">
        <v>0</v>
      </c>
      <c r="P270" s="125" t="n">
        <v>0</v>
      </c>
      <c r="Q270" s="125" t="n">
        <v>-0.07</v>
      </c>
    </row>
    <row r="271" customFormat="false" ht="12" hidden="false" customHeight="false" outlineLevel="0" collapsed="false">
      <c r="C271" s="125" t="n">
        <v>5.3585</v>
      </c>
      <c r="D271" s="125" t="n">
        <v>0</v>
      </c>
      <c r="E271" s="125" t="n">
        <v>0</v>
      </c>
      <c r="F271" s="125" t="n">
        <v>0</v>
      </c>
      <c r="G271" s="125" t="n">
        <v>0</v>
      </c>
      <c r="H271" s="125" t="n">
        <v>0</v>
      </c>
      <c r="I271" s="125" t="n">
        <v>0.05</v>
      </c>
      <c r="J271" s="125" t="n">
        <v>0</v>
      </c>
      <c r="K271" s="127" t="n">
        <v>-0.06</v>
      </c>
      <c r="N271" s="125" t="n">
        <v>0</v>
      </c>
      <c r="P271" s="125" t="n">
        <v>0</v>
      </c>
      <c r="Q271" s="125" t="n">
        <v>-0.07</v>
      </c>
    </row>
    <row r="272" customFormat="false" ht="12" hidden="false" customHeight="false" outlineLevel="0" collapsed="false">
      <c r="C272" s="125" t="n">
        <v>5.1835</v>
      </c>
      <c r="D272" s="125" t="n">
        <v>0</v>
      </c>
      <c r="E272" s="125" t="n">
        <v>0</v>
      </c>
      <c r="F272" s="125" t="n">
        <v>0</v>
      </c>
      <c r="G272" s="125" t="n">
        <v>0</v>
      </c>
      <c r="H272" s="125" t="n">
        <v>0</v>
      </c>
      <c r="I272" s="125" t="n">
        <v>0.05</v>
      </c>
      <c r="J272" s="125" t="n">
        <v>0</v>
      </c>
      <c r="K272" s="127" t="n">
        <v>-0.06</v>
      </c>
      <c r="N272" s="125" t="n">
        <v>0</v>
      </c>
      <c r="P272" s="125" t="n">
        <v>0</v>
      </c>
      <c r="Q272" s="125" t="n">
        <v>-0.07</v>
      </c>
    </row>
    <row r="273" customFormat="false" ht="12" hidden="false" customHeight="false" outlineLevel="0" collapsed="false">
      <c r="C273" s="125" t="n">
        <v>5.1875</v>
      </c>
      <c r="D273" s="125" t="n">
        <v>0</v>
      </c>
      <c r="E273" s="125" t="n">
        <v>0</v>
      </c>
      <c r="F273" s="125" t="n">
        <v>0</v>
      </c>
      <c r="G273" s="125" t="n">
        <v>0</v>
      </c>
      <c r="H273" s="125" t="n">
        <v>0</v>
      </c>
      <c r="I273" s="125" t="n">
        <v>0.05</v>
      </c>
      <c r="J273" s="125" t="n">
        <v>0</v>
      </c>
      <c r="K273" s="127" t="n">
        <v>-0.06</v>
      </c>
      <c r="N273" s="125" t="n">
        <v>0</v>
      </c>
      <c r="P273" s="125" t="n">
        <v>0</v>
      </c>
      <c r="Q273" s="125" t="n">
        <v>-0.07</v>
      </c>
    </row>
    <row r="274" customFormat="false" ht="12" hidden="false" customHeight="false" outlineLevel="0" collapsed="false">
      <c r="C274" s="125" t="n">
        <v>5.2275</v>
      </c>
      <c r="D274" s="125" t="n">
        <v>0</v>
      </c>
      <c r="E274" s="125" t="n">
        <v>0</v>
      </c>
      <c r="F274" s="125" t="n">
        <v>0</v>
      </c>
      <c r="G274" s="125" t="n">
        <v>0</v>
      </c>
      <c r="H274" s="125" t="n">
        <v>0</v>
      </c>
      <c r="I274" s="125" t="n">
        <v>0.05</v>
      </c>
      <c r="J274" s="125" t="n">
        <v>0</v>
      </c>
      <c r="K274" s="127" t="n">
        <v>-0.06</v>
      </c>
      <c r="N274" s="125" t="n">
        <v>0</v>
      </c>
      <c r="P274" s="125" t="n">
        <v>0</v>
      </c>
      <c r="Q274" s="125" t="n">
        <v>-0.07</v>
      </c>
    </row>
    <row r="275" customFormat="false" ht="12" hidden="false" customHeight="false" outlineLevel="0" collapsed="false">
      <c r="C275" s="125" t="n">
        <v>5.2695</v>
      </c>
      <c r="D275" s="125" t="n">
        <v>0</v>
      </c>
      <c r="E275" s="125" t="n">
        <v>0</v>
      </c>
      <c r="F275" s="125" t="n">
        <v>0</v>
      </c>
      <c r="G275" s="125" t="n">
        <v>0</v>
      </c>
      <c r="H275" s="125" t="n">
        <v>0</v>
      </c>
      <c r="I275" s="125" t="n">
        <v>0.05</v>
      </c>
      <c r="J275" s="125" t="n">
        <v>0</v>
      </c>
      <c r="K275" s="127" t="n">
        <v>-0.06</v>
      </c>
      <c r="N275" s="125" t="n">
        <v>0</v>
      </c>
      <c r="P275" s="125" t="n">
        <v>0</v>
      </c>
      <c r="Q275" s="125" t="n">
        <v>-0.07</v>
      </c>
    </row>
    <row r="276" customFormat="false" ht="12" hidden="false" customHeight="false" outlineLevel="0" collapsed="false">
      <c r="C276" s="125" t="n">
        <v>5.3065</v>
      </c>
      <c r="D276" s="125" t="n">
        <v>0</v>
      </c>
      <c r="E276" s="125" t="n">
        <v>0</v>
      </c>
      <c r="F276" s="125" t="n">
        <v>0</v>
      </c>
      <c r="G276" s="125" t="n">
        <v>0</v>
      </c>
      <c r="H276" s="125" t="n">
        <v>0</v>
      </c>
      <c r="I276" s="125" t="n">
        <v>0.05</v>
      </c>
      <c r="J276" s="125" t="n">
        <v>0</v>
      </c>
      <c r="K276" s="127" t="n">
        <v>-0.06</v>
      </c>
      <c r="N276" s="125" t="n">
        <v>0</v>
      </c>
      <c r="P276" s="125" t="n">
        <v>0</v>
      </c>
      <c r="Q276" s="125" t="n">
        <v>-0.07</v>
      </c>
    </row>
    <row r="277" customFormat="false" ht="12" hidden="false" customHeight="false" outlineLevel="0" collapsed="false">
      <c r="C277" s="125" t="n">
        <v>5.2895</v>
      </c>
      <c r="D277" s="125" t="n">
        <v>0</v>
      </c>
      <c r="E277" s="125" t="n">
        <v>0</v>
      </c>
      <c r="F277" s="125" t="n">
        <v>0</v>
      </c>
      <c r="G277" s="125" t="n">
        <v>0</v>
      </c>
      <c r="H277" s="125" t="n">
        <v>0</v>
      </c>
      <c r="I277" s="125" t="n">
        <v>0.05</v>
      </c>
      <c r="J277" s="125" t="n">
        <v>0</v>
      </c>
      <c r="K277" s="127" t="n">
        <v>-0.06</v>
      </c>
      <c r="N277" s="125" t="n">
        <v>0</v>
      </c>
      <c r="P277" s="125" t="n">
        <v>0</v>
      </c>
      <c r="Q277" s="125" t="n">
        <v>-0.07</v>
      </c>
    </row>
    <row r="278" customFormat="false" ht="12" hidden="false" customHeight="false" outlineLevel="0" collapsed="false">
      <c r="C278" s="125" t="n">
        <v>5.3025</v>
      </c>
      <c r="D278" s="125" t="n">
        <v>0</v>
      </c>
      <c r="E278" s="125" t="n">
        <v>0</v>
      </c>
      <c r="F278" s="125" t="n">
        <v>0</v>
      </c>
      <c r="G278" s="125" t="n">
        <v>0</v>
      </c>
      <c r="H278" s="125" t="n">
        <v>0</v>
      </c>
      <c r="I278" s="125" t="n">
        <v>0.05</v>
      </c>
      <c r="J278" s="125" t="n">
        <v>0</v>
      </c>
      <c r="K278" s="127" t="n">
        <v>-0.06</v>
      </c>
      <c r="N278" s="125" t="n">
        <v>0</v>
      </c>
      <c r="P278" s="125" t="n">
        <v>0</v>
      </c>
      <c r="Q278" s="125" t="n">
        <v>-0.07</v>
      </c>
    </row>
    <row r="279" customFormat="false" ht="12" hidden="false" customHeight="false" outlineLevel="0" collapsed="false">
      <c r="C279" s="125" t="n">
        <v>5.4575</v>
      </c>
      <c r="D279" s="125" t="n">
        <v>0</v>
      </c>
      <c r="E279" s="125" t="n">
        <v>0</v>
      </c>
      <c r="F279" s="125" t="n">
        <v>0</v>
      </c>
      <c r="G279" s="125" t="n">
        <v>0</v>
      </c>
      <c r="H279" s="125" t="n">
        <v>0</v>
      </c>
      <c r="I279" s="125" t="n">
        <v>0.05</v>
      </c>
      <c r="J279" s="125" t="n">
        <v>0</v>
      </c>
      <c r="K279" s="127" t="n">
        <v>-0.06</v>
      </c>
      <c r="N279" s="125" t="n">
        <v>0</v>
      </c>
      <c r="P279" s="125" t="n">
        <v>0</v>
      </c>
      <c r="Q279" s="125" t="n">
        <v>-0.07</v>
      </c>
    </row>
    <row r="280" customFormat="false" ht="12" hidden="false" customHeight="false" outlineLevel="0" collapsed="false">
      <c r="C280" s="125" t="n">
        <v>5.6175</v>
      </c>
      <c r="D280" s="125" t="n">
        <v>0</v>
      </c>
      <c r="E280" s="125" t="n">
        <v>0</v>
      </c>
      <c r="F280" s="125" t="n">
        <v>0</v>
      </c>
      <c r="G280" s="125" t="n">
        <v>0</v>
      </c>
      <c r="H280" s="125" t="n">
        <v>0</v>
      </c>
      <c r="I280" s="125" t="n">
        <v>0.05</v>
      </c>
      <c r="J280" s="125" t="n">
        <v>0</v>
      </c>
      <c r="K280" s="127" t="n">
        <v>-0.06</v>
      </c>
      <c r="N280" s="125" t="n">
        <v>0</v>
      </c>
      <c r="P280" s="125" t="n">
        <v>0</v>
      </c>
      <c r="Q280" s="125" t="n">
        <v>-0.07</v>
      </c>
    </row>
    <row r="281" customFormat="false" ht="12" hidden="false" customHeight="false" outlineLevel="0" collapsed="false">
      <c r="C281" s="125" t="n">
        <v>5.67</v>
      </c>
      <c r="D281" s="125" t="n">
        <v>0</v>
      </c>
      <c r="E281" s="125" t="n">
        <v>0</v>
      </c>
      <c r="F281" s="125" t="n">
        <v>0</v>
      </c>
      <c r="G281" s="125" t="n">
        <v>0</v>
      </c>
      <c r="H281" s="125" t="n">
        <v>0</v>
      </c>
      <c r="I281" s="125" t="n">
        <v>0.05</v>
      </c>
      <c r="J281" s="125" t="n">
        <v>0</v>
      </c>
      <c r="K281" s="127" t="n">
        <v>-0.06</v>
      </c>
      <c r="N281" s="125" t="n">
        <v>0</v>
      </c>
      <c r="P281" s="125" t="n">
        <v>0</v>
      </c>
      <c r="Q281" s="125" t="n">
        <v>-0.07</v>
      </c>
    </row>
    <row r="282" customFormat="false" ht="12" hidden="false" customHeight="false" outlineLevel="0" collapsed="false">
      <c r="C282" s="125" t="n">
        <v>5.586</v>
      </c>
      <c r="D282" s="125" t="n">
        <v>0</v>
      </c>
      <c r="E282" s="125" t="n">
        <v>0</v>
      </c>
      <c r="F282" s="125" t="n">
        <v>0</v>
      </c>
      <c r="G282" s="125" t="n">
        <v>0</v>
      </c>
      <c r="H282" s="125" t="n">
        <v>0</v>
      </c>
      <c r="I282" s="125" t="n">
        <v>0.05</v>
      </c>
      <c r="J282" s="125" t="n">
        <v>0</v>
      </c>
      <c r="K282" s="127" t="n">
        <v>-0.06</v>
      </c>
      <c r="N282" s="125" t="n">
        <v>0</v>
      </c>
      <c r="P282" s="125" t="n">
        <v>0</v>
      </c>
      <c r="Q282" s="125" t="n">
        <v>-0.07</v>
      </c>
    </row>
    <row r="283" customFormat="false" ht="12" hidden="false" customHeight="false" outlineLevel="0" collapsed="false">
      <c r="C283" s="125" t="n">
        <v>5.451</v>
      </c>
      <c r="D283" s="125" t="n">
        <v>0</v>
      </c>
      <c r="E283" s="125" t="n">
        <v>0</v>
      </c>
      <c r="F283" s="125" t="n">
        <v>0</v>
      </c>
      <c r="G283" s="125" t="n">
        <v>0</v>
      </c>
      <c r="H283" s="125" t="n">
        <v>0</v>
      </c>
      <c r="I283" s="125" t="n">
        <v>0.05</v>
      </c>
      <c r="J283" s="125" t="n">
        <v>0</v>
      </c>
      <c r="K283" s="127" t="n">
        <v>-0.06</v>
      </c>
      <c r="N283" s="125" t="n">
        <v>0</v>
      </c>
      <c r="P283" s="125" t="n">
        <v>0</v>
      </c>
      <c r="Q283" s="125" t="n">
        <v>-0.07</v>
      </c>
    </row>
    <row r="284" customFormat="false" ht="12" hidden="false" customHeight="false" outlineLevel="0" collapsed="false">
      <c r="C284" s="125" t="n">
        <v>5.276</v>
      </c>
      <c r="D284" s="125" t="n">
        <v>0</v>
      </c>
      <c r="E284" s="125" t="n">
        <v>0</v>
      </c>
      <c r="F284" s="125" t="n">
        <v>0</v>
      </c>
      <c r="G284" s="125" t="n">
        <v>0</v>
      </c>
      <c r="H284" s="125" t="n">
        <v>0</v>
      </c>
      <c r="I284" s="125" t="n">
        <v>0.05</v>
      </c>
      <c r="J284" s="125" t="n">
        <v>0</v>
      </c>
      <c r="K284" s="127" t="n">
        <v>-0.06</v>
      </c>
      <c r="N284" s="125" t="n">
        <v>0</v>
      </c>
      <c r="P284" s="125" t="n">
        <v>0</v>
      </c>
      <c r="Q284" s="125" t="n">
        <v>-0.07</v>
      </c>
    </row>
    <row r="285" customFormat="false" ht="12" hidden="false" customHeight="false" outlineLevel="0" collapsed="false">
      <c r="C285" s="125" t="n">
        <v>5.28</v>
      </c>
      <c r="D285" s="125" t="n">
        <v>0</v>
      </c>
      <c r="E285" s="125" t="n">
        <v>0</v>
      </c>
      <c r="F285" s="125" t="n">
        <v>0</v>
      </c>
      <c r="G285" s="125" t="n">
        <v>0</v>
      </c>
      <c r="H285" s="125" t="n">
        <v>0</v>
      </c>
      <c r="I285" s="125" t="n">
        <v>0.05</v>
      </c>
      <c r="J285" s="125" t="n">
        <v>0</v>
      </c>
      <c r="K285" s="127" t="n">
        <v>-0.06</v>
      </c>
      <c r="N285" s="125" t="n">
        <v>0</v>
      </c>
      <c r="P285" s="125" t="n">
        <v>0</v>
      </c>
      <c r="Q285" s="125" t="n">
        <v>-0.07</v>
      </c>
    </row>
    <row r="286" customFormat="false" ht="12" hidden="false" customHeight="false" outlineLevel="0" collapsed="false">
      <c r="C286" s="125" t="n">
        <v>5.32</v>
      </c>
      <c r="D286" s="125" t="n">
        <v>0</v>
      </c>
      <c r="E286" s="125" t="n">
        <v>0</v>
      </c>
      <c r="F286" s="125" t="n">
        <v>0</v>
      </c>
      <c r="G286" s="125" t="n">
        <v>0</v>
      </c>
      <c r="H286" s="125" t="n">
        <v>0</v>
      </c>
      <c r="I286" s="125" t="n">
        <v>0.05</v>
      </c>
      <c r="J286" s="125" t="n">
        <v>0</v>
      </c>
      <c r="K286" s="127" t="n">
        <v>-0.06</v>
      </c>
      <c r="N286" s="125" t="n">
        <v>0</v>
      </c>
      <c r="P286" s="125" t="n">
        <v>0</v>
      </c>
      <c r="Q286" s="125" t="n">
        <v>-0.07</v>
      </c>
    </row>
    <row r="287" customFormat="false" ht="12" hidden="false" customHeight="false" outlineLevel="0" collapsed="false">
      <c r="C287" s="125" t="n">
        <v>5.362</v>
      </c>
      <c r="D287" s="125" t="n">
        <v>0</v>
      </c>
      <c r="E287" s="125" t="n">
        <v>0</v>
      </c>
      <c r="F287" s="125" t="n">
        <v>0</v>
      </c>
      <c r="G287" s="125" t="n">
        <v>0</v>
      </c>
      <c r="H287" s="125" t="n">
        <v>0</v>
      </c>
      <c r="I287" s="125" t="n">
        <v>0.05</v>
      </c>
      <c r="J287" s="125" t="n">
        <v>0</v>
      </c>
      <c r="K287" s="127" t="n">
        <v>-0.06</v>
      </c>
      <c r="N287" s="125" t="n">
        <v>0</v>
      </c>
      <c r="P287" s="125" t="n">
        <v>0</v>
      </c>
      <c r="Q287" s="125" t="n">
        <v>-0.07</v>
      </c>
    </row>
    <row r="288" customFormat="false" ht="12" hidden="false" customHeight="false" outlineLevel="0" collapsed="false">
      <c r="C288" s="125" t="n">
        <v>5.399</v>
      </c>
      <c r="D288" s="125" t="n">
        <v>0</v>
      </c>
      <c r="E288" s="125" t="n">
        <v>0</v>
      </c>
      <c r="F288" s="125" t="n">
        <v>0</v>
      </c>
      <c r="G288" s="125" t="n">
        <v>0</v>
      </c>
      <c r="H288" s="125" t="n">
        <v>0</v>
      </c>
      <c r="I288" s="125" t="n">
        <v>0.05</v>
      </c>
      <c r="J288" s="125" t="n">
        <v>0</v>
      </c>
      <c r="K288" s="127" t="n">
        <v>-0.06</v>
      </c>
      <c r="N288" s="125" t="n">
        <v>0</v>
      </c>
      <c r="P288" s="125" t="n">
        <v>0</v>
      </c>
      <c r="Q288" s="125" t="n">
        <v>-0.07</v>
      </c>
    </row>
    <row r="289" customFormat="false" ht="12" hidden="false" customHeight="false" outlineLevel="0" collapsed="false">
      <c r="C289" s="125" t="n">
        <v>5.382</v>
      </c>
      <c r="D289" s="125" t="n">
        <v>0</v>
      </c>
      <c r="E289" s="125" t="n">
        <v>0</v>
      </c>
      <c r="F289" s="125" t="n">
        <v>0</v>
      </c>
      <c r="G289" s="125" t="n">
        <v>0</v>
      </c>
      <c r="H289" s="125" t="n">
        <v>0</v>
      </c>
      <c r="I289" s="125" t="n">
        <v>0.05</v>
      </c>
      <c r="J289" s="125" t="n">
        <v>0</v>
      </c>
      <c r="K289" s="127" t="n">
        <v>-0.06</v>
      </c>
      <c r="N289" s="125" t="n">
        <v>0</v>
      </c>
      <c r="P289" s="125" t="n">
        <v>0</v>
      </c>
      <c r="Q289" s="125" t="n">
        <v>-0.07</v>
      </c>
    </row>
    <row r="290" customFormat="false" ht="12" hidden="false" customHeight="false" outlineLevel="0" collapsed="false">
      <c r="C290" s="125" t="n">
        <v>5.395</v>
      </c>
      <c r="D290" s="125" t="n">
        <v>0</v>
      </c>
      <c r="E290" s="125" t="n">
        <v>0</v>
      </c>
      <c r="F290" s="125" t="n">
        <v>0</v>
      </c>
      <c r="G290" s="125" t="n">
        <v>0</v>
      </c>
      <c r="H290" s="125" t="n">
        <v>0</v>
      </c>
      <c r="I290" s="125" t="n">
        <v>0.05</v>
      </c>
      <c r="J290" s="125" t="n">
        <v>0</v>
      </c>
      <c r="K290" s="127" t="n">
        <v>-0.06</v>
      </c>
      <c r="N290" s="125" t="n">
        <v>0</v>
      </c>
      <c r="P290" s="125" t="n">
        <v>0</v>
      </c>
      <c r="Q290" s="125" t="n">
        <v>-0.07</v>
      </c>
    </row>
    <row r="291" customFormat="false" ht="12" hidden="false" customHeight="false" outlineLevel="0" collapsed="false">
      <c r="C291" s="125" t="n">
        <v>5.55</v>
      </c>
      <c r="D291" s="125" t="n">
        <v>0</v>
      </c>
      <c r="E291" s="125" t="n">
        <v>0</v>
      </c>
      <c r="F291" s="125" t="n">
        <v>0</v>
      </c>
      <c r="G291" s="125" t="n">
        <v>0</v>
      </c>
      <c r="H291" s="125" t="n">
        <v>0</v>
      </c>
      <c r="I291" s="125" t="n">
        <v>0.05</v>
      </c>
      <c r="J291" s="125" t="n">
        <v>0</v>
      </c>
      <c r="K291" s="127" t="n">
        <v>-0.06</v>
      </c>
      <c r="N291" s="125" t="n">
        <v>0</v>
      </c>
      <c r="P291" s="125" t="n">
        <v>0</v>
      </c>
      <c r="Q291" s="125" t="n">
        <v>-0.07</v>
      </c>
    </row>
    <row r="292" customFormat="false" ht="12" hidden="false" customHeight="false" outlineLevel="0" collapsed="false">
      <c r="C292" s="125" t="n">
        <v>5.71</v>
      </c>
      <c r="D292" s="125" t="n">
        <v>0</v>
      </c>
      <c r="E292" s="125" t="n">
        <v>0</v>
      </c>
      <c r="F292" s="125" t="n">
        <v>0</v>
      </c>
      <c r="G292" s="125" t="n">
        <v>0</v>
      </c>
      <c r="H292" s="125" t="n">
        <v>0</v>
      </c>
      <c r="I292" s="125" t="n">
        <v>0.05</v>
      </c>
      <c r="J292" s="125" t="n">
        <v>0</v>
      </c>
      <c r="K292" s="127" t="n">
        <v>-0.06</v>
      </c>
      <c r="N292" s="125" t="n">
        <v>0</v>
      </c>
      <c r="P292" s="125" t="n">
        <v>0</v>
      </c>
      <c r="Q292" s="125" t="n">
        <v>-0.07</v>
      </c>
    </row>
    <row r="293" customFormat="false" ht="12" hidden="false" customHeight="false" outlineLevel="0" collapsed="false">
      <c r="C293" s="125" t="n">
        <v>6.245</v>
      </c>
      <c r="D293" s="125" t="n">
        <v>0</v>
      </c>
      <c r="E293" s="125" t="n">
        <v>0</v>
      </c>
      <c r="F293" s="125" t="n">
        <v>0</v>
      </c>
      <c r="G293" s="125" t="n">
        <v>0</v>
      </c>
      <c r="H293" s="125" t="n">
        <v>0</v>
      </c>
      <c r="I293" s="125" t="n">
        <v>0.05</v>
      </c>
      <c r="J293" s="125" t="n">
        <v>0</v>
      </c>
      <c r="K293" s="127" t="n">
        <v>-0.06</v>
      </c>
      <c r="N293" s="125" t="n">
        <v>0</v>
      </c>
      <c r="P293" s="125" t="n">
        <v>0</v>
      </c>
      <c r="Q293" s="125" t="n">
        <v>-0.07</v>
      </c>
    </row>
    <row r="294" customFormat="false" ht="12" hidden="false" customHeight="false" outlineLevel="0" collapsed="false">
      <c r="C294" s="125" t="n">
        <v>6.005</v>
      </c>
      <c r="D294" s="125" t="n">
        <v>0</v>
      </c>
      <c r="E294" s="125" t="n">
        <v>0</v>
      </c>
      <c r="F294" s="125" t="n">
        <v>0</v>
      </c>
      <c r="G294" s="125" t="n">
        <v>0</v>
      </c>
      <c r="H294" s="125" t="n">
        <v>0</v>
      </c>
      <c r="I294" s="125" t="n">
        <v>0.05</v>
      </c>
      <c r="J294" s="125" t="n">
        <v>0</v>
      </c>
      <c r="K294" s="127" t="n">
        <v>-0.06</v>
      </c>
      <c r="N294" s="125" t="n">
        <v>0</v>
      </c>
      <c r="P294" s="125" t="n">
        <v>0</v>
      </c>
      <c r="Q294" s="125" t="n">
        <v>-0.07</v>
      </c>
    </row>
    <row r="295" customFormat="false" ht="12" hidden="false" customHeight="false" outlineLevel="0" collapsed="false">
      <c r="C295" s="125" t="n">
        <v>6.157</v>
      </c>
      <c r="D295" s="125" t="n">
        <v>0</v>
      </c>
      <c r="E295" s="125" t="n">
        <v>0</v>
      </c>
      <c r="F295" s="125" t="n">
        <v>0</v>
      </c>
      <c r="G295" s="125" t="n">
        <v>0</v>
      </c>
      <c r="H295" s="125" t="n">
        <v>0</v>
      </c>
      <c r="I295" s="125" t="n">
        <v>0.05</v>
      </c>
      <c r="J295" s="125" t="n">
        <v>0</v>
      </c>
      <c r="K295" s="127" t="n">
        <v>-0.06</v>
      </c>
      <c r="N295" s="125" t="n">
        <v>0</v>
      </c>
      <c r="P295" s="125" t="n">
        <v>0</v>
      </c>
      <c r="Q295" s="125" t="n">
        <v>-0.07</v>
      </c>
    </row>
    <row r="296" customFormat="false" ht="12" hidden="false" customHeight="false" outlineLevel="0" collapsed="false">
      <c r="C296" s="125" t="n">
        <v>5.527</v>
      </c>
      <c r="D296" s="125" t="n">
        <v>0</v>
      </c>
      <c r="E296" s="125" t="n">
        <v>0</v>
      </c>
      <c r="F296" s="125" t="n">
        <v>0</v>
      </c>
      <c r="G296" s="125" t="n">
        <v>0</v>
      </c>
      <c r="H296" s="125" t="n">
        <v>0</v>
      </c>
      <c r="I296" s="125" t="n">
        <v>0.05</v>
      </c>
      <c r="J296" s="125" t="n">
        <v>0</v>
      </c>
      <c r="K296" s="127" t="n">
        <v>-0.06</v>
      </c>
      <c r="N296" s="125" t="n">
        <v>0</v>
      </c>
      <c r="P296" s="125" t="n">
        <v>0</v>
      </c>
      <c r="Q296" s="125" t="n">
        <v>-0.07</v>
      </c>
    </row>
    <row r="297" customFormat="false" ht="12" hidden="false" customHeight="false" outlineLevel="0" collapsed="false">
      <c r="C297" s="125" t="n">
        <v>5.247</v>
      </c>
      <c r="D297" s="125" t="n">
        <v>0</v>
      </c>
      <c r="E297" s="125" t="n">
        <v>0</v>
      </c>
      <c r="F297" s="125" t="n">
        <v>0</v>
      </c>
      <c r="G297" s="125" t="n">
        <v>0</v>
      </c>
      <c r="H297" s="125" t="n">
        <v>0</v>
      </c>
      <c r="I297" s="125" t="n">
        <v>0.05</v>
      </c>
      <c r="J297" s="125" t="n">
        <v>0</v>
      </c>
      <c r="K297" s="127" t="n">
        <v>-0.06</v>
      </c>
      <c r="N297" s="125" t="n">
        <v>0</v>
      </c>
      <c r="P297" s="125" t="n">
        <v>0</v>
      </c>
      <c r="Q297" s="125" t="n">
        <v>-0.07</v>
      </c>
    </row>
    <row r="298" customFormat="false" ht="12" hidden="false" customHeight="false" outlineLevel="0" collapsed="false">
      <c r="C298" s="125" t="n">
        <v>5.719</v>
      </c>
      <c r="D298" s="125" t="n">
        <v>0</v>
      </c>
      <c r="E298" s="125" t="n">
        <v>0</v>
      </c>
      <c r="F298" s="125" t="n">
        <v>0</v>
      </c>
      <c r="G298" s="125" t="n">
        <v>0</v>
      </c>
      <c r="H298" s="125" t="n">
        <v>0</v>
      </c>
      <c r="I298" s="125" t="n">
        <v>0.05</v>
      </c>
      <c r="J298" s="125" t="n">
        <v>0</v>
      </c>
      <c r="K298" s="127" t="n">
        <v>-0.06</v>
      </c>
      <c r="N298" s="125" t="n">
        <v>0</v>
      </c>
      <c r="P298" s="125" t="n">
        <v>0</v>
      </c>
      <c r="Q298" s="125" t="n">
        <v>-0.07</v>
      </c>
    </row>
    <row r="299" customFormat="false" ht="12" hidden="false" customHeight="false" outlineLevel="0" collapsed="false">
      <c r="C299" s="125" t="n">
        <v>6.1375</v>
      </c>
      <c r="D299" s="125" t="n">
        <v>0</v>
      </c>
      <c r="E299" s="125" t="n">
        <v>0</v>
      </c>
      <c r="F299" s="125" t="n">
        <v>0</v>
      </c>
      <c r="G299" s="125" t="n">
        <v>0</v>
      </c>
      <c r="H299" s="125" t="n">
        <v>0</v>
      </c>
      <c r="I299" s="125" t="n">
        <v>0.05</v>
      </c>
      <c r="J299" s="125" t="n">
        <v>0</v>
      </c>
      <c r="K299" s="127" t="n">
        <v>-0.06</v>
      </c>
      <c r="N299" s="125" t="n">
        <v>0</v>
      </c>
      <c r="P299" s="125" t="n">
        <v>0</v>
      </c>
      <c r="Q299" s="125" t="n">
        <v>-0.07</v>
      </c>
    </row>
    <row r="300" customFormat="false" ht="12" hidden="false" customHeight="false" outlineLevel="0" collapsed="false">
      <c r="C300" s="125" t="n">
        <v>5.967</v>
      </c>
      <c r="D300" s="125" t="n">
        <v>0</v>
      </c>
      <c r="E300" s="125" t="n">
        <v>0</v>
      </c>
      <c r="F300" s="125" t="n">
        <v>0</v>
      </c>
      <c r="G300" s="125" t="n">
        <v>0</v>
      </c>
      <c r="H300" s="125" t="n">
        <v>0</v>
      </c>
      <c r="I300" s="125" t="n">
        <v>0.05</v>
      </c>
      <c r="J300" s="125" t="n">
        <v>0</v>
      </c>
      <c r="K300" s="127" t="n">
        <v>-0.06</v>
      </c>
      <c r="N300" s="125" t="n">
        <v>0</v>
      </c>
      <c r="P300" s="125" t="n">
        <v>0</v>
      </c>
      <c r="Q300" s="125" t="n">
        <v>-0.07</v>
      </c>
    </row>
    <row r="301" customFormat="false" ht="12" hidden="false" customHeight="false" outlineLevel="0" collapsed="false">
      <c r="C301" s="125" t="n">
        <v>6.69</v>
      </c>
      <c r="D301" s="125" t="n">
        <v>0</v>
      </c>
      <c r="E301" s="125" t="n">
        <v>0</v>
      </c>
      <c r="F301" s="125" t="n">
        <v>0</v>
      </c>
      <c r="G301" s="125" t="n">
        <v>0</v>
      </c>
      <c r="H301" s="125" t="n">
        <v>0</v>
      </c>
      <c r="I301" s="125" t="n">
        <v>0.05</v>
      </c>
      <c r="J301" s="125" t="n">
        <v>0</v>
      </c>
      <c r="K301" s="127" t="n">
        <v>-0.06</v>
      </c>
      <c r="N301" s="125" t="n">
        <v>0</v>
      </c>
      <c r="P301" s="125" t="n">
        <v>0</v>
      </c>
      <c r="Q301" s="125" t="n">
        <v>-0.07</v>
      </c>
    </row>
    <row r="302" customFormat="false" ht="12" hidden="false" customHeight="false" outlineLevel="0" collapsed="false">
      <c r="C302" s="125" t="n">
        <v>6.2805</v>
      </c>
      <c r="D302" s="125" t="n">
        <v>0</v>
      </c>
      <c r="E302" s="125" t="n">
        <v>0</v>
      </c>
      <c r="F302" s="125" t="n">
        <v>0</v>
      </c>
      <c r="G302" s="125" t="n">
        <v>0</v>
      </c>
      <c r="H302" s="125" t="n">
        <v>0</v>
      </c>
      <c r="I302" s="125" t="n">
        <v>0.05</v>
      </c>
      <c r="J302" s="125" t="n">
        <v>0</v>
      </c>
      <c r="K302" s="127" t="n">
        <v>-0.06</v>
      </c>
      <c r="N302" s="125" t="n">
        <v>0</v>
      </c>
      <c r="P302" s="125" t="n">
        <v>0</v>
      </c>
      <c r="Q302" s="125" t="n">
        <v>-0.07</v>
      </c>
    </row>
    <row r="303" customFormat="false" ht="12" hidden="false" customHeight="false" outlineLevel="0" collapsed="false">
      <c r="C303" s="125" t="n">
        <v>4.824</v>
      </c>
      <c r="D303" s="125" t="n">
        <v>0</v>
      </c>
      <c r="E303" s="125" t="n">
        <v>0</v>
      </c>
      <c r="F303" s="125" t="n">
        <v>0</v>
      </c>
      <c r="G303" s="125" t="n">
        <v>0</v>
      </c>
      <c r="H303" s="125" t="n">
        <v>0</v>
      </c>
      <c r="I303" s="125" t="n">
        <v>0.05</v>
      </c>
      <c r="J303" s="125" t="n">
        <v>0</v>
      </c>
      <c r="K303" s="127" t="n">
        <v>-0.06</v>
      </c>
      <c r="N303" s="125" t="n">
        <v>0</v>
      </c>
      <c r="P303" s="125" t="n">
        <v>0</v>
      </c>
      <c r="Q303" s="125" t="n">
        <v>-0.07</v>
      </c>
    </row>
    <row r="304" customFormat="false" ht="12" hidden="false" customHeight="false" outlineLevel="0" collapsed="false">
      <c r="D304" s="125" t="n">
        <v>0</v>
      </c>
      <c r="E304" s="125" t="n">
        <v>0</v>
      </c>
      <c r="F304" s="125" t="n">
        <v>0</v>
      </c>
      <c r="G304" s="125" t="n">
        <v>0</v>
      </c>
      <c r="H304" s="125" t="n">
        <v>0</v>
      </c>
      <c r="I304" s="125" t="n">
        <v>0.05</v>
      </c>
      <c r="J304" s="125" t="n">
        <v>0</v>
      </c>
      <c r="K304" s="127" t="n">
        <v>-0.06</v>
      </c>
      <c r="N304" s="125" t="n">
        <v>0</v>
      </c>
      <c r="P304" s="125" t="n">
        <v>0</v>
      </c>
      <c r="Q304" s="125" t="n">
        <v>-0.07</v>
      </c>
    </row>
    <row r="305" customFormat="false" ht="12" hidden="false" customHeight="false" outlineLevel="0" collapsed="false">
      <c r="D305" s="125" t="n">
        <v>0</v>
      </c>
      <c r="E305" s="125" t="n">
        <v>0</v>
      </c>
      <c r="F305" s="125" t="n">
        <v>0</v>
      </c>
      <c r="G305" s="125" t="n">
        <v>0</v>
      </c>
      <c r="H305" s="125" t="n">
        <v>0</v>
      </c>
      <c r="I305" s="125" t="n">
        <v>0.05</v>
      </c>
      <c r="J305" s="125" t="n">
        <v>0</v>
      </c>
      <c r="K305" s="127" t="n">
        <v>-0.06</v>
      </c>
      <c r="N305" s="125" t="n">
        <v>0</v>
      </c>
      <c r="P305" s="125" t="n">
        <v>0</v>
      </c>
      <c r="Q305" s="125" t="n">
        <v>-0.07</v>
      </c>
    </row>
    <row r="306" customFormat="false" ht="12" hidden="false" customHeight="false" outlineLevel="0" collapsed="false">
      <c r="D306" s="125" t="n">
        <v>0</v>
      </c>
      <c r="E306" s="125" t="n">
        <v>0</v>
      </c>
      <c r="F306" s="125" t="n">
        <v>0</v>
      </c>
      <c r="G306" s="125" t="n">
        <v>0</v>
      </c>
      <c r="H306" s="125" t="n">
        <v>0</v>
      </c>
      <c r="I306" s="125" t="n">
        <v>0.05</v>
      </c>
      <c r="J306" s="125" t="n">
        <v>0</v>
      </c>
      <c r="K306" s="127" t="n">
        <v>-0.06</v>
      </c>
      <c r="N306" s="125" t="n">
        <v>0</v>
      </c>
      <c r="P306" s="125" t="n">
        <v>0</v>
      </c>
      <c r="Q306" s="125" t="n">
        <v>-0.07</v>
      </c>
    </row>
    <row r="307" customFormat="false" ht="12" hidden="false" customHeight="false" outlineLevel="0" collapsed="false">
      <c r="D307" s="125" t="n">
        <v>0</v>
      </c>
      <c r="E307" s="125" t="n">
        <v>0</v>
      </c>
      <c r="F307" s="125" t="n">
        <v>0</v>
      </c>
      <c r="G307" s="125" t="n">
        <v>0</v>
      </c>
      <c r="H307" s="125" t="n">
        <v>0</v>
      </c>
      <c r="I307" s="125" t="n">
        <v>0.05</v>
      </c>
      <c r="J307" s="125" t="n">
        <v>0</v>
      </c>
      <c r="K307" s="127" t="n">
        <v>-0.06</v>
      </c>
      <c r="N307" s="125" t="n">
        <v>0</v>
      </c>
      <c r="P307" s="125" t="n">
        <v>0</v>
      </c>
      <c r="Q307" s="125" t="n">
        <v>-0.07</v>
      </c>
    </row>
    <row r="308" customFormat="false" ht="12" hidden="false" customHeight="false" outlineLevel="0" collapsed="false">
      <c r="D308" s="125" t="n">
        <v>0</v>
      </c>
      <c r="E308" s="125" t="n">
        <v>0</v>
      </c>
      <c r="F308" s="125" t="n">
        <v>0</v>
      </c>
      <c r="G308" s="125" t="n">
        <v>0</v>
      </c>
      <c r="H308" s="125" t="n">
        <v>0</v>
      </c>
      <c r="I308" s="125" t="n">
        <v>0.05</v>
      </c>
      <c r="J308" s="125" t="n">
        <v>0</v>
      </c>
      <c r="K308" s="127" t="n">
        <v>-0.06</v>
      </c>
      <c r="N308" s="125" t="n">
        <v>0</v>
      </c>
      <c r="P308" s="125" t="n">
        <v>0</v>
      </c>
      <c r="Q308" s="125" t="n">
        <v>-0.07</v>
      </c>
    </row>
    <row r="309" customFormat="false" ht="12" hidden="false" customHeight="false" outlineLevel="0" collapsed="false">
      <c r="D309" s="125" t="n">
        <v>0</v>
      </c>
      <c r="E309" s="125" t="n">
        <v>0</v>
      </c>
      <c r="F309" s="125" t="n">
        <v>0</v>
      </c>
      <c r="G309" s="125" t="n">
        <v>0</v>
      </c>
      <c r="H309" s="125" t="n">
        <v>0</v>
      </c>
      <c r="I309" s="125" t="n">
        <v>0.05</v>
      </c>
      <c r="J309" s="125" t="n">
        <v>0</v>
      </c>
      <c r="K309" s="127" t="n">
        <v>-0.06</v>
      </c>
      <c r="N309" s="125" t="n">
        <v>0</v>
      </c>
      <c r="P309" s="125" t="n">
        <v>0</v>
      </c>
      <c r="Q309" s="125" t="n">
        <v>-0.07</v>
      </c>
    </row>
    <row r="310" customFormat="false" ht="12" hidden="false" customHeight="false" outlineLevel="0" collapsed="false">
      <c r="D310" s="125" t="n">
        <v>0</v>
      </c>
      <c r="E310" s="125" t="n">
        <v>0</v>
      </c>
      <c r="F310" s="125" t="n">
        <v>0</v>
      </c>
      <c r="G310" s="125" t="n">
        <v>0</v>
      </c>
      <c r="H310" s="125" t="n">
        <v>0</v>
      </c>
      <c r="I310" s="125" t="n">
        <v>0.05</v>
      </c>
      <c r="J310" s="125" t="n">
        <v>0</v>
      </c>
      <c r="K310" s="127" t="n">
        <v>-0.06</v>
      </c>
      <c r="N310" s="125" t="n">
        <v>0</v>
      </c>
      <c r="P310" s="125" t="n">
        <v>0</v>
      </c>
      <c r="Q310" s="125" t="n">
        <v>-0.07</v>
      </c>
    </row>
    <row r="311" customFormat="false" ht="12" hidden="false" customHeight="false" outlineLevel="0" collapsed="false">
      <c r="D311" s="125" t="n">
        <v>0</v>
      </c>
      <c r="E311" s="125" t="n">
        <v>0</v>
      </c>
      <c r="F311" s="125" t="n">
        <v>0</v>
      </c>
      <c r="G311" s="125" t="n">
        <v>0</v>
      </c>
      <c r="H311" s="125" t="n">
        <v>0</v>
      </c>
      <c r="I311" s="125" t="n">
        <v>0.05</v>
      </c>
      <c r="J311" s="125" t="n">
        <v>0</v>
      </c>
      <c r="K311" s="127" t="n">
        <v>-0.06</v>
      </c>
      <c r="N311" s="125" t="n">
        <v>0</v>
      </c>
      <c r="P311" s="125" t="n">
        <v>0</v>
      </c>
      <c r="Q311" s="125" t="n">
        <v>-0.07</v>
      </c>
    </row>
    <row r="312" customFormat="false" ht="12" hidden="false" customHeight="false" outlineLevel="0" collapsed="false">
      <c r="D312" s="125" t="n">
        <v>0</v>
      </c>
      <c r="E312" s="125" t="n">
        <v>0</v>
      </c>
      <c r="F312" s="125" t="n">
        <v>0</v>
      </c>
      <c r="G312" s="125" t="n">
        <v>0</v>
      </c>
      <c r="H312" s="125" t="n">
        <v>0</v>
      </c>
      <c r="I312" s="125" t="n">
        <v>0.05</v>
      </c>
      <c r="J312" s="125" t="n">
        <v>0</v>
      </c>
      <c r="K312" s="127" t="n">
        <v>-0.06</v>
      </c>
      <c r="N312" s="125" t="n">
        <v>0</v>
      </c>
      <c r="P312" s="125" t="n">
        <v>0</v>
      </c>
      <c r="Q312" s="125" t="n">
        <v>-0.07</v>
      </c>
    </row>
    <row r="313" customFormat="false" ht="12" hidden="false" customHeight="false" outlineLevel="0" collapsed="false">
      <c r="D313" s="125" t="n">
        <v>0</v>
      </c>
      <c r="E313" s="125" t="n">
        <v>0</v>
      </c>
      <c r="F313" s="125" t="n">
        <v>0</v>
      </c>
      <c r="G313" s="125" t="n">
        <v>0</v>
      </c>
      <c r="H313" s="125" t="n">
        <v>0</v>
      </c>
      <c r="I313" s="125" t="n">
        <v>0.05</v>
      </c>
      <c r="J313" s="125" t="n">
        <v>0</v>
      </c>
      <c r="K313" s="127" t="n">
        <v>-0.06</v>
      </c>
      <c r="N313" s="125" t="n">
        <v>0</v>
      </c>
      <c r="P313" s="125" t="n">
        <v>0</v>
      </c>
      <c r="Q313" s="125" t="n">
        <v>-0.07</v>
      </c>
    </row>
    <row r="314" customFormat="false" ht="12" hidden="false" customHeight="false" outlineLevel="0" collapsed="false">
      <c r="D314" s="125" t="n">
        <v>0</v>
      </c>
      <c r="E314" s="125" t="n">
        <v>0</v>
      </c>
      <c r="F314" s="125" t="n">
        <v>0</v>
      </c>
      <c r="G314" s="125" t="n">
        <v>0</v>
      </c>
      <c r="H314" s="125" t="n">
        <v>0</v>
      </c>
      <c r="I314" s="125" t="n">
        <v>0.05</v>
      </c>
      <c r="J314" s="125" t="n">
        <v>0</v>
      </c>
      <c r="K314" s="127" t="n">
        <v>-0.06</v>
      </c>
      <c r="N314" s="125" t="n">
        <v>0</v>
      </c>
      <c r="P314" s="125" t="n">
        <v>0</v>
      </c>
      <c r="Q314" s="125" t="n">
        <v>-0.07</v>
      </c>
    </row>
    <row r="315" customFormat="false" ht="12" hidden="false" customHeight="false" outlineLevel="0" collapsed="false">
      <c r="D315" s="125" t="n">
        <v>0</v>
      </c>
      <c r="E315" s="125" t="n">
        <v>0</v>
      </c>
      <c r="F315" s="125" t="n">
        <v>0</v>
      </c>
      <c r="G315" s="125" t="n">
        <v>0</v>
      </c>
      <c r="H315" s="125" t="n">
        <v>0</v>
      </c>
      <c r="I315" s="125" t="n">
        <v>0.05</v>
      </c>
      <c r="J315" s="125" t="n">
        <v>0</v>
      </c>
      <c r="K315" s="127" t="n">
        <v>-0.06</v>
      </c>
      <c r="N315" s="125" t="n">
        <v>0</v>
      </c>
      <c r="P315" s="125" t="n">
        <v>0</v>
      </c>
      <c r="Q315" s="125" t="n">
        <v>-0.07</v>
      </c>
    </row>
    <row r="316" customFormat="false" ht="12" hidden="false" customHeight="false" outlineLevel="0" collapsed="false">
      <c r="D316" s="125" t="n">
        <v>0</v>
      </c>
      <c r="E316" s="125" t="n">
        <v>0</v>
      </c>
      <c r="F316" s="125" t="n">
        <v>0</v>
      </c>
      <c r="G316" s="125" t="n">
        <v>0</v>
      </c>
      <c r="H316" s="125" t="n">
        <v>0</v>
      </c>
      <c r="I316" s="125" t="n">
        <v>0.05</v>
      </c>
      <c r="J316" s="125" t="n">
        <v>0</v>
      </c>
      <c r="K316" s="127" t="n">
        <v>-0.06</v>
      </c>
      <c r="N316" s="125" t="n">
        <v>0</v>
      </c>
      <c r="P316" s="125" t="n">
        <v>0</v>
      </c>
      <c r="Q316" s="125" t="n">
        <v>-0.07</v>
      </c>
    </row>
    <row r="317" customFormat="false" ht="12" hidden="false" customHeight="false" outlineLevel="0" collapsed="false">
      <c r="D317" s="125" t="n">
        <v>0</v>
      </c>
      <c r="E317" s="125" t="n">
        <v>0</v>
      </c>
      <c r="F317" s="125" t="n">
        <v>0</v>
      </c>
      <c r="G317" s="125" t="n">
        <v>0</v>
      </c>
      <c r="H317" s="125" t="n">
        <v>0</v>
      </c>
      <c r="I317" s="125" t="n">
        <v>0.05</v>
      </c>
      <c r="J317" s="125" t="n">
        <v>0</v>
      </c>
      <c r="K317" s="127" t="n">
        <v>-0.06</v>
      </c>
      <c r="N317" s="125" t="n">
        <v>0</v>
      </c>
      <c r="P317" s="125" t="n">
        <v>0</v>
      </c>
      <c r="Q317" s="125" t="n">
        <v>-0.07</v>
      </c>
    </row>
    <row r="318" customFormat="false" ht="12" hidden="false" customHeight="false" outlineLevel="0" collapsed="false">
      <c r="D318" s="125" t="n">
        <v>0</v>
      </c>
      <c r="E318" s="125" t="n">
        <v>0</v>
      </c>
      <c r="F318" s="125" t="n">
        <v>0</v>
      </c>
      <c r="G318" s="125" t="n">
        <v>0</v>
      </c>
      <c r="H318" s="125" t="n">
        <v>0</v>
      </c>
      <c r="I318" s="125" t="n">
        <v>0.05</v>
      </c>
      <c r="J318" s="125" t="n">
        <v>0</v>
      </c>
      <c r="K318" s="127" t="n">
        <v>-0.06</v>
      </c>
      <c r="N318" s="125" t="n">
        <v>0</v>
      </c>
      <c r="P318" s="125" t="n">
        <v>0</v>
      </c>
      <c r="Q318" s="125" t="n">
        <v>-0.07</v>
      </c>
    </row>
    <row r="319" customFormat="false" ht="12" hidden="false" customHeight="false" outlineLevel="0" collapsed="false">
      <c r="D319" s="125" t="n">
        <v>0</v>
      </c>
      <c r="E319" s="125" t="n">
        <v>0</v>
      </c>
      <c r="F319" s="125" t="n">
        <v>0</v>
      </c>
      <c r="G319" s="125" t="n">
        <v>0</v>
      </c>
      <c r="H319" s="125" t="n">
        <v>0</v>
      </c>
      <c r="I319" s="125" t="n">
        <v>0.05</v>
      </c>
      <c r="J319" s="125" t="n">
        <v>0</v>
      </c>
      <c r="K319" s="127" t="n">
        <v>-0.06</v>
      </c>
      <c r="N319" s="125" t="n">
        <v>0</v>
      </c>
      <c r="P319" s="125" t="n">
        <v>0</v>
      </c>
      <c r="Q319" s="125" t="n">
        <v>-0.07</v>
      </c>
    </row>
    <row r="320" customFormat="false" ht="12" hidden="false" customHeight="false" outlineLevel="0" collapsed="false">
      <c r="D320" s="125" t="n">
        <v>0</v>
      </c>
      <c r="E320" s="125" t="n">
        <v>0</v>
      </c>
      <c r="F320" s="125" t="n">
        <v>0</v>
      </c>
      <c r="G320" s="125" t="n">
        <v>0</v>
      </c>
      <c r="H320" s="125" t="n">
        <v>0</v>
      </c>
      <c r="I320" s="125" t="n">
        <v>0.05</v>
      </c>
      <c r="J320" s="125" t="n">
        <v>0</v>
      </c>
      <c r="K320" s="127" t="n">
        <v>-0.06</v>
      </c>
      <c r="N320" s="125" t="n">
        <v>0</v>
      </c>
      <c r="P320" s="125" t="n">
        <v>0</v>
      </c>
      <c r="Q320" s="125" t="n">
        <v>-0.07</v>
      </c>
    </row>
    <row r="321" customFormat="false" ht="12" hidden="false" customHeight="false" outlineLevel="0" collapsed="false">
      <c r="D321" s="125" t="n">
        <v>0</v>
      </c>
      <c r="E321" s="125" t="n">
        <v>0</v>
      </c>
      <c r="F321" s="125" t="n">
        <v>0</v>
      </c>
      <c r="G321" s="125" t="n">
        <v>0</v>
      </c>
      <c r="H321" s="125" t="n">
        <v>0</v>
      </c>
      <c r="I321" s="125" t="n">
        <v>0.05</v>
      </c>
      <c r="J321" s="125" t="n">
        <v>0</v>
      </c>
      <c r="K321" s="127" t="n">
        <v>-0.06</v>
      </c>
      <c r="N321" s="125" t="n">
        <v>0</v>
      </c>
      <c r="P321" s="125" t="n">
        <v>0</v>
      </c>
      <c r="Q321" s="125" t="n">
        <v>-0.07</v>
      </c>
    </row>
    <row r="322" customFormat="false" ht="12" hidden="false" customHeight="false" outlineLevel="0" collapsed="false">
      <c r="D322" s="125" t="n">
        <v>0</v>
      </c>
      <c r="E322" s="125" t="n">
        <v>0</v>
      </c>
      <c r="F322" s="125" t="n">
        <v>0</v>
      </c>
      <c r="G322" s="125" t="n">
        <v>0</v>
      </c>
      <c r="H322" s="125" t="n">
        <v>0</v>
      </c>
      <c r="I322" s="125" t="n">
        <v>0.05</v>
      </c>
      <c r="J322" s="125" t="n">
        <v>0</v>
      </c>
      <c r="K322" s="127" t="n">
        <v>-0.06</v>
      </c>
      <c r="N322" s="125" t="n">
        <v>0</v>
      </c>
      <c r="P322" s="125" t="n">
        <v>0</v>
      </c>
      <c r="Q322" s="125" t="n">
        <v>-0.07</v>
      </c>
    </row>
    <row r="323" customFormat="false" ht="12" hidden="false" customHeight="false" outlineLevel="0" collapsed="false">
      <c r="D323" s="125" t="n">
        <v>0</v>
      </c>
      <c r="E323" s="125" t="n">
        <v>0</v>
      </c>
      <c r="F323" s="125" t="n">
        <v>0</v>
      </c>
      <c r="G323" s="125" t="n">
        <v>0</v>
      </c>
      <c r="H323" s="125" t="n">
        <v>0</v>
      </c>
      <c r="I323" s="125" t="n">
        <v>0.05</v>
      </c>
      <c r="J323" s="125" t="n">
        <v>0</v>
      </c>
      <c r="K323" s="127" t="n">
        <v>-0.06</v>
      </c>
      <c r="N323" s="125" t="n">
        <v>0</v>
      </c>
      <c r="P323" s="125" t="n">
        <v>0</v>
      </c>
      <c r="Q323" s="125" t="n">
        <v>-0.07</v>
      </c>
    </row>
    <row r="324" customFormat="false" ht="12" hidden="false" customHeight="false" outlineLevel="0" collapsed="false">
      <c r="D324" s="125" t="n">
        <v>0</v>
      </c>
      <c r="E324" s="125" t="n">
        <v>0</v>
      </c>
      <c r="F324" s="125" t="n">
        <v>0</v>
      </c>
      <c r="G324" s="125" t="n">
        <v>0</v>
      </c>
      <c r="H324" s="125" t="n">
        <v>0</v>
      </c>
      <c r="I324" s="125" t="n">
        <v>0.05</v>
      </c>
      <c r="J324" s="125" t="n">
        <v>0</v>
      </c>
      <c r="K324" s="127" t="n">
        <v>-0.06</v>
      </c>
      <c r="N324" s="125" t="n">
        <v>0</v>
      </c>
      <c r="P324" s="125" t="n">
        <v>0</v>
      </c>
      <c r="Q324" s="125" t="n">
        <v>-0.07</v>
      </c>
    </row>
    <row r="325" customFormat="false" ht="12" hidden="false" customHeight="false" outlineLevel="0" collapsed="false">
      <c r="D325" s="125" t="n">
        <v>0</v>
      </c>
      <c r="E325" s="125" t="n">
        <v>0</v>
      </c>
      <c r="F325" s="125" t="n">
        <v>0</v>
      </c>
      <c r="G325" s="125" t="n">
        <v>0</v>
      </c>
      <c r="H325" s="125" t="n">
        <v>0</v>
      </c>
      <c r="I325" s="125" t="n">
        <v>0.05</v>
      </c>
      <c r="J325" s="125" t="n">
        <v>0</v>
      </c>
      <c r="K325" s="127" t="n">
        <v>-0.06</v>
      </c>
      <c r="N325" s="125" t="n">
        <v>0</v>
      </c>
      <c r="P325" s="125" t="n">
        <v>0</v>
      </c>
      <c r="Q325" s="125" t="n">
        <v>-0.07</v>
      </c>
    </row>
    <row r="326" customFormat="false" ht="12" hidden="false" customHeight="false" outlineLevel="0" collapsed="false">
      <c r="D326" s="125" t="n">
        <v>0</v>
      </c>
      <c r="E326" s="125" t="n">
        <v>0</v>
      </c>
      <c r="F326" s="125" t="n">
        <v>0</v>
      </c>
      <c r="G326" s="125" t="n">
        <v>0</v>
      </c>
      <c r="H326" s="125" t="n">
        <v>0</v>
      </c>
      <c r="I326" s="125" t="n">
        <v>0.05</v>
      </c>
      <c r="J326" s="125" t="n">
        <v>0</v>
      </c>
      <c r="K326" s="127" t="n">
        <v>-0.06</v>
      </c>
      <c r="N326" s="125" t="n">
        <v>0</v>
      </c>
      <c r="P326" s="125" t="n">
        <v>0</v>
      </c>
      <c r="Q326" s="125" t="n">
        <v>-0.07</v>
      </c>
    </row>
    <row r="327" customFormat="false" ht="12" hidden="false" customHeight="false" outlineLevel="0" collapsed="false">
      <c r="D327" s="125" t="n">
        <v>0</v>
      </c>
      <c r="E327" s="125" t="n">
        <v>0</v>
      </c>
      <c r="F327" s="125" t="n">
        <v>0</v>
      </c>
      <c r="G327" s="125" t="n">
        <v>0</v>
      </c>
      <c r="H327" s="125" t="n">
        <v>0</v>
      </c>
      <c r="I327" s="125" t="n">
        <v>0.05</v>
      </c>
      <c r="J327" s="125" t="n">
        <v>0</v>
      </c>
      <c r="K327" s="127" t="n">
        <v>-0.06</v>
      </c>
      <c r="N327" s="125" t="n">
        <v>0</v>
      </c>
      <c r="P327" s="125" t="n">
        <v>0</v>
      </c>
      <c r="Q327" s="125" t="n">
        <v>-0.07</v>
      </c>
    </row>
    <row r="328" customFormat="false" ht="12" hidden="false" customHeight="false" outlineLevel="0" collapsed="false">
      <c r="D328" s="125" t="n">
        <v>0</v>
      </c>
      <c r="E328" s="125" t="n">
        <v>0</v>
      </c>
      <c r="F328" s="125" t="n">
        <v>0</v>
      </c>
      <c r="G328" s="125" t="n">
        <v>0</v>
      </c>
      <c r="H328" s="125" t="n">
        <v>0</v>
      </c>
      <c r="I328" s="125" t="n">
        <v>0.05</v>
      </c>
      <c r="J328" s="125" t="n">
        <v>0</v>
      </c>
      <c r="K328" s="127" t="n">
        <v>-0.06</v>
      </c>
      <c r="N328" s="125" t="n">
        <v>0</v>
      </c>
      <c r="P328" s="125" t="n">
        <v>0</v>
      </c>
      <c r="Q328" s="125" t="n">
        <v>-0.07</v>
      </c>
    </row>
    <row r="329" customFormat="false" ht="12" hidden="false" customHeight="false" outlineLevel="0" collapsed="false">
      <c r="D329" s="125" t="n">
        <v>0</v>
      </c>
      <c r="E329" s="125" t="n">
        <v>0</v>
      </c>
      <c r="F329" s="125" t="n">
        <v>0</v>
      </c>
      <c r="G329" s="125" t="n">
        <v>0</v>
      </c>
      <c r="H329" s="125" t="n">
        <v>0</v>
      </c>
      <c r="I329" s="125" t="n">
        <v>0.05</v>
      </c>
      <c r="J329" s="125" t="n">
        <v>0</v>
      </c>
      <c r="K329" s="127" t="n">
        <v>-0.06</v>
      </c>
      <c r="N329" s="125" t="n">
        <v>0</v>
      </c>
      <c r="P329" s="125" t="n">
        <v>0</v>
      </c>
      <c r="Q329" s="125" t="n">
        <v>-0.07</v>
      </c>
    </row>
    <row r="330" customFormat="false" ht="12" hidden="false" customHeight="false" outlineLevel="0" collapsed="false">
      <c r="D330" s="125" t="n">
        <v>0</v>
      </c>
      <c r="E330" s="125" t="n">
        <v>0</v>
      </c>
      <c r="F330" s="125" t="n">
        <v>0</v>
      </c>
      <c r="G330" s="125" t="n">
        <v>0</v>
      </c>
      <c r="H330" s="125" t="n">
        <v>0</v>
      </c>
      <c r="I330" s="125" t="n">
        <v>0.05</v>
      </c>
      <c r="J330" s="125" t="n">
        <v>0</v>
      </c>
      <c r="K330" s="127" t="n">
        <v>-0.06</v>
      </c>
      <c r="N330" s="125" t="n">
        <v>0</v>
      </c>
      <c r="P330" s="125" t="n">
        <v>0</v>
      </c>
      <c r="Q330" s="125" t="n">
        <v>-0.07</v>
      </c>
    </row>
    <row r="331" customFormat="false" ht="12" hidden="false" customHeight="false" outlineLevel="0" collapsed="false">
      <c r="D331" s="125" t="n">
        <v>0</v>
      </c>
      <c r="E331" s="125" t="n">
        <v>0</v>
      </c>
      <c r="F331" s="125" t="n">
        <v>0</v>
      </c>
      <c r="G331" s="125" t="n">
        <v>0</v>
      </c>
      <c r="H331" s="125" t="n">
        <v>0</v>
      </c>
      <c r="I331" s="125" t="n">
        <v>0.05</v>
      </c>
      <c r="J331" s="125" t="n">
        <v>0</v>
      </c>
      <c r="K331" s="127" t="n">
        <v>-0.06</v>
      </c>
      <c r="N331" s="125" t="n">
        <v>0</v>
      </c>
      <c r="P331" s="125" t="n">
        <v>0</v>
      </c>
      <c r="Q331" s="125" t="n">
        <v>-0.07</v>
      </c>
    </row>
    <row r="332" customFormat="false" ht="12" hidden="false" customHeight="false" outlineLevel="0" collapsed="false">
      <c r="D332" s="125" t="n">
        <v>0</v>
      </c>
      <c r="E332" s="125" t="n">
        <v>0</v>
      </c>
      <c r="F332" s="125" t="n">
        <v>0</v>
      </c>
      <c r="G332" s="125" t="n">
        <v>0</v>
      </c>
      <c r="H332" s="125" t="n">
        <v>0</v>
      </c>
      <c r="I332" s="125" t="n">
        <v>0.05</v>
      </c>
      <c r="J332" s="125" t="n">
        <v>0</v>
      </c>
      <c r="K332" s="127" t="n">
        <v>-0.06</v>
      </c>
      <c r="N332" s="125" t="n">
        <v>0</v>
      </c>
      <c r="P332" s="125" t="n">
        <v>0</v>
      </c>
      <c r="Q332" s="125" t="n">
        <v>-0.07</v>
      </c>
    </row>
    <row r="333" customFormat="false" ht="12" hidden="false" customHeight="false" outlineLevel="0" collapsed="false">
      <c r="D333" s="125" t="n">
        <v>0</v>
      </c>
      <c r="E333" s="125" t="n">
        <v>0</v>
      </c>
      <c r="F333" s="125" t="n">
        <v>0</v>
      </c>
      <c r="G333" s="125" t="n">
        <v>0</v>
      </c>
      <c r="H333" s="125" t="n">
        <v>0</v>
      </c>
      <c r="I333" s="125" t="n">
        <v>0.05</v>
      </c>
      <c r="J333" s="125" t="n">
        <v>0</v>
      </c>
      <c r="K333" s="127" t="n">
        <v>-0.06</v>
      </c>
      <c r="N333" s="125" t="n">
        <v>0</v>
      </c>
      <c r="P333" s="125" t="n">
        <v>0</v>
      </c>
      <c r="Q333" s="125" t="n">
        <v>-0.07</v>
      </c>
    </row>
    <row r="334" customFormat="false" ht="12" hidden="false" customHeight="false" outlineLevel="0" collapsed="false">
      <c r="D334" s="125" t="n">
        <v>0</v>
      </c>
      <c r="E334" s="125" t="n">
        <v>0</v>
      </c>
      <c r="F334" s="125" t="n">
        <v>0</v>
      </c>
      <c r="G334" s="125" t="n">
        <v>0</v>
      </c>
      <c r="H334" s="125" t="n">
        <v>0</v>
      </c>
      <c r="I334" s="125" t="n">
        <v>0.05</v>
      </c>
      <c r="J334" s="125" t="n">
        <v>0</v>
      </c>
      <c r="K334" s="127" t="n">
        <v>-0.06</v>
      </c>
      <c r="N334" s="125" t="n">
        <v>0</v>
      </c>
      <c r="P334" s="125" t="n">
        <v>0</v>
      </c>
      <c r="Q334" s="125" t="n">
        <v>-0.07</v>
      </c>
    </row>
    <row r="335" customFormat="false" ht="12" hidden="false" customHeight="false" outlineLevel="0" collapsed="false">
      <c r="D335" s="125" t="n">
        <v>0</v>
      </c>
      <c r="E335" s="125" t="n">
        <v>0</v>
      </c>
      <c r="F335" s="125" t="n">
        <v>0</v>
      </c>
      <c r="G335" s="125" t="n">
        <v>0</v>
      </c>
      <c r="H335" s="125" t="n">
        <v>0</v>
      </c>
      <c r="I335" s="125" t="n">
        <v>0.05</v>
      </c>
      <c r="J335" s="125" t="n">
        <v>0</v>
      </c>
      <c r="K335" s="127" t="n">
        <v>-0.06</v>
      </c>
      <c r="N335" s="125" t="n">
        <v>0</v>
      </c>
      <c r="P335" s="125" t="n">
        <v>0</v>
      </c>
      <c r="Q335" s="125" t="n">
        <v>-0.07</v>
      </c>
    </row>
    <row r="336" customFormat="false" ht="12" hidden="false" customHeight="false" outlineLevel="0" collapsed="false">
      <c r="D336" s="125" t="n">
        <v>0</v>
      </c>
      <c r="E336" s="125" t="n">
        <v>0</v>
      </c>
      <c r="F336" s="125" t="n">
        <v>0</v>
      </c>
      <c r="G336" s="125" t="n">
        <v>0</v>
      </c>
      <c r="H336" s="125" t="n">
        <v>0</v>
      </c>
      <c r="I336" s="125" t="n">
        <v>0.05</v>
      </c>
      <c r="J336" s="125" t="n">
        <v>0</v>
      </c>
      <c r="K336" s="127" t="n">
        <v>-0.06</v>
      </c>
      <c r="N336" s="125" t="n">
        <v>0</v>
      </c>
      <c r="P336" s="125" t="n">
        <v>0</v>
      </c>
      <c r="Q336" s="125" t="n">
        <v>-0.07</v>
      </c>
    </row>
    <row r="337" customFormat="false" ht="12" hidden="false" customHeight="false" outlineLevel="0" collapsed="false">
      <c r="D337" s="125" t="n">
        <v>0</v>
      </c>
      <c r="E337" s="125" t="n">
        <v>0</v>
      </c>
      <c r="F337" s="125" t="n">
        <v>0</v>
      </c>
      <c r="G337" s="125" t="n">
        <v>0</v>
      </c>
      <c r="H337" s="125" t="n">
        <v>0</v>
      </c>
      <c r="I337" s="125" t="n">
        <v>0.05</v>
      </c>
      <c r="J337" s="125" t="n">
        <v>0</v>
      </c>
      <c r="K337" s="127" t="n">
        <v>-0.06</v>
      </c>
      <c r="N337" s="125" t="n">
        <v>0</v>
      </c>
      <c r="P337" s="125" t="n">
        <v>0</v>
      </c>
      <c r="Q337" s="125" t="n">
        <v>-0.07</v>
      </c>
    </row>
    <row r="338" customFormat="false" ht="12" hidden="false" customHeight="false" outlineLevel="0" collapsed="false">
      <c r="D338" s="125" t="n">
        <v>0</v>
      </c>
      <c r="E338" s="125" t="n">
        <v>0</v>
      </c>
      <c r="F338" s="125" t="n">
        <v>0</v>
      </c>
      <c r="G338" s="125" t="n">
        <v>0</v>
      </c>
      <c r="H338" s="125" t="n">
        <v>0</v>
      </c>
      <c r="I338" s="125" t="n">
        <v>0.05</v>
      </c>
      <c r="J338" s="125" t="n">
        <v>0</v>
      </c>
      <c r="K338" s="127" t="n">
        <v>-0.06</v>
      </c>
      <c r="N338" s="125" t="n">
        <v>0</v>
      </c>
      <c r="P338" s="125" t="n">
        <v>0</v>
      </c>
      <c r="Q338" s="125" t="n">
        <v>-0.07</v>
      </c>
    </row>
    <row r="339" customFormat="false" ht="12" hidden="false" customHeight="false" outlineLevel="0" collapsed="false">
      <c r="D339" s="125" t="n">
        <v>0</v>
      </c>
      <c r="E339" s="125" t="n">
        <v>0</v>
      </c>
      <c r="F339" s="125" t="n">
        <v>0</v>
      </c>
      <c r="G339" s="125" t="n">
        <v>0</v>
      </c>
      <c r="H339" s="125" t="n">
        <v>0</v>
      </c>
      <c r="I339" s="125" t="n">
        <v>0.05</v>
      </c>
      <c r="J339" s="125" t="n">
        <v>0</v>
      </c>
      <c r="K339" s="127" t="n">
        <v>-0.06</v>
      </c>
      <c r="N339" s="125" t="n">
        <v>0</v>
      </c>
      <c r="P339" s="125" t="n">
        <v>0</v>
      </c>
      <c r="Q339" s="125" t="n">
        <v>-0.07</v>
      </c>
    </row>
    <row r="340" customFormat="false" ht="12" hidden="false" customHeight="false" outlineLevel="0" collapsed="false">
      <c r="D340" s="125" t="n">
        <v>0</v>
      </c>
      <c r="E340" s="125" t="n">
        <v>0</v>
      </c>
      <c r="F340" s="125" t="n">
        <v>0</v>
      </c>
      <c r="G340" s="125" t="n">
        <v>0</v>
      </c>
      <c r="H340" s="125" t="n">
        <v>0</v>
      </c>
      <c r="I340" s="125" t="n">
        <v>0.05</v>
      </c>
      <c r="J340" s="125" t="n">
        <v>0</v>
      </c>
      <c r="K340" s="127" t="n">
        <v>-0.06</v>
      </c>
      <c r="N340" s="125" t="n">
        <v>0</v>
      </c>
      <c r="P340" s="125" t="n">
        <v>0</v>
      </c>
      <c r="Q340" s="125" t="n">
        <v>-0.07</v>
      </c>
    </row>
    <row r="341" customFormat="false" ht="12" hidden="false" customHeight="false" outlineLevel="0" collapsed="false">
      <c r="D341" s="125" t="n">
        <v>0</v>
      </c>
      <c r="E341" s="125" t="n">
        <v>0</v>
      </c>
      <c r="F341" s="125" t="n">
        <v>0</v>
      </c>
      <c r="G341" s="125" t="n">
        <v>0</v>
      </c>
      <c r="H341" s="125" t="n">
        <v>0</v>
      </c>
      <c r="I341" s="125" t="n">
        <v>0.05</v>
      </c>
      <c r="J341" s="125" t="n">
        <v>0</v>
      </c>
      <c r="K341" s="127" t="n">
        <v>-0.06</v>
      </c>
      <c r="N341" s="125" t="n">
        <v>0</v>
      </c>
      <c r="P341" s="125" t="n">
        <v>0</v>
      </c>
      <c r="Q341" s="125" t="n">
        <v>-0.07</v>
      </c>
    </row>
    <row r="342" customFormat="false" ht="12" hidden="false" customHeight="false" outlineLevel="0" collapsed="false">
      <c r="D342" s="125" t="n">
        <v>0</v>
      </c>
      <c r="E342" s="125" t="n">
        <v>0</v>
      </c>
      <c r="F342" s="125" t="n">
        <v>0</v>
      </c>
      <c r="G342" s="125" t="n">
        <v>0</v>
      </c>
      <c r="H342" s="125" t="n">
        <v>0</v>
      </c>
      <c r="I342" s="125" t="n">
        <v>0.05</v>
      </c>
      <c r="J342" s="125" t="n">
        <v>0</v>
      </c>
      <c r="K342" s="127" t="n">
        <v>-0.06</v>
      </c>
      <c r="N342" s="125" t="n">
        <v>0</v>
      </c>
      <c r="P342" s="125" t="n">
        <v>0</v>
      </c>
      <c r="Q342" s="125" t="n">
        <v>-0.07</v>
      </c>
    </row>
    <row r="343" customFormat="false" ht="12" hidden="false" customHeight="false" outlineLevel="0" collapsed="false">
      <c r="D343" s="125" t="n">
        <v>0</v>
      </c>
      <c r="E343" s="125" t="n">
        <v>0</v>
      </c>
      <c r="F343" s="125" t="n">
        <v>0</v>
      </c>
      <c r="G343" s="125" t="n">
        <v>0</v>
      </c>
      <c r="H343" s="125" t="n">
        <v>0</v>
      </c>
      <c r="I343" s="125" t="n">
        <v>0.05</v>
      </c>
      <c r="J343" s="125" t="n">
        <v>0</v>
      </c>
      <c r="K343" s="127" t="n">
        <v>-0.06</v>
      </c>
      <c r="N343" s="125" t="n">
        <v>0</v>
      </c>
      <c r="P343" s="125" t="n">
        <v>0</v>
      </c>
      <c r="Q343" s="125" t="n">
        <v>-0.07</v>
      </c>
    </row>
    <row r="344" customFormat="false" ht="12" hidden="false" customHeight="false" outlineLevel="0" collapsed="false">
      <c r="D344" s="125" t="n">
        <v>0</v>
      </c>
      <c r="E344" s="125" t="n">
        <v>0</v>
      </c>
      <c r="F344" s="125" t="n">
        <v>0</v>
      </c>
      <c r="G344" s="125" t="n">
        <v>0</v>
      </c>
      <c r="H344" s="125" t="n">
        <v>0</v>
      </c>
      <c r="I344" s="125" t="n">
        <v>0.05</v>
      </c>
      <c r="J344" s="125" t="n">
        <v>0</v>
      </c>
      <c r="K344" s="127" t="n">
        <v>-0.06</v>
      </c>
      <c r="N344" s="125" t="n">
        <v>0</v>
      </c>
      <c r="P344" s="125" t="n">
        <v>0</v>
      </c>
      <c r="Q344" s="125" t="n">
        <v>-0.07</v>
      </c>
    </row>
    <row r="345" customFormat="false" ht="12" hidden="false" customHeight="false" outlineLevel="0" collapsed="false">
      <c r="D345" s="125" t="n">
        <v>0</v>
      </c>
      <c r="E345" s="125" t="n">
        <v>0</v>
      </c>
      <c r="F345" s="125" t="n">
        <v>0</v>
      </c>
      <c r="G345" s="125" t="n">
        <v>0</v>
      </c>
      <c r="H345" s="125" t="n">
        <v>0</v>
      </c>
      <c r="I345" s="125" t="n">
        <v>0.05</v>
      </c>
      <c r="J345" s="125" t="n">
        <v>0</v>
      </c>
      <c r="K345" s="127" t="n">
        <v>-0.06</v>
      </c>
      <c r="N345" s="125" t="n">
        <v>0</v>
      </c>
      <c r="P345" s="125" t="n">
        <v>0</v>
      </c>
      <c r="Q345" s="125" t="n">
        <v>-0.07</v>
      </c>
    </row>
    <row r="346" customFormat="false" ht="12" hidden="false" customHeight="false" outlineLevel="0" collapsed="false">
      <c r="D346" s="125" t="n">
        <v>0</v>
      </c>
      <c r="E346" s="125" t="n">
        <v>0</v>
      </c>
      <c r="F346" s="125" t="n">
        <v>0</v>
      </c>
      <c r="G346" s="125" t="n">
        <v>0</v>
      </c>
      <c r="H346" s="125" t="n">
        <v>0</v>
      </c>
      <c r="I346" s="125" t="n">
        <v>0.05</v>
      </c>
      <c r="J346" s="125" t="n">
        <v>0</v>
      </c>
      <c r="K346" s="127" t="n">
        <v>-0.06</v>
      </c>
      <c r="N346" s="125" t="n">
        <v>0</v>
      </c>
      <c r="P346" s="125" t="n">
        <v>0</v>
      </c>
      <c r="Q346" s="125" t="n">
        <v>-0.07</v>
      </c>
    </row>
    <row r="347" customFormat="false" ht="12" hidden="false" customHeight="false" outlineLevel="0" collapsed="false">
      <c r="D347" s="125" t="n">
        <v>0</v>
      </c>
      <c r="E347" s="125" t="n">
        <v>0</v>
      </c>
      <c r="F347" s="125" t="n">
        <v>0</v>
      </c>
      <c r="G347" s="125" t="n">
        <v>0</v>
      </c>
      <c r="H347" s="125" t="n">
        <v>0</v>
      </c>
      <c r="I347" s="125" t="n">
        <v>0.05</v>
      </c>
      <c r="J347" s="125" t="n">
        <v>0</v>
      </c>
      <c r="K347" s="127" t="n">
        <v>-0.06</v>
      </c>
      <c r="N347" s="125" t="n">
        <v>0</v>
      </c>
      <c r="P347" s="125" t="n">
        <v>0</v>
      </c>
      <c r="Q347" s="125" t="n">
        <v>-0.07</v>
      </c>
    </row>
    <row r="348" customFormat="false" ht="12" hidden="false" customHeight="false" outlineLevel="0" collapsed="false">
      <c r="D348" s="125" t="n">
        <v>0</v>
      </c>
      <c r="E348" s="125" t="n">
        <v>0</v>
      </c>
      <c r="F348" s="125" t="n">
        <v>0</v>
      </c>
      <c r="G348" s="125" t="n">
        <v>0</v>
      </c>
      <c r="H348" s="125" t="n">
        <v>0</v>
      </c>
      <c r="I348" s="125" t="n">
        <v>0.05</v>
      </c>
      <c r="J348" s="125" t="n">
        <v>0</v>
      </c>
      <c r="K348" s="127" t="n">
        <v>-0.06</v>
      </c>
      <c r="N348" s="125" t="n">
        <v>0</v>
      </c>
      <c r="P348" s="125" t="n">
        <v>0</v>
      </c>
      <c r="Q348" s="125" t="n">
        <v>-0.07</v>
      </c>
    </row>
    <row r="349" customFormat="false" ht="12" hidden="false" customHeight="false" outlineLevel="0" collapsed="false">
      <c r="D349" s="125" t="n">
        <v>0</v>
      </c>
      <c r="E349" s="125" t="n">
        <v>0</v>
      </c>
      <c r="F349" s="125" t="n">
        <v>0</v>
      </c>
      <c r="G349" s="125" t="n">
        <v>0</v>
      </c>
      <c r="H349" s="125" t="n">
        <v>0</v>
      </c>
      <c r="I349" s="125" t="n">
        <v>0.05</v>
      </c>
      <c r="J349" s="125" t="n">
        <v>0</v>
      </c>
      <c r="K349" s="127" t="n">
        <v>-0.06</v>
      </c>
      <c r="N349" s="125" t="n">
        <v>0</v>
      </c>
      <c r="P349" s="125" t="n">
        <v>0</v>
      </c>
      <c r="Q349" s="125" t="n">
        <v>-0.07</v>
      </c>
    </row>
    <row r="350" customFormat="false" ht="12" hidden="false" customHeight="false" outlineLevel="0" collapsed="false">
      <c r="D350" s="125" t="n">
        <v>0</v>
      </c>
      <c r="E350" s="125" t="n">
        <v>0</v>
      </c>
      <c r="F350" s="125" t="n">
        <v>0</v>
      </c>
      <c r="G350" s="125" t="n">
        <v>0</v>
      </c>
      <c r="H350" s="125" t="n">
        <v>0</v>
      </c>
      <c r="I350" s="125" t="n">
        <v>0.05</v>
      </c>
      <c r="J350" s="125" t="n">
        <v>0</v>
      </c>
      <c r="K350" s="127" t="n">
        <v>-0.06</v>
      </c>
      <c r="N350" s="125" t="n">
        <v>0</v>
      </c>
      <c r="P350" s="125" t="n">
        <v>0</v>
      </c>
      <c r="Q350" s="125" t="n">
        <v>-0.07</v>
      </c>
    </row>
    <row r="351" customFormat="false" ht="12" hidden="false" customHeight="false" outlineLevel="0" collapsed="false">
      <c r="D351" s="125" t="n">
        <v>0</v>
      </c>
      <c r="E351" s="125" t="n">
        <v>0</v>
      </c>
      <c r="F351" s="125" t="n">
        <v>0</v>
      </c>
      <c r="G351" s="125" t="n">
        <v>0</v>
      </c>
      <c r="H351" s="125" t="n">
        <v>0</v>
      </c>
      <c r="I351" s="125" t="n">
        <v>0.05</v>
      </c>
      <c r="J351" s="125" t="n">
        <v>0</v>
      </c>
      <c r="K351" s="127" t="n">
        <v>-0.06</v>
      </c>
      <c r="N351" s="125" t="n">
        <v>0</v>
      </c>
      <c r="P351" s="125" t="n">
        <v>0</v>
      </c>
      <c r="Q351" s="125" t="n">
        <v>-0.07</v>
      </c>
    </row>
    <row r="352" customFormat="false" ht="12" hidden="false" customHeight="false" outlineLevel="0" collapsed="false">
      <c r="D352" s="125" t="n">
        <v>0</v>
      </c>
      <c r="E352" s="125" t="n">
        <v>0</v>
      </c>
      <c r="F352" s="125" t="n">
        <v>0</v>
      </c>
      <c r="G352" s="125" t="n">
        <v>0</v>
      </c>
      <c r="H352" s="125" t="n">
        <v>0</v>
      </c>
      <c r="I352" s="125" t="n">
        <v>0.05</v>
      </c>
      <c r="J352" s="125" t="n">
        <v>0</v>
      </c>
      <c r="K352" s="127" t="n">
        <v>-0.06</v>
      </c>
      <c r="N352" s="125" t="n">
        <v>0</v>
      </c>
      <c r="P352" s="125" t="n">
        <v>0</v>
      </c>
      <c r="Q352" s="125" t="n">
        <v>-0.07</v>
      </c>
    </row>
    <row r="353" customFormat="false" ht="12" hidden="false" customHeight="false" outlineLevel="0" collapsed="false">
      <c r="D353" s="125" t="n">
        <v>0</v>
      </c>
      <c r="E353" s="125" t="n">
        <v>0</v>
      </c>
      <c r="F353" s="125" t="n">
        <v>0</v>
      </c>
      <c r="G353" s="125" t="n">
        <v>0</v>
      </c>
      <c r="H353" s="125" t="n">
        <v>0</v>
      </c>
      <c r="I353" s="125" t="n">
        <v>0.05</v>
      </c>
      <c r="J353" s="125" t="n">
        <v>0</v>
      </c>
      <c r="K353" s="127" t="n">
        <v>-0.06</v>
      </c>
      <c r="N353" s="125" t="n">
        <v>0</v>
      </c>
      <c r="P353" s="125" t="n">
        <v>0</v>
      </c>
      <c r="Q353" s="125" t="n">
        <v>-0.07</v>
      </c>
    </row>
    <row r="354" customFormat="false" ht="12" hidden="false" customHeight="false" outlineLevel="0" collapsed="false">
      <c r="D354" s="125" t="n">
        <v>0</v>
      </c>
      <c r="E354" s="125" t="n">
        <v>0</v>
      </c>
      <c r="F354" s="125" t="n">
        <v>0</v>
      </c>
      <c r="G354" s="125" t="n">
        <v>0</v>
      </c>
      <c r="H354" s="125" t="n">
        <v>0</v>
      </c>
      <c r="I354" s="125" t="n">
        <v>-0.07</v>
      </c>
      <c r="J354" s="125" t="n">
        <v>0</v>
      </c>
      <c r="K354" s="127" t="n">
        <v>-0.06</v>
      </c>
      <c r="N354" s="125" t="n">
        <v>0</v>
      </c>
      <c r="P354" s="125" t="n">
        <v>0</v>
      </c>
      <c r="Q354" s="125" t="n">
        <v>-0.07</v>
      </c>
    </row>
    <row r="355" customFormat="false" ht="12" hidden="false" customHeight="false" outlineLevel="0" collapsed="false">
      <c r="D355" s="125" t="n">
        <v>0</v>
      </c>
      <c r="E355" s="125" t="n">
        <v>0</v>
      </c>
      <c r="F355" s="125" t="n">
        <v>0</v>
      </c>
      <c r="G355" s="125" t="n">
        <v>0</v>
      </c>
      <c r="H355" s="125" t="n">
        <v>0</v>
      </c>
      <c r="I355" s="125" t="n">
        <v>-0.07</v>
      </c>
      <c r="J355" s="125" t="n">
        <v>0</v>
      </c>
      <c r="K355" s="127" t="n">
        <v>-0.06</v>
      </c>
      <c r="N355" s="125" t="n">
        <v>0</v>
      </c>
      <c r="P355" s="125" t="n">
        <v>0</v>
      </c>
      <c r="Q355" s="125" t="n">
        <v>-0.07</v>
      </c>
    </row>
    <row r="356" customFormat="false" ht="12" hidden="false" customHeight="false" outlineLevel="0" collapsed="false">
      <c r="D356" s="125" t="n">
        <v>0</v>
      </c>
      <c r="E356" s="125" t="n">
        <v>0</v>
      </c>
      <c r="F356" s="125" t="n">
        <v>0</v>
      </c>
      <c r="G356" s="125" t="n">
        <v>0</v>
      </c>
      <c r="H356" s="125" t="n">
        <v>0</v>
      </c>
      <c r="I356" s="125" t="n">
        <v>-0.06</v>
      </c>
      <c r="J356" s="125" t="n">
        <v>0</v>
      </c>
    </row>
    <row r="357" customFormat="false" ht="12" hidden="false" customHeight="false" outlineLevel="0" collapsed="false">
      <c r="D357" s="125" t="n">
        <v>0</v>
      </c>
      <c r="E357" s="125" t="n">
        <v>0</v>
      </c>
      <c r="F357" s="125" t="n">
        <v>0</v>
      </c>
      <c r="G357" s="125" t="n">
        <v>0</v>
      </c>
      <c r="H357" s="125" t="n">
        <v>0</v>
      </c>
      <c r="I357" s="125" t="n">
        <v>-0.045</v>
      </c>
      <c r="J357" s="125" t="n">
        <v>0</v>
      </c>
    </row>
    <row r="358" customFormat="false" ht="12" hidden="false" customHeight="false" outlineLevel="0" collapsed="false">
      <c r="D358" s="125" t="n">
        <v>0</v>
      </c>
      <c r="E358" s="125" t="n">
        <v>0</v>
      </c>
      <c r="F358" s="125" t="n">
        <v>0</v>
      </c>
      <c r="G358" s="125" t="n">
        <v>0</v>
      </c>
      <c r="H358" s="125" t="n">
        <v>0</v>
      </c>
      <c r="I358" s="125" t="n">
        <v>0.01</v>
      </c>
      <c r="J358" s="125" t="n">
        <v>0</v>
      </c>
    </row>
    <row r="359" customFormat="false" ht="12" hidden="false" customHeight="false" outlineLevel="0" collapsed="false">
      <c r="D359" s="125" t="n">
        <v>0</v>
      </c>
      <c r="E359" s="125" t="n">
        <v>0</v>
      </c>
      <c r="F359" s="125" t="n">
        <v>0</v>
      </c>
      <c r="G359" s="125" t="n">
        <v>0</v>
      </c>
      <c r="H359" s="125" t="n">
        <v>0</v>
      </c>
      <c r="I359" s="125" t="n">
        <v>0.1</v>
      </c>
      <c r="J359" s="125" t="n">
        <v>0</v>
      </c>
    </row>
    <row r="360" customFormat="false" ht="12" hidden="false" customHeight="false" outlineLevel="0" collapsed="false">
      <c r="D360" s="125" t="n">
        <v>0</v>
      </c>
      <c r="E360" s="125" t="n">
        <v>0</v>
      </c>
      <c r="F360" s="125" t="n">
        <v>0</v>
      </c>
      <c r="G360" s="125" t="n">
        <v>0</v>
      </c>
      <c r="H360" s="125" t="n">
        <v>0</v>
      </c>
      <c r="I360" s="125" t="n">
        <v>0.1</v>
      </c>
      <c r="J360" s="125" t="n">
        <v>0</v>
      </c>
    </row>
    <row r="361" customFormat="false" ht="12" hidden="false" customHeight="false" outlineLevel="0" collapsed="false">
      <c r="D361" s="125" t="n">
        <v>0</v>
      </c>
      <c r="E361" s="125" t="n">
        <v>0</v>
      </c>
      <c r="F361" s="125" t="n">
        <v>0</v>
      </c>
      <c r="G361" s="125" t="n">
        <v>0</v>
      </c>
      <c r="H361" s="125" t="n">
        <v>0</v>
      </c>
      <c r="I361" s="125" t="n">
        <v>0</v>
      </c>
      <c r="J361" s="125" t="n">
        <v>0</v>
      </c>
    </row>
    <row r="362" customFormat="false" ht="12" hidden="false" customHeight="false" outlineLevel="0" collapsed="false">
      <c r="D362" s="125" t="n">
        <v>0</v>
      </c>
      <c r="E362" s="125" t="n">
        <v>0</v>
      </c>
      <c r="F362" s="125" t="n">
        <v>0</v>
      </c>
      <c r="G362" s="125" t="n">
        <v>0</v>
      </c>
      <c r="H362" s="125" t="n">
        <v>0</v>
      </c>
      <c r="I362" s="125" t="n">
        <v>0</v>
      </c>
      <c r="J362" s="125" t="n">
        <v>0</v>
      </c>
    </row>
    <row r="363" customFormat="false" ht="12" hidden="false" customHeight="false" outlineLevel="0" collapsed="false">
      <c r="D363" s="125" t="n">
        <v>0</v>
      </c>
      <c r="E363" s="125" t="n">
        <v>0</v>
      </c>
      <c r="F363" s="125" t="n">
        <v>0</v>
      </c>
      <c r="G363" s="125" t="n">
        <v>0</v>
      </c>
      <c r="H363" s="125" t="n">
        <v>0</v>
      </c>
      <c r="I363" s="125" t="n">
        <v>0</v>
      </c>
      <c r="J363" s="125" t="n">
        <v>0</v>
      </c>
    </row>
    <row r="364" customFormat="false" ht="12" hidden="false" customHeight="false" outlineLevel="0" collapsed="false">
      <c r="D364" s="125" t="n">
        <v>0</v>
      </c>
      <c r="E364" s="125" t="n">
        <v>0</v>
      </c>
      <c r="F364" s="125" t="n">
        <v>0</v>
      </c>
      <c r="G364" s="125" t="n">
        <v>0</v>
      </c>
      <c r="H364" s="125" t="n">
        <v>0</v>
      </c>
      <c r="I364" s="125" t="n">
        <v>0</v>
      </c>
      <c r="J364" s="125" t="n">
        <v>0</v>
      </c>
    </row>
    <row r="365" customFormat="false" ht="12" hidden="false" customHeight="false" outlineLevel="0" collapsed="false">
      <c r="D365" s="125" t="n">
        <v>0</v>
      </c>
      <c r="E365" s="125" t="n">
        <v>0</v>
      </c>
      <c r="F365" s="125" t="n">
        <v>0</v>
      </c>
      <c r="G365" s="125" t="n">
        <v>0</v>
      </c>
      <c r="H365" s="125" t="n">
        <v>0</v>
      </c>
      <c r="I365" s="125" t="n">
        <v>0</v>
      </c>
      <c r="J365" s="125" t="n">
        <v>0</v>
      </c>
    </row>
    <row r="366" customFormat="false" ht="12" hidden="false" customHeight="false" outlineLevel="0" collapsed="false">
      <c r="D366" s="125" t="n">
        <v>0</v>
      </c>
      <c r="E366" s="125" t="n">
        <v>0</v>
      </c>
      <c r="F366" s="125" t="n">
        <v>0</v>
      </c>
      <c r="G366" s="125" t="n">
        <v>0</v>
      </c>
      <c r="H366" s="125" t="n">
        <v>0</v>
      </c>
      <c r="I366" s="125" t="n">
        <v>0</v>
      </c>
      <c r="J366" s="125" t="n">
        <v>0</v>
      </c>
    </row>
    <row r="367" customFormat="false" ht="12" hidden="false" customHeight="false" outlineLevel="0" collapsed="false">
      <c r="D367" s="125" t="n">
        <v>0</v>
      </c>
      <c r="E367" s="125" t="n">
        <v>0</v>
      </c>
      <c r="F367" s="125" t="n">
        <v>0</v>
      </c>
      <c r="G367" s="125" t="n">
        <v>0</v>
      </c>
      <c r="H367" s="125" t="n">
        <v>0</v>
      </c>
      <c r="I367" s="125" t="n">
        <v>0</v>
      </c>
      <c r="J367" s="125" t="n">
        <v>0</v>
      </c>
    </row>
    <row r="368" customFormat="false" ht="12" hidden="false" customHeight="false" outlineLevel="0" collapsed="false">
      <c r="D368" s="125" t="n">
        <v>0</v>
      </c>
      <c r="E368" s="125" t="n">
        <v>0</v>
      </c>
      <c r="F368" s="125" t="n">
        <v>0</v>
      </c>
      <c r="G368" s="125" t="n">
        <v>0</v>
      </c>
      <c r="H368" s="125" t="n">
        <v>0</v>
      </c>
      <c r="I368" s="125" t="n">
        <v>0</v>
      </c>
      <c r="J368" s="125" t="n">
        <v>0</v>
      </c>
    </row>
    <row r="369" customFormat="false" ht="12" hidden="false" customHeight="false" outlineLevel="0" collapsed="false">
      <c r="D369" s="125" t="n">
        <v>0</v>
      </c>
      <c r="E369" s="125" t="n">
        <v>0</v>
      </c>
      <c r="F369" s="125" t="n">
        <v>0</v>
      </c>
      <c r="G369" s="125" t="n">
        <v>0</v>
      </c>
      <c r="H369" s="125" t="n">
        <v>0</v>
      </c>
      <c r="I369" s="125" t="n">
        <v>0</v>
      </c>
      <c r="J369" s="125" t="n">
        <v>0</v>
      </c>
    </row>
    <row r="370" customFormat="false" ht="12" hidden="false" customHeight="false" outlineLevel="0" collapsed="false">
      <c r="D370" s="125" t="n">
        <v>0</v>
      </c>
      <c r="E370" s="125" t="n">
        <v>0</v>
      </c>
      <c r="F370" s="125" t="n">
        <v>0</v>
      </c>
      <c r="G370" s="125" t="n">
        <v>0</v>
      </c>
      <c r="H370" s="125" t="n">
        <v>0</v>
      </c>
      <c r="I370" s="125" t="n">
        <v>0</v>
      </c>
      <c r="J370" s="125" t="n"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4" name="Button 1">
              <controlPr defaultSize="0" print="false" autoFill="0" autoPict="0" macro="xls.Module2.LoadInBasisCurves">
                <anchor moveWithCells="true" sizeWithCells="false">
                  <from>
                    <xdr:col>0</xdr:col>
                    <xdr:colOff>261360</xdr:colOff>
                    <xdr:row>6</xdr:row>
                    <xdr:rowOff>0</xdr:rowOff>
                  </from>
                  <to>
                    <xdr:col>1</xdr:col>
                    <xdr:colOff>181800</xdr:colOff>
                    <xdr:row>9</xdr:row>
                    <xdr:rowOff>76320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D37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15" topLeftCell="B16" activePane="bottomRight" state="frozen"/>
      <selection pane="topLeft" activeCell="A1" activeCellId="0" sqref="A1"/>
      <selection pane="topRight" activeCell="B1" activeCellId="0" sqref="B1"/>
      <selection pane="bottomLeft" activeCell="A16" activeCellId="0" sqref="A16"/>
      <selection pane="bottomRight" activeCell="B25" activeCellId="0" sqref="B25"/>
    </sheetView>
  </sheetViews>
  <sheetFormatPr defaultColWidth="12.41796875" defaultRowHeight="12" customHeight="true" zeroHeight="false" outlineLevelRow="0" outlineLevelCol="0"/>
  <cols>
    <col collapsed="false" customWidth="false" hidden="false" outlineLevel="0" max="1" min="1" style="125" width="12.42"/>
    <col collapsed="false" customWidth="false" hidden="false" outlineLevel="0" max="2" min="2" style="126" width="12.42"/>
    <col collapsed="false" customWidth="true" hidden="false" outlineLevel="0" max="3" min="3" style="125" width="13.14"/>
    <col collapsed="false" customWidth="true" hidden="false" outlineLevel="0" max="4" min="4" style="125" width="9.14"/>
    <col collapsed="false" customWidth="true" hidden="false" outlineLevel="0" max="6" min="5" style="125" width="10.56"/>
    <col collapsed="false" customWidth="true" hidden="false" outlineLevel="0" max="7" min="7" style="125" width="10.41"/>
    <col collapsed="false" customWidth="true" hidden="false" outlineLevel="0" max="8" min="8" style="125" width="14.28"/>
    <col collapsed="false" customWidth="true" hidden="false" outlineLevel="0" max="9" min="9" style="125" width="16.13"/>
    <col collapsed="false" customWidth="true" hidden="false" outlineLevel="0" max="10" min="10" style="125" width="10.99"/>
    <col collapsed="false" customWidth="true" hidden="false" outlineLevel="0" max="11" min="11" style="127" width="17.56"/>
    <col collapsed="false" customWidth="true" hidden="false" outlineLevel="0" max="12" min="12" style="125" width="16.56"/>
    <col collapsed="false" customWidth="true" hidden="false" outlineLevel="0" max="13" min="13" style="125" width="15.28"/>
    <col collapsed="false" customWidth="true" hidden="false" outlineLevel="0" max="14" min="14" style="125" width="11.85"/>
    <col collapsed="false" customWidth="true" hidden="false" outlineLevel="0" max="15" min="15" style="125" width="14.41"/>
    <col collapsed="false" customWidth="true" hidden="false" outlineLevel="0" max="16" min="16" style="125" width="13.14"/>
    <col collapsed="false" customWidth="true" hidden="false" outlineLevel="0" max="17" min="17" style="127" width="13.99"/>
    <col collapsed="false" customWidth="true" hidden="false" outlineLevel="0" max="18" min="18" style="127" width="10.71"/>
    <col collapsed="false" customWidth="true" hidden="false" outlineLevel="0" max="19" min="19" style="127" width="9.85"/>
    <col collapsed="false" customWidth="true" hidden="false" outlineLevel="0" max="20" min="20" style="127" width="15.85"/>
    <col collapsed="false" customWidth="true" hidden="false" outlineLevel="0" max="21" min="21" style="127" width="15.13"/>
    <col collapsed="false" customWidth="true" hidden="false" outlineLevel="0" max="22" min="22" style="127" width="14.14"/>
    <col collapsed="false" customWidth="true" hidden="false" outlineLevel="0" max="23" min="23" style="127" width="14.85"/>
    <col collapsed="false" customWidth="true" hidden="false" outlineLevel="0" max="24" min="24" style="127" width="17.85"/>
    <col collapsed="false" customWidth="true" hidden="false" outlineLevel="0" max="25" min="25" style="127" width="12.56"/>
    <col collapsed="false" customWidth="true" hidden="false" outlineLevel="0" max="26" min="26" style="127" width="11.42"/>
    <col collapsed="false" customWidth="false" hidden="false" outlineLevel="0" max="28" min="27" style="127" width="12.42"/>
    <col collapsed="false" customWidth="true" hidden="false" outlineLevel="0" max="29" min="29" style="127" width="15.13"/>
    <col collapsed="false" customWidth="true" hidden="false" outlineLevel="0" max="30" min="30" style="125" width="15.56"/>
    <col collapsed="false" customWidth="false" hidden="false" outlineLevel="0" max="257" min="31" style="125" width="12.42"/>
  </cols>
  <sheetData>
    <row r="1" customFormat="false" ht="12" hidden="false" customHeight="false" outlineLevel="0" collapsed="false">
      <c r="A1" s="125" t="s">
        <v>145</v>
      </c>
      <c r="B1" s="126" t="s">
        <v>146</v>
      </c>
      <c r="C1" s="128" t="s">
        <v>147</v>
      </c>
    </row>
    <row r="2" customFormat="false" ht="12" hidden="false" customHeight="false" outlineLevel="0" collapsed="false">
      <c r="A2" s="125" t="s">
        <v>148</v>
      </c>
      <c r="B2" s="126" t="s">
        <v>146</v>
      </c>
      <c r="C2" s="128" t="s">
        <v>149</v>
      </c>
    </row>
    <row r="3" customFormat="false" ht="12" hidden="false" customHeight="false" outlineLevel="0" collapsed="false">
      <c r="A3" s="125" t="s">
        <v>150</v>
      </c>
      <c r="B3" s="126" t="s">
        <v>151</v>
      </c>
      <c r="C3" s="128" t="s">
        <v>152</v>
      </c>
    </row>
    <row r="4" customFormat="false" ht="12" hidden="false" customHeight="false" outlineLevel="0" collapsed="false">
      <c r="C4" s="128"/>
    </row>
    <row r="5" customFormat="false" ht="12" hidden="false" customHeight="false" outlineLevel="0" collapsed="false">
      <c r="A5" s="125" t="s">
        <v>153</v>
      </c>
      <c r="B5" s="130" t="n">
        <f aca="false">CurveFetch!E2</f>
        <v>37215</v>
      </c>
      <c r="C5" s="128" t="s">
        <v>154</v>
      </c>
    </row>
    <row r="6" customFormat="false" ht="12" hidden="false" customHeight="false" outlineLevel="0" collapsed="false">
      <c r="C6" s="131"/>
    </row>
    <row r="7" customFormat="false" ht="12" hidden="false" customHeight="false" outlineLevel="0" collapsed="false">
      <c r="C7" s="131"/>
    </row>
    <row r="10" customFormat="false" ht="12" hidden="false" customHeight="false" outlineLevel="0" collapsed="false">
      <c r="C10" s="125" t="n">
        <v>1</v>
      </c>
      <c r="D10" s="125" t="n">
        <v>2</v>
      </c>
      <c r="E10" s="125" t="n">
        <v>3</v>
      </c>
      <c r="F10" s="125" t="n">
        <v>4</v>
      </c>
      <c r="G10" s="125" t="n">
        <v>5</v>
      </c>
      <c r="H10" s="125" t="n">
        <v>6</v>
      </c>
      <c r="I10" s="125" t="n">
        <v>7</v>
      </c>
      <c r="J10" s="125" t="n">
        <v>8</v>
      </c>
      <c r="K10" s="125" t="n">
        <v>9</v>
      </c>
      <c r="L10" s="125" t="n">
        <v>10</v>
      </c>
      <c r="M10" s="125" t="n">
        <v>11</v>
      </c>
      <c r="N10" s="125" t="n">
        <v>12</v>
      </c>
      <c r="O10" s="125" t="n">
        <v>13</v>
      </c>
      <c r="P10" s="125" t="n">
        <v>14</v>
      </c>
      <c r="Q10" s="125" t="n">
        <v>16</v>
      </c>
      <c r="R10" s="125" t="n">
        <v>17</v>
      </c>
      <c r="S10" s="125" t="n">
        <v>18</v>
      </c>
      <c r="T10" s="125" t="n">
        <v>19</v>
      </c>
      <c r="U10" s="125" t="n">
        <v>20</v>
      </c>
      <c r="V10" s="125" t="n">
        <v>21</v>
      </c>
      <c r="W10" s="125" t="n">
        <v>22</v>
      </c>
      <c r="X10" s="125" t="n">
        <v>23</v>
      </c>
      <c r="Y10" s="125" t="n">
        <v>24</v>
      </c>
      <c r="Z10" s="125" t="n">
        <v>25</v>
      </c>
      <c r="AA10" s="125" t="n">
        <v>26</v>
      </c>
      <c r="AB10" s="125" t="n">
        <v>27</v>
      </c>
      <c r="AC10" s="125" t="n">
        <v>28</v>
      </c>
      <c r="AD10" s="125" t="n">
        <v>29</v>
      </c>
    </row>
    <row r="11" customFormat="false" ht="12" hidden="false" customHeight="false" outlineLevel="0" collapsed="false">
      <c r="B11" s="126" t="s">
        <v>105</v>
      </c>
      <c r="C11" s="132" t="n">
        <f aca="false">EffDt</f>
        <v>37215</v>
      </c>
      <c r="D11" s="132" t="n">
        <f aca="false">EffDt</f>
        <v>37215</v>
      </c>
      <c r="E11" s="132" t="n">
        <f aca="false">EffDt</f>
        <v>37215</v>
      </c>
      <c r="F11" s="132" t="n">
        <f aca="false">EffDt</f>
        <v>37215</v>
      </c>
      <c r="G11" s="132" t="n">
        <f aca="false">EffDt</f>
        <v>37215</v>
      </c>
      <c r="H11" s="132" t="n">
        <f aca="false">EffDt</f>
        <v>37215</v>
      </c>
      <c r="I11" s="132" t="n">
        <f aca="false">EffDt</f>
        <v>37215</v>
      </c>
      <c r="J11" s="133" t="n">
        <f aca="false">EffDt</f>
        <v>37215</v>
      </c>
      <c r="K11" s="132" t="n">
        <f aca="false">EffDt</f>
        <v>37215</v>
      </c>
      <c r="L11" s="132" t="n">
        <f aca="false">EffDt</f>
        <v>37215</v>
      </c>
      <c r="M11" s="132" t="n">
        <f aca="false">EffDt</f>
        <v>37215</v>
      </c>
      <c r="N11" s="132" t="n">
        <f aca="false">EffDt</f>
        <v>37215</v>
      </c>
      <c r="O11" s="132" t="n">
        <f aca="false">EffDt</f>
        <v>37215</v>
      </c>
      <c r="P11" s="132" t="n">
        <f aca="false">EffDt</f>
        <v>37215</v>
      </c>
      <c r="Q11" s="132" t="n">
        <f aca="false">EffDt</f>
        <v>37215</v>
      </c>
      <c r="R11" s="132" t="n">
        <f aca="false">EffDt</f>
        <v>37215</v>
      </c>
      <c r="S11" s="132" t="n">
        <f aca="false">EffDt</f>
        <v>37215</v>
      </c>
      <c r="T11" s="132" t="n">
        <f aca="false">EffDt</f>
        <v>37215</v>
      </c>
      <c r="U11" s="132" t="n">
        <f aca="false">EffDt</f>
        <v>37215</v>
      </c>
      <c r="V11" s="132" t="n">
        <f aca="false">EffDt</f>
        <v>37215</v>
      </c>
      <c r="W11" s="132" t="n">
        <f aca="false">EffDt</f>
        <v>37215</v>
      </c>
      <c r="X11" s="133" t="n">
        <f aca="false">EffDt</f>
        <v>37215</v>
      </c>
      <c r="Y11" s="132" t="n">
        <f aca="false">EffDt</f>
        <v>37215</v>
      </c>
      <c r="Z11" s="132" t="n">
        <f aca="false">EffDt</f>
        <v>37215</v>
      </c>
      <c r="AA11" s="132" t="n">
        <f aca="false">EffDt</f>
        <v>37215</v>
      </c>
      <c r="AB11" s="132" t="n">
        <f aca="false">EffDt</f>
        <v>37215</v>
      </c>
      <c r="AC11" s="132" t="n">
        <f aca="false">EffDt</f>
        <v>37215</v>
      </c>
      <c r="AD11" s="132" t="n">
        <f aca="false">EffDt</f>
        <v>37215</v>
      </c>
    </row>
    <row r="12" customFormat="false" ht="12" hidden="false" customHeight="false" outlineLevel="0" collapsed="false">
      <c r="B12" s="126" t="s">
        <v>7</v>
      </c>
      <c r="C12" s="126" t="n">
        <v>37226</v>
      </c>
      <c r="D12" s="126" t="n">
        <f aca="false">C12</f>
        <v>37226</v>
      </c>
      <c r="E12" s="126" t="n">
        <f aca="false">D12</f>
        <v>37226</v>
      </c>
      <c r="F12" s="126" t="n">
        <f aca="false">E12</f>
        <v>37226</v>
      </c>
      <c r="G12" s="126" t="n">
        <f aca="false">F12</f>
        <v>37226</v>
      </c>
      <c r="H12" s="126" t="n">
        <f aca="false">G12</f>
        <v>37226</v>
      </c>
      <c r="I12" s="126" t="n">
        <f aca="false">H12</f>
        <v>37226</v>
      </c>
      <c r="J12" s="126" t="n">
        <f aca="false">I12</f>
        <v>37226</v>
      </c>
      <c r="K12" s="126" t="n">
        <f aca="false">J12</f>
        <v>37226</v>
      </c>
      <c r="L12" s="126" t="n">
        <f aca="false">K12</f>
        <v>37226</v>
      </c>
      <c r="M12" s="126" t="n">
        <f aca="false">L12</f>
        <v>37226</v>
      </c>
      <c r="N12" s="126" t="n">
        <f aca="false">M12</f>
        <v>37226</v>
      </c>
      <c r="O12" s="126" t="n">
        <f aca="false">N12</f>
        <v>37226</v>
      </c>
      <c r="P12" s="126" t="n">
        <f aca="false">O12</f>
        <v>37226</v>
      </c>
      <c r="Q12" s="126" t="n">
        <f aca="false">P12</f>
        <v>37226</v>
      </c>
      <c r="R12" s="126" t="n">
        <f aca="false">Q12</f>
        <v>37226</v>
      </c>
      <c r="S12" s="126" t="n">
        <f aca="false">R12</f>
        <v>37226</v>
      </c>
      <c r="T12" s="126" t="n">
        <f aca="false">S12</f>
        <v>37226</v>
      </c>
      <c r="U12" s="126" t="n">
        <f aca="false">T12</f>
        <v>37226</v>
      </c>
      <c r="V12" s="126" t="n">
        <f aca="false">U12</f>
        <v>37226</v>
      </c>
      <c r="W12" s="126" t="n">
        <f aca="false">V12</f>
        <v>37226</v>
      </c>
      <c r="X12" s="126" t="n">
        <f aca="false">W12</f>
        <v>37226</v>
      </c>
      <c r="Y12" s="126" t="n">
        <f aca="false">X12</f>
        <v>37226</v>
      </c>
      <c r="Z12" s="126" t="n">
        <f aca="false">Y12</f>
        <v>37226</v>
      </c>
      <c r="AA12" s="126" t="n">
        <f aca="false">Z12</f>
        <v>37226</v>
      </c>
      <c r="AB12" s="126" t="n">
        <f aca="false">AA12</f>
        <v>37226</v>
      </c>
      <c r="AC12" s="126" t="n">
        <f aca="false">AB12</f>
        <v>37226</v>
      </c>
      <c r="AD12" s="126" t="n">
        <f aca="false">AC12</f>
        <v>37226</v>
      </c>
    </row>
    <row r="13" customFormat="false" ht="12" hidden="false" customHeight="false" outlineLevel="0" collapsed="false">
      <c r="B13" s="126" t="s">
        <v>106</v>
      </c>
      <c r="C13" s="126" t="s">
        <v>33</v>
      </c>
      <c r="D13" s="126" t="s">
        <v>41</v>
      </c>
      <c r="E13" s="126" t="s">
        <v>43</v>
      </c>
      <c r="F13" s="126" t="s">
        <v>44</v>
      </c>
      <c r="G13" s="126" t="s">
        <v>56</v>
      </c>
      <c r="H13" s="126" t="s">
        <v>58</v>
      </c>
      <c r="I13" s="126" t="s">
        <v>47</v>
      </c>
      <c r="J13" s="126" t="s">
        <v>51</v>
      </c>
      <c r="K13" s="126" t="s">
        <v>62</v>
      </c>
      <c r="L13" s="126" t="s">
        <v>65</v>
      </c>
      <c r="M13" s="126" t="s">
        <v>67</v>
      </c>
      <c r="N13" s="126" t="s">
        <v>53</v>
      </c>
      <c r="O13" s="126" t="s">
        <v>42</v>
      </c>
      <c r="P13" s="126" t="s">
        <v>49</v>
      </c>
      <c r="Q13" s="126" t="s">
        <v>104</v>
      </c>
      <c r="R13" s="126" t="s">
        <v>91</v>
      </c>
      <c r="S13" s="126" t="s">
        <v>93</v>
      </c>
      <c r="T13" s="126" t="s">
        <v>94</v>
      </c>
      <c r="U13" s="126" t="s">
        <v>99</v>
      </c>
      <c r="V13" s="126" t="s">
        <v>100</v>
      </c>
      <c r="W13" s="126" t="s">
        <v>95</v>
      </c>
      <c r="X13" s="126" t="s">
        <v>97</v>
      </c>
      <c r="Y13" s="126" t="s">
        <v>101</v>
      </c>
      <c r="Z13" s="126" t="s">
        <v>102</v>
      </c>
      <c r="AA13" s="126" t="s">
        <v>103</v>
      </c>
      <c r="AB13" s="126" t="s">
        <v>98</v>
      </c>
      <c r="AC13" s="126" t="s">
        <v>92</v>
      </c>
      <c r="AD13" s="126" t="s">
        <v>96</v>
      </c>
    </row>
    <row r="14" customFormat="false" ht="12" hidden="false" customHeight="false" outlineLevel="0" collapsed="false">
      <c r="B14" s="126" t="s">
        <v>107</v>
      </c>
      <c r="C14" s="125" t="s">
        <v>108</v>
      </c>
      <c r="D14" s="125" t="s">
        <v>108</v>
      </c>
      <c r="E14" s="125" t="s">
        <v>108</v>
      </c>
      <c r="F14" s="125" t="s">
        <v>108</v>
      </c>
      <c r="G14" s="125" t="s">
        <v>108</v>
      </c>
      <c r="H14" s="125" t="s">
        <v>108</v>
      </c>
      <c r="I14" s="125" t="s">
        <v>108</v>
      </c>
      <c r="J14" s="127" t="s">
        <v>108</v>
      </c>
      <c r="K14" s="125" t="s">
        <v>108</v>
      </c>
      <c r="L14" s="125" t="s">
        <v>108</v>
      </c>
      <c r="M14" s="125" t="s">
        <v>108</v>
      </c>
      <c r="N14" s="125" t="s">
        <v>108</v>
      </c>
      <c r="O14" s="125" t="s">
        <v>108</v>
      </c>
      <c r="P14" s="125" t="s">
        <v>108</v>
      </c>
      <c r="Q14" s="125" t="s">
        <v>108</v>
      </c>
      <c r="R14" s="125" t="s">
        <v>108</v>
      </c>
      <c r="S14" s="125" t="s">
        <v>108</v>
      </c>
      <c r="T14" s="125" t="s">
        <v>108</v>
      </c>
      <c r="U14" s="125" t="s">
        <v>108</v>
      </c>
      <c r="V14" s="125" t="s">
        <v>108</v>
      </c>
      <c r="W14" s="125" t="s">
        <v>108</v>
      </c>
      <c r="X14" s="127" t="s">
        <v>108</v>
      </c>
      <c r="Y14" s="125" t="s">
        <v>108</v>
      </c>
      <c r="Z14" s="125" t="s">
        <v>108</v>
      </c>
      <c r="AA14" s="125" t="s">
        <v>108</v>
      </c>
      <c r="AB14" s="125" t="s">
        <v>108</v>
      </c>
      <c r="AC14" s="125" t="s">
        <v>108</v>
      </c>
      <c r="AD14" s="125" t="s">
        <v>108</v>
      </c>
    </row>
    <row r="15" customFormat="false" ht="12" hidden="false" customHeight="false" outlineLevel="0" collapsed="false">
      <c r="B15" s="126" t="s">
        <v>110</v>
      </c>
      <c r="C15" s="125" t="s">
        <v>156</v>
      </c>
      <c r="D15" s="125" t="s">
        <v>156</v>
      </c>
      <c r="E15" s="125" t="s">
        <v>156</v>
      </c>
      <c r="F15" s="125" t="s">
        <v>156</v>
      </c>
      <c r="G15" s="125" t="s">
        <v>156</v>
      </c>
      <c r="H15" s="125" t="s">
        <v>156</v>
      </c>
      <c r="I15" s="125" t="s">
        <v>156</v>
      </c>
      <c r="J15" s="125" t="s">
        <v>156</v>
      </c>
      <c r="K15" s="125" t="s">
        <v>156</v>
      </c>
      <c r="L15" s="125" t="s">
        <v>156</v>
      </c>
      <c r="M15" s="125" t="s">
        <v>156</v>
      </c>
      <c r="N15" s="125" t="s">
        <v>156</v>
      </c>
      <c r="O15" s="125" t="s">
        <v>156</v>
      </c>
      <c r="P15" s="125" t="s">
        <v>156</v>
      </c>
      <c r="Q15" s="125" t="s">
        <v>157</v>
      </c>
      <c r="R15" s="125" t="s">
        <v>157</v>
      </c>
      <c r="S15" s="125" t="s">
        <v>157</v>
      </c>
      <c r="T15" s="125" t="s">
        <v>157</v>
      </c>
      <c r="U15" s="125" t="s">
        <v>157</v>
      </c>
      <c r="V15" s="125" t="s">
        <v>157</v>
      </c>
      <c r="W15" s="125" t="s">
        <v>157</v>
      </c>
      <c r="X15" s="125" t="s">
        <v>157</v>
      </c>
      <c r="Y15" s="125" t="s">
        <v>157</v>
      </c>
      <c r="Z15" s="125" t="s">
        <v>157</v>
      </c>
      <c r="AA15" s="125" t="s">
        <v>157</v>
      </c>
      <c r="AB15" s="125" t="s">
        <v>157</v>
      </c>
      <c r="AC15" s="125" t="s">
        <v>157</v>
      </c>
      <c r="AD15" s="125" t="s">
        <v>157</v>
      </c>
    </row>
    <row r="16" customFormat="false" ht="12" hidden="false" customHeight="false" outlineLevel="0" collapsed="false">
      <c r="A16" s="125" t="n">
        <v>1</v>
      </c>
      <c r="B16" s="126" t="n">
        <v>37226</v>
      </c>
      <c r="C16" s="125" t="n">
        <v>-0.005</v>
      </c>
      <c r="D16" s="125" t="n">
        <v>0.01</v>
      </c>
      <c r="E16" s="125" t="n">
        <v>0.02</v>
      </c>
      <c r="F16" s="125" t="n">
        <v>-0.01</v>
      </c>
      <c r="G16" s="125" t="n">
        <v>0.015</v>
      </c>
      <c r="I16" s="125" t="n">
        <v>-0.01</v>
      </c>
      <c r="J16" s="125" t="n">
        <v>-0.02</v>
      </c>
      <c r="K16" s="127" t="n">
        <v>0.04</v>
      </c>
      <c r="L16" s="125" t="n">
        <v>0</v>
      </c>
      <c r="M16" s="125" t="n">
        <v>0.02</v>
      </c>
      <c r="N16" s="125" t="n">
        <v>-0.005</v>
      </c>
      <c r="O16" s="125" t="n">
        <v>0</v>
      </c>
      <c r="P16" s="125" t="n">
        <v>-0.0275</v>
      </c>
      <c r="Q16" s="127" t="n">
        <v>-0.005</v>
      </c>
      <c r="R16" s="127" t="n">
        <v>0.01</v>
      </c>
      <c r="S16" s="127" t="n">
        <v>0.03</v>
      </c>
      <c r="T16" s="127" t="n">
        <v>0</v>
      </c>
      <c r="U16" s="127" t="n">
        <v>0.01</v>
      </c>
      <c r="V16" s="127" t="n">
        <v>0</v>
      </c>
      <c r="W16" s="127" t="n">
        <v>0.01</v>
      </c>
      <c r="X16" s="127" t="n">
        <v>-0.02</v>
      </c>
      <c r="Y16" s="127" t="n">
        <v>0</v>
      </c>
      <c r="AA16" s="127" t="n">
        <v>0.015</v>
      </c>
      <c r="AB16" s="127" t="n">
        <v>-0.005</v>
      </c>
      <c r="AC16" s="127" t="n">
        <v>0</v>
      </c>
      <c r="AD16" s="125" t="n">
        <v>-0.015</v>
      </c>
    </row>
    <row r="17" customFormat="false" ht="12" hidden="false" customHeight="false" outlineLevel="0" collapsed="false">
      <c r="A17" s="125" t="n">
        <v>2</v>
      </c>
      <c r="B17" s="126" t="n">
        <f aca="false">EOMONTH(B16,0)+1</f>
        <v>37257</v>
      </c>
      <c r="C17" s="125" t="n">
        <v>-0.005</v>
      </c>
      <c r="D17" s="125" t="n">
        <v>0.01</v>
      </c>
      <c r="E17" s="125" t="n">
        <v>0.02</v>
      </c>
      <c r="F17" s="125" t="n">
        <v>-0.01</v>
      </c>
      <c r="G17" s="125" t="n">
        <v>0.015</v>
      </c>
      <c r="I17" s="125" t="n">
        <v>-0.01</v>
      </c>
      <c r="J17" s="125" t="n">
        <v>-0.02</v>
      </c>
      <c r="K17" s="127" t="n">
        <v>0.04</v>
      </c>
      <c r="L17" s="125" t="n">
        <v>-0.0013253972415664</v>
      </c>
      <c r="M17" s="125" t="n">
        <v>0.02</v>
      </c>
      <c r="N17" s="125" t="n">
        <v>-0.005</v>
      </c>
      <c r="O17" s="125" t="n">
        <v>0</v>
      </c>
      <c r="P17" s="125" t="n">
        <v>-0.0275</v>
      </c>
      <c r="Q17" s="127" t="n">
        <v>-0.005</v>
      </c>
      <c r="R17" s="127" t="n">
        <v>0.01</v>
      </c>
      <c r="S17" s="127" t="n">
        <v>0.03</v>
      </c>
      <c r="T17" s="127" t="n">
        <v>0</v>
      </c>
      <c r="U17" s="127" t="n">
        <v>0.01</v>
      </c>
      <c r="V17" s="127" t="n">
        <v>0</v>
      </c>
      <c r="W17" s="127" t="n">
        <v>0.01</v>
      </c>
      <c r="X17" s="127" t="n">
        <v>-0.02</v>
      </c>
      <c r="Y17" s="127" t="n">
        <v>0</v>
      </c>
      <c r="AA17" s="127" t="n">
        <v>0.015</v>
      </c>
      <c r="AB17" s="127" t="n">
        <v>-0.005</v>
      </c>
      <c r="AC17" s="127" t="n">
        <v>0</v>
      </c>
      <c r="AD17" s="125" t="n">
        <v>-0.015</v>
      </c>
    </row>
    <row r="18" customFormat="false" ht="12" hidden="false" customHeight="false" outlineLevel="0" collapsed="false">
      <c r="A18" s="125" t="n">
        <v>3</v>
      </c>
      <c r="B18" s="126" t="n">
        <f aca="false">EOMONTH(B17,0)+1</f>
        <v>37288</v>
      </c>
      <c r="C18" s="125" t="n">
        <v>-0.005</v>
      </c>
      <c r="D18" s="125" t="n">
        <v>0.01</v>
      </c>
      <c r="E18" s="125" t="n">
        <v>0.02</v>
      </c>
      <c r="F18" s="125" t="n">
        <v>-0.01</v>
      </c>
      <c r="G18" s="125" t="n">
        <v>0.015</v>
      </c>
      <c r="I18" s="125" t="n">
        <v>-0.01</v>
      </c>
      <c r="J18" s="125" t="n">
        <v>-0.02</v>
      </c>
      <c r="K18" s="127" t="n">
        <v>0.03</v>
      </c>
      <c r="L18" s="125" t="n">
        <v>-0.0013252314129382</v>
      </c>
      <c r="M18" s="125" t="n">
        <v>0.02</v>
      </c>
      <c r="N18" s="125" t="n">
        <v>-0.005</v>
      </c>
      <c r="O18" s="125" t="n">
        <v>0</v>
      </c>
      <c r="P18" s="125" t="n">
        <v>-0.0275</v>
      </c>
      <c r="Q18" s="127" t="n">
        <v>-0.005</v>
      </c>
      <c r="R18" s="127" t="n">
        <v>0.01</v>
      </c>
      <c r="S18" s="127" t="n">
        <v>0.03</v>
      </c>
      <c r="T18" s="127" t="n">
        <v>0</v>
      </c>
      <c r="U18" s="127" t="n">
        <v>0.01</v>
      </c>
      <c r="V18" s="127" t="n">
        <v>0</v>
      </c>
      <c r="W18" s="127" t="n">
        <v>0.01</v>
      </c>
      <c r="X18" s="127" t="n">
        <v>-0.02</v>
      </c>
      <c r="Y18" s="127" t="n">
        <v>0</v>
      </c>
      <c r="AA18" s="127" t="n">
        <v>0.015</v>
      </c>
      <c r="AB18" s="127" t="n">
        <v>-0.005</v>
      </c>
      <c r="AC18" s="127" t="n">
        <v>0</v>
      </c>
      <c r="AD18" s="125" t="n">
        <v>-0.015</v>
      </c>
    </row>
    <row r="19" customFormat="false" ht="12" hidden="false" customHeight="false" outlineLevel="0" collapsed="false">
      <c r="A19" s="125" t="n">
        <v>4</v>
      </c>
      <c r="B19" s="126" t="n">
        <f aca="false">EOMONTH(B18,0)+1</f>
        <v>37316</v>
      </c>
      <c r="C19" s="125" t="n">
        <v>-0.005</v>
      </c>
      <c r="D19" s="125" t="n">
        <v>0.01</v>
      </c>
      <c r="E19" s="125" t="n">
        <v>0.02</v>
      </c>
      <c r="F19" s="125" t="n">
        <v>-0.01</v>
      </c>
      <c r="G19" s="125" t="n">
        <v>0.015</v>
      </c>
      <c r="I19" s="125" t="n">
        <v>-0.01</v>
      </c>
      <c r="J19" s="125" t="n">
        <v>-0.02</v>
      </c>
      <c r="K19" s="127" t="n">
        <v>0.015</v>
      </c>
      <c r="L19" s="125" t="n">
        <v>-0.0013250352378296</v>
      </c>
      <c r="M19" s="125" t="n">
        <v>0.02</v>
      </c>
      <c r="N19" s="125" t="n">
        <v>-0.005</v>
      </c>
      <c r="O19" s="125" t="n">
        <v>0</v>
      </c>
      <c r="P19" s="125" t="n">
        <v>-0.0275</v>
      </c>
      <c r="Q19" s="127" t="n">
        <v>-0.005</v>
      </c>
      <c r="R19" s="127" t="n">
        <v>0.01</v>
      </c>
      <c r="S19" s="127" t="n">
        <v>0.03</v>
      </c>
      <c r="T19" s="127" t="n">
        <v>0</v>
      </c>
      <c r="U19" s="127" t="n">
        <v>0.01</v>
      </c>
      <c r="V19" s="127" t="n">
        <v>0</v>
      </c>
      <c r="W19" s="127" t="n">
        <v>0.01</v>
      </c>
      <c r="X19" s="127" t="n">
        <v>-0.02</v>
      </c>
      <c r="Y19" s="127" t="n">
        <v>0</v>
      </c>
      <c r="AA19" s="127" t="n">
        <v>0.015</v>
      </c>
      <c r="AB19" s="127" t="n">
        <v>-0.005</v>
      </c>
      <c r="AC19" s="127" t="n">
        <v>0</v>
      </c>
      <c r="AD19" s="125" t="n">
        <v>-0.015</v>
      </c>
    </row>
    <row r="20" customFormat="false" ht="12" hidden="false" customHeight="false" outlineLevel="0" collapsed="false">
      <c r="A20" s="125" t="n">
        <v>4</v>
      </c>
      <c r="B20" s="126" t="n">
        <f aca="false">EOMONTH(B19,0)+1</f>
        <v>37347</v>
      </c>
      <c r="C20" s="125" t="n">
        <v>-0.0025</v>
      </c>
      <c r="D20" s="125" t="n">
        <v>0.03</v>
      </c>
      <c r="E20" s="125" t="n">
        <v>0.02</v>
      </c>
      <c r="F20" s="125" t="n">
        <v>-0.01</v>
      </c>
      <c r="G20" s="125" t="n">
        <v>0.02</v>
      </c>
      <c r="I20" s="125" t="n">
        <v>0</v>
      </c>
      <c r="J20" s="125" t="n">
        <v>0</v>
      </c>
      <c r="K20" s="127" t="n">
        <v>0.01</v>
      </c>
      <c r="L20" s="125" t="n">
        <v>-0.0013247810367675</v>
      </c>
      <c r="M20" s="125" t="n">
        <v>0.01</v>
      </c>
      <c r="N20" s="125" t="n">
        <v>-0.015</v>
      </c>
      <c r="O20" s="125" t="n">
        <v>0</v>
      </c>
      <c r="P20" s="125" t="n">
        <v>-0.01</v>
      </c>
      <c r="Q20" s="127" t="n">
        <v>-0.0025</v>
      </c>
      <c r="R20" s="127" t="n">
        <v>0.02</v>
      </c>
      <c r="S20" s="127" t="n">
        <v>0.02</v>
      </c>
      <c r="T20" s="127" t="n">
        <v>0.01</v>
      </c>
      <c r="U20" s="127" t="n">
        <v>0.01</v>
      </c>
      <c r="V20" s="127" t="n">
        <v>0</v>
      </c>
      <c r="W20" s="127" t="n">
        <v>0.01</v>
      </c>
      <c r="X20" s="127" t="n">
        <v>0</v>
      </c>
      <c r="Y20" s="127" t="n">
        <v>0</v>
      </c>
      <c r="AA20" s="127" t="n">
        <v>0.015</v>
      </c>
      <c r="AB20" s="127" t="n">
        <v>-0.015</v>
      </c>
      <c r="AC20" s="127" t="n">
        <v>0</v>
      </c>
      <c r="AD20" s="125" t="n">
        <v>0</v>
      </c>
    </row>
    <row r="21" customFormat="false" ht="12" hidden="false" customHeight="false" outlineLevel="0" collapsed="false">
      <c r="A21" s="125" t="n">
        <v>4</v>
      </c>
      <c r="B21" s="126" t="n">
        <f aca="false">EOMONTH(B20,0)+1</f>
        <v>37377</v>
      </c>
      <c r="C21" s="125" t="n">
        <v>-0.0025</v>
      </c>
      <c r="D21" s="125" t="n">
        <v>0.03</v>
      </c>
      <c r="E21" s="125" t="n">
        <v>0.02</v>
      </c>
      <c r="F21" s="125" t="n">
        <v>-0.01</v>
      </c>
      <c r="G21" s="125" t="n">
        <v>0.02</v>
      </c>
      <c r="I21" s="125" t="n">
        <v>0</v>
      </c>
      <c r="J21" s="125" t="n">
        <v>0</v>
      </c>
      <c r="K21" s="127" t="n">
        <v>0.01</v>
      </c>
      <c r="L21" s="125" t="n">
        <v>-0.0013246912673717</v>
      </c>
      <c r="M21" s="125" t="n">
        <v>0.01</v>
      </c>
      <c r="N21" s="125" t="n">
        <v>-0.015</v>
      </c>
      <c r="O21" s="125" t="n">
        <v>0</v>
      </c>
      <c r="P21" s="125" t="n">
        <v>-0.01</v>
      </c>
      <c r="Q21" s="127" t="n">
        <v>-0.0025</v>
      </c>
      <c r="R21" s="127" t="n">
        <v>0.02</v>
      </c>
      <c r="S21" s="127" t="n">
        <v>0.02</v>
      </c>
      <c r="T21" s="127" t="n">
        <v>0.01</v>
      </c>
      <c r="U21" s="127" t="n">
        <v>0.01</v>
      </c>
      <c r="V21" s="127" t="n">
        <v>0</v>
      </c>
      <c r="W21" s="127" t="n">
        <v>0.01</v>
      </c>
      <c r="X21" s="127" t="n">
        <v>0</v>
      </c>
      <c r="Y21" s="127" t="n">
        <v>0</v>
      </c>
      <c r="AA21" s="127" t="n">
        <v>0.015</v>
      </c>
      <c r="AB21" s="127" t="n">
        <v>-0.015</v>
      </c>
      <c r="AC21" s="127" t="n">
        <v>0</v>
      </c>
      <c r="AD21" s="125" t="n">
        <v>0</v>
      </c>
    </row>
    <row r="22" customFormat="false" ht="12" hidden="false" customHeight="false" outlineLevel="0" collapsed="false">
      <c r="A22" s="125" t="n">
        <v>4</v>
      </c>
      <c r="B22" s="126" t="n">
        <f aca="false">EOMONTH(B21,0)+1</f>
        <v>37408</v>
      </c>
      <c r="C22" s="125" t="n">
        <v>-0.0025</v>
      </c>
      <c r="D22" s="125" t="n">
        <v>0.03</v>
      </c>
      <c r="E22" s="125" t="n">
        <v>0.02</v>
      </c>
      <c r="F22" s="125" t="n">
        <v>-0.01</v>
      </c>
      <c r="G22" s="125" t="n">
        <v>0.02</v>
      </c>
      <c r="I22" s="125" t="n">
        <v>0</v>
      </c>
      <c r="J22" s="125" t="n">
        <v>0</v>
      </c>
      <c r="K22" s="127" t="n">
        <v>0.01</v>
      </c>
      <c r="L22" s="125" t="n">
        <v>-0.0013246574475658</v>
      </c>
      <c r="M22" s="125" t="n">
        <v>0.01</v>
      </c>
      <c r="N22" s="125" t="n">
        <v>-0.015</v>
      </c>
      <c r="O22" s="125" t="n">
        <v>0</v>
      </c>
      <c r="P22" s="125" t="n">
        <v>-0.01</v>
      </c>
      <c r="Q22" s="127" t="n">
        <v>-0.0025</v>
      </c>
      <c r="R22" s="127" t="n">
        <v>0.02</v>
      </c>
      <c r="S22" s="127" t="n">
        <v>0.02</v>
      </c>
      <c r="T22" s="127" t="n">
        <v>0.01</v>
      </c>
      <c r="U22" s="127" t="n">
        <v>0.01</v>
      </c>
      <c r="V22" s="127" t="n">
        <v>0</v>
      </c>
      <c r="W22" s="127" t="n">
        <v>0.01</v>
      </c>
      <c r="X22" s="127" t="n">
        <v>0</v>
      </c>
      <c r="Y22" s="127" t="n">
        <v>0</v>
      </c>
      <c r="AA22" s="127" t="n">
        <v>0.015</v>
      </c>
      <c r="AB22" s="127" t="n">
        <v>-0.015</v>
      </c>
      <c r="AC22" s="127" t="n">
        <v>0</v>
      </c>
      <c r="AD22" s="125" t="n">
        <v>0</v>
      </c>
    </row>
    <row r="23" customFormat="false" ht="12" hidden="false" customHeight="false" outlineLevel="0" collapsed="false">
      <c r="A23" s="125" t="n">
        <v>4</v>
      </c>
      <c r="B23" s="126" t="n">
        <f aca="false">EOMONTH(B22,0)+1</f>
        <v>37438</v>
      </c>
      <c r="C23" s="125" t="n">
        <v>-0.0025</v>
      </c>
      <c r="D23" s="125" t="n">
        <v>0.03</v>
      </c>
      <c r="E23" s="125" t="n">
        <v>0.02</v>
      </c>
      <c r="F23" s="125" t="n">
        <v>-0.01</v>
      </c>
      <c r="G23" s="125" t="n">
        <v>0.02</v>
      </c>
      <c r="I23" s="125" t="n">
        <v>0</v>
      </c>
      <c r="J23" s="125" t="n">
        <v>0</v>
      </c>
      <c r="K23" s="127" t="n">
        <v>0.01</v>
      </c>
      <c r="L23" s="125" t="n">
        <v>-0.0013246692707604</v>
      </c>
      <c r="M23" s="125" t="n">
        <v>0.01</v>
      </c>
      <c r="N23" s="125" t="n">
        <v>-0.015</v>
      </c>
      <c r="O23" s="125" t="n">
        <v>0</v>
      </c>
      <c r="P23" s="125" t="n">
        <v>-0.01</v>
      </c>
      <c r="Q23" s="127" t="n">
        <v>-0.0025</v>
      </c>
      <c r="R23" s="127" t="n">
        <v>0.03</v>
      </c>
      <c r="S23" s="127" t="n">
        <v>0.03</v>
      </c>
      <c r="T23" s="127" t="n">
        <v>0.03</v>
      </c>
      <c r="U23" s="127" t="n">
        <v>0.01</v>
      </c>
      <c r="V23" s="127" t="n">
        <v>0</v>
      </c>
      <c r="W23" s="127" t="n">
        <v>0.01</v>
      </c>
      <c r="X23" s="127" t="n">
        <v>0</v>
      </c>
      <c r="Y23" s="127" t="n">
        <v>0</v>
      </c>
      <c r="AA23" s="127" t="n">
        <v>0.015</v>
      </c>
      <c r="AB23" s="127" t="n">
        <v>-0.015</v>
      </c>
      <c r="AC23" s="127" t="n">
        <v>0</v>
      </c>
      <c r="AD23" s="125" t="n">
        <v>0.005</v>
      </c>
    </row>
    <row r="24" customFormat="false" ht="12" hidden="false" customHeight="false" outlineLevel="0" collapsed="false">
      <c r="A24" s="125" t="n">
        <v>5</v>
      </c>
      <c r="B24" s="126" t="n">
        <f aca="false">EOMONTH(B23,0)+1</f>
        <v>37469</v>
      </c>
      <c r="C24" s="125" t="n">
        <v>-0.0025</v>
      </c>
      <c r="D24" s="125" t="n">
        <v>0.03</v>
      </c>
      <c r="E24" s="125" t="n">
        <v>0.02</v>
      </c>
      <c r="F24" s="125" t="n">
        <v>-0.01</v>
      </c>
      <c r="G24" s="125" t="n">
        <v>0.02</v>
      </c>
      <c r="I24" s="125" t="n">
        <v>0</v>
      </c>
      <c r="J24" s="125" t="n">
        <v>0</v>
      </c>
      <c r="K24" s="127" t="n">
        <v>0.01</v>
      </c>
      <c r="L24" s="125" t="n">
        <v>-0.0013247536935477</v>
      </c>
      <c r="M24" s="125" t="n">
        <v>0.01</v>
      </c>
      <c r="N24" s="125" t="n">
        <v>-0.015</v>
      </c>
      <c r="O24" s="125" t="n">
        <v>0</v>
      </c>
      <c r="P24" s="125" t="n">
        <v>-0.01</v>
      </c>
      <c r="Q24" s="127" t="n">
        <v>-0.0025</v>
      </c>
      <c r="R24" s="127" t="n">
        <v>0.03</v>
      </c>
      <c r="S24" s="127" t="n">
        <v>0.03</v>
      </c>
      <c r="T24" s="127" t="n">
        <v>0.03</v>
      </c>
      <c r="U24" s="127" t="n">
        <v>0.01</v>
      </c>
      <c r="V24" s="127" t="n">
        <v>0</v>
      </c>
      <c r="W24" s="127" t="n">
        <v>0.01</v>
      </c>
      <c r="X24" s="127" t="n">
        <v>0</v>
      </c>
      <c r="Y24" s="127" t="n">
        <v>0</v>
      </c>
      <c r="AA24" s="127" t="n">
        <v>0.015</v>
      </c>
      <c r="AB24" s="127" t="n">
        <v>-0.015</v>
      </c>
      <c r="AC24" s="127" t="n">
        <v>0</v>
      </c>
      <c r="AD24" s="125" t="n">
        <v>0.005</v>
      </c>
    </row>
    <row r="25" customFormat="false" ht="12" hidden="false" customHeight="false" outlineLevel="0" collapsed="false">
      <c r="A25" s="125" t="n">
        <v>5</v>
      </c>
      <c r="B25" s="126" t="n">
        <f aca="false">EOMONTH(B24,0)+1</f>
        <v>37500</v>
      </c>
      <c r="C25" s="125" t="n">
        <v>-0.0025</v>
      </c>
      <c r="D25" s="125" t="n">
        <v>0.03</v>
      </c>
      <c r="E25" s="125" t="n">
        <v>0.02</v>
      </c>
      <c r="F25" s="125" t="n">
        <v>-0.01</v>
      </c>
      <c r="G25" s="125" t="n">
        <v>0</v>
      </c>
      <c r="I25" s="125" t="n">
        <v>0</v>
      </c>
      <c r="J25" s="125" t="n">
        <v>0</v>
      </c>
      <c r="K25" s="127" t="n">
        <v>0.01</v>
      </c>
      <c r="L25" s="125" t="n">
        <v>-0.00132489841814</v>
      </c>
      <c r="M25" s="125" t="n">
        <v>0.0125</v>
      </c>
      <c r="N25" s="125" t="n">
        <v>-0.015</v>
      </c>
      <c r="O25" s="125" t="n">
        <v>0</v>
      </c>
      <c r="P25" s="125" t="n">
        <v>-0.01</v>
      </c>
      <c r="Q25" s="127" t="n">
        <v>-0.0025</v>
      </c>
      <c r="R25" s="127" t="n">
        <v>0.03</v>
      </c>
      <c r="S25" s="127" t="n">
        <v>0.03</v>
      </c>
      <c r="T25" s="127" t="n">
        <v>0.03</v>
      </c>
      <c r="U25" s="127" t="n">
        <v>0.01</v>
      </c>
      <c r="V25" s="127" t="n">
        <v>0</v>
      </c>
      <c r="W25" s="127" t="n">
        <v>0.01</v>
      </c>
      <c r="X25" s="127" t="n">
        <v>0</v>
      </c>
      <c r="Y25" s="127" t="n">
        <v>0</v>
      </c>
      <c r="AA25" s="127" t="n">
        <v>0.015</v>
      </c>
      <c r="AB25" s="127" t="n">
        <v>-0.015</v>
      </c>
      <c r="AC25" s="127" t="n">
        <v>0</v>
      </c>
      <c r="AD25" s="125" t="n">
        <v>0.005</v>
      </c>
    </row>
    <row r="26" customFormat="false" ht="12" hidden="false" customHeight="false" outlineLevel="0" collapsed="false">
      <c r="A26" s="125" t="n">
        <v>5</v>
      </c>
      <c r="B26" s="126" t="n">
        <f aca="false">EOMONTH(B25,0)+1</f>
        <v>37530</v>
      </c>
      <c r="C26" s="134" t="n">
        <v>0</v>
      </c>
      <c r="D26" s="125" t="n">
        <v>0.03</v>
      </c>
      <c r="E26" s="125" t="n">
        <v>0.02</v>
      </c>
      <c r="F26" s="125" t="n">
        <v>-0.01</v>
      </c>
      <c r="G26" s="125" t="n">
        <v>0.02</v>
      </c>
      <c r="I26" s="125" t="n">
        <v>0</v>
      </c>
      <c r="J26" s="125" t="n">
        <v>0</v>
      </c>
      <c r="K26" s="127" t="n">
        <v>0.01</v>
      </c>
      <c r="L26" s="125" t="n">
        <v>-0.0013250152425138</v>
      </c>
      <c r="M26" s="125" t="n">
        <v>0.03</v>
      </c>
      <c r="N26" s="125" t="n">
        <v>-0.015</v>
      </c>
      <c r="O26" s="125" t="n">
        <v>0</v>
      </c>
      <c r="P26" s="125" t="n">
        <v>-0.01</v>
      </c>
      <c r="Q26" s="127" t="n">
        <v>0</v>
      </c>
      <c r="R26" s="127" t="n">
        <v>0.02</v>
      </c>
      <c r="S26" s="127" t="n">
        <v>0.02</v>
      </c>
      <c r="T26" s="127" t="n">
        <v>0.01</v>
      </c>
      <c r="U26" s="127" t="n">
        <v>0.01</v>
      </c>
      <c r="V26" s="127" t="n">
        <v>0</v>
      </c>
      <c r="W26" s="127" t="n">
        <v>0.01</v>
      </c>
      <c r="X26" s="127" t="n">
        <v>0</v>
      </c>
      <c r="Y26" s="127" t="n">
        <v>0</v>
      </c>
      <c r="AA26" s="127" t="n">
        <v>0.015</v>
      </c>
      <c r="AB26" s="127" t="n">
        <v>-0.015</v>
      </c>
      <c r="AC26" s="127" t="n">
        <v>0</v>
      </c>
      <c r="AD26" s="125" t="n">
        <v>0</v>
      </c>
    </row>
    <row r="27" customFormat="false" ht="12" hidden="false" customHeight="false" outlineLevel="0" collapsed="false">
      <c r="A27" s="125" t="n">
        <v>5</v>
      </c>
      <c r="B27" s="126" t="n">
        <f aca="false">EOMONTH(B26,0)+1</f>
        <v>37561</v>
      </c>
      <c r="C27" s="125" t="n">
        <v>0</v>
      </c>
      <c r="D27" s="125" t="n">
        <v>0.04</v>
      </c>
      <c r="E27" s="125" t="n">
        <v>0.04</v>
      </c>
      <c r="F27" s="125" t="n">
        <v>0.02</v>
      </c>
      <c r="G27" s="125" t="n">
        <v>0.0275</v>
      </c>
      <c r="I27" s="125" t="n">
        <v>0</v>
      </c>
      <c r="J27" s="125" t="n">
        <v>0</v>
      </c>
      <c r="K27" s="127" t="n">
        <v>0.045</v>
      </c>
      <c r="L27" s="125" t="n">
        <v>-0.0013251075588273</v>
      </c>
      <c r="M27" s="125" t="n">
        <v>0.03</v>
      </c>
      <c r="N27" s="125" t="n">
        <v>-0.005</v>
      </c>
      <c r="O27" s="125" t="n">
        <v>0.02</v>
      </c>
      <c r="P27" s="125" t="n">
        <v>0</v>
      </c>
      <c r="Q27" s="127" t="n">
        <v>0</v>
      </c>
      <c r="R27" s="127" t="n">
        <v>0.035</v>
      </c>
      <c r="S27" s="127" t="n">
        <v>0.03</v>
      </c>
      <c r="T27" s="127" t="n">
        <v>0.02</v>
      </c>
      <c r="U27" s="127" t="n">
        <v>0.02</v>
      </c>
      <c r="V27" s="127" t="n">
        <v>0</v>
      </c>
      <c r="W27" s="127" t="n">
        <v>0.01</v>
      </c>
      <c r="X27" s="127" t="n">
        <v>0</v>
      </c>
      <c r="Y27" s="127" t="n">
        <v>0</v>
      </c>
      <c r="AA27" s="127" t="n">
        <v>0.015</v>
      </c>
      <c r="AB27" s="127" t="n">
        <v>-0.005</v>
      </c>
      <c r="AC27" s="127" t="n">
        <v>0</v>
      </c>
      <c r="AD27" s="125" t="n">
        <v>0.01</v>
      </c>
    </row>
    <row r="28" customFormat="false" ht="12" hidden="false" customHeight="false" outlineLevel="0" collapsed="false">
      <c r="A28" s="125" t="n">
        <v>5</v>
      </c>
      <c r="B28" s="126" t="n">
        <f aca="false">EOMONTH(B27,0)+1</f>
        <v>37591</v>
      </c>
      <c r="C28" s="125" t="n">
        <v>0</v>
      </c>
      <c r="D28" s="125" t="n">
        <v>0.04</v>
      </c>
      <c r="E28" s="125" t="n">
        <v>0.04</v>
      </c>
      <c r="F28" s="125" t="n">
        <v>0.02</v>
      </c>
      <c r="G28" s="125" t="n">
        <v>0.0275</v>
      </c>
      <c r="I28" s="125" t="n">
        <v>0</v>
      </c>
      <c r="J28" s="125" t="n">
        <v>0</v>
      </c>
      <c r="K28" s="127" t="n">
        <v>0.045</v>
      </c>
      <c r="L28" s="125" t="n">
        <v>-0.0013252267325479</v>
      </c>
      <c r="M28" s="125" t="n">
        <v>0.03</v>
      </c>
      <c r="N28" s="125" t="n">
        <v>-0.005</v>
      </c>
      <c r="O28" s="125" t="n">
        <v>0.02</v>
      </c>
      <c r="P28" s="125" t="n">
        <v>0</v>
      </c>
      <c r="Q28" s="127" t="n">
        <v>0</v>
      </c>
      <c r="R28" s="127" t="n">
        <v>0.035</v>
      </c>
      <c r="S28" s="127" t="n">
        <v>0.03</v>
      </c>
      <c r="T28" s="127" t="n">
        <v>0.02</v>
      </c>
      <c r="U28" s="127" t="n">
        <v>0.02</v>
      </c>
      <c r="V28" s="127" t="n">
        <v>0</v>
      </c>
      <c r="W28" s="127" t="n">
        <v>0.01</v>
      </c>
      <c r="X28" s="127" t="n">
        <v>0</v>
      </c>
      <c r="Y28" s="127" t="n">
        <v>0</v>
      </c>
      <c r="AA28" s="127" t="n">
        <v>0.015</v>
      </c>
      <c r="AB28" s="127" t="n">
        <v>-0.005</v>
      </c>
      <c r="AC28" s="127" t="n">
        <v>0</v>
      </c>
      <c r="AD28" s="125" t="n">
        <v>0.01</v>
      </c>
    </row>
    <row r="29" customFormat="false" ht="12" hidden="false" customHeight="false" outlineLevel="0" collapsed="false">
      <c r="A29" s="125" t="n">
        <v>5</v>
      </c>
      <c r="B29" s="126" t="n">
        <f aca="false">EOMONTH(B28,0)+1</f>
        <v>37622</v>
      </c>
      <c r="C29" s="125" t="n">
        <v>0</v>
      </c>
      <c r="D29" s="125" t="n">
        <v>0.04</v>
      </c>
      <c r="E29" s="125" t="n">
        <v>0.04</v>
      </c>
      <c r="F29" s="125" t="n">
        <v>0.02</v>
      </c>
      <c r="G29" s="125" t="n">
        <v>0.0275</v>
      </c>
      <c r="I29" s="125" t="n">
        <v>0</v>
      </c>
      <c r="J29" s="125" t="n">
        <v>0</v>
      </c>
      <c r="K29" s="127" t="n">
        <v>0.045</v>
      </c>
      <c r="L29" s="125" t="n">
        <v>0.0053013538115483</v>
      </c>
      <c r="M29" s="125" t="n">
        <v>0.03</v>
      </c>
      <c r="N29" s="125" t="n">
        <v>-0.005</v>
      </c>
      <c r="O29" s="125" t="n">
        <v>0.02</v>
      </c>
      <c r="P29" s="125" t="n">
        <v>0</v>
      </c>
      <c r="Q29" s="127" t="n">
        <v>0</v>
      </c>
      <c r="R29" s="127" t="n">
        <v>0.035</v>
      </c>
      <c r="S29" s="127" t="n">
        <v>0.03</v>
      </c>
      <c r="T29" s="127" t="n">
        <v>0.02</v>
      </c>
      <c r="U29" s="127" t="n">
        <v>0.02</v>
      </c>
      <c r="V29" s="127" t="n">
        <v>0</v>
      </c>
      <c r="W29" s="127" t="n">
        <v>0.01</v>
      </c>
      <c r="X29" s="127" t="n">
        <v>0</v>
      </c>
      <c r="Y29" s="127" t="n">
        <v>0</v>
      </c>
      <c r="AA29" s="127" t="n">
        <v>0.015</v>
      </c>
      <c r="AB29" s="127" t="n">
        <v>-0.005</v>
      </c>
      <c r="AC29" s="127" t="n">
        <v>0</v>
      </c>
      <c r="AD29" s="125" t="n">
        <v>0.01</v>
      </c>
    </row>
    <row r="30" customFormat="false" ht="12" hidden="false" customHeight="false" outlineLevel="0" collapsed="false">
      <c r="A30" s="125" t="n">
        <v>5</v>
      </c>
      <c r="B30" s="126" t="n">
        <f aca="false">EOMONTH(B29,0)+1</f>
        <v>37653</v>
      </c>
      <c r="C30" s="125" t="n">
        <v>0</v>
      </c>
      <c r="D30" s="125" t="n">
        <v>0.04</v>
      </c>
      <c r="E30" s="125" t="n">
        <v>0.04</v>
      </c>
      <c r="F30" s="125" t="n">
        <v>0.02</v>
      </c>
      <c r="G30" s="125" t="n">
        <v>0.0275</v>
      </c>
      <c r="I30" s="125" t="n">
        <v>0</v>
      </c>
      <c r="J30" s="125" t="n">
        <v>0</v>
      </c>
      <c r="K30" s="127" t="n">
        <v>0.045</v>
      </c>
      <c r="L30" s="125" t="n">
        <v>0.0053017782037123</v>
      </c>
      <c r="M30" s="125" t="n">
        <v>0.03</v>
      </c>
      <c r="N30" s="125" t="n">
        <v>-0.005</v>
      </c>
      <c r="O30" s="125" t="n">
        <v>0.02</v>
      </c>
      <c r="P30" s="125" t="n">
        <v>0</v>
      </c>
      <c r="Q30" s="127" t="n">
        <v>0</v>
      </c>
      <c r="R30" s="127" t="n">
        <v>0.035</v>
      </c>
      <c r="S30" s="127" t="n">
        <v>0.03</v>
      </c>
      <c r="T30" s="127" t="n">
        <v>0.02</v>
      </c>
      <c r="U30" s="127" t="n">
        <v>0.02</v>
      </c>
      <c r="V30" s="127" t="n">
        <v>0</v>
      </c>
      <c r="W30" s="127" t="n">
        <v>0.01</v>
      </c>
      <c r="X30" s="127" t="n">
        <v>0</v>
      </c>
      <c r="Y30" s="127" t="n">
        <v>0</v>
      </c>
      <c r="AA30" s="127" t="n">
        <v>0.015</v>
      </c>
      <c r="AB30" s="127" t="n">
        <v>-0.005</v>
      </c>
      <c r="AC30" s="127" t="n">
        <v>0</v>
      </c>
      <c r="AD30" s="125" t="n">
        <v>0.01</v>
      </c>
    </row>
    <row r="31" customFormat="false" ht="12" hidden="false" customHeight="false" outlineLevel="0" collapsed="false">
      <c r="B31" s="126" t="n">
        <f aca="false">EOMONTH(B30,0)+1</f>
        <v>37681</v>
      </c>
      <c r="C31" s="125" t="n">
        <v>0</v>
      </c>
      <c r="D31" s="125" t="n">
        <v>0.04</v>
      </c>
      <c r="E31" s="125" t="n">
        <v>0.04</v>
      </c>
      <c r="F31" s="125" t="n">
        <v>0.02</v>
      </c>
      <c r="G31" s="125" t="n">
        <v>0.0275</v>
      </c>
      <c r="I31" s="125" t="n">
        <v>0</v>
      </c>
      <c r="J31" s="125" t="n">
        <v>0</v>
      </c>
      <c r="K31" s="127" t="n">
        <v>0.045</v>
      </c>
      <c r="L31" s="125" t="n">
        <v>0.005302232484039</v>
      </c>
      <c r="M31" s="125" t="n">
        <v>0.03</v>
      </c>
      <c r="N31" s="125" t="n">
        <v>-0.005</v>
      </c>
      <c r="O31" s="125" t="n">
        <v>0.02</v>
      </c>
      <c r="P31" s="125" t="n">
        <v>0</v>
      </c>
      <c r="Q31" s="127" t="n">
        <v>0</v>
      </c>
      <c r="R31" s="127" t="n">
        <v>0.035</v>
      </c>
      <c r="S31" s="127" t="n">
        <v>0.03</v>
      </c>
      <c r="T31" s="127" t="n">
        <v>0.02</v>
      </c>
      <c r="U31" s="127" t="n">
        <v>0.02</v>
      </c>
      <c r="V31" s="127" t="n">
        <v>0</v>
      </c>
      <c r="W31" s="127" t="n">
        <v>0.01</v>
      </c>
      <c r="X31" s="127" t="n">
        <v>0</v>
      </c>
      <c r="Y31" s="127" t="n">
        <v>0</v>
      </c>
      <c r="AA31" s="127" t="n">
        <v>0.015</v>
      </c>
      <c r="AB31" s="127" t="n">
        <v>-0.005</v>
      </c>
      <c r="AC31" s="127" t="n">
        <v>0</v>
      </c>
      <c r="AD31" s="125" t="n">
        <v>0.01</v>
      </c>
    </row>
    <row r="32" customFormat="false" ht="12" hidden="false" customHeight="false" outlineLevel="0" collapsed="false">
      <c r="B32" s="126" t="n">
        <f aca="false">EOMONTH(B31,0)+1</f>
        <v>37712</v>
      </c>
      <c r="C32" s="125" t="n">
        <v>0</v>
      </c>
      <c r="D32" s="125" t="n">
        <v>0.02</v>
      </c>
      <c r="E32" s="125" t="n">
        <v>0.03</v>
      </c>
      <c r="F32" s="125" t="n">
        <v>0.02</v>
      </c>
      <c r="G32" s="125" t="n">
        <v>0.02</v>
      </c>
      <c r="I32" s="125" t="n">
        <v>0.0025</v>
      </c>
      <c r="J32" s="125" t="n">
        <v>0</v>
      </c>
      <c r="K32" s="127" t="n">
        <v>0.015</v>
      </c>
      <c r="L32" s="125" t="n">
        <v>0.0016571253453312</v>
      </c>
      <c r="M32" s="125" t="n">
        <v>0.01</v>
      </c>
      <c r="N32" s="125" t="n">
        <v>-0.015</v>
      </c>
      <c r="O32" s="125" t="n">
        <v>0.02</v>
      </c>
      <c r="P32" s="125" t="n">
        <v>0.005</v>
      </c>
      <c r="Q32" s="127" t="n">
        <v>0</v>
      </c>
      <c r="R32" s="127" t="n">
        <v>0.025</v>
      </c>
      <c r="S32" s="127" t="n">
        <v>0.02</v>
      </c>
      <c r="T32" s="127" t="n">
        <v>0.02</v>
      </c>
      <c r="U32" s="127" t="n">
        <v>0.015</v>
      </c>
      <c r="V32" s="127" t="n">
        <v>0</v>
      </c>
      <c r="W32" s="127" t="n">
        <v>0.01</v>
      </c>
      <c r="X32" s="127" t="n">
        <v>0</v>
      </c>
      <c r="Y32" s="127" t="n">
        <v>0</v>
      </c>
      <c r="AA32" s="127" t="n">
        <v>0.015</v>
      </c>
      <c r="AB32" s="127" t="n">
        <v>-0.015</v>
      </c>
      <c r="AC32" s="127" t="n">
        <v>0</v>
      </c>
      <c r="AD32" s="125" t="n">
        <v>0.01</v>
      </c>
    </row>
    <row r="33" customFormat="false" ht="12" hidden="false" customHeight="false" outlineLevel="0" collapsed="false">
      <c r="B33" s="126" t="n">
        <f aca="false">EOMONTH(B32,0)+1</f>
        <v>37742</v>
      </c>
      <c r="C33" s="125" t="n">
        <v>0</v>
      </c>
      <c r="D33" s="125" t="n">
        <v>0.02</v>
      </c>
      <c r="E33" s="125" t="n">
        <v>0.03</v>
      </c>
      <c r="F33" s="125" t="n">
        <v>0.02</v>
      </c>
      <c r="G33" s="125" t="n">
        <v>0.02</v>
      </c>
      <c r="I33" s="125" t="n">
        <v>0.0025</v>
      </c>
      <c r="J33" s="125" t="n">
        <v>0</v>
      </c>
      <c r="K33" s="127" t="n">
        <v>0.015</v>
      </c>
      <c r="L33" s="125" t="n">
        <v>0.001657289674152</v>
      </c>
      <c r="M33" s="125" t="n">
        <v>0.01</v>
      </c>
      <c r="N33" s="125" t="n">
        <v>-0.015</v>
      </c>
      <c r="O33" s="125" t="n">
        <v>0.02</v>
      </c>
      <c r="P33" s="125" t="n">
        <v>0.005</v>
      </c>
      <c r="Q33" s="127" t="n">
        <v>0</v>
      </c>
      <c r="R33" s="127" t="n">
        <v>0.025</v>
      </c>
      <c r="S33" s="127" t="n">
        <v>0.02</v>
      </c>
      <c r="T33" s="127" t="n">
        <v>0.02</v>
      </c>
      <c r="U33" s="127" t="n">
        <v>0.015</v>
      </c>
      <c r="V33" s="127" t="n">
        <v>0</v>
      </c>
      <c r="W33" s="127" t="n">
        <v>0.01</v>
      </c>
      <c r="X33" s="127" t="n">
        <v>0</v>
      </c>
      <c r="Y33" s="127" t="n">
        <v>0</v>
      </c>
      <c r="AA33" s="127" t="n">
        <v>0.015</v>
      </c>
      <c r="AB33" s="127" t="n">
        <v>-0.015</v>
      </c>
      <c r="AC33" s="127" t="n">
        <v>0</v>
      </c>
      <c r="AD33" s="125" t="n">
        <v>0.01</v>
      </c>
    </row>
    <row r="34" customFormat="false" ht="12" hidden="false" customHeight="false" outlineLevel="0" collapsed="false">
      <c r="B34" s="126" t="n">
        <f aca="false">EOMONTH(B33,0)+1</f>
        <v>37773</v>
      </c>
      <c r="C34" s="125" t="n">
        <v>0</v>
      </c>
      <c r="D34" s="125" t="n">
        <v>0.02</v>
      </c>
      <c r="E34" s="125" t="n">
        <v>0.03</v>
      </c>
      <c r="F34" s="125" t="n">
        <v>0.02</v>
      </c>
      <c r="G34" s="125" t="n">
        <v>0.02</v>
      </c>
      <c r="I34" s="125" t="n">
        <v>0.0025</v>
      </c>
      <c r="J34" s="125" t="n">
        <v>0</v>
      </c>
      <c r="K34" s="127" t="n">
        <v>0.015</v>
      </c>
      <c r="L34" s="125" t="n">
        <v>0.0016574805758571</v>
      </c>
      <c r="M34" s="125" t="n">
        <v>0.01</v>
      </c>
      <c r="N34" s="125" t="n">
        <v>-0.015</v>
      </c>
      <c r="O34" s="125" t="n">
        <v>0.02</v>
      </c>
      <c r="P34" s="125" t="n">
        <v>0.005</v>
      </c>
      <c r="Q34" s="127" t="n">
        <v>0</v>
      </c>
      <c r="R34" s="127" t="n">
        <v>0.025</v>
      </c>
      <c r="S34" s="127" t="n">
        <v>0.02</v>
      </c>
      <c r="T34" s="127" t="n">
        <v>0.02</v>
      </c>
      <c r="U34" s="127" t="n">
        <v>0.015</v>
      </c>
      <c r="V34" s="127" t="n">
        <v>0</v>
      </c>
      <c r="W34" s="127" t="n">
        <v>0.01</v>
      </c>
      <c r="X34" s="127" t="n">
        <v>0</v>
      </c>
      <c r="Y34" s="127" t="n">
        <v>0</v>
      </c>
      <c r="AA34" s="127" t="n">
        <v>0.015</v>
      </c>
      <c r="AB34" s="127" t="n">
        <v>-0.015</v>
      </c>
      <c r="AC34" s="127" t="n">
        <v>0</v>
      </c>
      <c r="AD34" s="125" t="n">
        <v>0.01</v>
      </c>
    </row>
    <row r="35" customFormat="false" ht="12" hidden="false" customHeight="false" outlineLevel="0" collapsed="false">
      <c r="B35" s="126" t="n">
        <f aca="false">EOMONTH(B34,0)+1</f>
        <v>37803</v>
      </c>
      <c r="C35" s="125" t="n">
        <v>0</v>
      </c>
      <c r="D35" s="125" t="n">
        <v>0.02</v>
      </c>
      <c r="E35" s="125" t="n">
        <v>0.03</v>
      </c>
      <c r="F35" s="125" t="n">
        <v>0.02</v>
      </c>
      <c r="G35" s="125" t="n">
        <v>0.02</v>
      </c>
      <c r="I35" s="125" t="n">
        <v>0.0025</v>
      </c>
      <c r="J35" s="125" t="n">
        <v>0</v>
      </c>
      <c r="K35" s="127" t="n">
        <v>0.015</v>
      </c>
      <c r="L35" s="125" t="n">
        <v>0.0016576478511306</v>
      </c>
      <c r="M35" s="125" t="n">
        <v>0.01</v>
      </c>
      <c r="N35" s="125" t="n">
        <v>-0.015</v>
      </c>
      <c r="O35" s="125" t="n">
        <v>0.02</v>
      </c>
      <c r="P35" s="125" t="n">
        <v>0.005</v>
      </c>
      <c r="Q35" s="127" t="n">
        <v>0</v>
      </c>
      <c r="R35" s="127" t="n">
        <v>0.025</v>
      </c>
      <c r="S35" s="127" t="n">
        <v>0.02</v>
      </c>
      <c r="T35" s="127" t="n">
        <v>0.02</v>
      </c>
      <c r="U35" s="127" t="n">
        <v>0.015</v>
      </c>
      <c r="V35" s="127" t="n">
        <v>0</v>
      </c>
      <c r="W35" s="127" t="n">
        <v>0.01</v>
      </c>
      <c r="X35" s="127" t="n">
        <v>0</v>
      </c>
      <c r="Y35" s="127" t="n">
        <v>0</v>
      </c>
      <c r="AA35" s="127" t="n">
        <v>0.015</v>
      </c>
      <c r="AB35" s="127" t="n">
        <v>-0.015</v>
      </c>
      <c r="AC35" s="127" t="n">
        <v>0</v>
      </c>
      <c r="AD35" s="125" t="n">
        <v>0.01</v>
      </c>
    </row>
    <row r="36" customFormat="false" ht="12" hidden="false" customHeight="false" outlineLevel="0" collapsed="false">
      <c r="B36" s="126" t="n">
        <f aca="false">EOMONTH(B35,0)+1</f>
        <v>37834</v>
      </c>
      <c r="C36" s="125" t="n">
        <v>0</v>
      </c>
      <c r="D36" s="125" t="n">
        <v>0.02</v>
      </c>
      <c r="E36" s="125" t="n">
        <v>0.03</v>
      </c>
      <c r="F36" s="125" t="n">
        <v>0.02</v>
      </c>
      <c r="G36" s="125" t="n">
        <v>0.02</v>
      </c>
      <c r="I36" s="125" t="n">
        <v>0.0025</v>
      </c>
      <c r="J36" s="125" t="n">
        <v>0</v>
      </c>
      <c r="K36" s="127" t="n">
        <v>0.015</v>
      </c>
      <c r="L36" s="125" t="n">
        <v>0.0016577807977259</v>
      </c>
      <c r="M36" s="125" t="n">
        <v>0.01</v>
      </c>
      <c r="N36" s="125" t="n">
        <v>-0.015</v>
      </c>
      <c r="O36" s="125" t="n">
        <v>0.02</v>
      </c>
      <c r="P36" s="125" t="n">
        <v>0.005</v>
      </c>
      <c r="Q36" s="127" t="n">
        <v>0</v>
      </c>
      <c r="R36" s="127" t="n">
        <v>0.025</v>
      </c>
      <c r="S36" s="127" t="n">
        <v>0.02</v>
      </c>
      <c r="T36" s="127" t="n">
        <v>0.02</v>
      </c>
      <c r="U36" s="127" t="n">
        <v>0.015</v>
      </c>
      <c r="V36" s="127" t="n">
        <v>0</v>
      </c>
      <c r="W36" s="127" t="n">
        <v>0.01</v>
      </c>
      <c r="X36" s="127" t="n">
        <v>0</v>
      </c>
      <c r="Y36" s="127" t="n">
        <v>0</v>
      </c>
      <c r="AA36" s="127" t="n">
        <v>0.015</v>
      </c>
      <c r="AB36" s="127" t="n">
        <v>-0.015</v>
      </c>
      <c r="AC36" s="127" t="n">
        <v>0</v>
      </c>
      <c r="AD36" s="125" t="n">
        <v>0.01</v>
      </c>
    </row>
    <row r="37" customFormat="false" ht="12" hidden="false" customHeight="false" outlineLevel="0" collapsed="false">
      <c r="B37" s="126" t="n">
        <f aca="false">EOMONTH(B36,0)+1</f>
        <v>37865</v>
      </c>
      <c r="C37" s="125" t="n">
        <v>0</v>
      </c>
      <c r="D37" s="125" t="n">
        <v>0.02</v>
      </c>
      <c r="E37" s="125" t="n">
        <v>0.03</v>
      </c>
      <c r="F37" s="125" t="n">
        <v>0.02</v>
      </c>
      <c r="G37" s="125" t="n">
        <v>0.02</v>
      </c>
      <c r="I37" s="125" t="n">
        <v>0.0025</v>
      </c>
      <c r="J37" s="125" t="n">
        <v>0</v>
      </c>
      <c r="K37" s="127" t="n">
        <v>0.015</v>
      </c>
      <c r="L37" s="125" t="n">
        <v>0.0016579254281243</v>
      </c>
      <c r="M37" s="125" t="n">
        <v>0.0125</v>
      </c>
      <c r="N37" s="125" t="n">
        <v>-0.015</v>
      </c>
      <c r="O37" s="125" t="n">
        <v>0.02</v>
      </c>
      <c r="P37" s="125" t="n">
        <v>0.005</v>
      </c>
      <c r="Q37" s="127" t="n">
        <v>0</v>
      </c>
      <c r="R37" s="127" t="n">
        <v>0.025</v>
      </c>
      <c r="S37" s="127" t="n">
        <v>0.02</v>
      </c>
      <c r="T37" s="127" t="n">
        <v>0.02</v>
      </c>
      <c r="U37" s="127" t="n">
        <v>0.015</v>
      </c>
      <c r="V37" s="127" t="n">
        <v>0</v>
      </c>
      <c r="W37" s="127" t="n">
        <v>0.01</v>
      </c>
      <c r="X37" s="127" t="n">
        <v>0</v>
      </c>
      <c r="Y37" s="127" t="n">
        <v>0</v>
      </c>
      <c r="AA37" s="127" t="n">
        <v>0.015</v>
      </c>
      <c r="AB37" s="127" t="n">
        <v>-0.015</v>
      </c>
      <c r="AC37" s="127" t="n">
        <v>0</v>
      </c>
      <c r="AD37" s="125" t="n">
        <v>0.01</v>
      </c>
    </row>
    <row r="38" customFormat="false" ht="12" hidden="false" customHeight="false" outlineLevel="0" collapsed="false">
      <c r="B38" s="126" t="n">
        <f aca="false">EOMONTH(B37,0)+1</f>
        <v>37895</v>
      </c>
      <c r="C38" s="125" t="n">
        <v>0</v>
      </c>
      <c r="D38" s="125" t="n">
        <v>0.02</v>
      </c>
      <c r="E38" s="125" t="n">
        <v>0.03</v>
      </c>
      <c r="F38" s="125" t="n">
        <v>0.02</v>
      </c>
      <c r="G38" s="125" t="n">
        <v>0.02</v>
      </c>
      <c r="I38" s="125" t="n">
        <v>0.0025</v>
      </c>
      <c r="J38" s="125" t="n">
        <v>0</v>
      </c>
      <c r="K38" s="127" t="n">
        <v>0.015</v>
      </c>
      <c r="L38" s="125" t="n">
        <v>0.0016579994554858</v>
      </c>
      <c r="M38" s="125" t="n">
        <v>0.03</v>
      </c>
      <c r="N38" s="125" t="n">
        <v>-0.015</v>
      </c>
      <c r="O38" s="125" t="n">
        <v>0.02</v>
      </c>
      <c r="P38" s="125" t="n">
        <v>0.005</v>
      </c>
      <c r="Q38" s="127" t="n">
        <v>0</v>
      </c>
      <c r="R38" s="127" t="n">
        <v>0.025</v>
      </c>
      <c r="S38" s="127" t="n">
        <v>0.02</v>
      </c>
      <c r="T38" s="127" t="n">
        <v>0.02</v>
      </c>
      <c r="U38" s="127" t="n">
        <v>0.015</v>
      </c>
      <c r="V38" s="127" t="n">
        <v>0</v>
      </c>
      <c r="W38" s="127" t="n">
        <v>0.01</v>
      </c>
      <c r="X38" s="127" t="n">
        <v>0</v>
      </c>
      <c r="Y38" s="127" t="n">
        <v>0</v>
      </c>
      <c r="AA38" s="127" t="n">
        <v>0.015</v>
      </c>
      <c r="AB38" s="127" t="n">
        <v>-0.015</v>
      </c>
      <c r="AC38" s="127" t="n">
        <v>0</v>
      </c>
      <c r="AD38" s="125" t="n">
        <v>0.01</v>
      </c>
    </row>
    <row r="39" customFormat="false" ht="12" hidden="false" customHeight="false" outlineLevel="0" collapsed="false">
      <c r="B39" s="126" t="n">
        <f aca="false">EOMONTH(B38,0)+1</f>
        <v>37926</v>
      </c>
      <c r="C39" s="125" t="n">
        <v>0</v>
      </c>
      <c r="D39" s="125" t="n">
        <v>0.03</v>
      </c>
      <c r="E39" s="125" t="n">
        <v>0.04</v>
      </c>
      <c r="F39" s="125" t="n">
        <v>0.03</v>
      </c>
      <c r="G39" s="125" t="n">
        <v>0.03</v>
      </c>
      <c r="I39" s="125" t="n">
        <v>0.005</v>
      </c>
      <c r="J39" s="125" t="n">
        <v>0</v>
      </c>
      <c r="K39" s="127" t="n">
        <v>0.05</v>
      </c>
      <c r="L39" s="125" t="n">
        <v>0.0053055347450877</v>
      </c>
      <c r="M39" s="125" t="n">
        <v>0.03</v>
      </c>
      <c r="N39" s="125" t="n">
        <v>-0.005</v>
      </c>
      <c r="O39" s="125" t="n">
        <v>0.03</v>
      </c>
      <c r="P39" s="125" t="n">
        <v>0.005</v>
      </c>
      <c r="Q39" s="127" t="n">
        <v>0</v>
      </c>
      <c r="R39" s="127" t="n">
        <v>0.025</v>
      </c>
      <c r="S39" s="127" t="n">
        <v>0.02</v>
      </c>
      <c r="T39" s="127" t="n">
        <v>0.02</v>
      </c>
      <c r="U39" s="127" t="n">
        <v>0.015</v>
      </c>
      <c r="V39" s="127" t="n">
        <v>0</v>
      </c>
      <c r="W39" s="127" t="n">
        <v>0.01</v>
      </c>
      <c r="X39" s="127" t="n">
        <v>0</v>
      </c>
      <c r="Y39" s="127" t="n">
        <v>0</v>
      </c>
      <c r="AA39" s="127" t="n">
        <v>0.015</v>
      </c>
      <c r="AB39" s="127" t="n">
        <v>-0.005</v>
      </c>
      <c r="AC39" s="127" t="n">
        <v>0</v>
      </c>
      <c r="AD39" s="125" t="n">
        <v>0.01</v>
      </c>
    </row>
    <row r="40" customFormat="false" ht="12" hidden="false" customHeight="false" outlineLevel="0" collapsed="false">
      <c r="B40" s="126" t="n">
        <f aca="false">EOMONTH(B39,0)+1</f>
        <v>37956</v>
      </c>
      <c r="C40" s="125" t="n">
        <v>0</v>
      </c>
      <c r="D40" s="125" t="n">
        <v>0.03</v>
      </c>
      <c r="E40" s="125" t="n">
        <v>0.04</v>
      </c>
      <c r="F40" s="125" t="n">
        <v>0.03</v>
      </c>
      <c r="G40" s="125" t="n">
        <v>0.03</v>
      </c>
      <c r="I40" s="125" t="n">
        <v>0.005</v>
      </c>
      <c r="J40" s="125" t="n">
        <v>0</v>
      </c>
      <c r="K40" s="127" t="n">
        <v>0.05</v>
      </c>
      <c r="L40" s="125" t="n">
        <v>0.0053063642507291</v>
      </c>
      <c r="M40" s="125" t="n">
        <v>0.03</v>
      </c>
      <c r="N40" s="125" t="n">
        <v>-0.005</v>
      </c>
      <c r="O40" s="125" t="n">
        <v>0.03</v>
      </c>
      <c r="P40" s="125" t="n">
        <v>0.005</v>
      </c>
      <c r="Q40" s="127" t="n">
        <v>0</v>
      </c>
      <c r="R40" s="127" t="n">
        <v>0.025</v>
      </c>
      <c r="S40" s="127" t="n">
        <v>0.02</v>
      </c>
      <c r="T40" s="127" t="n">
        <v>0.02</v>
      </c>
      <c r="U40" s="127" t="n">
        <v>0.015</v>
      </c>
      <c r="V40" s="127" t="n">
        <v>0</v>
      </c>
      <c r="W40" s="127" t="n">
        <v>0.01</v>
      </c>
      <c r="X40" s="127" t="n">
        <v>0</v>
      </c>
      <c r="Y40" s="127" t="n">
        <v>0</v>
      </c>
      <c r="AA40" s="127" t="n">
        <v>0.015</v>
      </c>
      <c r="AB40" s="127" t="n">
        <v>-0.005</v>
      </c>
      <c r="AC40" s="127" t="n">
        <v>0</v>
      </c>
      <c r="AD40" s="125" t="n">
        <v>0.01</v>
      </c>
    </row>
    <row r="41" customFormat="false" ht="12" hidden="false" customHeight="false" outlineLevel="0" collapsed="false">
      <c r="B41" s="126" t="n">
        <f aca="false">EOMONTH(B40,0)+1</f>
        <v>37987</v>
      </c>
      <c r="C41" s="125" t="n">
        <v>0</v>
      </c>
      <c r="D41" s="125" t="n">
        <v>0.03</v>
      </c>
      <c r="E41" s="125" t="n">
        <v>0.04</v>
      </c>
      <c r="F41" s="125" t="n">
        <v>0.03</v>
      </c>
      <c r="G41" s="125" t="n">
        <v>0.03</v>
      </c>
      <c r="I41" s="125" t="n">
        <v>0.005</v>
      </c>
      <c r="J41" s="125" t="n">
        <v>0</v>
      </c>
      <c r="K41" s="127" t="n">
        <v>0.05</v>
      </c>
      <c r="L41" s="125" t="n">
        <v>0.0053082438479924</v>
      </c>
      <c r="M41" s="125" t="n">
        <v>0.03</v>
      </c>
      <c r="N41" s="125" t="n">
        <v>-0.005</v>
      </c>
      <c r="O41" s="125" t="n">
        <v>0.03</v>
      </c>
      <c r="P41" s="125" t="n">
        <v>0.005</v>
      </c>
      <c r="Q41" s="127" t="n">
        <v>0</v>
      </c>
      <c r="R41" s="127" t="n">
        <v>0.025</v>
      </c>
      <c r="S41" s="127" t="n">
        <v>0.02</v>
      </c>
      <c r="T41" s="127" t="n">
        <v>0.02</v>
      </c>
      <c r="U41" s="127" t="n">
        <v>0.015</v>
      </c>
      <c r="V41" s="127" t="n">
        <v>0</v>
      </c>
      <c r="W41" s="127" t="n">
        <v>0.01</v>
      </c>
      <c r="X41" s="127" t="n">
        <v>0</v>
      </c>
      <c r="Y41" s="127" t="n">
        <v>0</v>
      </c>
      <c r="AA41" s="127" t="n">
        <v>0.015</v>
      </c>
      <c r="AB41" s="127" t="n">
        <v>-0.005</v>
      </c>
      <c r="AC41" s="127" t="n">
        <v>0</v>
      </c>
      <c r="AD41" s="125" t="n">
        <v>0.01</v>
      </c>
    </row>
    <row r="42" customFormat="false" ht="12" hidden="false" customHeight="false" outlineLevel="0" collapsed="false">
      <c r="B42" s="126" t="n">
        <f aca="false">EOMONTH(B41,0)+1</f>
        <v>38018</v>
      </c>
      <c r="C42" s="125" t="n">
        <v>0</v>
      </c>
      <c r="D42" s="125" t="n">
        <v>0.03</v>
      </c>
      <c r="E42" s="125" t="n">
        <v>0.04</v>
      </c>
      <c r="F42" s="125" t="n">
        <v>0.03</v>
      </c>
      <c r="G42" s="125" t="n">
        <v>0.03</v>
      </c>
      <c r="I42" s="125" t="n">
        <v>0.005</v>
      </c>
      <c r="J42" s="125" t="n">
        <v>0</v>
      </c>
      <c r="K42" s="127" t="n">
        <v>0.05</v>
      </c>
      <c r="L42" s="125" t="n">
        <v>0.005310095206038</v>
      </c>
      <c r="M42" s="125" t="n">
        <v>0.03</v>
      </c>
      <c r="N42" s="125" t="n">
        <v>-0.005</v>
      </c>
      <c r="O42" s="125" t="n">
        <v>0.03</v>
      </c>
      <c r="P42" s="125" t="n">
        <v>0.005</v>
      </c>
      <c r="Q42" s="127" t="n">
        <v>0</v>
      </c>
      <c r="R42" s="127" t="n">
        <v>0.025</v>
      </c>
      <c r="S42" s="127" t="n">
        <v>0.02</v>
      </c>
      <c r="T42" s="127" t="n">
        <v>0.02</v>
      </c>
      <c r="U42" s="127" t="n">
        <v>0.015</v>
      </c>
      <c r="V42" s="127" t="n">
        <v>0</v>
      </c>
      <c r="W42" s="127" t="n">
        <v>0.01</v>
      </c>
      <c r="X42" s="127" t="n">
        <v>0</v>
      </c>
      <c r="Y42" s="127" t="n">
        <v>0</v>
      </c>
      <c r="AA42" s="127" t="n">
        <v>0.015</v>
      </c>
      <c r="AB42" s="127" t="n">
        <v>-0.005</v>
      </c>
      <c r="AC42" s="127" t="n">
        <v>0</v>
      </c>
      <c r="AD42" s="125" t="n">
        <v>0.01</v>
      </c>
    </row>
    <row r="43" customFormat="false" ht="12" hidden="false" customHeight="false" outlineLevel="0" collapsed="false">
      <c r="B43" s="126" t="n">
        <f aca="false">EOMONTH(B42,0)+1</f>
        <v>38047</v>
      </c>
      <c r="C43" s="125" t="n">
        <v>0</v>
      </c>
      <c r="D43" s="125" t="n">
        <v>0.03</v>
      </c>
      <c r="E43" s="125" t="n">
        <v>0.04</v>
      </c>
      <c r="F43" s="125" t="n">
        <v>0.03</v>
      </c>
      <c r="G43" s="125" t="n">
        <v>0.03</v>
      </c>
      <c r="I43" s="125" t="n">
        <v>0.005</v>
      </c>
      <c r="J43" s="125" t="n">
        <v>0</v>
      </c>
      <c r="K43" s="127" t="n">
        <v>0.05</v>
      </c>
      <c r="L43" s="125" t="n">
        <v>0.0053119426327644</v>
      </c>
      <c r="M43" s="125" t="n">
        <v>0.03</v>
      </c>
      <c r="N43" s="125" t="n">
        <v>-0.005</v>
      </c>
      <c r="O43" s="125" t="n">
        <v>0.03</v>
      </c>
      <c r="P43" s="125" t="n">
        <v>0.005</v>
      </c>
      <c r="Q43" s="127" t="n">
        <v>0</v>
      </c>
      <c r="R43" s="127" t="n">
        <v>0.025</v>
      </c>
      <c r="S43" s="127" t="n">
        <v>0.02</v>
      </c>
      <c r="T43" s="127" t="n">
        <v>0.02</v>
      </c>
      <c r="U43" s="127" t="n">
        <v>0.015</v>
      </c>
      <c r="V43" s="127" t="n">
        <v>0</v>
      </c>
      <c r="W43" s="127" t="n">
        <v>0.01</v>
      </c>
      <c r="X43" s="127" t="n">
        <v>0</v>
      </c>
      <c r="Y43" s="127" t="n">
        <v>0</v>
      </c>
      <c r="AA43" s="127" t="n">
        <v>0.015</v>
      </c>
      <c r="AB43" s="127" t="n">
        <v>-0.005</v>
      </c>
      <c r="AC43" s="127" t="n">
        <v>0</v>
      </c>
      <c r="AD43" s="125" t="n">
        <v>0.01</v>
      </c>
    </row>
    <row r="44" customFormat="false" ht="12" hidden="false" customHeight="false" outlineLevel="0" collapsed="false">
      <c r="B44" s="126" t="n">
        <f aca="false">EOMONTH(B43,0)+1</f>
        <v>38078</v>
      </c>
      <c r="C44" s="125" t="n">
        <v>0</v>
      </c>
      <c r="D44" s="125" t="n">
        <v>0.03</v>
      </c>
      <c r="E44" s="125" t="n">
        <v>0.03</v>
      </c>
      <c r="F44" s="125" t="n">
        <v>0.03</v>
      </c>
      <c r="G44" s="125" t="n">
        <v>0.02</v>
      </c>
      <c r="I44" s="125" t="n">
        <v>0.0025</v>
      </c>
      <c r="J44" s="125" t="n">
        <v>0</v>
      </c>
      <c r="K44" s="127" t="n">
        <v>0.015</v>
      </c>
      <c r="L44" s="125" t="n">
        <v>0.0016605035456686</v>
      </c>
      <c r="M44" s="125" t="n">
        <v>0.01</v>
      </c>
      <c r="N44" s="125" t="n">
        <v>-0.015</v>
      </c>
      <c r="O44" s="125" t="n">
        <v>0.03</v>
      </c>
      <c r="P44" s="125" t="n">
        <v>0.005</v>
      </c>
      <c r="Q44" s="127" t="n">
        <v>0</v>
      </c>
      <c r="R44" s="127" t="n">
        <v>0.025</v>
      </c>
      <c r="S44" s="127" t="n">
        <v>0.02</v>
      </c>
      <c r="T44" s="127" t="n">
        <v>0.02</v>
      </c>
      <c r="U44" s="127" t="n">
        <v>0.015</v>
      </c>
      <c r="V44" s="127" t="n">
        <v>0</v>
      </c>
      <c r="W44" s="127" t="n">
        <v>0.01</v>
      </c>
      <c r="X44" s="127" t="n">
        <v>0</v>
      </c>
      <c r="Y44" s="127" t="n">
        <v>0</v>
      </c>
      <c r="AA44" s="127" t="n">
        <v>0.015</v>
      </c>
      <c r="AB44" s="127" t="n">
        <v>-0.015</v>
      </c>
      <c r="AC44" s="127" t="n">
        <v>0</v>
      </c>
      <c r="AD44" s="125" t="n">
        <v>0.01</v>
      </c>
    </row>
    <row r="45" customFormat="false" ht="12" hidden="false" customHeight="false" outlineLevel="0" collapsed="false">
      <c r="B45" s="126" t="n">
        <f aca="false">EOMONTH(B44,0)+1</f>
        <v>38108</v>
      </c>
      <c r="C45" s="125" t="n">
        <v>0</v>
      </c>
      <c r="D45" s="125" t="n">
        <v>0.03</v>
      </c>
      <c r="E45" s="125" t="n">
        <v>0.03</v>
      </c>
      <c r="F45" s="125" t="n">
        <v>0.03</v>
      </c>
      <c r="G45" s="125" t="n">
        <v>0.02</v>
      </c>
      <c r="I45" s="125" t="n">
        <v>0.0025</v>
      </c>
      <c r="J45" s="125" t="n">
        <v>0</v>
      </c>
      <c r="K45" s="127" t="n">
        <v>0.015</v>
      </c>
      <c r="L45" s="125" t="n">
        <v>0.0016608936458114</v>
      </c>
      <c r="M45" s="125" t="n">
        <v>0.01</v>
      </c>
      <c r="N45" s="125" t="n">
        <v>-0.015</v>
      </c>
      <c r="O45" s="125" t="n">
        <v>0.03</v>
      </c>
      <c r="P45" s="125" t="n">
        <v>0.005</v>
      </c>
      <c r="Q45" s="127" t="n">
        <v>0</v>
      </c>
      <c r="R45" s="127" t="n">
        <v>0.025</v>
      </c>
      <c r="S45" s="127" t="n">
        <v>0.02</v>
      </c>
      <c r="T45" s="127" t="n">
        <v>0.02</v>
      </c>
      <c r="U45" s="127" t="n">
        <v>0.015</v>
      </c>
      <c r="V45" s="127" t="n">
        <v>0</v>
      </c>
      <c r="W45" s="127" t="n">
        <v>0.01</v>
      </c>
      <c r="X45" s="127" t="n">
        <v>0</v>
      </c>
      <c r="Y45" s="127" t="n">
        <v>0</v>
      </c>
      <c r="AA45" s="127" t="n">
        <v>0.015</v>
      </c>
      <c r="AB45" s="127" t="n">
        <v>-0.015</v>
      </c>
      <c r="AC45" s="127" t="n">
        <v>0</v>
      </c>
      <c r="AD45" s="125" t="n">
        <v>0.01</v>
      </c>
    </row>
    <row r="46" customFormat="false" ht="12" hidden="false" customHeight="false" outlineLevel="0" collapsed="false">
      <c r="B46" s="126" t="n">
        <f aca="false">EOMONTH(B45,0)+1</f>
        <v>38139</v>
      </c>
      <c r="C46" s="125" t="n">
        <v>0</v>
      </c>
      <c r="D46" s="125" t="n">
        <v>0.03</v>
      </c>
      <c r="E46" s="125" t="n">
        <v>0.03</v>
      </c>
      <c r="F46" s="125" t="n">
        <v>0.03</v>
      </c>
      <c r="G46" s="125" t="n">
        <v>0.02</v>
      </c>
      <c r="I46" s="125" t="n">
        <v>0.0025</v>
      </c>
      <c r="J46" s="125" t="n">
        <v>0</v>
      </c>
      <c r="K46" s="127" t="n">
        <v>0.015</v>
      </c>
      <c r="L46" s="125" t="n">
        <v>0.0016613164666432</v>
      </c>
      <c r="M46" s="125" t="n">
        <v>0.01</v>
      </c>
      <c r="N46" s="125" t="n">
        <v>-0.015</v>
      </c>
      <c r="O46" s="125" t="n">
        <v>0.03</v>
      </c>
      <c r="P46" s="125" t="n">
        <v>0.005</v>
      </c>
      <c r="Q46" s="127" t="n">
        <v>0</v>
      </c>
      <c r="R46" s="127" t="n">
        <v>0.025</v>
      </c>
      <c r="S46" s="127" t="n">
        <v>0.02</v>
      </c>
      <c r="T46" s="127" t="n">
        <v>0.02</v>
      </c>
      <c r="U46" s="127" t="n">
        <v>0.015</v>
      </c>
      <c r="V46" s="127" t="n">
        <v>0</v>
      </c>
      <c r="W46" s="127" t="n">
        <v>0.01</v>
      </c>
      <c r="X46" s="127" t="n">
        <v>0</v>
      </c>
      <c r="Y46" s="127" t="n">
        <v>0</v>
      </c>
      <c r="AA46" s="127" t="n">
        <v>0.015</v>
      </c>
      <c r="AB46" s="127" t="n">
        <v>-0.015</v>
      </c>
      <c r="AC46" s="127" t="n">
        <v>0</v>
      </c>
      <c r="AD46" s="125" t="n">
        <v>0.01</v>
      </c>
    </row>
    <row r="47" customFormat="false" ht="12" hidden="false" customHeight="false" outlineLevel="0" collapsed="false">
      <c r="B47" s="126" t="n">
        <f aca="false">EOMONTH(B46,0)+1</f>
        <v>38169</v>
      </c>
      <c r="C47" s="125" t="n">
        <v>0</v>
      </c>
      <c r="D47" s="125" t="n">
        <v>0.03</v>
      </c>
      <c r="E47" s="125" t="n">
        <v>0.03</v>
      </c>
      <c r="F47" s="125" t="n">
        <v>0.03</v>
      </c>
      <c r="G47" s="125" t="n">
        <v>0.02</v>
      </c>
      <c r="I47" s="125" t="n">
        <v>0.0025</v>
      </c>
      <c r="J47" s="125" t="n">
        <v>0</v>
      </c>
      <c r="K47" s="127" t="n">
        <v>0.015</v>
      </c>
      <c r="L47" s="125" t="n">
        <v>0.0016616298065081</v>
      </c>
      <c r="M47" s="125" t="n">
        <v>0.01</v>
      </c>
      <c r="N47" s="125" t="n">
        <v>-0.015</v>
      </c>
      <c r="O47" s="125" t="n">
        <v>0.03</v>
      </c>
      <c r="P47" s="125" t="n">
        <v>0.005</v>
      </c>
      <c r="Q47" s="127" t="n">
        <v>0</v>
      </c>
      <c r="R47" s="127" t="n">
        <v>0.025</v>
      </c>
      <c r="S47" s="127" t="n">
        <v>0.02</v>
      </c>
      <c r="T47" s="127" t="n">
        <v>0.02</v>
      </c>
      <c r="U47" s="127" t="n">
        <v>0.015</v>
      </c>
      <c r="V47" s="127" t="n">
        <v>0</v>
      </c>
      <c r="W47" s="127" t="n">
        <v>0.01</v>
      </c>
      <c r="X47" s="127" t="n">
        <v>0</v>
      </c>
      <c r="Y47" s="127" t="n">
        <v>0</v>
      </c>
      <c r="AA47" s="127" t="n">
        <v>0.015</v>
      </c>
      <c r="AB47" s="127" t="n">
        <v>-0.015</v>
      </c>
      <c r="AC47" s="127" t="n">
        <v>0</v>
      </c>
      <c r="AD47" s="125" t="n">
        <v>0.01</v>
      </c>
    </row>
    <row r="48" customFormat="false" ht="12" hidden="false" customHeight="false" outlineLevel="0" collapsed="false">
      <c r="B48" s="126" t="n">
        <f aca="false">EOMONTH(B47,0)+1</f>
        <v>38200</v>
      </c>
      <c r="C48" s="125" t="n">
        <v>0</v>
      </c>
      <c r="D48" s="125" t="n">
        <v>0.03</v>
      </c>
      <c r="E48" s="125" t="n">
        <v>0.03</v>
      </c>
      <c r="F48" s="125" t="n">
        <v>0.03</v>
      </c>
      <c r="G48" s="125" t="n">
        <v>0.02</v>
      </c>
      <c r="I48" s="125" t="n">
        <v>0.0025</v>
      </c>
      <c r="J48" s="125" t="n">
        <v>0</v>
      </c>
      <c r="K48" s="127" t="n">
        <v>0.015</v>
      </c>
      <c r="L48" s="125" t="n">
        <v>0.0016618356153048</v>
      </c>
      <c r="M48" s="125" t="n">
        <v>0.01</v>
      </c>
      <c r="N48" s="125" t="n">
        <v>-0.015</v>
      </c>
      <c r="O48" s="125" t="n">
        <v>0.03</v>
      </c>
      <c r="P48" s="125" t="n">
        <v>0.005</v>
      </c>
      <c r="Q48" s="127" t="n">
        <v>0</v>
      </c>
      <c r="R48" s="127" t="n">
        <v>0.025</v>
      </c>
      <c r="S48" s="127" t="n">
        <v>0.02</v>
      </c>
      <c r="T48" s="127" t="n">
        <v>0.02</v>
      </c>
      <c r="U48" s="127" t="n">
        <v>0.015</v>
      </c>
      <c r="V48" s="127" t="n">
        <v>0</v>
      </c>
      <c r="W48" s="127" t="n">
        <v>0.01</v>
      </c>
      <c r="X48" s="127" t="n">
        <v>0</v>
      </c>
      <c r="Y48" s="127" t="n">
        <v>0</v>
      </c>
      <c r="AA48" s="127" t="n">
        <v>0.015</v>
      </c>
      <c r="AB48" s="127" t="n">
        <v>-0.015</v>
      </c>
      <c r="AC48" s="127" t="n">
        <v>0</v>
      </c>
      <c r="AD48" s="125" t="n">
        <v>0.01</v>
      </c>
    </row>
    <row r="49" customFormat="false" ht="12" hidden="false" customHeight="false" outlineLevel="0" collapsed="false">
      <c r="B49" s="126" t="n">
        <f aca="false">EOMONTH(B48,0)+1</f>
        <v>38231</v>
      </c>
      <c r="C49" s="125" t="n">
        <v>0</v>
      </c>
      <c r="D49" s="125" t="n">
        <v>0.03</v>
      </c>
      <c r="E49" s="125" t="n">
        <v>0.03</v>
      </c>
      <c r="F49" s="125" t="n">
        <v>0.03</v>
      </c>
      <c r="G49" s="125" t="n">
        <v>0.02</v>
      </c>
      <c r="I49" s="125" t="n">
        <v>0.0025</v>
      </c>
      <c r="J49" s="125" t="n">
        <v>0</v>
      </c>
      <c r="K49" s="127" t="n">
        <v>0.015</v>
      </c>
      <c r="L49" s="125" t="n">
        <v>0.0016620456548818</v>
      </c>
      <c r="M49" s="125" t="n">
        <v>0.0125</v>
      </c>
      <c r="N49" s="125" t="n">
        <v>-0.015</v>
      </c>
      <c r="O49" s="125" t="n">
        <v>0.03</v>
      </c>
      <c r="P49" s="125" t="n">
        <v>0.005</v>
      </c>
      <c r="Q49" s="127" t="n">
        <v>0</v>
      </c>
      <c r="R49" s="127" t="n">
        <v>0.025</v>
      </c>
      <c r="S49" s="127" t="n">
        <v>0.02</v>
      </c>
      <c r="T49" s="127" t="n">
        <v>0.02</v>
      </c>
      <c r="U49" s="127" t="n">
        <v>0.015</v>
      </c>
      <c r="V49" s="127" t="n">
        <v>0</v>
      </c>
      <c r="W49" s="127" t="n">
        <v>0.01</v>
      </c>
      <c r="X49" s="127" t="n">
        <v>0</v>
      </c>
      <c r="Y49" s="127" t="n">
        <v>0</v>
      </c>
      <c r="AA49" s="127" t="n">
        <v>0.015</v>
      </c>
      <c r="AB49" s="127" t="n">
        <v>-0.015</v>
      </c>
      <c r="AC49" s="127" t="n">
        <v>0</v>
      </c>
      <c r="AD49" s="125" t="n">
        <v>0.01</v>
      </c>
    </row>
    <row r="50" customFormat="false" ht="12" hidden="false" customHeight="false" outlineLevel="0" collapsed="false">
      <c r="B50" s="126" t="n">
        <f aca="false">EOMONTH(B49,0)+1</f>
        <v>38261</v>
      </c>
      <c r="C50" s="125" t="n">
        <v>0</v>
      </c>
      <c r="D50" s="125" t="n">
        <v>0.03</v>
      </c>
      <c r="E50" s="125" t="n">
        <v>0.03</v>
      </c>
      <c r="F50" s="125" t="n">
        <v>0.03</v>
      </c>
      <c r="G50" s="125" t="n">
        <v>0.02</v>
      </c>
      <c r="I50" s="125" t="n">
        <v>0.0025</v>
      </c>
      <c r="J50" s="125" t="n">
        <v>0</v>
      </c>
      <c r="K50" s="127" t="n">
        <v>0.015</v>
      </c>
      <c r="L50" s="125" t="n">
        <v>0.0016621418404479</v>
      </c>
      <c r="M50" s="125" t="n">
        <v>0.03</v>
      </c>
      <c r="N50" s="125" t="n">
        <v>-0.015</v>
      </c>
      <c r="O50" s="125" t="n">
        <v>0.03</v>
      </c>
      <c r="P50" s="125" t="n">
        <v>0.005</v>
      </c>
      <c r="Q50" s="127" t="n">
        <v>0</v>
      </c>
      <c r="R50" s="127" t="n">
        <v>0.025</v>
      </c>
      <c r="S50" s="127" t="n">
        <v>0.02</v>
      </c>
      <c r="T50" s="127" t="n">
        <v>0.02</v>
      </c>
      <c r="U50" s="127" t="n">
        <v>0.015</v>
      </c>
      <c r="V50" s="127" t="n">
        <v>0</v>
      </c>
      <c r="W50" s="127" t="n">
        <v>0.01</v>
      </c>
      <c r="X50" s="127" t="n">
        <v>0</v>
      </c>
      <c r="Y50" s="127" t="n">
        <v>0</v>
      </c>
      <c r="AA50" s="127" t="n">
        <v>0.015</v>
      </c>
      <c r="AB50" s="127" t="n">
        <v>-0.015</v>
      </c>
      <c r="AC50" s="127" t="n">
        <v>0</v>
      </c>
      <c r="AD50" s="125" t="n">
        <v>0.01</v>
      </c>
    </row>
    <row r="51" customFormat="false" ht="12" hidden="false" customHeight="false" outlineLevel="0" collapsed="false">
      <c r="B51" s="126" t="n">
        <f aca="false">EOMONTH(B50,0)+1</f>
        <v>38292</v>
      </c>
      <c r="C51" s="125" t="n">
        <v>0</v>
      </c>
      <c r="D51" s="125" t="n">
        <v>0.03</v>
      </c>
      <c r="E51" s="125" t="n">
        <v>0.04</v>
      </c>
      <c r="F51" s="125" t="n">
        <v>0.03</v>
      </c>
      <c r="G51" s="125" t="n">
        <v>0.035</v>
      </c>
      <c r="I51" s="125" t="n">
        <v>0.005</v>
      </c>
      <c r="J51" s="125" t="n">
        <v>0</v>
      </c>
      <c r="K51" s="127" t="n">
        <v>0.05</v>
      </c>
      <c r="L51" s="125" t="n">
        <v>0.0053188123427358</v>
      </c>
      <c r="M51" s="125" t="n">
        <v>0.03</v>
      </c>
      <c r="N51" s="125" t="n">
        <v>-0.005</v>
      </c>
      <c r="O51" s="125" t="n">
        <v>0.03</v>
      </c>
      <c r="P51" s="125" t="n">
        <v>0.005</v>
      </c>
      <c r="Q51" s="127" t="n">
        <v>0</v>
      </c>
      <c r="R51" s="127" t="n">
        <v>0.025</v>
      </c>
      <c r="S51" s="127" t="n">
        <v>0.02</v>
      </c>
      <c r="T51" s="127" t="n">
        <v>0.02</v>
      </c>
      <c r="U51" s="127" t="n">
        <v>0.015</v>
      </c>
      <c r="V51" s="127" t="n">
        <v>0</v>
      </c>
      <c r="W51" s="127" t="n">
        <v>0.01</v>
      </c>
      <c r="X51" s="127" t="n">
        <v>0</v>
      </c>
      <c r="Y51" s="127" t="n">
        <v>0</v>
      </c>
      <c r="AA51" s="127" t="n">
        <v>0.015</v>
      </c>
      <c r="AB51" s="127" t="n">
        <v>-0.005</v>
      </c>
      <c r="AC51" s="127" t="n">
        <v>0</v>
      </c>
      <c r="AD51" s="125" t="n">
        <v>0.01</v>
      </c>
    </row>
    <row r="52" customFormat="false" ht="12" hidden="false" customHeight="false" outlineLevel="0" collapsed="false">
      <c r="B52" s="126" t="n">
        <f aca="false">EOMONTH(B51,0)+1</f>
        <v>38322</v>
      </c>
      <c r="C52" s="125" t="n">
        <v>0</v>
      </c>
      <c r="D52" s="125" t="n">
        <v>0.03</v>
      </c>
      <c r="E52" s="125" t="n">
        <v>0.04</v>
      </c>
      <c r="F52" s="125" t="n">
        <v>0.03</v>
      </c>
      <c r="G52" s="125" t="n">
        <v>0.035</v>
      </c>
      <c r="I52" s="125" t="n">
        <v>0.005</v>
      </c>
      <c r="J52" s="125" t="n">
        <v>0</v>
      </c>
      <c r="K52" s="127" t="n">
        <v>0.05</v>
      </c>
      <c r="L52" s="125" t="n">
        <v>0.0053198300979824</v>
      </c>
      <c r="M52" s="125" t="n">
        <v>0.03</v>
      </c>
      <c r="N52" s="125" t="n">
        <v>-0.005</v>
      </c>
      <c r="O52" s="125" t="n">
        <v>0.03</v>
      </c>
      <c r="P52" s="125" t="n">
        <v>0.005</v>
      </c>
      <c r="Q52" s="127" t="n">
        <v>0</v>
      </c>
      <c r="R52" s="127" t="n">
        <v>0.025</v>
      </c>
      <c r="S52" s="127" t="n">
        <v>0.02</v>
      </c>
      <c r="T52" s="127" t="n">
        <v>0.02</v>
      </c>
      <c r="U52" s="127" t="n">
        <v>0.015</v>
      </c>
      <c r="V52" s="127" t="n">
        <v>0</v>
      </c>
      <c r="W52" s="127" t="n">
        <v>0.01</v>
      </c>
      <c r="X52" s="127" t="n">
        <v>0</v>
      </c>
      <c r="Y52" s="127" t="n">
        <v>0</v>
      </c>
      <c r="AA52" s="127" t="n">
        <v>0.015</v>
      </c>
      <c r="AB52" s="127" t="n">
        <v>-0.005</v>
      </c>
      <c r="AC52" s="127" t="n">
        <v>0</v>
      </c>
      <c r="AD52" s="125" t="n">
        <v>0.01</v>
      </c>
    </row>
    <row r="53" customFormat="false" ht="12" hidden="false" customHeight="false" outlineLevel="0" collapsed="false">
      <c r="B53" s="126" t="n">
        <f aca="false">EOMONTH(B52,0)+1</f>
        <v>38353</v>
      </c>
      <c r="C53" s="125" t="n">
        <v>0</v>
      </c>
      <c r="D53" s="125" t="n">
        <v>0.03</v>
      </c>
      <c r="E53" s="125" t="n">
        <v>0.04</v>
      </c>
      <c r="F53" s="125" t="n">
        <v>0.03</v>
      </c>
      <c r="G53" s="125" t="n">
        <v>0.035</v>
      </c>
      <c r="I53" s="125" t="n">
        <v>0.005</v>
      </c>
      <c r="J53" s="125" t="n">
        <v>0</v>
      </c>
      <c r="K53" s="127" t="n">
        <v>0.05</v>
      </c>
      <c r="L53" s="125" t="n">
        <v>0.00532177811705</v>
      </c>
      <c r="M53" s="125" t="n">
        <v>0.03</v>
      </c>
      <c r="N53" s="125" t="n">
        <v>-0.005</v>
      </c>
      <c r="O53" s="125" t="n">
        <v>0.03</v>
      </c>
      <c r="P53" s="125" t="n">
        <v>0.005</v>
      </c>
      <c r="Q53" s="127" t="n">
        <v>0</v>
      </c>
      <c r="R53" s="127" t="n">
        <v>0.025</v>
      </c>
      <c r="S53" s="127" t="n">
        <v>0.02</v>
      </c>
      <c r="T53" s="127" t="n">
        <v>0.02</v>
      </c>
      <c r="U53" s="127" t="n">
        <v>0.015</v>
      </c>
      <c r="V53" s="127" t="n">
        <v>0</v>
      </c>
      <c r="W53" s="127" t="n">
        <v>0.01</v>
      </c>
      <c r="X53" s="127" t="n">
        <v>0</v>
      </c>
      <c r="Y53" s="127" t="n">
        <v>0</v>
      </c>
      <c r="AA53" s="127" t="n">
        <v>0.015</v>
      </c>
      <c r="AB53" s="127" t="n">
        <v>-0.005</v>
      </c>
      <c r="AC53" s="127" t="n">
        <v>0</v>
      </c>
      <c r="AD53" s="125" t="n">
        <v>0.01</v>
      </c>
    </row>
    <row r="54" customFormat="false" ht="12" hidden="false" customHeight="false" outlineLevel="0" collapsed="false">
      <c r="B54" s="126" t="n">
        <f aca="false">EOMONTH(B53,0)+1</f>
        <v>38384</v>
      </c>
      <c r="C54" s="125" t="n">
        <v>0</v>
      </c>
      <c r="D54" s="125" t="n">
        <v>0.03</v>
      </c>
      <c r="E54" s="125" t="n">
        <v>0.04</v>
      </c>
      <c r="F54" s="125" t="n">
        <v>0.03</v>
      </c>
      <c r="G54" s="125" t="n">
        <v>0.035</v>
      </c>
      <c r="I54" s="125" t="n">
        <v>0.005</v>
      </c>
      <c r="J54" s="125" t="n">
        <v>0</v>
      </c>
      <c r="K54" s="127" t="n">
        <v>0.05</v>
      </c>
      <c r="L54" s="125" t="n">
        <v>0.0053235622982854</v>
      </c>
      <c r="M54" s="125" t="n">
        <v>0.03</v>
      </c>
      <c r="N54" s="125" t="n">
        <v>-0.005</v>
      </c>
      <c r="O54" s="125" t="n">
        <v>0.03</v>
      </c>
      <c r="P54" s="125" t="n">
        <v>0.005</v>
      </c>
      <c r="Q54" s="127" t="n">
        <v>0</v>
      </c>
      <c r="R54" s="127" t="n">
        <v>0.025</v>
      </c>
      <c r="S54" s="127" t="n">
        <v>0.02</v>
      </c>
      <c r="T54" s="127" t="n">
        <v>0.02</v>
      </c>
      <c r="U54" s="127" t="n">
        <v>0.015</v>
      </c>
      <c r="V54" s="127" t="n">
        <v>0</v>
      </c>
      <c r="W54" s="127" t="n">
        <v>0.01</v>
      </c>
      <c r="X54" s="127" t="n">
        <v>0</v>
      </c>
      <c r="Y54" s="127" t="n">
        <v>0</v>
      </c>
      <c r="AA54" s="127" t="n">
        <v>0.015</v>
      </c>
      <c r="AB54" s="127" t="n">
        <v>-0.005</v>
      </c>
      <c r="AC54" s="127" t="n">
        <v>0</v>
      </c>
      <c r="AD54" s="125" t="n">
        <v>0.01</v>
      </c>
    </row>
    <row r="55" customFormat="false" ht="12" hidden="false" customHeight="false" outlineLevel="0" collapsed="false">
      <c r="B55" s="126" t="n">
        <f aca="false">EOMONTH(B54,0)+1</f>
        <v>38412</v>
      </c>
      <c r="C55" s="125" t="n">
        <v>0</v>
      </c>
      <c r="D55" s="125" t="n">
        <v>0.03</v>
      </c>
      <c r="E55" s="125" t="n">
        <v>0.04</v>
      </c>
      <c r="F55" s="125" t="n">
        <v>0.03</v>
      </c>
      <c r="G55" s="125" t="n">
        <v>0.035</v>
      </c>
      <c r="I55" s="125" t="n">
        <v>0.005</v>
      </c>
      <c r="J55" s="125" t="n">
        <v>0</v>
      </c>
      <c r="K55" s="127" t="n">
        <v>0.05</v>
      </c>
      <c r="L55" s="125" t="n">
        <v>0.0053252324565663</v>
      </c>
      <c r="M55" s="125" t="n">
        <v>0.03</v>
      </c>
      <c r="N55" s="125" t="n">
        <v>-0.005</v>
      </c>
      <c r="O55" s="125" t="n">
        <v>0.03</v>
      </c>
      <c r="P55" s="125" t="n">
        <v>0.005</v>
      </c>
      <c r="Q55" s="127" t="n">
        <v>0</v>
      </c>
      <c r="R55" s="127" t="n">
        <v>0.025</v>
      </c>
      <c r="S55" s="127" t="n">
        <v>0.02</v>
      </c>
      <c r="T55" s="127" t="n">
        <v>0.02</v>
      </c>
      <c r="U55" s="127" t="n">
        <v>0.015</v>
      </c>
      <c r="V55" s="127" t="n">
        <v>0</v>
      </c>
      <c r="W55" s="127" t="n">
        <v>0.01</v>
      </c>
      <c r="X55" s="127" t="n">
        <v>0</v>
      </c>
      <c r="Y55" s="127" t="n">
        <v>0</v>
      </c>
      <c r="AA55" s="127" t="n">
        <v>0.015</v>
      </c>
      <c r="AB55" s="127" t="n">
        <v>-0.005</v>
      </c>
      <c r="AC55" s="127" t="n">
        <v>0</v>
      </c>
      <c r="AD55" s="125" t="n">
        <v>0.01</v>
      </c>
    </row>
    <row r="56" customFormat="false" ht="12" hidden="false" customHeight="false" outlineLevel="0" collapsed="false">
      <c r="B56" s="126" t="n">
        <f aca="false">EOMONTH(B55,0)+1</f>
        <v>38443</v>
      </c>
      <c r="C56" s="125" t="n">
        <v>0</v>
      </c>
      <c r="D56" s="125" t="n">
        <v>0.03</v>
      </c>
      <c r="E56" s="125" t="n">
        <v>0.03</v>
      </c>
      <c r="F56" s="125" t="n">
        <v>0.03</v>
      </c>
      <c r="G56" s="125" t="n">
        <v>0.02</v>
      </c>
      <c r="I56" s="125" t="n">
        <v>0.0025</v>
      </c>
      <c r="J56" s="125" t="n">
        <v>0</v>
      </c>
      <c r="K56" s="127" t="n">
        <v>0.015</v>
      </c>
      <c r="L56" s="125" t="n">
        <v>0.0016645600244003</v>
      </c>
      <c r="M56" s="125" t="n">
        <v>0.01</v>
      </c>
      <c r="N56" s="125" t="n">
        <v>-0.015</v>
      </c>
      <c r="O56" s="125" t="n">
        <v>0.03</v>
      </c>
      <c r="P56" s="125" t="n">
        <v>0.005</v>
      </c>
      <c r="Q56" s="127" t="n">
        <v>0</v>
      </c>
      <c r="R56" s="127" t="n">
        <v>0.025</v>
      </c>
      <c r="S56" s="127" t="n">
        <v>0.02</v>
      </c>
      <c r="T56" s="127" t="n">
        <v>0.02</v>
      </c>
      <c r="U56" s="127" t="n">
        <v>0.015</v>
      </c>
      <c r="V56" s="127" t="n">
        <v>0</v>
      </c>
      <c r="W56" s="127" t="n">
        <v>0.01</v>
      </c>
      <c r="X56" s="127" t="n">
        <v>0</v>
      </c>
      <c r="Y56" s="127" t="n">
        <v>0</v>
      </c>
      <c r="AA56" s="127" t="n">
        <v>0.015</v>
      </c>
      <c r="AB56" s="127" t="n">
        <v>-0.015</v>
      </c>
      <c r="AC56" s="127" t="n">
        <v>0</v>
      </c>
      <c r="AD56" s="125" t="n">
        <v>0.01</v>
      </c>
    </row>
    <row r="57" customFormat="false" ht="12" hidden="false" customHeight="false" outlineLevel="0" collapsed="false">
      <c r="B57" s="126" t="n">
        <f aca="false">EOMONTH(B56,0)+1</f>
        <v>38473</v>
      </c>
      <c r="C57" s="125" t="n">
        <v>0</v>
      </c>
      <c r="D57" s="125" t="n">
        <v>0.03</v>
      </c>
      <c r="E57" s="125" t="n">
        <v>0.03</v>
      </c>
      <c r="F57" s="125" t="n">
        <v>0.03</v>
      </c>
      <c r="G57" s="125" t="n">
        <v>0.02</v>
      </c>
      <c r="I57" s="125" t="n">
        <v>0.0025</v>
      </c>
      <c r="J57" s="125" t="n">
        <v>0</v>
      </c>
      <c r="K57" s="127" t="n">
        <v>0.015</v>
      </c>
      <c r="L57" s="125" t="n">
        <v>0.0016648285464719</v>
      </c>
      <c r="M57" s="125" t="n">
        <v>0.01</v>
      </c>
      <c r="N57" s="125" t="n">
        <v>-0.015</v>
      </c>
      <c r="O57" s="125" t="n">
        <v>0.03</v>
      </c>
      <c r="P57" s="125" t="n">
        <v>0.005</v>
      </c>
      <c r="Q57" s="127" t="n">
        <v>0</v>
      </c>
      <c r="R57" s="127" t="n">
        <v>0.025</v>
      </c>
      <c r="S57" s="127" t="n">
        <v>0.02</v>
      </c>
      <c r="T57" s="127" t="n">
        <v>0.02</v>
      </c>
      <c r="U57" s="127" t="n">
        <v>0.015</v>
      </c>
      <c r="V57" s="127" t="n">
        <v>0</v>
      </c>
      <c r="W57" s="127" t="n">
        <v>0.01</v>
      </c>
      <c r="X57" s="127" t="n">
        <v>0</v>
      </c>
      <c r="Y57" s="127" t="n">
        <v>0</v>
      </c>
      <c r="AA57" s="127" t="n">
        <v>0.015</v>
      </c>
      <c r="AB57" s="127" t="n">
        <v>-0.015</v>
      </c>
      <c r="AC57" s="127" t="n">
        <v>0</v>
      </c>
      <c r="AD57" s="125" t="n">
        <v>0.01</v>
      </c>
    </row>
    <row r="58" customFormat="false" ht="12" hidden="false" customHeight="false" outlineLevel="0" collapsed="false">
      <c r="B58" s="126" t="n">
        <f aca="false">EOMONTH(B57,0)+1</f>
        <v>38504</v>
      </c>
      <c r="C58" s="125" t="n">
        <v>0</v>
      </c>
      <c r="D58" s="125" t="n">
        <v>0.03</v>
      </c>
      <c r="E58" s="125" t="n">
        <v>0.03</v>
      </c>
      <c r="F58" s="125" t="n">
        <v>0.03</v>
      </c>
      <c r="G58" s="125" t="n">
        <v>0.02</v>
      </c>
      <c r="I58" s="125" t="n">
        <v>0.0025</v>
      </c>
      <c r="J58" s="125" t="n">
        <v>0</v>
      </c>
      <c r="K58" s="127" t="n">
        <v>0.015</v>
      </c>
      <c r="L58" s="125" t="n">
        <v>0.0016651106716238</v>
      </c>
      <c r="M58" s="125" t="n">
        <v>0.01</v>
      </c>
      <c r="N58" s="125" t="n">
        <v>-0.015</v>
      </c>
      <c r="O58" s="125" t="n">
        <v>0.03</v>
      </c>
      <c r="P58" s="125" t="n">
        <v>0.005</v>
      </c>
      <c r="Q58" s="127" t="n">
        <v>0</v>
      </c>
      <c r="R58" s="127" t="n">
        <v>0.025</v>
      </c>
      <c r="S58" s="127" t="n">
        <v>0.02</v>
      </c>
      <c r="T58" s="127" t="n">
        <v>0.02</v>
      </c>
      <c r="U58" s="127" t="n">
        <v>0.015</v>
      </c>
      <c r="V58" s="127" t="n">
        <v>0</v>
      </c>
      <c r="W58" s="127" t="n">
        <v>0.01</v>
      </c>
      <c r="X58" s="127" t="n">
        <v>0</v>
      </c>
      <c r="Y58" s="127" t="n">
        <v>0</v>
      </c>
      <c r="AA58" s="127" t="n">
        <v>0.015</v>
      </c>
      <c r="AB58" s="127" t="n">
        <v>-0.015</v>
      </c>
      <c r="AC58" s="127" t="n">
        <v>0</v>
      </c>
      <c r="AD58" s="125" t="n">
        <v>0.01</v>
      </c>
    </row>
    <row r="59" customFormat="false" ht="12" hidden="false" customHeight="false" outlineLevel="0" collapsed="false">
      <c r="B59" s="126" t="n">
        <f aca="false">EOMONTH(B58,0)+1</f>
        <v>38534</v>
      </c>
      <c r="C59" s="125" t="n">
        <v>0</v>
      </c>
      <c r="D59" s="125" t="n">
        <v>0.03</v>
      </c>
      <c r="E59" s="125" t="n">
        <v>0.03</v>
      </c>
      <c r="F59" s="125" t="n">
        <v>0.03</v>
      </c>
      <c r="G59" s="125" t="n">
        <v>0.02</v>
      </c>
      <c r="I59" s="125" t="n">
        <v>0.0025</v>
      </c>
      <c r="J59" s="125" t="n">
        <v>0</v>
      </c>
      <c r="K59" s="127" t="n">
        <v>0.015</v>
      </c>
      <c r="L59" s="125" t="n">
        <v>0.0016652831726095</v>
      </c>
      <c r="M59" s="125" t="n">
        <v>0.01</v>
      </c>
      <c r="N59" s="125" t="n">
        <v>-0.015</v>
      </c>
      <c r="O59" s="125" t="n">
        <v>0.03</v>
      </c>
      <c r="P59" s="125" t="n">
        <v>0.005</v>
      </c>
      <c r="Q59" s="127" t="n">
        <v>0</v>
      </c>
      <c r="R59" s="127" t="n">
        <v>0.025</v>
      </c>
      <c r="S59" s="127" t="n">
        <v>0.02</v>
      </c>
      <c r="T59" s="127" t="n">
        <v>0.02</v>
      </c>
      <c r="U59" s="127" t="n">
        <v>0.015</v>
      </c>
      <c r="V59" s="127" t="n">
        <v>0</v>
      </c>
      <c r="W59" s="127" t="n">
        <v>0.01</v>
      </c>
      <c r="X59" s="127" t="n">
        <v>0</v>
      </c>
      <c r="Y59" s="127" t="n">
        <v>0</v>
      </c>
      <c r="AA59" s="127" t="n">
        <v>0.015</v>
      </c>
      <c r="AB59" s="127" t="n">
        <v>-0.015</v>
      </c>
      <c r="AC59" s="127" t="n">
        <v>0</v>
      </c>
      <c r="AD59" s="125" t="n">
        <v>0.01</v>
      </c>
    </row>
    <row r="60" customFormat="false" ht="12" hidden="false" customHeight="false" outlineLevel="0" collapsed="false">
      <c r="B60" s="126" t="n">
        <f aca="false">EOMONTH(B59,0)+1</f>
        <v>38565</v>
      </c>
      <c r="C60" s="125" t="n">
        <v>0</v>
      </c>
      <c r="D60" s="125" t="n">
        <v>0.03</v>
      </c>
      <c r="E60" s="125" t="n">
        <v>0.03</v>
      </c>
      <c r="F60" s="125" t="n">
        <v>0.03</v>
      </c>
      <c r="G60" s="125" t="n">
        <v>0.02</v>
      </c>
      <c r="I60" s="125" t="n">
        <v>0.0025</v>
      </c>
      <c r="J60" s="125" t="n">
        <v>0</v>
      </c>
      <c r="K60" s="127" t="n">
        <v>0.015</v>
      </c>
      <c r="L60" s="125" t="n">
        <v>0.0016653576754831</v>
      </c>
      <c r="M60" s="125" t="n">
        <v>0.01</v>
      </c>
      <c r="N60" s="125" t="n">
        <v>-0.015</v>
      </c>
      <c r="O60" s="125" t="n">
        <v>0.03</v>
      </c>
      <c r="P60" s="125" t="n">
        <v>0.005</v>
      </c>
      <c r="Q60" s="127" t="n">
        <v>0</v>
      </c>
      <c r="R60" s="127" t="n">
        <v>0.025</v>
      </c>
      <c r="S60" s="127" t="n">
        <v>0.02</v>
      </c>
      <c r="T60" s="127" t="n">
        <v>0.02</v>
      </c>
      <c r="U60" s="127" t="n">
        <v>0.015</v>
      </c>
      <c r="V60" s="127" t="n">
        <v>0</v>
      </c>
      <c r="W60" s="127" t="n">
        <v>0.01</v>
      </c>
      <c r="X60" s="127" t="n">
        <v>0</v>
      </c>
      <c r="Y60" s="127" t="n">
        <v>0</v>
      </c>
      <c r="AA60" s="127" t="n">
        <v>0.015</v>
      </c>
      <c r="AB60" s="127" t="n">
        <v>-0.015</v>
      </c>
      <c r="AC60" s="127" t="n">
        <v>0</v>
      </c>
      <c r="AD60" s="125" t="n">
        <v>0.01</v>
      </c>
    </row>
    <row r="61" customFormat="false" ht="12" hidden="false" customHeight="false" outlineLevel="0" collapsed="false">
      <c r="B61" s="126" t="n">
        <f aca="false">EOMONTH(B60,0)+1</f>
        <v>38596</v>
      </c>
      <c r="C61" s="125" t="n">
        <v>0</v>
      </c>
      <c r="D61" s="125" t="n">
        <v>0.03</v>
      </c>
      <c r="E61" s="125" t="n">
        <v>0.03</v>
      </c>
      <c r="F61" s="125" t="n">
        <v>0.03</v>
      </c>
      <c r="G61" s="125" t="n">
        <v>0.02</v>
      </c>
      <c r="I61" s="125" t="n">
        <v>0.0025</v>
      </c>
      <c r="J61" s="125" t="n">
        <v>0</v>
      </c>
      <c r="K61" s="127" t="n">
        <v>0.015</v>
      </c>
      <c r="L61" s="125" t="n">
        <v>0.0016654271186469</v>
      </c>
      <c r="M61" s="125" t="n">
        <v>0.0125</v>
      </c>
      <c r="N61" s="125" t="n">
        <v>-0.015</v>
      </c>
      <c r="O61" s="125" t="n">
        <v>0.03</v>
      </c>
      <c r="P61" s="125" t="n">
        <v>0.005</v>
      </c>
      <c r="Q61" s="127" t="n">
        <v>0</v>
      </c>
      <c r="R61" s="127" t="n">
        <v>0.025</v>
      </c>
      <c r="S61" s="127" t="n">
        <v>0.02</v>
      </c>
      <c r="T61" s="127" t="n">
        <v>0.02</v>
      </c>
      <c r="U61" s="127" t="n">
        <v>0.015</v>
      </c>
      <c r="V61" s="127" t="n">
        <v>0</v>
      </c>
      <c r="W61" s="127" t="n">
        <v>0.01</v>
      </c>
      <c r="X61" s="127" t="n">
        <v>0</v>
      </c>
      <c r="Y61" s="127" t="n">
        <v>0</v>
      </c>
      <c r="AA61" s="127" t="n">
        <v>0.015</v>
      </c>
      <c r="AB61" s="127" t="n">
        <v>-0.015</v>
      </c>
      <c r="AC61" s="127" t="n">
        <v>0</v>
      </c>
      <c r="AD61" s="125" t="n">
        <v>0.01</v>
      </c>
    </row>
    <row r="62" customFormat="false" ht="12" hidden="false" customHeight="false" outlineLevel="0" collapsed="false">
      <c r="B62" s="126" t="n">
        <f aca="false">EOMONTH(B61,0)+1</f>
        <v>38626</v>
      </c>
      <c r="C62" s="125" t="n">
        <v>0</v>
      </c>
      <c r="D62" s="125" t="n">
        <v>0.03</v>
      </c>
      <c r="E62" s="125" t="n">
        <v>0.03</v>
      </c>
      <c r="F62" s="125" t="n">
        <v>0.03</v>
      </c>
      <c r="G62" s="125" t="n">
        <v>0.02</v>
      </c>
      <c r="I62" s="125" t="n">
        <v>0.0025</v>
      </c>
      <c r="J62" s="125" t="n">
        <v>0</v>
      </c>
      <c r="K62" s="127" t="n">
        <v>0.015</v>
      </c>
      <c r="L62" s="125" t="n">
        <v>0.0016654233169359</v>
      </c>
      <c r="M62" s="125" t="n">
        <v>0.03</v>
      </c>
      <c r="N62" s="125" t="n">
        <v>-0.015</v>
      </c>
      <c r="O62" s="125" t="n">
        <v>0.03</v>
      </c>
      <c r="P62" s="125" t="n">
        <v>0.005</v>
      </c>
      <c r="Q62" s="127" t="n">
        <v>0</v>
      </c>
      <c r="R62" s="127" t="n">
        <v>0.025</v>
      </c>
      <c r="S62" s="127" t="n">
        <v>0.02</v>
      </c>
      <c r="T62" s="127" t="n">
        <v>0.02</v>
      </c>
      <c r="U62" s="127" t="n">
        <v>0.015</v>
      </c>
      <c r="V62" s="127" t="n">
        <v>0</v>
      </c>
      <c r="W62" s="127" t="n">
        <v>0.01</v>
      </c>
      <c r="X62" s="127" t="n">
        <v>0</v>
      </c>
      <c r="Y62" s="127" t="n">
        <v>0</v>
      </c>
      <c r="AA62" s="127" t="n">
        <v>0.015</v>
      </c>
      <c r="AB62" s="127" t="n">
        <v>-0.015</v>
      </c>
      <c r="AC62" s="127" t="n">
        <v>0</v>
      </c>
      <c r="AD62" s="125" t="n">
        <v>0.01</v>
      </c>
    </row>
    <row r="63" customFormat="false" ht="12" hidden="false" customHeight="false" outlineLevel="0" collapsed="false">
      <c r="B63" s="126" t="n">
        <f aca="false">EOMONTH(B62,0)+1</f>
        <v>38657</v>
      </c>
      <c r="C63" s="125" t="n">
        <v>0</v>
      </c>
      <c r="D63" s="125" t="n">
        <v>0.032</v>
      </c>
      <c r="E63" s="125" t="n">
        <v>0.03</v>
      </c>
      <c r="F63" s="125" t="n">
        <v>0.032</v>
      </c>
      <c r="G63" s="125" t="n">
        <v>0.035</v>
      </c>
      <c r="I63" s="125" t="n">
        <v>0.005</v>
      </c>
      <c r="J63" s="125" t="n">
        <v>0</v>
      </c>
      <c r="K63" s="127" t="n">
        <v>0.05</v>
      </c>
      <c r="L63" s="125" t="n">
        <v>0.0053288707506891</v>
      </c>
      <c r="M63" s="125" t="n">
        <v>0.03</v>
      </c>
      <c r="N63" s="125" t="n">
        <v>-0.005</v>
      </c>
      <c r="O63" s="125" t="n">
        <v>0.032</v>
      </c>
      <c r="P63" s="125" t="n">
        <v>0.005</v>
      </c>
      <c r="Q63" s="127" t="n">
        <v>0</v>
      </c>
      <c r="R63" s="127" t="n">
        <v>0.025</v>
      </c>
      <c r="S63" s="127" t="n">
        <v>0.02</v>
      </c>
      <c r="T63" s="127" t="n">
        <v>0.02</v>
      </c>
      <c r="U63" s="127" t="n">
        <v>0.015</v>
      </c>
      <c r="V63" s="127" t="n">
        <v>0</v>
      </c>
      <c r="W63" s="127" t="n">
        <v>0.01</v>
      </c>
      <c r="X63" s="127" t="n">
        <v>0</v>
      </c>
      <c r="Y63" s="127" t="n">
        <v>0</v>
      </c>
      <c r="AA63" s="127" t="n">
        <v>0.015</v>
      </c>
      <c r="AB63" s="127" t="n">
        <v>-0.005</v>
      </c>
      <c r="AC63" s="127" t="n">
        <v>0</v>
      </c>
      <c r="AD63" s="125" t="n">
        <v>0.01</v>
      </c>
    </row>
    <row r="64" customFormat="false" ht="12" hidden="false" customHeight="false" outlineLevel="0" collapsed="false">
      <c r="B64" s="126" t="n">
        <f aca="false">EOMONTH(B63,0)+1</f>
        <v>38687</v>
      </c>
      <c r="C64" s="125" t="n">
        <v>0</v>
      </c>
      <c r="D64" s="125" t="n">
        <v>0.032</v>
      </c>
      <c r="E64" s="125" t="n">
        <v>0.03</v>
      </c>
      <c r="F64" s="125" t="n">
        <v>0.032</v>
      </c>
      <c r="G64" s="125" t="n">
        <v>0.035</v>
      </c>
      <c r="I64" s="125" t="n">
        <v>0.005</v>
      </c>
      <c r="J64" s="125" t="n">
        <v>0</v>
      </c>
      <c r="K64" s="127" t="n">
        <v>0.05</v>
      </c>
      <c r="L64" s="125" t="n">
        <v>0.0053283600254421</v>
      </c>
      <c r="M64" s="125" t="n">
        <v>0.03</v>
      </c>
      <c r="N64" s="125" t="n">
        <v>-0.005</v>
      </c>
      <c r="O64" s="125" t="n">
        <v>0.032</v>
      </c>
      <c r="P64" s="125" t="n">
        <v>0.005</v>
      </c>
      <c r="Q64" s="127" t="n">
        <v>0</v>
      </c>
      <c r="R64" s="127" t="n">
        <v>0.025</v>
      </c>
      <c r="S64" s="127" t="n">
        <v>0.02</v>
      </c>
      <c r="T64" s="127" t="n">
        <v>0.02</v>
      </c>
      <c r="U64" s="127" t="n">
        <v>0.015</v>
      </c>
      <c r="V64" s="127" t="n">
        <v>0</v>
      </c>
      <c r="W64" s="127" t="n">
        <v>0.01</v>
      </c>
      <c r="X64" s="127" t="n">
        <v>0</v>
      </c>
      <c r="Y64" s="127" t="n">
        <v>0</v>
      </c>
      <c r="AA64" s="127" t="n">
        <v>0.015</v>
      </c>
      <c r="AB64" s="127" t="n">
        <v>-0.005</v>
      </c>
      <c r="AC64" s="127" t="n">
        <v>0</v>
      </c>
      <c r="AD64" s="125" t="n">
        <v>0.01</v>
      </c>
    </row>
    <row r="65" customFormat="false" ht="12" hidden="false" customHeight="false" outlineLevel="0" collapsed="false">
      <c r="B65" s="126" t="n">
        <f aca="false">EOMONTH(B64,0)+1</f>
        <v>38718</v>
      </c>
      <c r="C65" s="125" t="n">
        <v>0</v>
      </c>
      <c r="D65" s="125" t="n">
        <v>0.032</v>
      </c>
      <c r="E65" s="125" t="n">
        <v>0.03</v>
      </c>
      <c r="F65" s="125" t="n">
        <v>0.032</v>
      </c>
      <c r="G65" s="125" t="n">
        <v>0.035</v>
      </c>
      <c r="I65" s="125" t="n">
        <v>0.005</v>
      </c>
      <c r="J65" s="125" t="n">
        <v>0</v>
      </c>
      <c r="K65" s="127" t="n">
        <v>0.05</v>
      </c>
      <c r="L65" s="125" t="n">
        <v>0.0053274800111598</v>
      </c>
      <c r="M65" s="125" t="n">
        <v>0.03</v>
      </c>
      <c r="N65" s="125" t="n">
        <v>-0.005</v>
      </c>
      <c r="O65" s="125" t="n">
        <v>0.032</v>
      </c>
      <c r="P65" s="125" t="n">
        <v>0.005</v>
      </c>
      <c r="Q65" s="127" t="n">
        <v>0</v>
      </c>
      <c r="R65" s="127" t="n">
        <v>0.025</v>
      </c>
      <c r="S65" s="127" t="n">
        <v>0.02</v>
      </c>
      <c r="T65" s="127" t="n">
        <v>0.02</v>
      </c>
      <c r="U65" s="127" t="n">
        <v>0.015</v>
      </c>
      <c r="V65" s="127" t="n">
        <v>0</v>
      </c>
      <c r="W65" s="127" t="n">
        <v>0.01</v>
      </c>
      <c r="X65" s="127" t="n">
        <v>0</v>
      </c>
      <c r="Y65" s="127" t="n">
        <v>0</v>
      </c>
      <c r="AA65" s="127" t="n">
        <v>0.015</v>
      </c>
      <c r="AB65" s="127" t="n">
        <v>-0.005</v>
      </c>
      <c r="AC65" s="127" t="n">
        <v>0</v>
      </c>
      <c r="AD65" s="125" t="n">
        <v>0.01</v>
      </c>
    </row>
    <row r="66" customFormat="false" ht="12" hidden="false" customHeight="false" outlineLevel="0" collapsed="false">
      <c r="B66" s="126" t="n">
        <f aca="false">EOMONTH(B65,0)+1</f>
        <v>38749</v>
      </c>
      <c r="C66" s="125" t="n">
        <v>0</v>
      </c>
      <c r="D66" s="125" t="n">
        <v>0.032</v>
      </c>
      <c r="E66" s="125" t="n">
        <v>0.03</v>
      </c>
      <c r="F66" s="125" t="n">
        <v>0.032</v>
      </c>
      <c r="G66" s="125" t="n">
        <v>0.035</v>
      </c>
      <c r="I66" s="125" t="n">
        <v>0.005</v>
      </c>
      <c r="J66" s="125" t="n">
        <v>0</v>
      </c>
      <c r="K66" s="127" t="n">
        <v>0.05</v>
      </c>
      <c r="L66" s="125" t="n">
        <v>0.0053259709073125</v>
      </c>
      <c r="M66" s="125" t="n">
        <v>0.03</v>
      </c>
      <c r="N66" s="125" t="n">
        <v>-0.005</v>
      </c>
      <c r="O66" s="125" t="n">
        <v>0.032</v>
      </c>
      <c r="P66" s="125" t="n">
        <v>0.005</v>
      </c>
      <c r="Q66" s="127" t="n">
        <v>0</v>
      </c>
      <c r="R66" s="127" t="n">
        <v>0.025</v>
      </c>
      <c r="S66" s="127" t="n">
        <v>0.02</v>
      </c>
      <c r="T66" s="127" t="n">
        <v>0.02</v>
      </c>
      <c r="U66" s="127" t="n">
        <v>0.015</v>
      </c>
      <c r="V66" s="127" t="n">
        <v>0</v>
      </c>
      <c r="W66" s="127" t="n">
        <v>0.01</v>
      </c>
      <c r="X66" s="127" t="n">
        <v>0</v>
      </c>
      <c r="Y66" s="127" t="n">
        <v>0</v>
      </c>
      <c r="AA66" s="127" t="n">
        <v>0.015</v>
      </c>
      <c r="AB66" s="127" t="n">
        <v>-0.005</v>
      </c>
      <c r="AC66" s="127" t="n">
        <v>0</v>
      </c>
      <c r="AD66" s="125" t="n">
        <v>0.01</v>
      </c>
    </row>
    <row r="67" customFormat="false" ht="12" hidden="false" customHeight="false" outlineLevel="0" collapsed="false">
      <c r="B67" s="126" t="n">
        <f aca="false">EOMONTH(B66,0)+1</f>
        <v>38777</v>
      </c>
      <c r="C67" s="125" t="n">
        <v>0</v>
      </c>
      <c r="D67" s="125" t="n">
        <v>0.032</v>
      </c>
      <c r="E67" s="125" t="n">
        <v>0.03</v>
      </c>
      <c r="F67" s="125" t="n">
        <v>0.032</v>
      </c>
      <c r="G67" s="125" t="n">
        <v>0.035</v>
      </c>
      <c r="I67" s="125" t="n">
        <v>0.005</v>
      </c>
      <c r="J67" s="125" t="n">
        <v>0</v>
      </c>
      <c r="K67" s="127" t="n">
        <v>0.05</v>
      </c>
      <c r="L67" s="125" t="n">
        <v>0.005324539442903</v>
      </c>
      <c r="M67" s="125" t="n">
        <v>0.03</v>
      </c>
      <c r="N67" s="125" t="n">
        <v>-0.005</v>
      </c>
      <c r="O67" s="125" t="n">
        <v>0.032</v>
      </c>
      <c r="P67" s="125" t="n">
        <v>0.005</v>
      </c>
      <c r="Q67" s="127" t="n">
        <v>0</v>
      </c>
      <c r="R67" s="127" t="n">
        <v>0.025</v>
      </c>
      <c r="S67" s="127" t="n">
        <v>0.02</v>
      </c>
      <c r="T67" s="127" t="n">
        <v>0.02</v>
      </c>
      <c r="U67" s="127" t="n">
        <v>0.015</v>
      </c>
      <c r="V67" s="127" t="n">
        <v>0</v>
      </c>
      <c r="W67" s="127" t="n">
        <v>0.01</v>
      </c>
      <c r="X67" s="127" t="n">
        <v>0</v>
      </c>
      <c r="Y67" s="127" t="n">
        <v>0</v>
      </c>
      <c r="AA67" s="127" t="n">
        <v>0.015</v>
      </c>
      <c r="AB67" s="127" t="n">
        <v>-0.005</v>
      </c>
      <c r="AC67" s="127" t="n">
        <v>0</v>
      </c>
      <c r="AD67" s="125" t="n">
        <v>0.01</v>
      </c>
    </row>
    <row r="68" customFormat="false" ht="12" hidden="false" customHeight="false" outlineLevel="0" collapsed="false">
      <c r="B68" s="126" t="n">
        <f aca="false">EOMONTH(B67,0)+1</f>
        <v>38808</v>
      </c>
      <c r="C68" s="125" t="n">
        <v>0</v>
      </c>
      <c r="D68" s="125" t="n">
        <v>0.032</v>
      </c>
      <c r="E68" s="125" t="n">
        <v>0.03</v>
      </c>
      <c r="F68" s="125" t="n">
        <v>0.032</v>
      </c>
      <c r="G68" s="125" t="n">
        <v>0.02</v>
      </c>
      <c r="I68" s="125" t="n">
        <v>0.0025</v>
      </c>
      <c r="J68" s="125" t="n">
        <v>0</v>
      </c>
      <c r="K68" s="127" t="n">
        <v>0.015</v>
      </c>
      <c r="L68" s="125" t="n">
        <v>0.0016633996803337</v>
      </c>
      <c r="M68" s="125" t="n">
        <v>0.01</v>
      </c>
      <c r="N68" s="125" t="n">
        <v>-0.015</v>
      </c>
      <c r="O68" s="125" t="n">
        <v>0.032</v>
      </c>
      <c r="P68" s="125" t="n">
        <v>0.005</v>
      </c>
      <c r="Q68" s="127" t="n">
        <v>0</v>
      </c>
      <c r="R68" s="127" t="n">
        <v>0.025</v>
      </c>
      <c r="S68" s="127" t="n">
        <v>0.02</v>
      </c>
      <c r="T68" s="127" t="n">
        <v>0.02</v>
      </c>
      <c r="U68" s="127" t="n">
        <v>0.015</v>
      </c>
      <c r="V68" s="127" t="n">
        <v>0</v>
      </c>
      <c r="W68" s="127" t="n">
        <v>0.01</v>
      </c>
      <c r="X68" s="127" t="n">
        <v>0</v>
      </c>
      <c r="Y68" s="127" t="n">
        <v>0</v>
      </c>
      <c r="AA68" s="127" t="n">
        <v>0.015</v>
      </c>
      <c r="AB68" s="127" t="n">
        <v>-0.015</v>
      </c>
      <c r="AC68" s="127" t="n">
        <v>0</v>
      </c>
      <c r="AD68" s="125" t="n">
        <v>0.01</v>
      </c>
    </row>
    <row r="69" customFormat="false" ht="12" hidden="false" customHeight="false" outlineLevel="0" collapsed="false">
      <c r="B69" s="126" t="n">
        <f aca="false">EOMONTH(B68,0)+1</f>
        <v>38838</v>
      </c>
      <c r="C69" s="125" t="n">
        <v>0</v>
      </c>
      <c r="D69" s="125" t="n">
        <v>0.032</v>
      </c>
      <c r="E69" s="125" t="n">
        <v>0.03</v>
      </c>
      <c r="F69" s="125" t="n">
        <v>0.032</v>
      </c>
      <c r="G69" s="125" t="n">
        <v>0.02</v>
      </c>
      <c r="I69" s="125" t="n">
        <v>0.0025</v>
      </c>
      <c r="J69" s="125" t="n">
        <v>0</v>
      </c>
      <c r="K69" s="127" t="n">
        <v>0.015</v>
      </c>
      <c r="L69" s="125" t="n">
        <v>0.0016628739083026</v>
      </c>
      <c r="M69" s="125" t="n">
        <v>0.01</v>
      </c>
      <c r="N69" s="125" t="n">
        <v>-0.015</v>
      </c>
      <c r="O69" s="125" t="n">
        <v>0.032</v>
      </c>
      <c r="P69" s="125" t="n">
        <v>0.005</v>
      </c>
      <c r="Q69" s="127" t="n">
        <v>0</v>
      </c>
      <c r="R69" s="127" t="n">
        <v>0.025</v>
      </c>
      <c r="S69" s="127" t="n">
        <v>0.02</v>
      </c>
      <c r="T69" s="127" t="n">
        <v>0.02</v>
      </c>
      <c r="U69" s="127" t="n">
        <v>0.015</v>
      </c>
      <c r="V69" s="127" t="n">
        <v>0</v>
      </c>
      <c r="W69" s="127" t="n">
        <v>0.01</v>
      </c>
      <c r="X69" s="127" t="n">
        <v>0</v>
      </c>
      <c r="Y69" s="127" t="n">
        <v>0</v>
      </c>
      <c r="AA69" s="127" t="n">
        <v>0.015</v>
      </c>
      <c r="AB69" s="127" t="n">
        <v>-0.015</v>
      </c>
      <c r="AC69" s="127" t="n">
        <v>0</v>
      </c>
      <c r="AD69" s="125" t="n">
        <v>0.01</v>
      </c>
    </row>
    <row r="70" customFormat="false" ht="12" hidden="false" customHeight="false" outlineLevel="0" collapsed="false">
      <c r="B70" s="126" t="n">
        <f aca="false">EOMONTH(B69,0)+1</f>
        <v>38869</v>
      </c>
      <c r="C70" s="125" t="n">
        <v>0</v>
      </c>
      <c r="D70" s="125" t="n">
        <v>0.032</v>
      </c>
      <c r="E70" s="125" t="n">
        <v>0.03</v>
      </c>
      <c r="F70" s="125" t="n">
        <v>0.032</v>
      </c>
      <c r="G70" s="125" t="n">
        <v>0.02</v>
      </c>
      <c r="I70" s="125" t="n">
        <v>0.0025</v>
      </c>
      <c r="J70" s="125" t="n">
        <v>0</v>
      </c>
      <c r="K70" s="127" t="n">
        <v>0.015</v>
      </c>
      <c r="L70" s="125" t="n">
        <v>0.0016623062439201</v>
      </c>
      <c r="M70" s="125" t="n">
        <v>0.01</v>
      </c>
      <c r="N70" s="125" t="n">
        <v>-0.015</v>
      </c>
      <c r="O70" s="125" t="n">
        <v>0.032</v>
      </c>
      <c r="P70" s="125" t="n">
        <v>0.005</v>
      </c>
      <c r="Q70" s="127" t="n">
        <v>0</v>
      </c>
      <c r="R70" s="127" t="n">
        <v>0.025</v>
      </c>
      <c r="S70" s="127" t="n">
        <v>0.02</v>
      </c>
      <c r="T70" s="127" t="n">
        <v>0.02</v>
      </c>
      <c r="U70" s="127" t="n">
        <v>0.015</v>
      </c>
      <c r="V70" s="127" t="n">
        <v>0</v>
      </c>
      <c r="W70" s="127" t="n">
        <v>0.01</v>
      </c>
      <c r="X70" s="127" t="n">
        <v>0</v>
      </c>
      <c r="Y70" s="127" t="n">
        <v>0</v>
      </c>
      <c r="AA70" s="127" t="n">
        <v>0.015</v>
      </c>
      <c r="AB70" s="127" t="n">
        <v>-0.015</v>
      </c>
      <c r="AC70" s="127" t="n">
        <v>0</v>
      </c>
      <c r="AD70" s="125" t="n">
        <v>0.01</v>
      </c>
    </row>
    <row r="71" customFormat="false" ht="12" hidden="false" customHeight="false" outlineLevel="0" collapsed="false">
      <c r="B71" s="126" t="n">
        <f aca="false">EOMONTH(B70,0)+1</f>
        <v>38899</v>
      </c>
      <c r="C71" s="125" t="n">
        <v>0</v>
      </c>
      <c r="D71" s="125" t="n">
        <v>0.032</v>
      </c>
      <c r="E71" s="125" t="n">
        <v>0.03</v>
      </c>
      <c r="F71" s="125" t="n">
        <v>0.032</v>
      </c>
      <c r="G71" s="125" t="n">
        <v>0.02</v>
      </c>
      <c r="I71" s="125" t="n">
        <v>0.0025</v>
      </c>
      <c r="J71" s="125" t="n">
        <v>0</v>
      </c>
      <c r="K71" s="127" t="n">
        <v>0.015</v>
      </c>
      <c r="L71" s="125" t="n">
        <v>0.00166173334574</v>
      </c>
      <c r="M71" s="125" t="n">
        <v>0.01</v>
      </c>
      <c r="N71" s="125" t="n">
        <v>-0.015</v>
      </c>
      <c r="O71" s="125" t="n">
        <v>0.032</v>
      </c>
      <c r="P71" s="125" t="n">
        <v>0.005</v>
      </c>
      <c r="Q71" s="127" t="n">
        <v>0</v>
      </c>
      <c r="R71" s="127" t="n">
        <v>0.025</v>
      </c>
      <c r="S71" s="127" t="n">
        <v>0.02</v>
      </c>
      <c r="T71" s="127" t="n">
        <v>0.02</v>
      </c>
      <c r="U71" s="127" t="n">
        <v>0.015</v>
      </c>
      <c r="V71" s="127" t="n">
        <v>0</v>
      </c>
      <c r="W71" s="127" t="n">
        <v>0.01</v>
      </c>
      <c r="X71" s="127" t="n">
        <v>0</v>
      </c>
      <c r="Y71" s="127" t="n">
        <v>0</v>
      </c>
      <c r="AA71" s="127" t="n">
        <v>0.015</v>
      </c>
      <c r="AB71" s="127" t="n">
        <v>-0.015</v>
      </c>
      <c r="AC71" s="127" t="n">
        <v>0</v>
      </c>
      <c r="AD71" s="125" t="n">
        <v>0.01</v>
      </c>
    </row>
    <row r="72" customFormat="false" ht="12" hidden="false" customHeight="false" outlineLevel="0" collapsed="false">
      <c r="B72" s="126" t="n">
        <f aca="false">EOMONTH(B71,0)+1</f>
        <v>38930</v>
      </c>
      <c r="C72" s="125" t="n">
        <v>0</v>
      </c>
      <c r="D72" s="125" t="n">
        <v>0.032</v>
      </c>
      <c r="E72" s="125" t="n">
        <v>0.03</v>
      </c>
      <c r="F72" s="125" t="n">
        <v>0.032</v>
      </c>
      <c r="G72" s="125" t="n">
        <v>0.02</v>
      </c>
      <c r="I72" s="125" t="n">
        <v>0.0025</v>
      </c>
      <c r="J72" s="125" t="n">
        <v>0</v>
      </c>
      <c r="K72" s="127" t="n">
        <v>0.015</v>
      </c>
      <c r="L72" s="125" t="n">
        <v>0.0016611170581947</v>
      </c>
      <c r="M72" s="125" t="n">
        <v>0.01</v>
      </c>
      <c r="N72" s="125" t="n">
        <v>-0.015</v>
      </c>
      <c r="O72" s="125" t="n">
        <v>0.032</v>
      </c>
      <c r="P72" s="125" t="n">
        <v>0.005</v>
      </c>
      <c r="Q72" s="127" t="n">
        <v>0</v>
      </c>
      <c r="R72" s="127" t="n">
        <v>0.025</v>
      </c>
      <c r="S72" s="127" t="n">
        <v>0.02</v>
      </c>
      <c r="T72" s="127" t="n">
        <v>0.02</v>
      </c>
      <c r="U72" s="127" t="n">
        <v>0.015</v>
      </c>
      <c r="V72" s="127" t="n">
        <v>0</v>
      </c>
      <c r="W72" s="127" t="n">
        <v>0.01</v>
      </c>
      <c r="X72" s="127" t="n">
        <v>0</v>
      </c>
      <c r="Y72" s="127" t="n">
        <v>0</v>
      </c>
      <c r="AA72" s="127" t="n">
        <v>0.015</v>
      </c>
      <c r="AB72" s="127" t="n">
        <v>-0.015</v>
      </c>
      <c r="AC72" s="127" t="n">
        <v>0</v>
      </c>
      <c r="AD72" s="125" t="n">
        <v>0.01</v>
      </c>
    </row>
    <row r="73" customFormat="false" ht="12" hidden="false" customHeight="false" outlineLevel="0" collapsed="false">
      <c r="B73" s="126" t="n">
        <f aca="false">EOMONTH(B72,0)+1</f>
        <v>38961</v>
      </c>
      <c r="C73" s="125" t="n">
        <v>0</v>
      </c>
      <c r="D73" s="125" t="n">
        <v>0.032</v>
      </c>
      <c r="E73" s="125" t="n">
        <v>0.03</v>
      </c>
      <c r="F73" s="125" t="n">
        <v>0.032</v>
      </c>
      <c r="G73" s="125" t="n">
        <v>0.02</v>
      </c>
      <c r="I73" s="125" t="n">
        <v>0.0025</v>
      </c>
      <c r="J73" s="125" t="n">
        <v>0</v>
      </c>
      <c r="K73" s="127" t="n">
        <v>0.015</v>
      </c>
      <c r="L73" s="125" t="n">
        <v>0.0016604761189645</v>
      </c>
      <c r="M73" s="125" t="n">
        <v>0.0125</v>
      </c>
      <c r="N73" s="125" t="n">
        <v>-0.015</v>
      </c>
      <c r="O73" s="125" t="n">
        <v>0.032</v>
      </c>
      <c r="P73" s="125" t="n">
        <v>0.005</v>
      </c>
      <c r="Q73" s="127" t="n">
        <v>0</v>
      </c>
      <c r="R73" s="127" t="n">
        <v>0.025</v>
      </c>
      <c r="S73" s="127" t="n">
        <v>0.02</v>
      </c>
      <c r="T73" s="127" t="n">
        <v>0.02</v>
      </c>
      <c r="U73" s="127" t="n">
        <v>0.015</v>
      </c>
      <c r="V73" s="127" t="n">
        <v>0</v>
      </c>
      <c r="W73" s="127" t="n">
        <v>0.01</v>
      </c>
      <c r="X73" s="127" t="n">
        <v>0</v>
      </c>
      <c r="Y73" s="127" t="n">
        <v>0</v>
      </c>
      <c r="AA73" s="127" t="n">
        <v>0.015</v>
      </c>
      <c r="AB73" s="127" t="n">
        <v>-0.015</v>
      </c>
      <c r="AC73" s="127" t="n">
        <v>0</v>
      </c>
      <c r="AD73" s="125" t="n">
        <v>0.01</v>
      </c>
    </row>
    <row r="74" customFormat="false" ht="12" hidden="false" customHeight="false" outlineLevel="0" collapsed="false">
      <c r="B74" s="126" t="n">
        <f aca="false">EOMONTH(B73,0)+1</f>
        <v>38991</v>
      </c>
      <c r="C74" s="125" t="n">
        <v>0</v>
      </c>
      <c r="D74" s="125" t="n">
        <v>0.032</v>
      </c>
      <c r="E74" s="125" t="n">
        <v>0.03</v>
      </c>
      <c r="F74" s="125" t="n">
        <v>0.032</v>
      </c>
      <c r="G74" s="125" t="n">
        <v>0.02</v>
      </c>
      <c r="I74" s="125" t="n">
        <v>0.0025</v>
      </c>
      <c r="J74" s="125" t="n">
        <v>0</v>
      </c>
      <c r="K74" s="127" t="n">
        <v>0.015</v>
      </c>
      <c r="L74" s="125" t="n">
        <v>0.0016598324219332</v>
      </c>
      <c r="M74" s="125" t="n">
        <v>0.03</v>
      </c>
      <c r="N74" s="125" t="n">
        <v>-0.015</v>
      </c>
      <c r="O74" s="125" t="n">
        <v>0.032</v>
      </c>
      <c r="P74" s="125" t="n">
        <v>0.005</v>
      </c>
      <c r="Q74" s="127" t="n">
        <v>0</v>
      </c>
      <c r="R74" s="127" t="n">
        <v>0.025</v>
      </c>
      <c r="S74" s="127" t="n">
        <v>0.02</v>
      </c>
      <c r="T74" s="127" t="n">
        <v>0.02</v>
      </c>
      <c r="U74" s="127" t="n">
        <v>0.015</v>
      </c>
      <c r="V74" s="127" t="n">
        <v>0</v>
      </c>
      <c r="W74" s="127" t="n">
        <v>0.01</v>
      </c>
      <c r="X74" s="127" t="n">
        <v>0</v>
      </c>
      <c r="Y74" s="127" t="n">
        <v>0</v>
      </c>
      <c r="AA74" s="127" t="n">
        <v>0.015</v>
      </c>
      <c r="AB74" s="127" t="n">
        <v>-0.015</v>
      </c>
      <c r="AC74" s="127" t="n">
        <v>0</v>
      </c>
      <c r="AD74" s="125" t="n">
        <v>0.01</v>
      </c>
    </row>
    <row r="75" customFormat="false" ht="12" hidden="false" customHeight="false" outlineLevel="0" collapsed="false">
      <c r="B75" s="126" t="n">
        <f aca="false">EOMONTH(B74,0)+1</f>
        <v>39022</v>
      </c>
      <c r="C75" s="125" t="n">
        <v>0</v>
      </c>
      <c r="D75" s="125" t="n">
        <v>0.034</v>
      </c>
      <c r="E75" s="125" t="n">
        <v>0.03</v>
      </c>
      <c r="F75" s="125" t="n">
        <v>0.034</v>
      </c>
      <c r="G75" s="125" t="n">
        <v>0.035</v>
      </c>
      <c r="I75" s="125" t="n">
        <v>0.005</v>
      </c>
      <c r="J75" s="125" t="n">
        <v>0</v>
      </c>
      <c r="K75" s="127" t="n">
        <v>0.05</v>
      </c>
      <c r="L75" s="125" t="n">
        <v>0.0053092579030526</v>
      </c>
      <c r="M75" s="125" t="n">
        <v>0.03</v>
      </c>
      <c r="N75" s="125" t="n">
        <v>-0.005</v>
      </c>
      <c r="O75" s="125" t="n">
        <v>0.034</v>
      </c>
      <c r="P75" s="125" t="n">
        <v>0.005</v>
      </c>
      <c r="Q75" s="127" t="n">
        <v>0</v>
      </c>
      <c r="R75" s="127" t="n">
        <v>0.025</v>
      </c>
      <c r="S75" s="127" t="n">
        <v>0.02</v>
      </c>
      <c r="T75" s="127" t="n">
        <v>0.02</v>
      </c>
      <c r="U75" s="127" t="n">
        <v>0.015</v>
      </c>
      <c r="V75" s="127" t="n">
        <v>0</v>
      </c>
      <c r="W75" s="127" t="n">
        <v>0.01</v>
      </c>
      <c r="X75" s="127" t="n">
        <v>0</v>
      </c>
      <c r="Y75" s="127" t="n">
        <v>0</v>
      </c>
      <c r="AA75" s="127" t="n">
        <v>0.015</v>
      </c>
      <c r="AB75" s="127" t="n">
        <v>-0.005</v>
      </c>
      <c r="AC75" s="127" t="n">
        <v>0</v>
      </c>
      <c r="AD75" s="125" t="n">
        <v>0.01</v>
      </c>
    </row>
    <row r="76" customFormat="false" ht="12" hidden="false" customHeight="false" outlineLevel="0" collapsed="false">
      <c r="B76" s="126" t="n">
        <f aca="false">EOMONTH(B75,0)+1</f>
        <v>39052</v>
      </c>
      <c r="C76" s="125" t="n">
        <v>0</v>
      </c>
      <c r="D76" s="125" t="n">
        <v>0.034</v>
      </c>
      <c r="E76" s="125" t="n">
        <v>0.03</v>
      </c>
      <c r="F76" s="125" t="n">
        <v>0.034</v>
      </c>
      <c r="G76" s="125" t="n">
        <v>0.035</v>
      </c>
      <c r="I76" s="125" t="n">
        <v>0.005</v>
      </c>
      <c r="J76" s="125" t="n">
        <v>0</v>
      </c>
      <c r="K76" s="127" t="n">
        <v>0.05</v>
      </c>
      <c r="L76" s="125" t="n">
        <v>0.005308700089165</v>
      </c>
      <c r="M76" s="125" t="n">
        <v>0.03</v>
      </c>
      <c r="N76" s="125" t="n">
        <v>-0.005</v>
      </c>
      <c r="O76" s="125" t="n">
        <v>0.034</v>
      </c>
      <c r="P76" s="125" t="n">
        <v>0.005</v>
      </c>
      <c r="Q76" s="127" t="n">
        <v>0</v>
      </c>
      <c r="R76" s="127" t="n">
        <v>0.025</v>
      </c>
      <c r="S76" s="127" t="n">
        <v>0.02</v>
      </c>
      <c r="T76" s="127" t="n">
        <v>0.02</v>
      </c>
      <c r="U76" s="127" t="n">
        <v>0.015</v>
      </c>
      <c r="V76" s="127" t="n">
        <v>0</v>
      </c>
      <c r="W76" s="127" t="n">
        <v>0.01</v>
      </c>
      <c r="X76" s="127" t="n">
        <v>0</v>
      </c>
      <c r="Y76" s="127" t="n">
        <v>0</v>
      </c>
      <c r="AA76" s="127" t="n">
        <v>0.015</v>
      </c>
      <c r="AB76" s="127" t="n">
        <v>-0.005</v>
      </c>
      <c r="AC76" s="127" t="n">
        <v>0</v>
      </c>
      <c r="AD76" s="125" t="n">
        <v>0.01</v>
      </c>
    </row>
    <row r="77" customFormat="false" ht="12" hidden="false" customHeight="false" outlineLevel="0" collapsed="false">
      <c r="B77" s="126" t="n">
        <f aca="false">EOMONTH(B76,0)+1</f>
        <v>39083</v>
      </c>
      <c r="C77" s="125" t="n">
        <v>0.0025</v>
      </c>
      <c r="D77" s="125" t="n">
        <v>0.034</v>
      </c>
      <c r="E77" s="125" t="n">
        <v>0.03</v>
      </c>
      <c r="F77" s="125" t="n">
        <v>0.034</v>
      </c>
      <c r="G77" s="125" t="n">
        <v>0.035</v>
      </c>
      <c r="I77" s="125" t="n">
        <v>0.005</v>
      </c>
      <c r="J77" s="125" t="n">
        <v>0</v>
      </c>
      <c r="K77" s="127" t="n">
        <v>0.05</v>
      </c>
      <c r="L77" s="125" t="n">
        <v>0.0053090253534318</v>
      </c>
      <c r="M77" s="125" t="n">
        <v>0.03</v>
      </c>
      <c r="N77" s="125" t="n">
        <v>-0.005</v>
      </c>
      <c r="O77" s="125" t="n">
        <v>0.034</v>
      </c>
      <c r="P77" s="125" t="n">
        <v>0.005</v>
      </c>
      <c r="Q77" s="127" t="n">
        <v>0.0025</v>
      </c>
      <c r="R77" s="127" t="n">
        <v>0.025</v>
      </c>
      <c r="S77" s="127" t="n">
        <v>0.02</v>
      </c>
      <c r="T77" s="127" t="n">
        <v>0.02</v>
      </c>
      <c r="U77" s="127" t="n">
        <v>0.015</v>
      </c>
      <c r="V77" s="127" t="n">
        <v>0</v>
      </c>
      <c r="W77" s="127" t="n">
        <v>0.01</v>
      </c>
      <c r="X77" s="127" t="n">
        <v>0</v>
      </c>
      <c r="Y77" s="127" t="n">
        <v>0</v>
      </c>
      <c r="AA77" s="127" t="n">
        <v>0.015</v>
      </c>
      <c r="AB77" s="127" t="n">
        <v>-0.005</v>
      </c>
      <c r="AC77" s="127" t="n">
        <v>0</v>
      </c>
      <c r="AD77" s="125" t="n">
        <v>0.01</v>
      </c>
    </row>
    <row r="78" customFormat="false" ht="12" hidden="false" customHeight="false" outlineLevel="0" collapsed="false">
      <c r="B78" s="126" t="n">
        <f aca="false">EOMONTH(B77,0)+1</f>
        <v>39114</v>
      </c>
      <c r="C78" s="125" t="n">
        <v>0.0025</v>
      </c>
      <c r="D78" s="125" t="n">
        <v>0.034</v>
      </c>
      <c r="E78" s="125" t="n">
        <v>0.03</v>
      </c>
      <c r="F78" s="125" t="n">
        <v>0.034</v>
      </c>
      <c r="G78" s="125" t="n">
        <v>0.035</v>
      </c>
      <c r="I78" s="125" t="n">
        <v>0.005</v>
      </c>
      <c r="J78" s="125" t="n">
        <v>0</v>
      </c>
      <c r="K78" s="127" t="n">
        <v>0.05</v>
      </c>
      <c r="L78" s="125" t="n">
        <v>0.0053093585091552</v>
      </c>
      <c r="M78" s="125" t="n">
        <v>0.03</v>
      </c>
      <c r="N78" s="125" t="n">
        <v>-0.005</v>
      </c>
      <c r="O78" s="125" t="n">
        <v>0.034</v>
      </c>
      <c r="P78" s="125" t="n">
        <v>0.005</v>
      </c>
      <c r="Q78" s="127" t="n">
        <v>0.0025</v>
      </c>
      <c r="R78" s="127" t="n">
        <v>0.025</v>
      </c>
      <c r="S78" s="127" t="n">
        <v>0.02</v>
      </c>
      <c r="T78" s="127" t="n">
        <v>0.02</v>
      </c>
      <c r="U78" s="127" t="n">
        <v>0.015</v>
      </c>
      <c r="V78" s="127" t="n">
        <v>0</v>
      </c>
      <c r="W78" s="127" t="n">
        <v>0.01</v>
      </c>
      <c r="X78" s="127" t="n">
        <v>0</v>
      </c>
      <c r="Y78" s="127" t="n">
        <v>0</v>
      </c>
      <c r="AA78" s="127" t="n">
        <v>0.015</v>
      </c>
      <c r="AB78" s="127" t="n">
        <v>-0.005</v>
      </c>
      <c r="AC78" s="127" t="n">
        <v>0</v>
      </c>
      <c r="AD78" s="125" t="n">
        <v>0.01</v>
      </c>
    </row>
    <row r="79" customFormat="false" ht="12" hidden="false" customHeight="false" outlineLevel="0" collapsed="false">
      <c r="B79" s="126" t="n">
        <f aca="false">EOMONTH(B78,0)+1</f>
        <v>39142</v>
      </c>
      <c r="C79" s="125" t="n">
        <v>0.0025</v>
      </c>
      <c r="D79" s="125" t="n">
        <v>0.034</v>
      </c>
      <c r="E79" s="125" t="n">
        <v>0.03</v>
      </c>
      <c r="F79" s="125" t="n">
        <v>0.034</v>
      </c>
      <c r="G79" s="125" t="n">
        <v>0.035</v>
      </c>
      <c r="I79" s="125" t="n">
        <v>0.005</v>
      </c>
      <c r="J79" s="125" t="n">
        <v>0</v>
      </c>
      <c r="K79" s="127" t="n">
        <v>0.05</v>
      </c>
      <c r="L79" s="125" t="n">
        <v>0.005309666206506</v>
      </c>
      <c r="M79" s="125" t="n">
        <v>0.03</v>
      </c>
      <c r="N79" s="125" t="n">
        <v>-0.005</v>
      </c>
      <c r="O79" s="125" t="n">
        <v>0.034</v>
      </c>
      <c r="P79" s="125" t="n">
        <v>0.005</v>
      </c>
      <c r="Q79" s="127" t="n">
        <v>0.0025</v>
      </c>
      <c r="R79" s="127" t="n">
        <v>0.025</v>
      </c>
      <c r="S79" s="127" t="n">
        <v>0.02</v>
      </c>
      <c r="T79" s="127" t="n">
        <v>0.02</v>
      </c>
      <c r="U79" s="127" t="n">
        <v>0.015</v>
      </c>
      <c r="V79" s="127" t="n">
        <v>0</v>
      </c>
      <c r="W79" s="127" t="n">
        <v>0.01</v>
      </c>
      <c r="X79" s="127" t="n">
        <v>0</v>
      </c>
      <c r="Y79" s="127" t="n">
        <v>0</v>
      </c>
      <c r="AA79" s="127" t="n">
        <v>0.015</v>
      </c>
      <c r="AB79" s="127" t="n">
        <v>-0.005</v>
      </c>
      <c r="AC79" s="127" t="n">
        <v>0</v>
      </c>
      <c r="AD79" s="125" t="n">
        <v>0.01</v>
      </c>
    </row>
    <row r="80" customFormat="false" ht="12" hidden="false" customHeight="false" outlineLevel="0" collapsed="false">
      <c r="B80" s="126" t="n">
        <f aca="false">EOMONTH(B79,0)+1</f>
        <v>39173</v>
      </c>
      <c r="C80" s="125" t="n">
        <v>0.0025</v>
      </c>
      <c r="D80" s="125" t="n">
        <v>0.034</v>
      </c>
      <c r="E80" s="125" t="n">
        <v>0.03</v>
      </c>
      <c r="F80" s="125" t="n">
        <v>0.034</v>
      </c>
      <c r="G80" s="125" t="n">
        <v>0.02</v>
      </c>
      <c r="I80" s="125" t="n">
        <v>0.0025</v>
      </c>
      <c r="J80" s="125" t="n">
        <v>0</v>
      </c>
      <c r="K80" s="127" t="n">
        <v>0.015</v>
      </c>
      <c r="L80" s="125" t="n">
        <v>0.0016593794938285</v>
      </c>
      <c r="M80" s="125" t="n">
        <v>0.01</v>
      </c>
      <c r="N80" s="125" t="n">
        <v>-0.015</v>
      </c>
      <c r="O80" s="125" t="n">
        <v>0.034</v>
      </c>
      <c r="P80" s="125" t="n">
        <v>0.005</v>
      </c>
      <c r="Q80" s="127" t="n">
        <v>0.0025</v>
      </c>
      <c r="R80" s="127" t="n">
        <v>0.025</v>
      </c>
      <c r="S80" s="127" t="n">
        <v>0.02</v>
      </c>
      <c r="T80" s="127" t="n">
        <v>0.02</v>
      </c>
      <c r="U80" s="127" t="n">
        <v>0.015</v>
      </c>
      <c r="V80" s="127" t="n">
        <v>0</v>
      </c>
      <c r="W80" s="127" t="n">
        <v>0.01</v>
      </c>
      <c r="X80" s="127" t="n">
        <v>0</v>
      </c>
      <c r="Y80" s="127" t="n">
        <v>0</v>
      </c>
      <c r="AA80" s="127" t="n">
        <v>0.015</v>
      </c>
      <c r="AB80" s="127" t="n">
        <v>-0.015</v>
      </c>
      <c r="AC80" s="127" t="n">
        <v>0</v>
      </c>
      <c r="AD80" s="125" t="n">
        <v>0.01</v>
      </c>
    </row>
    <row r="81" customFormat="false" ht="12" hidden="false" customHeight="false" outlineLevel="0" collapsed="false">
      <c r="B81" s="126" t="n">
        <f aca="false">EOMONTH(B80,0)+1</f>
        <v>39203</v>
      </c>
      <c r="C81" s="125" t="n">
        <v>0.0025</v>
      </c>
      <c r="D81" s="125" t="n">
        <v>0.034</v>
      </c>
      <c r="E81" s="125" t="n">
        <v>0.03</v>
      </c>
      <c r="F81" s="125" t="n">
        <v>0.034</v>
      </c>
      <c r="G81" s="125" t="n">
        <v>0.02</v>
      </c>
      <c r="I81" s="125" t="n">
        <v>0.0025</v>
      </c>
      <c r="J81" s="125" t="n">
        <v>0</v>
      </c>
      <c r="K81" s="127" t="n">
        <v>0.015</v>
      </c>
      <c r="L81" s="125" t="n">
        <v>0.00165948713599</v>
      </c>
      <c r="M81" s="125" t="n">
        <v>0.01</v>
      </c>
      <c r="N81" s="125" t="n">
        <v>-0.015</v>
      </c>
      <c r="O81" s="125" t="n">
        <v>0.034</v>
      </c>
      <c r="P81" s="125" t="n">
        <v>0.005</v>
      </c>
      <c r="Q81" s="127" t="n">
        <v>0.0025</v>
      </c>
      <c r="R81" s="127" t="n">
        <v>0.025</v>
      </c>
      <c r="S81" s="127" t="n">
        <v>0.02</v>
      </c>
      <c r="T81" s="127" t="n">
        <v>0.02</v>
      </c>
      <c r="U81" s="127" t="n">
        <v>0.015</v>
      </c>
      <c r="V81" s="127" t="n">
        <v>0</v>
      </c>
      <c r="W81" s="127" t="n">
        <v>0.01</v>
      </c>
      <c r="X81" s="127" t="n">
        <v>0</v>
      </c>
      <c r="Y81" s="127" t="n">
        <v>0</v>
      </c>
      <c r="AA81" s="127" t="n">
        <v>0.015</v>
      </c>
      <c r="AB81" s="127" t="n">
        <v>-0.015</v>
      </c>
      <c r="AC81" s="127" t="n">
        <v>0</v>
      </c>
      <c r="AD81" s="125" t="n">
        <v>0.01</v>
      </c>
    </row>
    <row r="82" customFormat="false" ht="12" hidden="false" customHeight="false" outlineLevel="0" collapsed="false">
      <c r="B82" s="126" t="n">
        <f aca="false">EOMONTH(B81,0)+1</f>
        <v>39234</v>
      </c>
      <c r="C82" s="125" t="n">
        <v>0.0025</v>
      </c>
      <c r="D82" s="125" t="n">
        <v>0.034</v>
      </c>
      <c r="E82" s="125" t="n">
        <v>0.03</v>
      </c>
      <c r="F82" s="125" t="n">
        <v>0.034</v>
      </c>
      <c r="G82" s="125" t="n">
        <v>0.02</v>
      </c>
      <c r="I82" s="125" t="n">
        <v>0.0025</v>
      </c>
      <c r="J82" s="125" t="n">
        <v>0</v>
      </c>
      <c r="K82" s="127" t="n">
        <v>0.015</v>
      </c>
      <c r="L82" s="125" t="n">
        <v>0.0016596007920569</v>
      </c>
      <c r="M82" s="125" t="n">
        <v>0.01</v>
      </c>
      <c r="N82" s="125" t="n">
        <v>-0.015</v>
      </c>
      <c r="O82" s="125" t="n">
        <v>0.034</v>
      </c>
      <c r="P82" s="125" t="n">
        <v>0.005</v>
      </c>
      <c r="Q82" s="127" t="n">
        <v>0.0025</v>
      </c>
      <c r="R82" s="127" t="n">
        <v>0.025</v>
      </c>
      <c r="S82" s="127" t="n">
        <v>0.02</v>
      </c>
      <c r="T82" s="127" t="n">
        <v>0.02</v>
      </c>
      <c r="U82" s="127" t="n">
        <v>0.015</v>
      </c>
      <c r="V82" s="127" t="n">
        <v>0</v>
      </c>
      <c r="W82" s="127" t="n">
        <v>0.01</v>
      </c>
      <c r="X82" s="127" t="n">
        <v>0</v>
      </c>
      <c r="Y82" s="127" t="n">
        <v>0</v>
      </c>
      <c r="AA82" s="127" t="n">
        <v>0.015</v>
      </c>
      <c r="AB82" s="127" t="n">
        <v>-0.015</v>
      </c>
      <c r="AC82" s="127" t="n">
        <v>0</v>
      </c>
      <c r="AD82" s="125" t="n">
        <v>0.01</v>
      </c>
    </row>
    <row r="83" customFormat="false" ht="12" hidden="false" customHeight="false" outlineLevel="0" collapsed="false">
      <c r="B83" s="126" t="n">
        <f aca="false">EOMONTH(B82,0)+1</f>
        <v>39264</v>
      </c>
      <c r="C83" s="125" t="n">
        <v>0.0025</v>
      </c>
      <c r="D83" s="125" t="n">
        <v>0.034</v>
      </c>
      <c r="E83" s="125" t="n">
        <v>0.03</v>
      </c>
      <c r="F83" s="125" t="n">
        <v>0.034</v>
      </c>
      <c r="G83" s="125" t="n">
        <v>0.02</v>
      </c>
      <c r="I83" s="125" t="n">
        <v>0.0025</v>
      </c>
      <c r="J83" s="125" t="n">
        <v>0</v>
      </c>
      <c r="K83" s="127" t="n">
        <v>0.015</v>
      </c>
      <c r="L83" s="125" t="n">
        <v>0.0016597131292901</v>
      </c>
      <c r="M83" s="125" t="n">
        <v>0.01</v>
      </c>
      <c r="N83" s="125" t="n">
        <v>-0.015</v>
      </c>
      <c r="O83" s="125" t="n">
        <v>0.034</v>
      </c>
      <c r="P83" s="125" t="n">
        <v>0.005</v>
      </c>
      <c r="Q83" s="127" t="n">
        <v>0.0025</v>
      </c>
      <c r="R83" s="127" t="n">
        <v>0.025</v>
      </c>
      <c r="S83" s="127" t="n">
        <v>0.02</v>
      </c>
      <c r="T83" s="127" t="n">
        <v>0.02</v>
      </c>
      <c r="U83" s="127" t="n">
        <v>0.015</v>
      </c>
      <c r="V83" s="127" t="n">
        <v>0</v>
      </c>
      <c r="W83" s="127" t="n">
        <v>0.01</v>
      </c>
      <c r="X83" s="127" t="n">
        <v>0</v>
      </c>
      <c r="Y83" s="127" t="n">
        <v>0</v>
      </c>
      <c r="AA83" s="127" t="n">
        <v>0.015</v>
      </c>
      <c r="AB83" s="127" t="n">
        <v>-0.015</v>
      </c>
      <c r="AC83" s="127" t="n">
        <v>0</v>
      </c>
      <c r="AD83" s="125" t="n">
        <v>0.01</v>
      </c>
    </row>
    <row r="84" customFormat="false" ht="12" hidden="false" customHeight="false" outlineLevel="0" collapsed="false">
      <c r="B84" s="126" t="n">
        <f aca="false">EOMONTH(B83,0)+1</f>
        <v>39295</v>
      </c>
      <c r="C84" s="125" t="n">
        <v>0.0025</v>
      </c>
      <c r="D84" s="125" t="n">
        <v>0.034</v>
      </c>
      <c r="E84" s="125" t="n">
        <v>0.03</v>
      </c>
      <c r="F84" s="125" t="n">
        <v>0.034</v>
      </c>
      <c r="G84" s="125" t="n">
        <v>0.02</v>
      </c>
      <c r="I84" s="125" t="n">
        <v>0.0025</v>
      </c>
      <c r="J84" s="125" t="n">
        <v>0</v>
      </c>
      <c r="K84" s="127" t="n">
        <v>0.015</v>
      </c>
      <c r="L84" s="125" t="n">
        <v>0.0016598316367548</v>
      </c>
      <c r="M84" s="125" t="n">
        <v>0.01</v>
      </c>
      <c r="N84" s="125" t="n">
        <v>-0.015</v>
      </c>
      <c r="O84" s="125" t="n">
        <v>0.034</v>
      </c>
      <c r="P84" s="125" t="n">
        <v>0.005</v>
      </c>
      <c r="Q84" s="127" t="n">
        <v>0.0025</v>
      </c>
      <c r="R84" s="127" t="n">
        <v>0.025</v>
      </c>
      <c r="S84" s="127" t="n">
        <v>0.02</v>
      </c>
      <c r="T84" s="127" t="n">
        <v>0.02</v>
      </c>
      <c r="U84" s="127" t="n">
        <v>0.015</v>
      </c>
      <c r="V84" s="127" t="n">
        <v>0</v>
      </c>
      <c r="W84" s="127" t="n">
        <v>0.01</v>
      </c>
      <c r="X84" s="127" t="n">
        <v>0</v>
      </c>
      <c r="Y84" s="127" t="n">
        <v>0</v>
      </c>
      <c r="AA84" s="127" t="n">
        <v>0.015</v>
      </c>
      <c r="AB84" s="127" t="n">
        <v>-0.015</v>
      </c>
      <c r="AC84" s="127" t="n">
        <v>0</v>
      </c>
      <c r="AD84" s="125" t="n">
        <v>0.01</v>
      </c>
    </row>
    <row r="85" customFormat="false" ht="12" hidden="false" customHeight="false" outlineLevel="0" collapsed="false">
      <c r="B85" s="126" t="n">
        <f aca="false">EOMONTH(B84,0)+1</f>
        <v>39326</v>
      </c>
      <c r="C85" s="125" t="n">
        <v>0.0025</v>
      </c>
      <c r="D85" s="125" t="n">
        <v>0.034</v>
      </c>
      <c r="E85" s="125" t="n">
        <v>0.03</v>
      </c>
      <c r="F85" s="125" t="n">
        <v>0.034</v>
      </c>
      <c r="G85" s="125" t="n">
        <v>0.02</v>
      </c>
      <c r="I85" s="125" t="n">
        <v>0.0025</v>
      </c>
      <c r="J85" s="125" t="n">
        <v>0</v>
      </c>
      <c r="K85" s="127" t="n">
        <v>0.015</v>
      </c>
      <c r="L85" s="125" t="n">
        <v>0.0016599526095674</v>
      </c>
      <c r="M85" s="125" t="n">
        <v>0.0125</v>
      </c>
      <c r="N85" s="125" t="n">
        <v>-0.015</v>
      </c>
      <c r="O85" s="125" t="n">
        <v>0.034</v>
      </c>
      <c r="P85" s="125" t="n">
        <v>0.005</v>
      </c>
      <c r="Q85" s="127" t="n">
        <v>0.0025</v>
      </c>
      <c r="R85" s="127" t="n">
        <v>0.025</v>
      </c>
      <c r="S85" s="127" t="n">
        <v>0.02</v>
      </c>
      <c r="T85" s="127" t="n">
        <v>0.02</v>
      </c>
      <c r="U85" s="127" t="n">
        <v>0.015</v>
      </c>
      <c r="V85" s="127" t="n">
        <v>0</v>
      </c>
      <c r="W85" s="127" t="n">
        <v>0.01</v>
      </c>
      <c r="X85" s="127" t="n">
        <v>0</v>
      </c>
      <c r="Y85" s="127" t="n">
        <v>0</v>
      </c>
      <c r="AA85" s="127" t="n">
        <v>0.015</v>
      </c>
      <c r="AB85" s="127" t="n">
        <v>-0.015</v>
      </c>
      <c r="AC85" s="127" t="n">
        <v>0</v>
      </c>
      <c r="AD85" s="125" t="n">
        <v>0.01</v>
      </c>
    </row>
    <row r="86" customFormat="false" ht="12" hidden="false" customHeight="false" outlineLevel="0" collapsed="false">
      <c r="B86" s="126" t="n">
        <f aca="false">EOMONTH(B85,0)+1</f>
        <v>39356</v>
      </c>
      <c r="C86" s="125" t="n">
        <v>0.0025</v>
      </c>
      <c r="D86" s="125" t="n">
        <v>0.034</v>
      </c>
      <c r="E86" s="125" t="n">
        <v>0.03</v>
      </c>
      <c r="F86" s="125" t="n">
        <v>0.034</v>
      </c>
      <c r="G86" s="125" t="n">
        <v>0.02</v>
      </c>
      <c r="I86" s="125" t="n">
        <v>0.0025</v>
      </c>
      <c r="J86" s="125" t="n">
        <v>0</v>
      </c>
      <c r="K86" s="127" t="n">
        <v>0.015</v>
      </c>
      <c r="L86" s="125" t="n">
        <v>0.0016600720273107</v>
      </c>
      <c r="M86" s="125" t="n">
        <v>0.03</v>
      </c>
      <c r="N86" s="125" t="n">
        <v>-0.015</v>
      </c>
      <c r="O86" s="125" t="n">
        <v>0.034</v>
      </c>
      <c r="P86" s="125" t="n">
        <v>0.005</v>
      </c>
      <c r="Q86" s="127" t="n">
        <v>0.0025</v>
      </c>
      <c r="R86" s="127" t="n">
        <v>0.025</v>
      </c>
      <c r="S86" s="127" t="n">
        <v>0.02</v>
      </c>
      <c r="T86" s="127" t="n">
        <v>0.02</v>
      </c>
      <c r="U86" s="127" t="n">
        <v>0.015</v>
      </c>
      <c r="V86" s="127" t="n">
        <v>0</v>
      </c>
      <c r="W86" s="127" t="n">
        <v>0.01</v>
      </c>
      <c r="X86" s="127" t="n">
        <v>0</v>
      </c>
      <c r="Y86" s="127" t="n">
        <v>0</v>
      </c>
      <c r="AA86" s="127" t="n">
        <v>0.015</v>
      </c>
      <c r="AB86" s="127" t="n">
        <v>-0.015</v>
      </c>
      <c r="AC86" s="127" t="n">
        <v>0</v>
      </c>
      <c r="AD86" s="125" t="n">
        <v>0.01</v>
      </c>
    </row>
    <row r="87" customFormat="false" ht="12" hidden="false" customHeight="false" outlineLevel="0" collapsed="false">
      <c r="B87" s="126" t="n">
        <f aca="false">EOMONTH(B86,0)+1</f>
        <v>39387</v>
      </c>
      <c r="C87" s="125" t="n">
        <v>0.0025</v>
      </c>
      <c r="D87" s="125" t="n">
        <v>0.036</v>
      </c>
      <c r="E87" s="125" t="n">
        <v>0.03</v>
      </c>
      <c r="F87" s="125" t="n">
        <v>0.036</v>
      </c>
      <c r="G87" s="125" t="n">
        <v>0</v>
      </c>
      <c r="I87" s="125" t="n">
        <v>0.005</v>
      </c>
      <c r="J87" s="125" t="n">
        <v>0</v>
      </c>
      <c r="K87" s="127" t="n">
        <v>0.05</v>
      </c>
      <c r="L87" s="125" t="n">
        <v>0.0053126331235708</v>
      </c>
      <c r="M87" s="125" t="n">
        <v>0</v>
      </c>
      <c r="N87" s="125" t="n">
        <v>-0.005</v>
      </c>
      <c r="O87" s="125" t="n">
        <v>0.036</v>
      </c>
      <c r="P87" s="125" t="n">
        <v>0.005</v>
      </c>
      <c r="Q87" s="127" t="n">
        <v>0.0025</v>
      </c>
      <c r="R87" s="127" t="n">
        <v>0.025</v>
      </c>
      <c r="S87" s="127" t="n">
        <v>0.02</v>
      </c>
      <c r="T87" s="127" t="n">
        <v>0.02</v>
      </c>
      <c r="U87" s="127" t="n">
        <v>0.015</v>
      </c>
      <c r="V87" s="127" t="n">
        <v>0</v>
      </c>
      <c r="W87" s="127" t="n">
        <v>0.01</v>
      </c>
      <c r="X87" s="127" t="n">
        <v>0</v>
      </c>
      <c r="Y87" s="127" t="n">
        <v>0</v>
      </c>
      <c r="AA87" s="127" t="n">
        <v>0.015</v>
      </c>
      <c r="AB87" s="127" t="n">
        <v>-0.005</v>
      </c>
      <c r="AC87" s="127" t="n">
        <v>0</v>
      </c>
      <c r="AD87" s="125" t="n">
        <v>0.01</v>
      </c>
    </row>
    <row r="88" customFormat="false" ht="12" hidden="false" customHeight="false" outlineLevel="0" collapsed="false">
      <c r="B88" s="126" t="n">
        <f aca="false">EOMONTH(B87,0)+1</f>
        <v>39417</v>
      </c>
      <c r="C88" s="125" t="n">
        <v>0.0025</v>
      </c>
      <c r="D88" s="125" t="n">
        <v>0.036</v>
      </c>
      <c r="E88" s="125" t="n">
        <v>0.03</v>
      </c>
      <c r="F88" s="125" t="n">
        <v>0.036</v>
      </c>
      <c r="G88" s="125" t="n">
        <v>0</v>
      </c>
      <c r="I88" s="125" t="n">
        <v>0.005</v>
      </c>
      <c r="J88" s="125" t="n">
        <v>0</v>
      </c>
      <c r="K88" s="127" t="n">
        <v>0.05</v>
      </c>
      <c r="L88" s="125" t="n">
        <v>0.0053130302824918</v>
      </c>
      <c r="M88" s="125" t="n">
        <v>0</v>
      </c>
      <c r="N88" s="125" t="n">
        <v>-0.005</v>
      </c>
      <c r="O88" s="125" t="n">
        <v>0.036</v>
      </c>
      <c r="P88" s="125" t="n">
        <v>0.005</v>
      </c>
      <c r="Q88" s="127" t="n">
        <v>0.0025</v>
      </c>
      <c r="R88" s="127" t="n">
        <v>0.025</v>
      </c>
      <c r="S88" s="127" t="n">
        <v>0.02</v>
      </c>
      <c r="T88" s="127" t="n">
        <v>0.02</v>
      </c>
      <c r="U88" s="127" t="n">
        <v>0.015</v>
      </c>
      <c r="V88" s="127" t="n">
        <v>0</v>
      </c>
      <c r="W88" s="127" t="n">
        <v>0.01</v>
      </c>
      <c r="X88" s="127" t="n">
        <v>0</v>
      </c>
      <c r="Y88" s="127" t="n">
        <v>0</v>
      </c>
      <c r="AA88" s="127" t="n">
        <v>0.015</v>
      </c>
      <c r="AB88" s="127" t="n">
        <v>-0.005</v>
      </c>
      <c r="AC88" s="127" t="n">
        <v>0</v>
      </c>
      <c r="AD88" s="125" t="n">
        <v>0.01</v>
      </c>
    </row>
    <row r="89" customFormat="false" ht="12" hidden="false" customHeight="false" outlineLevel="0" collapsed="false">
      <c r="B89" s="126" t="n">
        <f aca="false">EOMONTH(B88,0)+1</f>
        <v>39448</v>
      </c>
      <c r="C89" s="125" t="n">
        <v>0.0025</v>
      </c>
      <c r="D89" s="125" t="n">
        <v>0.036</v>
      </c>
      <c r="E89" s="125" t="n">
        <v>0.03</v>
      </c>
      <c r="F89" s="125" t="n">
        <v>0.036</v>
      </c>
      <c r="G89" s="125" t="n">
        <v>0</v>
      </c>
      <c r="I89" s="125" t="n">
        <v>0.005</v>
      </c>
      <c r="J89" s="125" t="n">
        <v>0</v>
      </c>
      <c r="K89" s="127" t="n">
        <v>0.05</v>
      </c>
      <c r="L89" s="125" t="n">
        <v>0.0053134484413208</v>
      </c>
      <c r="M89" s="125" t="n">
        <v>0</v>
      </c>
      <c r="N89" s="125" t="n">
        <v>-0.005</v>
      </c>
      <c r="O89" s="125" t="n">
        <v>0.036</v>
      </c>
      <c r="P89" s="125" t="n">
        <v>0.005</v>
      </c>
      <c r="Q89" s="127" t="n">
        <v>0.0025</v>
      </c>
      <c r="R89" s="127" t="n">
        <v>0.025</v>
      </c>
      <c r="S89" s="127" t="n">
        <v>0.02</v>
      </c>
      <c r="T89" s="127" t="n">
        <v>0.02</v>
      </c>
      <c r="U89" s="127" t="n">
        <v>0.015</v>
      </c>
      <c r="V89" s="127" t="n">
        <v>0</v>
      </c>
      <c r="W89" s="127" t="n">
        <v>0.01</v>
      </c>
      <c r="X89" s="127" t="n">
        <v>0</v>
      </c>
      <c r="Y89" s="127" t="n">
        <v>0</v>
      </c>
      <c r="AA89" s="127" t="n">
        <v>0.015</v>
      </c>
      <c r="AB89" s="127" t="n">
        <v>-0.005</v>
      </c>
      <c r="AC89" s="127" t="n">
        <v>0</v>
      </c>
      <c r="AD89" s="125" t="n">
        <v>0.01</v>
      </c>
    </row>
    <row r="90" customFormat="false" ht="12" hidden="false" customHeight="false" outlineLevel="0" collapsed="false">
      <c r="B90" s="126" t="n">
        <f aca="false">EOMONTH(B89,0)+1</f>
        <v>39479</v>
      </c>
      <c r="C90" s="125" t="n">
        <v>0.0025</v>
      </c>
      <c r="D90" s="125" t="n">
        <v>0.036</v>
      </c>
      <c r="E90" s="125" t="n">
        <v>0.03</v>
      </c>
      <c r="F90" s="125" t="n">
        <v>0.036</v>
      </c>
      <c r="G90" s="125" t="n">
        <v>0</v>
      </c>
      <c r="I90" s="125" t="n">
        <v>0.005</v>
      </c>
      <c r="J90" s="125" t="n">
        <v>0</v>
      </c>
      <c r="K90" s="127" t="n">
        <v>0.05</v>
      </c>
      <c r="L90" s="125" t="n">
        <v>0.0053138744885963</v>
      </c>
      <c r="M90" s="125" t="n">
        <v>0</v>
      </c>
      <c r="N90" s="125" t="n">
        <v>-0.005</v>
      </c>
      <c r="O90" s="125" t="n">
        <v>0.036</v>
      </c>
      <c r="P90" s="125" t="n">
        <v>0.005</v>
      </c>
      <c r="Q90" s="127" t="n">
        <v>0.0025</v>
      </c>
      <c r="R90" s="127" t="n">
        <v>0.025</v>
      </c>
      <c r="S90" s="127" t="n">
        <v>0.02</v>
      </c>
      <c r="T90" s="127" t="n">
        <v>0.02</v>
      </c>
      <c r="U90" s="127" t="n">
        <v>0.015</v>
      </c>
      <c r="V90" s="127" t="n">
        <v>0</v>
      </c>
      <c r="W90" s="127" t="n">
        <v>0.01</v>
      </c>
      <c r="X90" s="127" t="n">
        <v>0</v>
      </c>
      <c r="Y90" s="127" t="n">
        <v>0</v>
      </c>
      <c r="AA90" s="127" t="n">
        <v>0.015</v>
      </c>
      <c r="AB90" s="127" t="n">
        <v>-0.005</v>
      </c>
      <c r="AC90" s="127" t="n">
        <v>0</v>
      </c>
      <c r="AD90" s="125" t="n">
        <v>0.01</v>
      </c>
    </row>
    <row r="91" customFormat="false" ht="12" hidden="false" customHeight="false" outlineLevel="0" collapsed="false">
      <c r="B91" s="126" t="n">
        <f aca="false">EOMONTH(B90,0)+1</f>
        <v>39508</v>
      </c>
      <c r="C91" s="125" t="n">
        <v>0.0025</v>
      </c>
      <c r="D91" s="125" t="n">
        <v>0.036</v>
      </c>
      <c r="E91" s="125" t="n">
        <v>0.03</v>
      </c>
      <c r="F91" s="125" t="n">
        <v>0.036</v>
      </c>
      <c r="G91" s="125" t="n">
        <v>0</v>
      </c>
      <c r="I91" s="125" t="n">
        <v>0.005</v>
      </c>
      <c r="J91" s="125" t="n">
        <v>0</v>
      </c>
      <c r="K91" s="127" t="n">
        <v>0.05</v>
      </c>
      <c r="L91" s="125" t="n">
        <v>0.0053142801903885</v>
      </c>
      <c r="M91" s="125" t="n">
        <v>0</v>
      </c>
      <c r="N91" s="125" t="n">
        <v>-0.005</v>
      </c>
      <c r="O91" s="125" t="n">
        <v>0.036</v>
      </c>
      <c r="P91" s="125" t="n">
        <v>0.005</v>
      </c>
      <c r="Q91" s="127" t="n">
        <v>0.0025</v>
      </c>
      <c r="R91" s="127" t="n">
        <v>0.025</v>
      </c>
      <c r="S91" s="127" t="n">
        <v>0.02</v>
      </c>
      <c r="T91" s="127" t="n">
        <v>0.02</v>
      </c>
      <c r="U91" s="127" t="n">
        <v>0.015</v>
      </c>
      <c r="V91" s="127" t="n">
        <v>0</v>
      </c>
      <c r="W91" s="127" t="n">
        <v>0.01</v>
      </c>
      <c r="X91" s="127" t="n">
        <v>0</v>
      </c>
      <c r="Y91" s="127" t="n">
        <v>0</v>
      </c>
      <c r="AA91" s="127" t="n">
        <v>0.015</v>
      </c>
      <c r="AB91" s="127" t="n">
        <v>-0.005</v>
      </c>
      <c r="AC91" s="127" t="n">
        <v>0</v>
      </c>
      <c r="AD91" s="125" t="n">
        <v>0.01</v>
      </c>
    </row>
    <row r="92" customFormat="false" ht="12" hidden="false" customHeight="false" outlineLevel="0" collapsed="false">
      <c r="B92" s="126" t="n">
        <f aca="false">EOMONTH(B91,0)+1</f>
        <v>39539</v>
      </c>
      <c r="C92" s="125" t="n">
        <v>0.0025</v>
      </c>
      <c r="D92" s="125" t="n">
        <v>0.036</v>
      </c>
      <c r="E92" s="125" t="n">
        <v>0.03</v>
      </c>
      <c r="F92" s="125" t="n">
        <v>0.036</v>
      </c>
      <c r="G92" s="125" t="n">
        <v>0</v>
      </c>
      <c r="I92" s="125" t="n">
        <v>0.0025</v>
      </c>
      <c r="J92" s="125" t="n">
        <v>0</v>
      </c>
      <c r="K92" s="127" t="n">
        <v>0.015</v>
      </c>
      <c r="L92" s="125" t="n">
        <v>0.0016608504704901</v>
      </c>
      <c r="M92" s="125" t="n">
        <v>0</v>
      </c>
      <c r="N92" s="125" t="n">
        <v>-0.015</v>
      </c>
      <c r="O92" s="125" t="n">
        <v>0.036</v>
      </c>
      <c r="P92" s="125" t="n">
        <v>0.005</v>
      </c>
      <c r="Q92" s="127" t="n">
        <v>0.0025</v>
      </c>
      <c r="R92" s="127" t="n">
        <v>0.025</v>
      </c>
      <c r="S92" s="127" t="n">
        <v>0.02</v>
      </c>
      <c r="T92" s="127" t="n">
        <v>0.02</v>
      </c>
      <c r="U92" s="127" t="n">
        <v>0.015</v>
      </c>
      <c r="V92" s="127" t="n">
        <v>0</v>
      </c>
      <c r="W92" s="127" t="n">
        <v>0.01</v>
      </c>
      <c r="X92" s="127" t="n">
        <v>0</v>
      </c>
      <c r="Y92" s="127" t="n">
        <v>0</v>
      </c>
      <c r="AA92" s="127" t="n">
        <v>0.015</v>
      </c>
      <c r="AB92" s="127" t="n">
        <v>-0.015</v>
      </c>
      <c r="AC92" s="127" t="n">
        <v>0</v>
      </c>
      <c r="AD92" s="125" t="n">
        <v>0.01</v>
      </c>
    </row>
    <row r="93" customFormat="false" ht="12" hidden="false" customHeight="false" outlineLevel="0" collapsed="false">
      <c r="B93" s="126" t="n">
        <f aca="false">EOMONTH(B92,0)+1</f>
        <v>39569</v>
      </c>
      <c r="C93" s="125" t="n">
        <v>0.0025</v>
      </c>
      <c r="D93" s="125" t="n">
        <v>0.036</v>
      </c>
      <c r="E93" s="125" t="n">
        <v>0.03</v>
      </c>
      <c r="F93" s="125" t="n">
        <v>0.036</v>
      </c>
      <c r="G93" s="125" t="n">
        <v>0</v>
      </c>
      <c r="I93" s="125" t="n">
        <v>0.0025</v>
      </c>
      <c r="J93" s="125" t="n">
        <v>0</v>
      </c>
      <c r="K93" s="127" t="n">
        <v>0.015</v>
      </c>
      <c r="L93" s="125" t="n">
        <v>0.0016609862798859</v>
      </c>
      <c r="M93" s="125" t="n">
        <v>0</v>
      </c>
      <c r="N93" s="125" t="n">
        <v>-0.015</v>
      </c>
      <c r="O93" s="125" t="n">
        <v>0.036</v>
      </c>
      <c r="P93" s="125" t="n">
        <v>0.005</v>
      </c>
      <c r="Q93" s="127" t="n">
        <v>0.0025</v>
      </c>
      <c r="R93" s="127" t="n">
        <v>0.025</v>
      </c>
      <c r="S93" s="127" t="n">
        <v>0.02</v>
      </c>
      <c r="T93" s="127" t="n">
        <v>0.02</v>
      </c>
      <c r="U93" s="127" t="n">
        <v>0.015</v>
      </c>
      <c r="V93" s="127" t="n">
        <v>0</v>
      </c>
      <c r="W93" s="127" t="n">
        <v>0.01</v>
      </c>
      <c r="X93" s="127" t="n">
        <v>0</v>
      </c>
      <c r="Y93" s="127" t="n">
        <v>0</v>
      </c>
      <c r="AA93" s="127" t="n">
        <v>0.015</v>
      </c>
      <c r="AB93" s="127" t="n">
        <v>-0.015</v>
      </c>
      <c r="AC93" s="127" t="n">
        <v>0</v>
      </c>
      <c r="AD93" s="125" t="n">
        <v>0.01</v>
      </c>
    </row>
    <row r="94" customFormat="false" ht="12" hidden="false" customHeight="false" outlineLevel="0" collapsed="false">
      <c r="B94" s="126" t="n">
        <f aca="false">EOMONTH(B93,0)+1</f>
        <v>39600</v>
      </c>
      <c r="C94" s="125" t="n">
        <v>0.0025</v>
      </c>
      <c r="D94" s="125" t="n">
        <v>0.036</v>
      </c>
      <c r="E94" s="125" t="n">
        <v>0.03</v>
      </c>
      <c r="F94" s="125" t="n">
        <v>0.036</v>
      </c>
      <c r="G94" s="125" t="n">
        <v>0</v>
      </c>
      <c r="I94" s="125" t="n">
        <v>0.0025</v>
      </c>
      <c r="J94" s="125" t="n">
        <v>0</v>
      </c>
      <c r="K94" s="127" t="n">
        <v>0.015</v>
      </c>
      <c r="L94" s="125" t="n">
        <v>0.0016611290416653</v>
      </c>
      <c r="M94" s="125" t="n">
        <v>0</v>
      </c>
      <c r="N94" s="125" t="n">
        <v>-0.015</v>
      </c>
      <c r="O94" s="125" t="n">
        <v>0.036</v>
      </c>
      <c r="P94" s="125" t="n">
        <v>0.005</v>
      </c>
      <c r="Q94" s="127" t="n">
        <v>0.0025</v>
      </c>
      <c r="R94" s="127" t="n">
        <v>0.025</v>
      </c>
      <c r="S94" s="127" t="n">
        <v>0.02</v>
      </c>
      <c r="T94" s="127" t="n">
        <v>0.02</v>
      </c>
      <c r="U94" s="127" t="n">
        <v>0.015</v>
      </c>
      <c r="V94" s="127" t="n">
        <v>0</v>
      </c>
      <c r="W94" s="127" t="n">
        <v>0.01</v>
      </c>
      <c r="X94" s="127" t="n">
        <v>0</v>
      </c>
      <c r="Y94" s="127" t="n">
        <v>0</v>
      </c>
      <c r="AA94" s="127" t="n">
        <v>0.015</v>
      </c>
      <c r="AB94" s="127" t="n">
        <v>-0.015</v>
      </c>
      <c r="AC94" s="127" t="n">
        <v>0</v>
      </c>
      <c r="AD94" s="125" t="n">
        <v>0.01</v>
      </c>
    </row>
    <row r="95" customFormat="false" ht="12" hidden="false" customHeight="false" outlineLevel="0" collapsed="false">
      <c r="B95" s="126" t="n">
        <f aca="false">EOMONTH(B94,0)+1</f>
        <v>39630</v>
      </c>
      <c r="C95" s="125" t="n">
        <v>0.0025</v>
      </c>
      <c r="D95" s="125" t="n">
        <v>0.036</v>
      </c>
      <c r="E95" s="125" t="n">
        <v>0.03</v>
      </c>
      <c r="F95" s="125" t="n">
        <v>0.036</v>
      </c>
      <c r="G95" s="125" t="n">
        <v>0</v>
      </c>
      <c r="I95" s="125" t="n">
        <v>0.0025</v>
      </c>
      <c r="J95" s="125" t="n">
        <v>0</v>
      </c>
      <c r="K95" s="127" t="n">
        <v>0.015</v>
      </c>
      <c r="L95" s="125" t="n">
        <v>0.0016612695454217</v>
      </c>
      <c r="M95" s="125" t="n">
        <v>0</v>
      </c>
      <c r="N95" s="125" t="n">
        <v>-0.015</v>
      </c>
      <c r="O95" s="125" t="n">
        <v>0.036</v>
      </c>
      <c r="P95" s="125" t="n">
        <v>0.005</v>
      </c>
      <c r="Q95" s="127" t="n">
        <v>0.0025</v>
      </c>
      <c r="R95" s="127" t="n">
        <v>0.025</v>
      </c>
      <c r="S95" s="127" t="n">
        <v>0.02</v>
      </c>
      <c r="T95" s="127" t="n">
        <v>0.02</v>
      </c>
      <c r="U95" s="127" t="n">
        <v>0.015</v>
      </c>
      <c r="V95" s="127" t="n">
        <v>0</v>
      </c>
      <c r="W95" s="127" t="n">
        <v>0.01</v>
      </c>
      <c r="X95" s="127" t="n">
        <v>0</v>
      </c>
      <c r="Y95" s="127" t="n">
        <v>0</v>
      </c>
      <c r="AA95" s="127" t="n">
        <v>0.015</v>
      </c>
      <c r="AB95" s="127" t="n">
        <v>-0.015</v>
      </c>
      <c r="AC95" s="127" t="n">
        <v>0</v>
      </c>
      <c r="AD95" s="125" t="n">
        <v>0.01</v>
      </c>
    </row>
    <row r="96" customFormat="false" ht="12" hidden="false" customHeight="false" outlineLevel="0" collapsed="false">
      <c r="B96" s="126" t="n">
        <f aca="false">EOMONTH(B95,0)+1</f>
        <v>39661</v>
      </c>
      <c r="C96" s="125" t="n">
        <v>0.0025</v>
      </c>
      <c r="D96" s="125" t="n">
        <v>0.036</v>
      </c>
      <c r="E96" s="125" t="n">
        <v>0.03</v>
      </c>
      <c r="F96" s="125" t="n">
        <v>0.036</v>
      </c>
      <c r="G96" s="125" t="n">
        <v>0</v>
      </c>
      <c r="I96" s="125" t="n">
        <v>0.0025</v>
      </c>
      <c r="J96" s="125" t="n">
        <v>0</v>
      </c>
      <c r="K96" s="127" t="n">
        <v>0.015</v>
      </c>
      <c r="L96" s="125" t="n">
        <v>0.0016614171581153</v>
      </c>
      <c r="M96" s="125" t="n">
        <v>0</v>
      </c>
      <c r="N96" s="125" t="n">
        <v>-0.015</v>
      </c>
      <c r="O96" s="125" t="n">
        <v>0.036</v>
      </c>
      <c r="P96" s="125" t="n">
        <v>0.005</v>
      </c>
      <c r="Q96" s="127" t="n">
        <v>0.0025</v>
      </c>
      <c r="R96" s="127" t="n">
        <v>0.025</v>
      </c>
      <c r="S96" s="127" t="n">
        <v>0.02</v>
      </c>
      <c r="T96" s="127" t="n">
        <v>0.02</v>
      </c>
      <c r="U96" s="127" t="n">
        <v>0.015</v>
      </c>
      <c r="V96" s="127" t="n">
        <v>0</v>
      </c>
      <c r="W96" s="127" t="n">
        <v>0.01</v>
      </c>
      <c r="X96" s="127" t="n">
        <v>0</v>
      </c>
      <c r="Y96" s="127" t="n">
        <v>0</v>
      </c>
      <c r="AA96" s="127" t="n">
        <v>0.015</v>
      </c>
      <c r="AB96" s="127" t="n">
        <v>-0.015</v>
      </c>
      <c r="AC96" s="127" t="n">
        <v>0</v>
      </c>
      <c r="AD96" s="125" t="n">
        <v>0.01</v>
      </c>
    </row>
    <row r="97" customFormat="false" ht="12" hidden="false" customHeight="false" outlineLevel="0" collapsed="false">
      <c r="B97" s="126" t="n">
        <f aca="false">EOMONTH(B96,0)+1</f>
        <v>39692</v>
      </c>
      <c r="C97" s="125" t="n">
        <v>0.0025</v>
      </c>
      <c r="D97" s="125" t="n">
        <v>0.036</v>
      </c>
      <c r="E97" s="125" t="n">
        <v>0.03</v>
      </c>
      <c r="F97" s="125" t="n">
        <v>0.036</v>
      </c>
      <c r="G97" s="125" t="n">
        <v>0</v>
      </c>
      <c r="I97" s="125" t="n">
        <v>0.0025</v>
      </c>
      <c r="J97" s="125" t="n">
        <v>0</v>
      </c>
      <c r="K97" s="127" t="n">
        <v>0.015</v>
      </c>
      <c r="L97" s="125" t="n">
        <v>0.0016615672361035</v>
      </c>
      <c r="M97" s="125" t="n">
        <v>0</v>
      </c>
      <c r="N97" s="125" t="n">
        <v>-0.015</v>
      </c>
      <c r="O97" s="125" t="n">
        <v>0.036</v>
      </c>
      <c r="P97" s="125" t="n">
        <v>0.005</v>
      </c>
      <c r="Q97" s="127" t="n">
        <v>0.0025</v>
      </c>
      <c r="R97" s="127" t="n">
        <v>0.025</v>
      </c>
      <c r="S97" s="127" t="n">
        <v>0.02</v>
      </c>
      <c r="T97" s="127" t="n">
        <v>0.02</v>
      </c>
      <c r="U97" s="127" t="n">
        <v>0.015</v>
      </c>
      <c r="V97" s="127" t="n">
        <v>0</v>
      </c>
      <c r="W97" s="127" t="n">
        <v>0.01</v>
      </c>
      <c r="X97" s="127" t="n">
        <v>0</v>
      </c>
      <c r="Y97" s="127" t="n">
        <v>0</v>
      </c>
      <c r="AA97" s="127" t="n">
        <v>0.015</v>
      </c>
      <c r="AB97" s="127" t="n">
        <v>-0.015</v>
      </c>
      <c r="AC97" s="127" t="n">
        <v>0</v>
      </c>
      <c r="AD97" s="125" t="n">
        <v>0.01</v>
      </c>
    </row>
    <row r="98" customFormat="false" ht="12" hidden="false" customHeight="false" outlineLevel="0" collapsed="false">
      <c r="B98" s="126" t="n">
        <f aca="false">EOMONTH(B97,0)+1</f>
        <v>39722</v>
      </c>
      <c r="C98" s="125" t="n">
        <v>0.0025</v>
      </c>
      <c r="D98" s="125" t="n">
        <v>0.036</v>
      </c>
      <c r="E98" s="125" t="n">
        <v>0.03</v>
      </c>
      <c r="F98" s="125" t="n">
        <v>0.036</v>
      </c>
      <c r="G98" s="125" t="n">
        <v>0</v>
      </c>
      <c r="I98" s="125" t="n">
        <v>0.0025</v>
      </c>
      <c r="J98" s="125" t="n">
        <v>0</v>
      </c>
      <c r="K98" s="127" t="n">
        <v>0.015</v>
      </c>
      <c r="L98" s="125" t="n">
        <v>0.0016617148202171</v>
      </c>
      <c r="M98" s="125" t="n">
        <v>0</v>
      </c>
      <c r="N98" s="125" t="n">
        <v>-0.015</v>
      </c>
      <c r="O98" s="125" t="n">
        <v>0.036</v>
      </c>
      <c r="P98" s="125" t="n">
        <v>0.005</v>
      </c>
      <c r="Q98" s="127" t="n">
        <v>0.0025</v>
      </c>
      <c r="R98" s="127" t="n">
        <v>0.025</v>
      </c>
      <c r="S98" s="127" t="n">
        <v>0.02</v>
      </c>
      <c r="T98" s="127" t="n">
        <v>0.02</v>
      </c>
      <c r="U98" s="127" t="n">
        <v>0.015</v>
      </c>
      <c r="V98" s="127" t="n">
        <v>0</v>
      </c>
      <c r="W98" s="127" t="n">
        <v>0.01</v>
      </c>
      <c r="X98" s="127" t="n">
        <v>0</v>
      </c>
      <c r="Y98" s="127" t="n">
        <v>0</v>
      </c>
      <c r="AA98" s="127" t="n">
        <v>0.015</v>
      </c>
      <c r="AB98" s="127" t="n">
        <v>-0.015</v>
      </c>
      <c r="AC98" s="127" t="n">
        <v>0</v>
      </c>
      <c r="AD98" s="125" t="n">
        <v>0.01</v>
      </c>
    </row>
    <row r="99" customFormat="false" ht="12" hidden="false" customHeight="false" outlineLevel="0" collapsed="false">
      <c r="B99" s="126" t="n">
        <f aca="false">EOMONTH(B98,0)+1</f>
        <v>39753</v>
      </c>
      <c r="C99" s="125" t="n">
        <v>0.0025</v>
      </c>
      <c r="D99" s="125" t="n">
        <v>0.038</v>
      </c>
      <c r="E99" s="125" t="n">
        <v>0.03</v>
      </c>
      <c r="F99" s="125" t="n">
        <v>0.038</v>
      </c>
      <c r="G99" s="125" t="n">
        <v>0</v>
      </c>
      <c r="I99" s="125" t="n">
        <v>0.005</v>
      </c>
      <c r="J99" s="125" t="n">
        <v>0</v>
      </c>
      <c r="K99" s="127" t="n">
        <v>0.05</v>
      </c>
      <c r="L99" s="125" t="n">
        <v>0.0053179831983087</v>
      </c>
      <c r="M99" s="125" t="n">
        <v>0</v>
      </c>
      <c r="N99" s="125" t="n">
        <v>-0.005</v>
      </c>
      <c r="O99" s="125" t="n">
        <v>0.038</v>
      </c>
      <c r="P99" s="125" t="n">
        <v>0.005</v>
      </c>
      <c r="Q99" s="127" t="n">
        <v>0.0025</v>
      </c>
      <c r="R99" s="127" t="n">
        <v>0.025</v>
      </c>
      <c r="S99" s="127" t="n">
        <v>0.02</v>
      </c>
      <c r="T99" s="127" t="n">
        <v>0.02</v>
      </c>
      <c r="U99" s="127" t="n">
        <v>0.015</v>
      </c>
      <c r="V99" s="127" t="n">
        <v>0</v>
      </c>
      <c r="W99" s="127" t="n">
        <v>0.01</v>
      </c>
      <c r="X99" s="127" t="n">
        <v>0</v>
      </c>
      <c r="Y99" s="127" t="n">
        <v>0</v>
      </c>
      <c r="AA99" s="127" t="n">
        <v>0.015</v>
      </c>
      <c r="AB99" s="127" t="n">
        <v>-0.005</v>
      </c>
      <c r="AC99" s="127" t="n">
        <v>0</v>
      </c>
      <c r="AD99" s="125" t="n">
        <v>0.01</v>
      </c>
    </row>
    <row r="100" customFormat="false" ht="12" hidden="false" customHeight="false" outlineLevel="0" collapsed="false">
      <c r="B100" s="126" t="n">
        <f aca="false">EOMONTH(B99,0)+1</f>
        <v>39783</v>
      </c>
      <c r="C100" s="125" t="n">
        <v>0.0025</v>
      </c>
      <c r="D100" s="125" t="n">
        <v>0.038</v>
      </c>
      <c r="E100" s="125" t="n">
        <v>0.03</v>
      </c>
      <c r="F100" s="125" t="n">
        <v>0.038</v>
      </c>
      <c r="G100" s="125" t="n">
        <v>0</v>
      </c>
      <c r="I100" s="125" t="n">
        <v>0.005</v>
      </c>
      <c r="J100" s="125" t="n">
        <v>0</v>
      </c>
      <c r="K100" s="127" t="n">
        <v>0.05</v>
      </c>
      <c r="L100" s="125" t="n">
        <v>0.0053174393314473</v>
      </c>
      <c r="M100" s="125" t="n">
        <v>0</v>
      </c>
      <c r="N100" s="125" t="n">
        <v>-0.005</v>
      </c>
      <c r="O100" s="125" t="n">
        <v>0.038</v>
      </c>
      <c r="P100" s="125" t="n">
        <v>0.005</v>
      </c>
      <c r="Q100" s="127" t="n">
        <v>0.0025</v>
      </c>
      <c r="R100" s="127" t="n">
        <v>0.025</v>
      </c>
      <c r="S100" s="127" t="n">
        <v>0.02</v>
      </c>
      <c r="T100" s="127" t="n">
        <v>0.02</v>
      </c>
      <c r="U100" s="127" t="n">
        <v>0.015</v>
      </c>
      <c r="V100" s="127" t="n">
        <v>0</v>
      </c>
      <c r="W100" s="127" t="n">
        <v>0.01</v>
      </c>
      <c r="X100" s="127" t="n">
        <v>0</v>
      </c>
      <c r="Y100" s="127" t="n">
        <v>0</v>
      </c>
      <c r="AA100" s="127" t="n">
        <v>0.015</v>
      </c>
      <c r="AB100" s="127" t="n">
        <v>-0.005</v>
      </c>
      <c r="AC100" s="127" t="n">
        <v>0</v>
      </c>
      <c r="AD100" s="125" t="n">
        <v>0.01</v>
      </c>
    </row>
    <row r="101" customFormat="false" ht="12" hidden="false" customHeight="false" outlineLevel="0" collapsed="false">
      <c r="B101" s="126" t="n">
        <f aca="false">EOMONTH(B100,0)+1</f>
        <v>39814</v>
      </c>
      <c r="C101" s="125" t="n">
        <v>0.0025</v>
      </c>
      <c r="D101" s="125" t="n">
        <v>0.038</v>
      </c>
      <c r="E101" s="125" t="n">
        <v>0.03</v>
      </c>
      <c r="F101" s="125" t="n">
        <v>0.038</v>
      </c>
      <c r="G101" s="125" t="n">
        <v>0</v>
      </c>
      <c r="I101" s="125" t="n">
        <v>0.005</v>
      </c>
      <c r="J101" s="125" t="n">
        <v>0</v>
      </c>
      <c r="K101" s="127" t="n">
        <v>0.05</v>
      </c>
      <c r="L101" s="125" t="n">
        <v>0.0053149981598178</v>
      </c>
      <c r="M101" s="125" t="n">
        <v>0</v>
      </c>
      <c r="N101" s="125" t="n">
        <v>-0.005</v>
      </c>
      <c r="O101" s="125" t="n">
        <v>0.038</v>
      </c>
      <c r="P101" s="125" t="n">
        <v>0.005</v>
      </c>
      <c r="Q101" s="127" t="n">
        <v>0.0025</v>
      </c>
      <c r="R101" s="127" t="n">
        <v>0.025</v>
      </c>
      <c r="S101" s="127" t="n">
        <v>0.02</v>
      </c>
      <c r="T101" s="127" t="n">
        <v>0.02</v>
      </c>
      <c r="U101" s="127" t="n">
        <v>0.015</v>
      </c>
      <c r="V101" s="127" t="n">
        <v>0</v>
      </c>
      <c r="W101" s="127" t="n">
        <v>0.01</v>
      </c>
      <c r="X101" s="127" t="n">
        <v>0</v>
      </c>
      <c r="Y101" s="127" t="n">
        <v>0</v>
      </c>
      <c r="AA101" s="127" t="n">
        <v>0.015</v>
      </c>
      <c r="AB101" s="127" t="n">
        <v>-0.005</v>
      </c>
      <c r="AC101" s="127" t="n">
        <v>0</v>
      </c>
      <c r="AD101" s="125" t="n">
        <v>0.01</v>
      </c>
    </row>
    <row r="102" customFormat="false" ht="12" hidden="false" customHeight="false" outlineLevel="0" collapsed="false">
      <c r="B102" s="126" t="n">
        <f aca="false">EOMONTH(B101,0)+1</f>
        <v>39845</v>
      </c>
      <c r="C102" s="125" t="n">
        <v>0.0025</v>
      </c>
      <c r="D102" s="125" t="n">
        <v>0.038</v>
      </c>
      <c r="E102" s="125" t="n">
        <v>0.03</v>
      </c>
      <c r="F102" s="125" t="n">
        <v>0.038</v>
      </c>
      <c r="G102" s="125" t="n">
        <v>0</v>
      </c>
      <c r="I102" s="125" t="n">
        <v>0.005</v>
      </c>
      <c r="J102" s="125" t="n">
        <v>0</v>
      </c>
      <c r="K102" s="127" t="n">
        <v>0.05</v>
      </c>
      <c r="L102" s="125" t="n">
        <v>0.0053124963486048</v>
      </c>
      <c r="M102" s="125" t="n">
        <v>0</v>
      </c>
      <c r="N102" s="125" t="n">
        <v>-0.005</v>
      </c>
      <c r="O102" s="125" t="n">
        <v>0.038</v>
      </c>
      <c r="P102" s="125" t="n">
        <v>0.005</v>
      </c>
      <c r="Q102" s="127" t="n">
        <v>0.0025</v>
      </c>
      <c r="R102" s="127" t="n">
        <v>0.025</v>
      </c>
      <c r="S102" s="127" t="n">
        <v>0.02</v>
      </c>
      <c r="T102" s="127" t="n">
        <v>0.02</v>
      </c>
      <c r="U102" s="127" t="n">
        <v>0.015</v>
      </c>
      <c r="V102" s="127" t="n">
        <v>0</v>
      </c>
      <c r="W102" s="127" t="n">
        <v>0.01</v>
      </c>
      <c r="X102" s="127" t="n">
        <v>0</v>
      </c>
      <c r="Y102" s="127" t="n">
        <v>0</v>
      </c>
      <c r="AA102" s="127" t="n">
        <v>0.015</v>
      </c>
      <c r="AB102" s="127" t="n">
        <v>-0.005</v>
      </c>
      <c r="AC102" s="127" t="n">
        <v>0</v>
      </c>
      <c r="AD102" s="125" t="n">
        <v>0.01</v>
      </c>
    </row>
    <row r="103" customFormat="false" ht="12" hidden="false" customHeight="false" outlineLevel="0" collapsed="false">
      <c r="B103" s="126" t="n">
        <f aca="false">EOMONTH(B102,0)+1</f>
        <v>39873</v>
      </c>
      <c r="C103" s="125" t="n">
        <v>0.0025</v>
      </c>
      <c r="D103" s="125" t="n">
        <v>0.038</v>
      </c>
      <c r="E103" s="125" t="n">
        <v>0.03</v>
      </c>
      <c r="F103" s="125" t="n">
        <v>0.038</v>
      </c>
      <c r="G103" s="125" t="n">
        <v>0</v>
      </c>
      <c r="I103" s="125" t="n">
        <v>0.005</v>
      </c>
      <c r="J103" s="125" t="n">
        <v>0</v>
      </c>
      <c r="K103" s="127" t="n">
        <v>0.05</v>
      </c>
      <c r="L103" s="125" t="n">
        <v>0.005310184608783</v>
      </c>
      <c r="M103" s="125" t="n">
        <v>0</v>
      </c>
      <c r="N103" s="125" t="n">
        <v>-0.005</v>
      </c>
      <c r="O103" s="125" t="n">
        <v>0.038</v>
      </c>
      <c r="P103" s="125" t="n">
        <v>0.005</v>
      </c>
      <c r="Q103" s="127" t="n">
        <v>0.0025</v>
      </c>
      <c r="R103" s="127" t="n">
        <v>0.025</v>
      </c>
      <c r="S103" s="127" t="n">
        <v>0.02</v>
      </c>
      <c r="T103" s="127" t="n">
        <v>0.02</v>
      </c>
      <c r="U103" s="127" t="n">
        <v>0.015</v>
      </c>
      <c r="V103" s="127" t="n">
        <v>0</v>
      </c>
      <c r="W103" s="127" t="n">
        <v>0.01</v>
      </c>
      <c r="X103" s="127" t="n">
        <v>0</v>
      </c>
      <c r="Y103" s="127" t="n">
        <v>0</v>
      </c>
      <c r="AA103" s="127" t="n">
        <v>0.015</v>
      </c>
      <c r="AB103" s="127" t="n">
        <v>-0.005</v>
      </c>
      <c r="AC103" s="127" t="n">
        <v>0</v>
      </c>
      <c r="AD103" s="125" t="n">
        <v>0.01</v>
      </c>
    </row>
    <row r="104" customFormat="false" ht="12" hidden="false" customHeight="false" outlineLevel="0" collapsed="false">
      <c r="B104" s="126" t="n">
        <f aca="false">EOMONTH(B103,0)+1</f>
        <v>39904</v>
      </c>
      <c r="C104" s="125" t="n">
        <v>0.0025</v>
      </c>
      <c r="D104" s="125" t="n">
        <v>0.038</v>
      </c>
      <c r="E104" s="125" t="n">
        <v>0.03</v>
      </c>
      <c r="F104" s="125" t="n">
        <v>0.038</v>
      </c>
      <c r="G104" s="125" t="n">
        <v>0</v>
      </c>
      <c r="I104" s="125" t="n">
        <v>0.0025</v>
      </c>
      <c r="J104" s="125" t="n">
        <v>0</v>
      </c>
      <c r="K104" s="127" t="n">
        <v>0.015</v>
      </c>
      <c r="L104" s="125" t="n">
        <v>0.0016586148936759</v>
      </c>
      <c r="M104" s="125" t="n">
        <v>0</v>
      </c>
      <c r="N104" s="125" t="n">
        <v>-0.015</v>
      </c>
      <c r="O104" s="125" t="n">
        <v>0.038</v>
      </c>
      <c r="P104" s="125" t="n">
        <v>0.005</v>
      </c>
      <c r="Q104" s="127" t="n">
        <v>0.0025</v>
      </c>
      <c r="R104" s="127" t="n">
        <v>0.025</v>
      </c>
      <c r="S104" s="127" t="n">
        <v>0.02</v>
      </c>
      <c r="T104" s="127" t="n">
        <v>0.02</v>
      </c>
      <c r="U104" s="127" t="n">
        <v>0.015</v>
      </c>
      <c r="V104" s="127" t="n">
        <v>0</v>
      </c>
      <c r="W104" s="127" t="n">
        <v>0.01</v>
      </c>
      <c r="X104" s="127" t="n">
        <v>0</v>
      </c>
      <c r="Y104" s="127" t="n">
        <v>0</v>
      </c>
      <c r="AA104" s="127" t="n">
        <v>0.015</v>
      </c>
      <c r="AB104" s="127" t="n">
        <v>-0.015</v>
      </c>
      <c r="AC104" s="127" t="n">
        <v>0</v>
      </c>
      <c r="AD104" s="125" t="n">
        <v>0.01</v>
      </c>
    </row>
    <row r="105" customFormat="false" ht="12" hidden="false" customHeight="false" outlineLevel="0" collapsed="false">
      <c r="B105" s="126" t="n">
        <f aca="false">EOMONTH(B104,0)+1</f>
        <v>39934</v>
      </c>
      <c r="C105" s="125" t="n">
        <v>0.0025</v>
      </c>
      <c r="D105" s="125" t="n">
        <v>0.038</v>
      </c>
      <c r="E105" s="125" t="n">
        <v>0.03</v>
      </c>
      <c r="F105" s="125" t="n">
        <v>0.038</v>
      </c>
      <c r="G105" s="125" t="n">
        <v>0</v>
      </c>
      <c r="I105" s="125" t="n">
        <v>0.0025</v>
      </c>
      <c r="J105" s="125" t="n">
        <v>0</v>
      </c>
      <c r="K105" s="127" t="n">
        <v>0.015</v>
      </c>
      <c r="L105" s="125" t="n">
        <v>0.0016578055210205</v>
      </c>
      <c r="M105" s="125" t="n">
        <v>0</v>
      </c>
      <c r="N105" s="125" t="n">
        <v>-0.015</v>
      </c>
      <c r="O105" s="125" t="n">
        <v>0.038</v>
      </c>
      <c r="P105" s="125" t="n">
        <v>0.005</v>
      </c>
      <c r="Q105" s="127" t="n">
        <v>0.0025</v>
      </c>
      <c r="R105" s="127" t="n">
        <v>0.025</v>
      </c>
      <c r="S105" s="127" t="n">
        <v>0.02</v>
      </c>
      <c r="T105" s="127" t="n">
        <v>0.02</v>
      </c>
      <c r="U105" s="127" t="n">
        <v>0.015</v>
      </c>
      <c r="V105" s="127" t="n">
        <v>0</v>
      </c>
      <c r="W105" s="127" t="n">
        <v>0.01</v>
      </c>
      <c r="X105" s="127" t="n">
        <v>0</v>
      </c>
      <c r="Y105" s="127" t="n">
        <v>0</v>
      </c>
      <c r="AA105" s="127" t="n">
        <v>0.015</v>
      </c>
      <c r="AB105" s="127" t="n">
        <v>-0.015</v>
      </c>
      <c r="AC105" s="127" t="n">
        <v>0</v>
      </c>
      <c r="AD105" s="125" t="n">
        <v>0.01</v>
      </c>
    </row>
    <row r="106" customFormat="false" ht="12" hidden="false" customHeight="false" outlineLevel="0" collapsed="false">
      <c r="B106" s="126" t="n">
        <f aca="false">EOMONTH(B105,0)+1</f>
        <v>39965</v>
      </c>
      <c r="C106" s="125" t="n">
        <v>0.0025</v>
      </c>
      <c r="D106" s="125" t="n">
        <v>0.038</v>
      </c>
      <c r="E106" s="125" t="n">
        <v>0.03</v>
      </c>
      <c r="F106" s="125" t="n">
        <v>0.038</v>
      </c>
      <c r="G106" s="125" t="n">
        <v>0</v>
      </c>
      <c r="I106" s="125" t="n">
        <v>0.0025</v>
      </c>
      <c r="J106" s="125" t="n">
        <v>0</v>
      </c>
      <c r="K106" s="127" t="n">
        <v>0.015</v>
      </c>
      <c r="L106" s="125" t="n">
        <v>0.0016569506457605</v>
      </c>
      <c r="M106" s="125" t="n">
        <v>0</v>
      </c>
      <c r="N106" s="125" t="n">
        <v>-0.015</v>
      </c>
      <c r="O106" s="125" t="n">
        <v>0.038</v>
      </c>
      <c r="P106" s="125" t="n">
        <v>0.005</v>
      </c>
      <c r="Q106" s="127" t="n">
        <v>0.0025</v>
      </c>
      <c r="R106" s="127" t="n">
        <v>0.025</v>
      </c>
      <c r="S106" s="127" t="n">
        <v>0.02</v>
      </c>
      <c r="T106" s="127" t="n">
        <v>0.02</v>
      </c>
      <c r="U106" s="127" t="n">
        <v>0.015</v>
      </c>
      <c r="V106" s="127" t="n">
        <v>0</v>
      </c>
      <c r="W106" s="127" t="n">
        <v>0.01</v>
      </c>
      <c r="X106" s="127" t="n">
        <v>0</v>
      </c>
      <c r="Y106" s="127" t="n">
        <v>0</v>
      </c>
      <c r="AA106" s="127" t="n">
        <v>0.015</v>
      </c>
      <c r="AB106" s="127" t="n">
        <v>-0.015</v>
      </c>
      <c r="AC106" s="127" t="n">
        <v>0</v>
      </c>
      <c r="AD106" s="125" t="n">
        <v>0.01</v>
      </c>
    </row>
    <row r="107" customFormat="false" ht="12" hidden="false" customHeight="false" outlineLevel="0" collapsed="false">
      <c r="B107" s="126" t="n">
        <f aca="false">EOMONTH(B106,0)+1</f>
        <v>39995</v>
      </c>
      <c r="C107" s="125" t="n">
        <v>0.0025</v>
      </c>
      <c r="D107" s="125" t="n">
        <v>0.038</v>
      </c>
      <c r="E107" s="125" t="n">
        <v>0.03</v>
      </c>
      <c r="F107" s="125" t="n">
        <v>0.038</v>
      </c>
      <c r="G107" s="125" t="n">
        <v>0</v>
      </c>
      <c r="I107" s="125" t="n">
        <v>0.0025</v>
      </c>
      <c r="J107" s="125" t="n">
        <v>0</v>
      </c>
      <c r="K107" s="127" t="n">
        <v>0.015</v>
      </c>
      <c r="L107" s="125" t="n">
        <v>0.0016561054520234</v>
      </c>
      <c r="M107" s="125" t="n">
        <v>0</v>
      </c>
      <c r="N107" s="125" t="n">
        <v>-0.015</v>
      </c>
      <c r="O107" s="125" t="n">
        <v>0.038</v>
      </c>
      <c r="P107" s="125" t="n">
        <v>0.005</v>
      </c>
      <c r="Q107" s="127" t="n">
        <v>0.0025</v>
      </c>
      <c r="R107" s="127" t="n">
        <v>0.025</v>
      </c>
      <c r="S107" s="127" t="n">
        <v>0.02</v>
      </c>
      <c r="T107" s="127" t="n">
        <v>0.02</v>
      </c>
      <c r="U107" s="127" t="n">
        <v>0.015</v>
      </c>
      <c r="V107" s="127" t="n">
        <v>0</v>
      </c>
      <c r="W107" s="127" t="n">
        <v>0.01</v>
      </c>
      <c r="X107" s="127" t="n">
        <v>0</v>
      </c>
      <c r="Y107" s="127" t="n">
        <v>0</v>
      </c>
      <c r="AA107" s="127" t="n">
        <v>0.015</v>
      </c>
      <c r="AB107" s="127" t="n">
        <v>-0.015</v>
      </c>
      <c r="AC107" s="127" t="n">
        <v>0</v>
      </c>
      <c r="AD107" s="125" t="n">
        <v>0.01</v>
      </c>
    </row>
    <row r="108" customFormat="false" ht="12" hidden="false" customHeight="false" outlineLevel="0" collapsed="false">
      <c r="C108" s="125" t="n">
        <v>0.0025</v>
      </c>
      <c r="D108" s="125" t="n">
        <v>0.038</v>
      </c>
      <c r="E108" s="125" t="n">
        <v>0.03</v>
      </c>
      <c r="F108" s="125" t="n">
        <v>0.038</v>
      </c>
      <c r="G108" s="125" t="n">
        <v>0</v>
      </c>
      <c r="I108" s="125" t="n">
        <v>0.0025</v>
      </c>
      <c r="J108" s="125" t="n">
        <v>0</v>
      </c>
      <c r="K108" s="127" t="n">
        <v>0.015</v>
      </c>
      <c r="L108" s="125" t="n">
        <v>0.0016552136264291</v>
      </c>
      <c r="M108" s="125" t="n">
        <v>0</v>
      </c>
      <c r="N108" s="125" t="n">
        <v>-0.015</v>
      </c>
      <c r="O108" s="125" t="n">
        <v>0.038</v>
      </c>
      <c r="P108" s="125" t="n">
        <v>0.005</v>
      </c>
      <c r="Q108" s="127" t="n">
        <v>0.0025</v>
      </c>
      <c r="R108" s="127" t="n">
        <v>0.025</v>
      </c>
      <c r="S108" s="127" t="n">
        <v>0.02</v>
      </c>
      <c r="T108" s="127" t="n">
        <v>0.02</v>
      </c>
      <c r="U108" s="127" t="n">
        <v>0.015</v>
      </c>
      <c r="V108" s="127" t="n">
        <v>0</v>
      </c>
      <c r="W108" s="127" t="n">
        <v>0.01</v>
      </c>
      <c r="X108" s="127" t="n">
        <v>0</v>
      </c>
      <c r="Y108" s="127" t="n">
        <v>0</v>
      </c>
      <c r="AA108" s="127" t="n">
        <v>0.015</v>
      </c>
      <c r="AB108" s="127" t="n">
        <v>-0.015</v>
      </c>
      <c r="AC108" s="127" t="n">
        <v>0</v>
      </c>
      <c r="AD108" s="125" t="n">
        <v>0.01</v>
      </c>
    </row>
    <row r="109" customFormat="false" ht="12" hidden="false" customHeight="false" outlineLevel="0" collapsed="false">
      <c r="C109" s="125" t="n">
        <v>0.0025</v>
      </c>
      <c r="D109" s="125" t="n">
        <v>0.038</v>
      </c>
      <c r="E109" s="125" t="n">
        <v>0.03</v>
      </c>
      <c r="F109" s="125" t="n">
        <v>0.038</v>
      </c>
      <c r="G109" s="125" t="n">
        <v>0</v>
      </c>
      <c r="I109" s="125" t="n">
        <v>0.0025</v>
      </c>
      <c r="J109" s="125" t="n">
        <v>0</v>
      </c>
      <c r="K109" s="127" t="n">
        <v>0.015</v>
      </c>
      <c r="L109" s="125" t="n">
        <v>0.0016543030735254</v>
      </c>
      <c r="M109" s="125" t="n">
        <v>0</v>
      </c>
      <c r="N109" s="125" t="n">
        <v>-0.015</v>
      </c>
      <c r="O109" s="125" t="n">
        <v>0.038</v>
      </c>
      <c r="P109" s="125" t="n">
        <v>0.005</v>
      </c>
      <c r="Q109" s="127" t="n">
        <v>0.0025</v>
      </c>
      <c r="R109" s="127" t="n">
        <v>0.025</v>
      </c>
      <c r="S109" s="127" t="n">
        <v>0.02</v>
      </c>
      <c r="T109" s="127" t="n">
        <v>0.02</v>
      </c>
      <c r="U109" s="127" t="n">
        <v>0.015</v>
      </c>
      <c r="V109" s="127" t="n">
        <v>0</v>
      </c>
      <c r="W109" s="127" t="n">
        <v>0.01</v>
      </c>
      <c r="X109" s="127" t="n">
        <v>0</v>
      </c>
      <c r="Y109" s="127" t="n">
        <v>0</v>
      </c>
      <c r="AA109" s="127" t="n">
        <v>0.015</v>
      </c>
      <c r="AB109" s="127" t="n">
        <v>-0.015</v>
      </c>
      <c r="AC109" s="127" t="n">
        <v>0</v>
      </c>
      <c r="AD109" s="125" t="n">
        <v>0.01</v>
      </c>
    </row>
    <row r="110" customFormat="false" ht="12" hidden="false" customHeight="false" outlineLevel="0" collapsed="false">
      <c r="C110" s="125" t="n">
        <v>0.0025</v>
      </c>
      <c r="D110" s="125" t="n">
        <v>0.038</v>
      </c>
      <c r="E110" s="125" t="n">
        <v>0.03</v>
      </c>
      <c r="F110" s="125" t="n">
        <v>0.038</v>
      </c>
      <c r="G110" s="125" t="n">
        <v>0</v>
      </c>
      <c r="I110" s="125" t="n">
        <v>0.0025</v>
      </c>
      <c r="J110" s="125" t="n">
        <v>0</v>
      </c>
      <c r="K110" s="127" t="n">
        <v>0.015</v>
      </c>
      <c r="L110" s="125" t="n">
        <v>0.00165340409538</v>
      </c>
      <c r="M110" s="125" t="n">
        <v>0</v>
      </c>
      <c r="N110" s="125" t="n">
        <v>-0.015</v>
      </c>
      <c r="O110" s="125" t="n">
        <v>0.038</v>
      </c>
      <c r="P110" s="125" t="n">
        <v>0.005</v>
      </c>
      <c r="Q110" s="127" t="n">
        <v>0.0025</v>
      </c>
      <c r="R110" s="127" t="n">
        <v>0.025</v>
      </c>
      <c r="S110" s="127" t="n">
        <v>0.02</v>
      </c>
      <c r="T110" s="127" t="n">
        <v>0.02</v>
      </c>
      <c r="U110" s="127" t="n">
        <v>0.015</v>
      </c>
      <c r="V110" s="127" t="n">
        <v>0</v>
      </c>
      <c r="W110" s="127" t="n">
        <v>0.01</v>
      </c>
      <c r="X110" s="127" t="n">
        <v>0</v>
      </c>
      <c r="Y110" s="127" t="n">
        <v>0</v>
      </c>
      <c r="AA110" s="127" t="n">
        <v>0.015</v>
      </c>
      <c r="AB110" s="127" t="n">
        <v>-0.015</v>
      </c>
      <c r="AC110" s="127" t="n">
        <v>0</v>
      </c>
      <c r="AD110" s="125" t="n">
        <v>0.01</v>
      </c>
    </row>
    <row r="111" customFormat="false" ht="12" hidden="false" customHeight="false" outlineLevel="0" collapsed="false">
      <c r="C111" s="125" t="n">
        <v>0.0025</v>
      </c>
      <c r="D111" s="125" t="n">
        <v>0.04</v>
      </c>
      <c r="E111" s="125" t="n">
        <v>0.03</v>
      </c>
      <c r="F111" s="125" t="n">
        <v>0.04</v>
      </c>
      <c r="G111" s="125" t="n">
        <v>0</v>
      </c>
      <c r="I111" s="125" t="n">
        <v>0.005</v>
      </c>
      <c r="J111" s="125" t="n">
        <v>0</v>
      </c>
      <c r="K111" s="127" t="n">
        <v>0.05</v>
      </c>
      <c r="L111" s="125" t="n">
        <v>0.0052878617433474</v>
      </c>
      <c r="M111" s="125" t="n">
        <v>0</v>
      </c>
      <c r="N111" s="125" t="n">
        <v>-0.005</v>
      </c>
      <c r="O111" s="125" t="n">
        <v>0.04</v>
      </c>
      <c r="P111" s="125" t="n">
        <v>0.005</v>
      </c>
      <c r="Q111" s="127" t="n">
        <v>0.0025</v>
      </c>
      <c r="R111" s="127" t="n">
        <v>0.025</v>
      </c>
      <c r="S111" s="127" t="n">
        <v>0.02</v>
      </c>
      <c r="T111" s="127" t="n">
        <v>0.02</v>
      </c>
      <c r="U111" s="127" t="n">
        <v>0.015</v>
      </c>
      <c r="V111" s="127" t="n">
        <v>0</v>
      </c>
      <c r="W111" s="127" t="n">
        <v>0.01</v>
      </c>
      <c r="X111" s="127" t="n">
        <v>0</v>
      </c>
      <c r="Y111" s="127" t="n">
        <v>0</v>
      </c>
      <c r="AA111" s="127" t="n">
        <v>0.015</v>
      </c>
      <c r="AB111" s="127" t="n">
        <v>-0.005</v>
      </c>
      <c r="AC111" s="127" t="n">
        <v>0</v>
      </c>
      <c r="AD111" s="125" t="n">
        <v>0.01</v>
      </c>
    </row>
    <row r="112" customFormat="false" ht="12" hidden="false" customHeight="false" outlineLevel="0" collapsed="false">
      <c r="C112" s="125" t="n">
        <v>0.0025</v>
      </c>
      <c r="D112" s="125" t="n">
        <v>0.04</v>
      </c>
      <c r="E112" s="125" t="n">
        <v>0.03</v>
      </c>
      <c r="F112" s="125" t="n">
        <v>0.04</v>
      </c>
      <c r="G112" s="125" t="n">
        <v>0</v>
      </c>
      <c r="I112" s="125" t="n">
        <v>0.005</v>
      </c>
      <c r="J112" s="125" t="n">
        <v>0</v>
      </c>
      <c r="K112" s="127" t="n">
        <v>0.05</v>
      </c>
      <c r="L112" s="125" t="n">
        <v>0.0052848714294601</v>
      </c>
      <c r="M112" s="125" t="n">
        <v>0</v>
      </c>
      <c r="N112" s="125" t="n">
        <v>-0.005</v>
      </c>
      <c r="O112" s="125" t="n">
        <v>0.04</v>
      </c>
      <c r="P112" s="125" t="n">
        <v>0.005</v>
      </c>
      <c r="Q112" s="127" t="n">
        <v>0.0025</v>
      </c>
      <c r="R112" s="127" t="n">
        <v>0.025</v>
      </c>
      <c r="S112" s="127" t="n">
        <v>0.02</v>
      </c>
      <c r="T112" s="127" t="n">
        <v>0.02</v>
      </c>
      <c r="U112" s="127" t="n">
        <v>0.015</v>
      </c>
      <c r="V112" s="127" t="n">
        <v>0</v>
      </c>
      <c r="W112" s="127" t="n">
        <v>0.01</v>
      </c>
      <c r="X112" s="127" t="n">
        <v>0</v>
      </c>
      <c r="Y112" s="127" t="n">
        <v>0</v>
      </c>
      <c r="AA112" s="127" t="n">
        <v>0.015</v>
      </c>
      <c r="AB112" s="127" t="n">
        <v>-0.005</v>
      </c>
      <c r="AC112" s="127" t="n">
        <v>0</v>
      </c>
      <c r="AD112" s="125" t="n">
        <v>0.01</v>
      </c>
    </row>
    <row r="113" customFormat="false" ht="12" hidden="false" customHeight="false" outlineLevel="0" collapsed="false">
      <c r="C113" s="125" t="n">
        <v>0.0025</v>
      </c>
      <c r="D113" s="125" t="n">
        <v>0.04</v>
      </c>
      <c r="E113" s="125" t="n">
        <v>0.03</v>
      </c>
      <c r="F113" s="125" t="n">
        <v>0.04</v>
      </c>
      <c r="G113" s="125" t="n">
        <v>0</v>
      </c>
      <c r="I113" s="125" t="n">
        <v>0.005</v>
      </c>
      <c r="J113" s="125" t="n">
        <v>0</v>
      </c>
      <c r="K113" s="127" t="n">
        <v>0.05</v>
      </c>
      <c r="L113" s="125" t="n">
        <v>0.0052817229240755</v>
      </c>
      <c r="M113" s="125" t="n">
        <v>0</v>
      </c>
      <c r="N113" s="125" t="n">
        <v>-0.005</v>
      </c>
      <c r="O113" s="125" t="n">
        <v>0.04</v>
      </c>
      <c r="P113" s="125" t="n">
        <v>0.005</v>
      </c>
      <c r="Q113" s="127" t="n">
        <v>0.0025</v>
      </c>
      <c r="R113" s="127" t="n">
        <v>0.025</v>
      </c>
      <c r="S113" s="127" t="n">
        <v>0.02</v>
      </c>
      <c r="T113" s="127" t="n">
        <v>0.02</v>
      </c>
      <c r="U113" s="127" t="n">
        <v>0.015</v>
      </c>
      <c r="V113" s="127" t="n">
        <v>0</v>
      </c>
      <c r="W113" s="127" t="n">
        <v>0.01</v>
      </c>
      <c r="X113" s="127" t="n">
        <v>0</v>
      </c>
      <c r="Y113" s="127" t="n">
        <v>0</v>
      </c>
      <c r="AA113" s="127" t="n">
        <v>0.015</v>
      </c>
      <c r="AB113" s="127" t="n">
        <v>-0.005</v>
      </c>
      <c r="AC113" s="127" t="n">
        <v>0</v>
      </c>
      <c r="AD113" s="125" t="n">
        <v>0.01</v>
      </c>
    </row>
    <row r="114" customFormat="false" ht="12" hidden="false" customHeight="false" outlineLevel="0" collapsed="false">
      <c r="C114" s="125" t="n">
        <v>0.0025</v>
      </c>
      <c r="D114" s="125" t="n">
        <v>0.04</v>
      </c>
      <c r="E114" s="125" t="n">
        <v>0.03</v>
      </c>
      <c r="F114" s="125" t="n">
        <v>0.04</v>
      </c>
      <c r="G114" s="125" t="n">
        <v>0</v>
      </c>
      <c r="I114" s="125" t="n">
        <v>0.005</v>
      </c>
      <c r="J114" s="125" t="n">
        <v>0</v>
      </c>
      <c r="K114" s="127" t="n">
        <v>0.05</v>
      </c>
      <c r="L114" s="125" t="n">
        <v>0.0052785150636729</v>
      </c>
      <c r="M114" s="125" t="n">
        <v>0</v>
      </c>
      <c r="N114" s="125" t="n">
        <v>-0.005</v>
      </c>
      <c r="O114" s="125" t="n">
        <v>0.04</v>
      </c>
      <c r="P114" s="125" t="n">
        <v>0.005</v>
      </c>
      <c r="Q114" s="127" t="n">
        <v>0.0025</v>
      </c>
      <c r="R114" s="127" t="n">
        <v>0.025</v>
      </c>
      <c r="S114" s="127" t="n">
        <v>0.02</v>
      </c>
      <c r="T114" s="127" t="n">
        <v>0.02</v>
      </c>
      <c r="U114" s="127" t="n">
        <v>0.015</v>
      </c>
      <c r="V114" s="127" t="n">
        <v>0</v>
      </c>
      <c r="W114" s="127" t="n">
        <v>0.01</v>
      </c>
      <c r="X114" s="127" t="n">
        <v>0</v>
      </c>
      <c r="Y114" s="127" t="n">
        <v>0</v>
      </c>
      <c r="AA114" s="127" t="n">
        <v>0.015</v>
      </c>
      <c r="AB114" s="127" t="n">
        <v>-0.005</v>
      </c>
      <c r="AC114" s="127" t="n">
        <v>0</v>
      </c>
      <c r="AD114" s="125" t="n">
        <v>0.01</v>
      </c>
    </row>
    <row r="115" customFormat="false" ht="12" hidden="false" customHeight="false" outlineLevel="0" collapsed="false">
      <c r="C115" s="125" t="n">
        <v>0.0025</v>
      </c>
      <c r="D115" s="125" t="n">
        <v>0.04</v>
      </c>
      <c r="E115" s="125" t="n">
        <v>0.03</v>
      </c>
      <c r="F115" s="125" t="n">
        <v>0.04</v>
      </c>
      <c r="G115" s="125" t="n">
        <v>0</v>
      </c>
      <c r="I115" s="125" t="n">
        <v>0.005</v>
      </c>
      <c r="J115" s="125" t="n">
        <v>0</v>
      </c>
      <c r="K115" s="127" t="n">
        <v>0.05</v>
      </c>
      <c r="L115" s="125" t="n">
        <v>0.0052755667257795</v>
      </c>
      <c r="M115" s="125" t="n">
        <v>0</v>
      </c>
      <c r="N115" s="125" t="n">
        <v>-0.005</v>
      </c>
      <c r="O115" s="125" t="n">
        <v>0.04</v>
      </c>
      <c r="P115" s="125" t="n">
        <v>0.005</v>
      </c>
      <c r="Q115" s="127" t="n">
        <v>0.0025</v>
      </c>
      <c r="R115" s="127" t="n">
        <v>0.025</v>
      </c>
      <c r="S115" s="127" t="n">
        <v>0.02</v>
      </c>
      <c r="T115" s="127" t="n">
        <v>0.02</v>
      </c>
      <c r="U115" s="127" t="n">
        <v>0.015</v>
      </c>
      <c r="V115" s="127" t="n">
        <v>0</v>
      </c>
      <c r="W115" s="127" t="n">
        <v>0.01</v>
      </c>
      <c r="X115" s="127" t="n">
        <v>0</v>
      </c>
      <c r="Y115" s="127" t="n">
        <v>0</v>
      </c>
      <c r="AA115" s="127" t="n">
        <v>0.015</v>
      </c>
      <c r="AB115" s="127" t="n">
        <v>-0.005</v>
      </c>
      <c r="AC115" s="127" t="n">
        <v>0</v>
      </c>
      <c r="AD115" s="125" t="n">
        <v>0.01</v>
      </c>
    </row>
    <row r="116" customFormat="false" ht="12" hidden="false" customHeight="false" outlineLevel="0" collapsed="false">
      <c r="C116" s="125" t="n">
        <v>0.0025</v>
      </c>
      <c r="D116" s="125" t="n">
        <v>0.04</v>
      </c>
      <c r="E116" s="125" t="n">
        <v>0.03</v>
      </c>
      <c r="F116" s="125" t="n">
        <v>0.04</v>
      </c>
      <c r="G116" s="125" t="n">
        <v>0</v>
      </c>
      <c r="I116" s="125" t="n">
        <v>0.0025</v>
      </c>
      <c r="J116" s="125" t="n">
        <v>0</v>
      </c>
      <c r="K116" s="127" t="n">
        <v>0.015</v>
      </c>
      <c r="L116" s="125" t="n">
        <v>0.0016475769492598</v>
      </c>
      <c r="M116" s="125" t="n">
        <v>0</v>
      </c>
      <c r="N116" s="125" t="n">
        <v>-0.015</v>
      </c>
      <c r="O116" s="125" t="n">
        <v>0.04</v>
      </c>
      <c r="P116" s="125" t="n">
        <v>0.005</v>
      </c>
      <c r="Q116" s="127" t="n">
        <v>0.0025</v>
      </c>
      <c r="R116" s="127" t="n">
        <v>0.025</v>
      </c>
      <c r="S116" s="127" t="n">
        <v>0.02</v>
      </c>
      <c r="T116" s="127" t="n">
        <v>0.02</v>
      </c>
      <c r="U116" s="127" t="n">
        <v>0.015</v>
      </c>
      <c r="V116" s="127" t="n">
        <v>0</v>
      </c>
      <c r="W116" s="127" t="n">
        <v>0.01</v>
      </c>
      <c r="X116" s="127" t="n">
        <v>0</v>
      </c>
      <c r="Y116" s="127" t="n">
        <v>0</v>
      </c>
      <c r="AA116" s="127" t="n">
        <v>0.015</v>
      </c>
      <c r="AB116" s="127" t="n">
        <v>-0.015</v>
      </c>
      <c r="AC116" s="127" t="n">
        <v>0</v>
      </c>
      <c r="AD116" s="125" t="n">
        <v>0.01</v>
      </c>
    </row>
    <row r="117" customFormat="false" ht="12" hidden="false" customHeight="false" outlineLevel="0" collapsed="false">
      <c r="C117" s="125" t="n">
        <v>0.0025</v>
      </c>
      <c r="D117" s="125" t="n">
        <v>0.04</v>
      </c>
      <c r="E117" s="125" t="n">
        <v>0.03</v>
      </c>
      <c r="F117" s="125" t="n">
        <v>0.04</v>
      </c>
      <c r="G117" s="125" t="n">
        <v>0</v>
      </c>
      <c r="I117" s="125" t="n">
        <v>0.0025</v>
      </c>
      <c r="J117" s="125" t="n">
        <v>0</v>
      </c>
      <c r="K117" s="127" t="n">
        <v>0.015</v>
      </c>
      <c r="L117" s="125" t="n">
        <v>0.0016465552152449</v>
      </c>
      <c r="M117" s="125" t="n">
        <v>0</v>
      </c>
      <c r="N117" s="125" t="n">
        <v>-0.015</v>
      </c>
      <c r="O117" s="125" t="n">
        <v>0.04</v>
      </c>
      <c r="P117" s="125" t="n">
        <v>0.005</v>
      </c>
      <c r="Q117" s="127" t="n">
        <v>0.0025</v>
      </c>
      <c r="R117" s="127" t="n">
        <v>0.025</v>
      </c>
      <c r="S117" s="127" t="n">
        <v>0.02</v>
      </c>
      <c r="T117" s="127" t="n">
        <v>0.02</v>
      </c>
      <c r="U117" s="127" t="n">
        <v>0.015</v>
      </c>
      <c r="V117" s="127" t="n">
        <v>0</v>
      </c>
      <c r="W117" s="127" t="n">
        <v>0.01</v>
      </c>
      <c r="X117" s="127" t="n">
        <v>0</v>
      </c>
      <c r="Y117" s="127" t="n">
        <v>0</v>
      </c>
      <c r="AA117" s="127" t="n">
        <v>0.015</v>
      </c>
      <c r="AB117" s="127" t="n">
        <v>-0.015</v>
      </c>
      <c r="AC117" s="127" t="n">
        <v>0</v>
      </c>
      <c r="AD117" s="125" t="n">
        <v>0.01</v>
      </c>
    </row>
    <row r="118" customFormat="false" ht="12" hidden="false" customHeight="false" outlineLevel="0" collapsed="false">
      <c r="C118" s="125" t="n">
        <v>0.0025</v>
      </c>
      <c r="D118" s="125" t="n">
        <v>0.04</v>
      </c>
      <c r="E118" s="125" t="n">
        <v>0.03</v>
      </c>
      <c r="F118" s="125" t="n">
        <v>0.04</v>
      </c>
      <c r="G118" s="125" t="n">
        <v>0</v>
      </c>
      <c r="I118" s="125" t="n">
        <v>0.0025</v>
      </c>
      <c r="J118" s="125" t="n">
        <v>0</v>
      </c>
      <c r="K118" s="127" t="n">
        <v>0.015</v>
      </c>
      <c r="L118" s="125" t="n">
        <v>0.0016454813229359</v>
      </c>
      <c r="M118" s="125" t="n">
        <v>0</v>
      </c>
      <c r="N118" s="125" t="n">
        <v>-0.015</v>
      </c>
      <c r="O118" s="125" t="n">
        <v>0.04</v>
      </c>
      <c r="P118" s="125" t="n">
        <v>0.005</v>
      </c>
      <c r="Q118" s="127" t="n">
        <v>0.0025</v>
      </c>
      <c r="R118" s="127" t="n">
        <v>0.025</v>
      </c>
      <c r="S118" s="127" t="n">
        <v>0.02</v>
      </c>
      <c r="T118" s="127" t="n">
        <v>0.02</v>
      </c>
      <c r="U118" s="127" t="n">
        <v>0.015</v>
      </c>
      <c r="V118" s="127" t="n">
        <v>0</v>
      </c>
      <c r="W118" s="127" t="n">
        <v>0.01</v>
      </c>
      <c r="X118" s="127" t="n">
        <v>0</v>
      </c>
      <c r="Y118" s="127" t="n">
        <v>0</v>
      </c>
      <c r="AA118" s="127" t="n">
        <v>0.015</v>
      </c>
      <c r="AB118" s="127" t="n">
        <v>-0.015</v>
      </c>
      <c r="AC118" s="127" t="n">
        <v>0</v>
      </c>
      <c r="AD118" s="125" t="n">
        <v>0.01</v>
      </c>
    </row>
    <row r="119" customFormat="false" ht="12" hidden="false" customHeight="false" outlineLevel="0" collapsed="false">
      <c r="C119" s="125" t="n">
        <v>0.0025</v>
      </c>
      <c r="D119" s="125" t="n">
        <v>0.04</v>
      </c>
      <c r="E119" s="125" t="n">
        <v>0.03</v>
      </c>
      <c r="F119" s="125" t="n">
        <v>0.04</v>
      </c>
      <c r="G119" s="125" t="n">
        <v>0</v>
      </c>
      <c r="I119" s="125" t="n">
        <v>0.0025</v>
      </c>
      <c r="J119" s="125" t="n">
        <v>0</v>
      </c>
      <c r="K119" s="127" t="n">
        <v>0.015</v>
      </c>
      <c r="L119" s="125" t="n">
        <v>0.00164442459338</v>
      </c>
      <c r="M119" s="125" t="n">
        <v>0</v>
      </c>
      <c r="N119" s="125" t="n">
        <v>-0.015</v>
      </c>
      <c r="O119" s="125" t="n">
        <v>0.04</v>
      </c>
      <c r="P119" s="125" t="n">
        <v>0.005</v>
      </c>
      <c r="Q119" s="127" t="n">
        <v>0.0025</v>
      </c>
      <c r="R119" s="127" t="n">
        <v>0.025</v>
      </c>
      <c r="S119" s="127" t="n">
        <v>0.02</v>
      </c>
      <c r="T119" s="127" t="n">
        <v>0.02</v>
      </c>
      <c r="U119" s="127" t="n">
        <v>0.015</v>
      </c>
      <c r="V119" s="127" t="n">
        <v>0</v>
      </c>
      <c r="W119" s="127" t="n">
        <v>0.01</v>
      </c>
      <c r="X119" s="127" t="n">
        <v>0</v>
      </c>
      <c r="Y119" s="127" t="n">
        <v>0</v>
      </c>
      <c r="AA119" s="127" t="n">
        <v>0.015</v>
      </c>
      <c r="AB119" s="127" t="n">
        <v>-0.015</v>
      </c>
      <c r="AC119" s="127" t="n">
        <v>0</v>
      </c>
      <c r="AD119" s="125" t="n">
        <v>0.01</v>
      </c>
    </row>
    <row r="120" customFormat="false" ht="12" hidden="false" customHeight="false" outlineLevel="0" collapsed="false">
      <c r="C120" s="125" t="n">
        <v>0.0025</v>
      </c>
      <c r="D120" s="125" t="n">
        <v>0.04</v>
      </c>
      <c r="E120" s="125" t="n">
        <v>0.03</v>
      </c>
      <c r="F120" s="125" t="n">
        <v>0.04</v>
      </c>
      <c r="G120" s="125" t="n">
        <v>0</v>
      </c>
      <c r="I120" s="125" t="n">
        <v>0.0025</v>
      </c>
      <c r="J120" s="125" t="n">
        <v>0</v>
      </c>
      <c r="K120" s="127" t="n">
        <v>0.015</v>
      </c>
      <c r="L120" s="125" t="n">
        <v>0.0016433146178737</v>
      </c>
      <c r="M120" s="125" t="n">
        <v>0</v>
      </c>
      <c r="N120" s="125" t="n">
        <v>-0.015</v>
      </c>
      <c r="O120" s="125" t="n">
        <v>0.04</v>
      </c>
      <c r="P120" s="125" t="n">
        <v>0.005</v>
      </c>
      <c r="Q120" s="127" t="n">
        <v>0.0025</v>
      </c>
      <c r="R120" s="127" t="n">
        <v>0.025</v>
      </c>
      <c r="S120" s="127" t="n">
        <v>0.02</v>
      </c>
      <c r="T120" s="127" t="n">
        <v>0.02</v>
      </c>
      <c r="U120" s="127" t="n">
        <v>0.015</v>
      </c>
      <c r="V120" s="127" t="n">
        <v>0</v>
      </c>
      <c r="W120" s="127" t="n">
        <v>0.01</v>
      </c>
      <c r="X120" s="127" t="n">
        <v>0</v>
      </c>
      <c r="Y120" s="127" t="n">
        <v>0</v>
      </c>
      <c r="AA120" s="127" t="n">
        <v>0.015</v>
      </c>
      <c r="AB120" s="127" t="n">
        <v>-0.015</v>
      </c>
      <c r="AC120" s="127" t="n">
        <v>0</v>
      </c>
      <c r="AD120" s="125" t="n">
        <v>0.01</v>
      </c>
    </row>
    <row r="121" customFormat="false" ht="12" hidden="false" customHeight="false" outlineLevel="0" collapsed="false">
      <c r="C121" s="125" t="n">
        <v>0.0025</v>
      </c>
      <c r="D121" s="125" t="n">
        <v>0.04</v>
      </c>
      <c r="E121" s="125" t="n">
        <v>0.03</v>
      </c>
      <c r="F121" s="125" t="n">
        <v>0.04</v>
      </c>
      <c r="G121" s="125" t="n">
        <v>0</v>
      </c>
      <c r="I121" s="125" t="n">
        <v>0.0025</v>
      </c>
      <c r="J121" s="125" t="n">
        <v>0</v>
      </c>
      <c r="K121" s="127" t="n">
        <v>0.015</v>
      </c>
      <c r="L121" s="125" t="n">
        <v>0.0016421863664773</v>
      </c>
      <c r="M121" s="125" t="n">
        <v>0</v>
      </c>
      <c r="N121" s="125" t="n">
        <v>-0.015</v>
      </c>
      <c r="O121" s="125" t="n">
        <v>0.04</v>
      </c>
      <c r="P121" s="125" t="n">
        <v>0.005</v>
      </c>
      <c r="Q121" s="127" t="n">
        <v>0.0025</v>
      </c>
      <c r="R121" s="127" t="n">
        <v>0.025</v>
      </c>
      <c r="S121" s="127" t="n">
        <v>0.02</v>
      </c>
      <c r="T121" s="127" t="n">
        <v>0.02</v>
      </c>
      <c r="U121" s="127" t="n">
        <v>0.015</v>
      </c>
      <c r="V121" s="127" t="n">
        <v>0</v>
      </c>
      <c r="W121" s="127" t="n">
        <v>0.01</v>
      </c>
      <c r="X121" s="127" t="n">
        <v>0</v>
      </c>
      <c r="Y121" s="127" t="n">
        <v>0</v>
      </c>
      <c r="AA121" s="127" t="n">
        <v>0.015</v>
      </c>
      <c r="AB121" s="127" t="n">
        <v>-0.015</v>
      </c>
      <c r="AC121" s="127" t="n">
        <v>0</v>
      </c>
      <c r="AD121" s="125" t="n">
        <v>0.01</v>
      </c>
    </row>
    <row r="122" customFormat="false" ht="12" hidden="false" customHeight="false" outlineLevel="0" collapsed="false">
      <c r="C122" s="125" t="n">
        <v>0.0025</v>
      </c>
      <c r="D122" s="125" t="n">
        <v>0.04</v>
      </c>
      <c r="E122" s="125" t="n">
        <v>0.03</v>
      </c>
      <c r="F122" s="125" t="n">
        <v>0.04</v>
      </c>
      <c r="G122" s="125" t="n">
        <v>0</v>
      </c>
      <c r="I122" s="125" t="n">
        <v>0.0025</v>
      </c>
      <c r="J122" s="125" t="n">
        <v>0</v>
      </c>
      <c r="K122" s="127" t="n">
        <v>0.015</v>
      </c>
      <c r="L122" s="125" t="n">
        <v>0.0016410771489674</v>
      </c>
      <c r="M122" s="125" t="n">
        <v>0</v>
      </c>
      <c r="N122" s="125" t="n">
        <v>-0.015</v>
      </c>
      <c r="O122" s="125" t="n">
        <v>0.04</v>
      </c>
      <c r="P122" s="125" t="n">
        <v>0.005</v>
      </c>
      <c r="Q122" s="127" t="n">
        <v>0.0025</v>
      </c>
      <c r="R122" s="127" t="n">
        <v>0.025</v>
      </c>
      <c r="S122" s="127" t="n">
        <v>0.02</v>
      </c>
      <c r="T122" s="127" t="n">
        <v>0.02</v>
      </c>
      <c r="U122" s="127" t="n">
        <v>0.015</v>
      </c>
      <c r="V122" s="127" t="n">
        <v>0</v>
      </c>
      <c r="W122" s="127" t="n">
        <v>0.01</v>
      </c>
      <c r="X122" s="127" t="n">
        <v>0</v>
      </c>
      <c r="Y122" s="127" t="n">
        <v>0</v>
      </c>
      <c r="AA122" s="127" t="n">
        <v>0.015</v>
      </c>
      <c r="AB122" s="127" t="n">
        <v>-0.015</v>
      </c>
      <c r="AC122" s="127" t="n">
        <v>0</v>
      </c>
      <c r="AD122" s="125" t="n">
        <v>0.01</v>
      </c>
    </row>
    <row r="123" customFormat="false" ht="12" hidden="false" customHeight="false" outlineLevel="0" collapsed="false">
      <c r="C123" s="125" t="n">
        <v>0.0025</v>
      </c>
      <c r="D123" s="125" t="n">
        <v>0.042</v>
      </c>
      <c r="E123" s="125" t="n">
        <v>0.03</v>
      </c>
      <c r="F123" s="125" t="n">
        <v>0.042</v>
      </c>
      <c r="G123" s="125" t="n">
        <v>0</v>
      </c>
      <c r="I123" s="125" t="n">
        <v>0.005</v>
      </c>
      <c r="J123" s="125" t="n">
        <v>0</v>
      </c>
      <c r="K123" s="127" t="n">
        <v>0.05</v>
      </c>
      <c r="L123" s="125" t="n">
        <v>0.0052477217893519</v>
      </c>
      <c r="M123" s="125" t="n">
        <v>0</v>
      </c>
      <c r="N123" s="125" t="n">
        <v>-0.005</v>
      </c>
      <c r="O123" s="125" t="n">
        <v>0.042</v>
      </c>
      <c r="P123" s="125" t="n">
        <v>0.005</v>
      </c>
      <c r="Q123" s="127" t="n">
        <v>0.0025</v>
      </c>
      <c r="R123" s="127" t="n">
        <v>0.025</v>
      </c>
      <c r="S123" s="127" t="n">
        <v>0.02</v>
      </c>
      <c r="T123" s="127" t="n">
        <v>0.02</v>
      </c>
      <c r="U123" s="127" t="n">
        <v>0.015</v>
      </c>
      <c r="V123" s="127" t="n">
        <v>0</v>
      </c>
      <c r="W123" s="127" t="n">
        <v>0.01</v>
      </c>
      <c r="X123" s="127" t="n">
        <v>0</v>
      </c>
      <c r="Y123" s="127" t="n">
        <v>0</v>
      </c>
      <c r="AA123" s="127" t="n">
        <v>0.015</v>
      </c>
      <c r="AB123" s="127" t="n">
        <v>-0.005</v>
      </c>
      <c r="AC123" s="127" t="n">
        <v>0</v>
      </c>
      <c r="AD123" s="125" t="n">
        <v>0.01</v>
      </c>
    </row>
    <row r="124" customFormat="false" ht="12" hidden="false" customHeight="false" outlineLevel="0" collapsed="false">
      <c r="C124" s="125" t="n">
        <v>0.0025</v>
      </c>
      <c r="D124" s="125" t="n">
        <v>0.042</v>
      </c>
      <c r="E124" s="125" t="n">
        <v>0.03</v>
      </c>
      <c r="F124" s="125" t="n">
        <v>0.042</v>
      </c>
      <c r="G124" s="125" t="n">
        <v>0</v>
      </c>
      <c r="I124" s="125" t="n">
        <v>0.005</v>
      </c>
      <c r="J124" s="125" t="n">
        <v>0</v>
      </c>
      <c r="K124" s="127" t="n">
        <v>0.05</v>
      </c>
      <c r="L124" s="125" t="n">
        <v>0.0052440615682688</v>
      </c>
      <c r="M124" s="125" t="n">
        <v>0</v>
      </c>
      <c r="N124" s="125" t="n">
        <v>-0.005</v>
      </c>
      <c r="O124" s="125" t="n">
        <v>0.042</v>
      </c>
      <c r="P124" s="125" t="n">
        <v>0.005</v>
      </c>
      <c r="Q124" s="127" t="n">
        <v>0.0025</v>
      </c>
      <c r="R124" s="127" t="n">
        <v>0.025</v>
      </c>
      <c r="S124" s="127" t="n">
        <v>0.02</v>
      </c>
      <c r="T124" s="127" t="n">
        <v>0.02</v>
      </c>
      <c r="U124" s="127" t="n">
        <v>0.015</v>
      </c>
      <c r="V124" s="127" t="n">
        <v>0</v>
      </c>
      <c r="W124" s="127" t="n">
        <v>0.01</v>
      </c>
      <c r="X124" s="127" t="n">
        <v>0</v>
      </c>
      <c r="Y124" s="127" t="n">
        <v>0</v>
      </c>
      <c r="AA124" s="127" t="n">
        <v>0.015</v>
      </c>
      <c r="AB124" s="127" t="n">
        <v>-0.005</v>
      </c>
      <c r="AC124" s="127" t="n">
        <v>0</v>
      </c>
      <c r="AD124" s="125" t="n">
        <v>0.01</v>
      </c>
    </row>
    <row r="125" customFormat="false" ht="12" hidden="false" customHeight="false" outlineLevel="0" collapsed="false">
      <c r="C125" s="125" t="n">
        <v>0.0025</v>
      </c>
      <c r="D125" s="125" t="n">
        <v>0.042</v>
      </c>
      <c r="E125" s="125" t="n">
        <v>0.03</v>
      </c>
      <c r="F125" s="125" t="n">
        <v>0.042</v>
      </c>
      <c r="G125" s="125" t="n">
        <v>0</v>
      </c>
      <c r="I125" s="125" t="n">
        <v>0.005</v>
      </c>
      <c r="J125" s="125" t="n">
        <v>0</v>
      </c>
      <c r="K125" s="127" t="n">
        <v>0.05</v>
      </c>
      <c r="L125" s="125" t="n">
        <v>0.0052402223356559</v>
      </c>
      <c r="M125" s="125" t="n">
        <v>0</v>
      </c>
      <c r="N125" s="125" t="n">
        <v>-0.005</v>
      </c>
      <c r="O125" s="125" t="n">
        <v>0.042</v>
      </c>
      <c r="P125" s="125" t="n">
        <v>0.005</v>
      </c>
      <c r="Q125" s="127" t="n">
        <v>0.0025</v>
      </c>
      <c r="R125" s="127" t="n">
        <v>0.025</v>
      </c>
      <c r="S125" s="127" t="n">
        <v>0.02</v>
      </c>
      <c r="T125" s="127" t="n">
        <v>0.02</v>
      </c>
      <c r="U125" s="127" t="n">
        <v>0.015</v>
      </c>
      <c r="V125" s="127" t="n">
        <v>0</v>
      </c>
      <c r="W125" s="127" t="n">
        <v>0.01</v>
      </c>
      <c r="X125" s="127" t="n">
        <v>0</v>
      </c>
      <c r="Y125" s="127" t="n">
        <v>0</v>
      </c>
      <c r="AA125" s="127" t="n">
        <v>0.015</v>
      </c>
      <c r="AB125" s="127" t="n">
        <v>-0.005</v>
      </c>
      <c r="AC125" s="127" t="n">
        <v>0</v>
      </c>
      <c r="AD125" s="125" t="n">
        <v>0.01</v>
      </c>
    </row>
    <row r="126" customFormat="false" ht="12" hidden="false" customHeight="false" outlineLevel="0" collapsed="false">
      <c r="C126" s="125" t="n">
        <v>0.0025</v>
      </c>
      <c r="D126" s="125" t="n">
        <v>0.042</v>
      </c>
      <c r="E126" s="125" t="n">
        <v>0.03</v>
      </c>
      <c r="F126" s="125" t="n">
        <v>0.042</v>
      </c>
      <c r="G126" s="125" t="n">
        <v>0</v>
      </c>
      <c r="I126" s="125" t="n">
        <v>0.005</v>
      </c>
      <c r="J126" s="125" t="n">
        <v>0</v>
      </c>
      <c r="K126" s="127" t="n">
        <v>0.05</v>
      </c>
      <c r="L126" s="125" t="n">
        <v>0.0052363253054279</v>
      </c>
      <c r="M126" s="125" t="n">
        <v>0</v>
      </c>
      <c r="N126" s="125" t="n">
        <v>-0.005</v>
      </c>
      <c r="O126" s="125" t="n">
        <v>0.042</v>
      </c>
      <c r="P126" s="125" t="n">
        <v>0.005</v>
      </c>
      <c r="Q126" s="127" t="n">
        <v>0.0025</v>
      </c>
      <c r="R126" s="127" t="n">
        <v>0.025</v>
      </c>
      <c r="S126" s="127" t="n">
        <v>0.02</v>
      </c>
      <c r="T126" s="127" t="n">
        <v>0.02</v>
      </c>
      <c r="U126" s="127" t="n">
        <v>0.015</v>
      </c>
      <c r="V126" s="127" t="n">
        <v>0</v>
      </c>
      <c r="W126" s="127" t="n">
        <v>0.01</v>
      </c>
      <c r="X126" s="127" t="n">
        <v>0</v>
      </c>
      <c r="Y126" s="127" t="n">
        <v>0</v>
      </c>
      <c r="AA126" s="127" t="n">
        <v>0.015</v>
      </c>
      <c r="AB126" s="127" t="n">
        <v>-0.005</v>
      </c>
      <c r="AC126" s="127" t="n">
        <v>0</v>
      </c>
      <c r="AD126" s="125" t="n">
        <v>0.01</v>
      </c>
    </row>
    <row r="127" customFormat="false" ht="12" hidden="false" customHeight="false" outlineLevel="0" collapsed="false">
      <c r="C127" s="125" t="n">
        <v>0.0025</v>
      </c>
      <c r="D127" s="125" t="n">
        <v>0.042</v>
      </c>
      <c r="E127" s="125" t="n">
        <v>0.03</v>
      </c>
      <c r="F127" s="125" t="n">
        <v>0.042</v>
      </c>
      <c r="G127" s="125" t="n">
        <v>0</v>
      </c>
      <c r="I127" s="125" t="n">
        <v>0.005</v>
      </c>
      <c r="J127" s="125" t="n">
        <v>0</v>
      </c>
      <c r="K127" s="127" t="n">
        <v>0.05</v>
      </c>
      <c r="L127" s="125" t="n">
        <v>0.0052327558489735</v>
      </c>
      <c r="M127" s="125" t="n">
        <v>0</v>
      </c>
      <c r="N127" s="125" t="n">
        <v>-0.005</v>
      </c>
      <c r="O127" s="125" t="n">
        <v>0.042</v>
      </c>
      <c r="P127" s="125" t="n">
        <v>0.005</v>
      </c>
      <c r="Q127" s="127" t="n">
        <v>0.0025</v>
      </c>
      <c r="R127" s="127" t="n">
        <v>0.025</v>
      </c>
      <c r="S127" s="127" t="n">
        <v>0.02</v>
      </c>
      <c r="T127" s="127" t="n">
        <v>0.02</v>
      </c>
      <c r="U127" s="127" t="n">
        <v>0.015</v>
      </c>
      <c r="V127" s="127" t="n">
        <v>0</v>
      </c>
      <c r="W127" s="127" t="n">
        <v>0.01</v>
      </c>
      <c r="X127" s="127" t="n">
        <v>0</v>
      </c>
      <c r="Y127" s="127" t="n">
        <v>0</v>
      </c>
      <c r="AA127" s="127" t="n">
        <v>0.015</v>
      </c>
      <c r="AB127" s="127" t="n">
        <v>-0.005</v>
      </c>
      <c r="AC127" s="127" t="n">
        <v>0</v>
      </c>
      <c r="AD127" s="125" t="n">
        <v>0.01</v>
      </c>
    </row>
    <row r="128" customFormat="false" ht="12" hidden="false" customHeight="false" outlineLevel="0" collapsed="false">
      <c r="C128" s="125" t="n">
        <v>0.0025</v>
      </c>
      <c r="D128" s="125" t="n">
        <v>0.042</v>
      </c>
      <c r="E128" s="125" t="n">
        <v>0.03</v>
      </c>
      <c r="F128" s="125" t="n">
        <v>0.042</v>
      </c>
      <c r="G128" s="125" t="n">
        <v>0</v>
      </c>
      <c r="I128" s="125" t="n">
        <v>0.0025</v>
      </c>
      <c r="J128" s="125" t="n">
        <v>0</v>
      </c>
      <c r="K128" s="127" t="n">
        <v>0.015</v>
      </c>
      <c r="L128" s="125" t="n">
        <v>0.0016339841304404</v>
      </c>
      <c r="M128" s="125" t="n">
        <v>0</v>
      </c>
      <c r="N128" s="125" t="n">
        <v>-0.015</v>
      </c>
      <c r="O128" s="125" t="n">
        <v>0.042</v>
      </c>
      <c r="P128" s="125" t="n">
        <v>0.005</v>
      </c>
      <c r="Q128" s="127" t="n">
        <v>0.0025</v>
      </c>
      <c r="R128" s="127" t="n">
        <v>0.025</v>
      </c>
      <c r="S128" s="127" t="n">
        <v>0.02</v>
      </c>
      <c r="T128" s="127" t="n">
        <v>0.02</v>
      </c>
      <c r="U128" s="127" t="n">
        <v>0.015</v>
      </c>
      <c r="V128" s="127" t="n">
        <v>0</v>
      </c>
      <c r="W128" s="127" t="n">
        <v>0.01</v>
      </c>
      <c r="X128" s="127" t="n">
        <v>0</v>
      </c>
      <c r="Y128" s="127" t="n">
        <v>0</v>
      </c>
      <c r="AA128" s="127" t="n">
        <v>0.015</v>
      </c>
      <c r="AB128" s="127" t="n">
        <v>-0.015</v>
      </c>
      <c r="AC128" s="127" t="n">
        <v>0</v>
      </c>
      <c r="AD128" s="125" t="n">
        <v>0.01</v>
      </c>
    </row>
    <row r="129" customFormat="false" ht="12" hidden="false" customHeight="false" outlineLevel="0" collapsed="false">
      <c r="C129" s="125" t="n">
        <v>0.0025</v>
      </c>
      <c r="D129" s="125" t="n">
        <v>0</v>
      </c>
      <c r="E129" s="125" t="n">
        <v>0.03</v>
      </c>
      <c r="F129" s="125" t="n">
        <v>0</v>
      </c>
      <c r="G129" s="125" t="n">
        <v>0</v>
      </c>
      <c r="I129" s="125" t="n">
        <v>0.0025</v>
      </c>
      <c r="J129" s="125" t="n">
        <v>0</v>
      </c>
      <c r="K129" s="127" t="n">
        <v>0.015</v>
      </c>
      <c r="L129" s="125" t="n">
        <v>0.0016327553761276</v>
      </c>
      <c r="M129" s="125" t="n">
        <v>0</v>
      </c>
      <c r="N129" s="125" t="n">
        <v>-0.015</v>
      </c>
      <c r="O129" s="125" t="n">
        <v>0</v>
      </c>
      <c r="P129" s="125" t="n">
        <v>0.005</v>
      </c>
      <c r="Q129" s="127" t="n">
        <v>0.0025</v>
      </c>
      <c r="R129" s="127" t="n">
        <v>0.025</v>
      </c>
      <c r="S129" s="127" t="n">
        <v>0.02</v>
      </c>
      <c r="T129" s="127" t="n">
        <v>0.02</v>
      </c>
      <c r="U129" s="127" t="n">
        <v>0.015</v>
      </c>
      <c r="V129" s="127" t="n">
        <v>0</v>
      </c>
      <c r="W129" s="127" t="n">
        <v>0.01</v>
      </c>
      <c r="X129" s="127" t="n">
        <v>0</v>
      </c>
      <c r="Y129" s="127" t="n">
        <v>0</v>
      </c>
      <c r="AA129" s="127" t="n">
        <v>0.015</v>
      </c>
      <c r="AB129" s="127" t="n">
        <v>-0.015</v>
      </c>
      <c r="AC129" s="127" t="n">
        <v>0</v>
      </c>
      <c r="AD129" s="125" t="n">
        <v>0.01</v>
      </c>
    </row>
    <row r="130" customFormat="false" ht="12" hidden="false" customHeight="false" outlineLevel="0" collapsed="false">
      <c r="C130" s="125" t="n">
        <v>0.0025</v>
      </c>
      <c r="D130" s="125" t="n">
        <v>0</v>
      </c>
      <c r="E130" s="125" t="n">
        <v>0.03</v>
      </c>
      <c r="F130" s="125" t="n">
        <v>0</v>
      </c>
      <c r="G130" s="125" t="n">
        <v>0</v>
      </c>
      <c r="I130" s="125" t="n">
        <v>0.0025</v>
      </c>
      <c r="J130" s="125" t="n">
        <v>0</v>
      </c>
      <c r="K130" s="127" t="n">
        <v>0.015</v>
      </c>
      <c r="L130" s="125" t="n">
        <v>0.0016314680684707</v>
      </c>
      <c r="M130" s="125" t="n">
        <v>0</v>
      </c>
      <c r="N130" s="125" t="n">
        <v>-0.015</v>
      </c>
      <c r="O130" s="125" t="n">
        <v>0</v>
      </c>
      <c r="P130" s="125" t="n">
        <v>0.005</v>
      </c>
      <c r="Q130" s="127" t="n">
        <v>0.0025</v>
      </c>
      <c r="R130" s="127" t="n">
        <v>0.025</v>
      </c>
      <c r="S130" s="127" t="n">
        <v>0.02</v>
      </c>
      <c r="T130" s="127" t="n">
        <v>0.02</v>
      </c>
      <c r="U130" s="127" t="n">
        <v>0.015</v>
      </c>
      <c r="V130" s="127" t="n">
        <v>0</v>
      </c>
      <c r="W130" s="127" t="n">
        <v>0.01</v>
      </c>
      <c r="X130" s="127" t="n">
        <v>0</v>
      </c>
      <c r="Y130" s="127" t="n">
        <v>0</v>
      </c>
      <c r="AA130" s="127" t="n">
        <v>0.015</v>
      </c>
      <c r="AB130" s="127" t="n">
        <v>-0.015</v>
      </c>
      <c r="AC130" s="127" t="n">
        <v>0</v>
      </c>
      <c r="AD130" s="125" t="n">
        <v>0.01</v>
      </c>
    </row>
    <row r="131" customFormat="false" ht="12" hidden="false" customHeight="false" outlineLevel="0" collapsed="false">
      <c r="C131" s="125" t="n">
        <v>0.0025</v>
      </c>
      <c r="D131" s="125" t="n">
        <v>0</v>
      </c>
      <c r="E131" s="125" t="n">
        <v>0.03</v>
      </c>
      <c r="F131" s="125" t="n">
        <v>0</v>
      </c>
      <c r="G131" s="125" t="n">
        <v>0</v>
      </c>
      <c r="I131" s="125" t="n">
        <v>0.0025</v>
      </c>
      <c r="J131" s="125" t="n">
        <v>0</v>
      </c>
      <c r="K131" s="127" t="n">
        <v>0.015</v>
      </c>
      <c r="L131" s="125" t="n">
        <v>0.0016302053037129</v>
      </c>
      <c r="M131" s="125" t="n">
        <v>0</v>
      </c>
      <c r="N131" s="125" t="n">
        <v>-0.015</v>
      </c>
      <c r="O131" s="125" t="n">
        <v>0</v>
      </c>
      <c r="P131" s="125" t="n">
        <v>0.005</v>
      </c>
      <c r="Q131" s="127" t="n">
        <v>0.0025</v>
      </c>
      <c r="R131" s="127" t="n">
        <v>0.025</v>
      </c>
      <c r="S131" s="127" t="n">
        <v>0.02</v>
      </c>
      <c r="T131" s="127" t="n">
        <v>0.02</v>
      </c>
      <c r="U131" s="127" t="n">
        <v>0.015</v>
      </c>
      <c r="V131" s="127" t="n">
        <v>0</v>
      </c>
      <c r="W131" s="127" t="n">
        <v>0.01</v>
      </c>
      <c r="X131" s="127" t="n">
        <v>0</v>
      </c>
      <c r="Y131" s="127" t="n">
        <v>0</v>
      </c>
      <c r="AA131" s="127" t="n">
        <v>0.015</v>
      </c>
      <c r="AB131" s="127" t="n">
        <v>-0.015</v>
      </c>
      <c r="AC131" s="127" t="n">
        <v>0</v>
      </c>
      <c r="AD131" s="125" t="n">
        <v>0.01</v>
      </c>
    </row>
    <row r="132" customFormat="false" ht="12" hidden="false" customHeight="false" outlineLevel="0" collapsed="false">
      <c r="C132" s="125" t="n">
        <v>0.0025</v>
      </c>
      <c r="D132" s="125" t="n">
        <v>0</v>
      </c>
      <c r="E132" s="125" t="n">
        <v>0.03</v>
      </c>
      <c r="F132" s="125" t="n">
        <v>0</v>
      </c>
      <c r="G132" s="125" t="n">
        <v>0</v>
      </c>
      <c r="I132" s="125" t="n">
        <v>0.0025</v>
      </c>
      <c r="J132" s="125" t="n">
        <v>0</v>
      </c>
      <c r="K132" s="127" t="n">
        <v>0.015</v>
      </c>
      <c r="L132" s="125" t="n">
        <v>0.0016288829441935</v>
      </c>
      <c r="M132" s="125" t="n">
        <v>0</v>
      </c>
      <c r="N132" s="125" t="n">
        <v>-0.015</v>
      </c>
      <c r="O132" s="125" t="n">
        <v>0</v>
      </c>
      <c r="P132" s="125" t="n">
        <v>0.005</v>
      </c>
      <c r="Q132" s="127" t="n">
        <v>0.0025</v>
      </c>
      <c r="R132" s="127" t="n">
        <v>0.025</v>
      </c>
      <c r="S132" s="127" t="n">
        <v>0.02</v>
      </c>
      <c r="T132" s="127" t="n">
        <v>0.02</v>
      </c>
      <c r="U132" s="127" t="n">
        <v>0.015</v>
      </c>
      <c r="V132" s="127" t="n">
        <v>0</v>
      </c>
      <c r="W132" s="127" t="n">
        <v>0.01</v>
      </c>
      <c r="X132" s="127" t="n">
        <v>0</v>
      </c>
      <c r="Y132" s="127" t="n">
        <v>0</v>
      </c>
      <c r="AA132" s="127" t="n">
        <v>0.015</v>
      </c>
      <c r="AB132" s="127" t="n">
        <v>-0.015</v>
      </c>
      <c r="AC132" s="127" t="n">
        <v>0</v>
      </c>
      <c r="AD132" s="125" t="n">
        <v>0.01</v>
      </c>
    </row>
    <row r="133" customFormat="false" ht="12" hidden="false" customHeight="false" outlineLevel="0" collapsed="false">
      <c r="C133" s="125" t="n">
        <v>0.0025</v>
      </c>
      <c r="D133" s="125" t="n">
        <v>0</v>
      </c>
      <c r="E133" s="125" t="n">
        <v>0.03</v>
      </c>
      <c r="F133" s="125" t="n">
        <v>0</v>
      </c>
      <c r="G133" s="125" t="n">
        <v>0</v>
      </c>
      <c r="I133" s="125" t="n">
        <v>0.0025</v>
      </c>
      <c r="J133" s="125" t="n">
        <v>0</v>
      </c>
      <c r="K133" s="127" t="n">
        <v>0.015</v>
      </c>
      <c r="L133" s="125" t="n">
        <v>0.0016275428431227</v>
      </c>
      <c r="M133" s="125" t="n">
        <v>0</v>
      </c>
      <c r="N133" s="125" t="n">
        <v>-0.015</v>
      </c>
      <c r="O133" s="125" t="n">
        <v>0</v>
      </c>
      <c r="P133" s="125" t="n">
        <v>0.005</v>
      </c>
      <c r="Q133" s="127" t="n">
        <v>0.0025</v>
      </c>
      <c r="R133" s="127" t="n">
        <v>0.025</v>
      </c>
      <c r="S133" s="127" t="n">
        <v>0.02</v>
      </c>
      <c r="T133" s="127" t="n">
        <v>0.02</v>
      </c>
      <c r="U133" s="127" t="n">
        <v>0.015</v>
      </c>
      <c r="V133" s="127" t="n">
        <v>0</v>
      </c>
      <c r="W133" s="127" t="n">
        <v>0.01</v>
      </c>
      <c r="X133" s="127" t="n">
        <v>0</v>
      </c>
      <c r="Y133" s="127" t="n">
        <v>0</v>
      </c>
      <c r="AA133" s="127" t="n">
        <v>0.015</v>
      </c>
      <c r="AB133" s="127" t="n">
        <v>-0.015</v>
      </c>
      <c r="AC133" s="127" t="n">
        <v>0</v>
      </c>
      <c r="AD133" s="125" t="n">
        <v>0.01</v>
      </c>
    </row>
    <row r="134" customFormat="false" ht="12" hidden="false" customHeight="false" outlineLevel="0" collapsed="false">
      <c r="C134" s="125" t="n">
        <v>0.0025</v>
      </c>
      <c r="D134" s="125" t="n">
        <v>0</v>
      </c>
      <c r="E134" s="125" t="n">
        <v>0.03</v>
      </c>
      <c r="F134" s="125" t="n">
        <v>0</v>
      </c>
      <c r="G134" s="125" t="n">
        <v>0</v>
      </c>
      <c r="I134" s="125" t="n">
        <v>0.0025</v>
      </c>
      <c r="J134" s="125" t="n">
        <v>0</v>
      </c>
      <c r="K134" s="127" t="n">
        <v>0.015</v>
      </c>
      <c r="L134" s="125" t="n">
        <v>0.0016262291250059</v>
      </c>
      <c r="M134" s="125" t="n">
        <v>0</v>
      </c>
      <c r="N134" s="125" t="n">
        <v>-0.015</v>
      </c>
      <c r="O134" s="125" t="n">
        <v>0</v>
      </c>
      <c r="P134" s="125" t="n">
        <v>0.005</v>
      </c>
      <c r="Q134" s="127" t="n">
        <v>0.0025</v>
      </c>
      <c r="R134" s="127" t="n">
        <v>0.025</v>
      </c>
      <c r="S134" s="127" t="n">
        <v>0.02</v>
      </c>
      <c r="T134" s="127" t="n">
        <v>0.02</v>
      </c>
      <c r="U134" s="127" t="n">
        <v>0.015</v>
      </c>
      <c r="V134" s="127" t="n">
        <v>0</v>
      </c>
      <c r="W134" s="127" t="n">
        <v>0.01</v>
      </c>
      <c r="X134" s="127" t="n">
        <v>0</v>
      </c>
      <c r="Y134" s="127" t="n">
        <v>0</v>
      </c>
      <c r="AA134" s="127" t="n">
        <v>0.015</v>
      </c>
      <c r="AB134" s="127" t="n">
        <v>-0.015</v>
      </c>
      <c r="AC134" s="127" t="n">
        <v>0</v>
      </c>
      <c r="AD134" s="125" t="n">
        <v>0.01</v>
      </c>
    </row>
    <row r="135" customFormat="false" ht="12" hidden="false" customHeight="false" outlineLevel="0" collapsed="false">
      <c r="C135" s="125" t="n">
        <v>0.0025</v>
      </c>
      <c r="D135" s="125" t="n">
        <v>0</v>
      </c>
      <c r="E135" s="125" t="n">
        <v>0.03</v>
      </c>
      <c r="F135" s="125" t="n">
        <v>0</v>
      </c>
      <c r="G135" s="125" t="n">
        <v>0</v>
      </c>
      <c r="I135" s="125" t="n">
        <v>0.005</v>
      </c>
      <c r="J135" s="125" t="n">
        <v>0</v>
      </c>
      <c r="K135" s="127" t="n">
        <v>0.05</v>
      </c>
      <c r="L135" s="125" t="n">
        <v>0.0051995336221643</v>
      </c>
      <c r="M135" s="125" t="n">
        <v>0</v>
      </c>
      <c r="N135" s="125" t="n">
        <v>-0.005</v>
      </c>
      <c r="O135" s="125" t="n">
        <v>0</v>
      </c>
      <c r="P135" s="125" t="n">
        <v>0.005</v>
      </c>
      <c r="Q135" s="127" t="n">
        <v>0.0025</v>
      </c>
      <c r="R135" s="127" t="n">
        <v>0.025</v>
      </c>
      <c r="S135" s="127" t="n">
        <v>0.02</v>
      </c>
      <c r="T135" s="127" t="n">
        <v>0.02</v>
      </c>
      <c r="U135" s="127" t="n">
        <v>0.015</v>
      </c>
      <c r="V135" s="127" t="n">
        <v>0</v>
      </c>
      <c r="W135" s="127" t="n">
        <v>0.01</v>
      </c>
      <c r="X135" s="127" t="n">
        <v>0</v>
      </c>
      <c r="Y135" s="127" t="n">
        <v>0</v>
      </c>
      <c r="AA135" s="127" t="n">
        <v>0.015</v>
      </c>
      <c r="AB135" s="127" t="n">
        <v>-0.005</v>
      </c>
      <c r="AC135" s="127" t="n">
        <v>0</v>
      </c>
      <c r="AD135" s="125" t="n">
        <v>0.01</v>
      </c>
    </row>
    <row r="136" customFormat="false" ht="12" hidden="false" customHeight="false" outlineLevel="0" collapsed="false">
      <c r="C136" s="125" t="n">
        <v>0.0025</v>
      </c>
      <c r="D136" s="125" t="n">
        <v>0</v>
      </c>
      <c r="E136" s="125" t="n">
        <v>0.03</v>
      </c>
      <c r="F136" s="125" t="n">
        <v>0</v>
      </c>
      <c r="G136" s="125" t="n">
        <v>0</v>
      </c>
      <c r="I136" s="125" t="n">
        <v>0.005</v>
      </c>
      <c r="J136" s="125" t="n">
        <v>0</v>
      </c>
      <c r="K136" s="127" t="n">
        <v>0.05</v>
      </c>
      <c r="L136" s="125" t="n">
        <v>0.0051970194132807</v>
      </c>
      <c r="M136" s="125" t="n">
        <v>0</v>
      </c>
      <c r="N136" s="125" t="n">
        <v>-0.005</v>
      </c>
      <c r="O136" s="125" t="n">
        <v>0</v>
      </c>
      <c r="P136" s="125" t="n">
        <v>0.005</v>
      </c>
      <c r="Q136" s="127" t="n">
        <v>0.0025</v>
      </c>
      <c r="R136" s="127" t="n">
        <v>0.025</v>
      </c>
      <c r="S136" s="127" t="n">
        <v>0.02</v>
      </c>
      <c r="T136" s="127" t="n">
        <v>0.02</v>
      </c>
      <c r="U136" s="127" t="n">
        <v>0.015</v>
      </c>
      <c r="V136" s="127" t="n">
        <v>0</v>
      </c>
      <c r="W136" s="127" t="n">
        <v>0.01</v>
      </c>
      <c r="X136" s="127" t="n">
        <v>0</v>
      </c>
      <c r="Y136" s="127" t="n">
        <v>0</v>
      </c>
      <c r="AA136" s="127" t="n">
        <v>0.015</v>
      </c>
      <c r="AB136" s="127" t="n">
        <v>-0.005</v>
      </c>
      <c r="AC136" s="127" t="n">
        <v>0</v>
      </c>
      <c r="AD136" s="125" t="n">
        <v>0.01</v>
      </c>
    </row>
    <row r="137" customFormat="false" ht="12" hidden="false" customHeight="false" outlineLevel="0" collapsed="false">
      <c r="C137" s="125" t="n">
        <v>0.0025</v>
      </c>
      <c r="D137" s="125" t="n">
        <v>0</v>
      </c>
      <c r="E137" s="125" t="n">
        <v>0.03</v>
      </c>
      <c r="F137" s="125" t="n">
        <v>0</v>
      </c>
      <c r="G137" s="125" t="n">
        <v>0</v>
      </c>
      <c r="I137" s="125" t="n">
        <v>0.005</v>
      </c>
      <c r="J137" s="125" t="n">
        <v>0</v>
      </c>
      <c r="K137" s="127" t="n">
        <v>0.05</v>
      </c>
      <c r="L137" s="125" t="n">
        <v>0.0051954014960812</v>
      </c>
      <c r="M137" s="125" t="n">
        <v>0</v>
      </c>
      <c r="N137" s="125" t="n">
        <v>-0.005</v>
      </c>
      <c r="O137" s="125" t="n">
        <v>0</v>
      </c>
      <c r="P137" s="125" t="n">
        <v>0.005</v>
      </c>
      <c r="Q137" s="127" t="n">
        <v>0.0025</v>
      </c>
      <c r="R137" s="127" t="n">
        <v>0.025</v>
      </c>
      <c r="S137" s="127" t="n">
        <v>0.02</v>
      </c>
      <c r="T137" s="127" t="n">
        <v>0.02</v>
      </c>
      <c r="U137" s="127" t="n">
        <v>0.015</v>
      </c>
      <c r="V137" s="127" t="n">
        <v>0</v>
      </c>
      <c r="W137" s="127" t="n">
        <v>0.01</v>
      </c>
      <c r="X137" s="127" t="n">
        <v>0</v>
      </c>
      <c r="Y137" s="127" t="n">
        <v>0</v>
      </c>
      <c r="AA137" s="127" t="n">
        <v>0.015</v>
      </c>
      <c r="AB137" s="127" t="n">
        <v>-0.005</v>
      </c>
      <c r="AC137" s="127" t="n">
        <v>0</v>
      </c>
      <c r="AD137" s="125" t="n">
        <v>0.01</v>
      </c>
    </row>
    <row r="138" customFormat="false" ht="12" hidden="false" customHeight="false" outlineLevel="0" collapsed="false">
      <c r="C138" s="125" t="n">
        <v>0.0025</v>
      </c>
      <c r="D138" s="125" t="n">
        <v>0</v>
      </c>
      <c r="E138" s="125" t="n">
        <v>0.03</v>
      </c>
      <c r="F138" s="125" t="n">
        <v>0</v>
      </c>
      <c r="G138" s="125" t="n">
        <v>0</v>
      </c>
      <c r="I138" s="125" t="n">
        <v>0.005</v>
      </c>
      <c r="J138" s="125" t="n">
        <v>0</v>
      </c>
      <c r="K138" s="127" t="n">
        <v>0.05</v>
      </c>
      <c r="L138" s="125" t="n">
        <v>0.0051937719441368</v>
      </c>
      <c r="M138" s="125" t="n">
        <v>0</v>
      </c>
      <c r="N138" s="125" t="n">
        <v>-0.005</v>
      </c>
      <c r="O138" s="125" t="n">
        <v>0</v>
      </c>
      <c r="P138" s="125" t="n">
        <v>0.005</v>
      </c>
      <c r="Q138" s="127" t="n">
        <v>0.0025</v>
      </c>
      <c r="R138" s="127" t="n">
        <v>0.025</v>
      </c>
      <c r="S138" s="127" t="n">
        <v>0.02</v>
      </c>
      <c r="T138" s="127" t="n">
        <v>0.02</v>
      </c>
      <c r="U138" s="127" t="n">
        <v>0.015</v>
      </c>
      <c r="V138" s="127" t="n">
        <v>0</v>
      </c>
      <c r="W138" s="127" t="n">
        <v>0.01</v>
      </c>
      <c r="X138" s="127" t="n">
        <v>0</v>
      </c>
      <c r="Y138" s="127" t="n">
        <v>0</v>
      </c>
      <c r="AA138" s="127" t="n">
        <v>0.015</v>
      </c>
      <c r="AB138" s="127" t="n">
        <v>-0.005</v>
      </c>
      <c r="AC138" s="127" t="n">
        <v>0</v>
      </c>
      <c r="AD138" s="125" t="n">
        <v>0.01</v>
      </c>
    </row>
    <row r="139" customFormat="false" ht="12" hidden="false" customHeight="false" outlineLevel="0" collapsed="false">
      <c r="C139" s="125" t="n">
        <v>0.0025</v>
      </c>
      <c r="D139" s="125" t="n">
        <v>0</v>
      </c>
      <c r="E139" s="125" t="n">
        <v>0.03</v>
      </c>
      <c r="F139" s="125" t="n">
        <v>0</v>
      </c>
      <c r="G139" s="125" t="n">
        <v>0</v>
      </c>
      <c r="I139" s="125" t="n">
        <v>0.005</v>
      </c>
      <c r="J139" s="125" t="n">
        <v>0</v>
      </c>
      <c r="K139" s="127" t="n">
        <v>0.05</v>
      </c>
      <c r="L139" s="125" t="n">
        <v>0.0051922370023017</v>
      </c>
      <c r="M139" s="125" t="n">
        <v>0</v>
      </c>
      <c r="N139" s="125" t="n">
        <v>-0.005</v>
      </c>
      <c r="O139" s="125" t="n">
        <v>0</v>
      </c>
      <c r="P139" s="125" t="n">
        <v>0.005</v>
      </c>
      <c r="Q139" s="127" t="n">
        <v>0.0025</v>
      </c>
      <c r="R139" s="127" t="n">
        <v>0.025</v>
      </c>
      <c r="S139" s="127" t="n">
        <v>0.02</v>
      </c>
      <c r="T139" s="127" t="n">
        <v>0.02</v>
      </c>
      <c r="U139" s="127" t="n">
        <v>0.015</v>
      </c>
      <c r="V139" s="127" t="n">
        <v>0</v>
      </c>
      <c r="W139" s="127" t="n">
        <v>0.01</v>
      </c>
      <c r="X139" s="127" t="n">
        <v>0</v>
      </c>
      <c r="Y139" s="127" t="n">
        <v>0</v>
      </c>
      <c r="AA139" s="127" t="n">
        <v>0.015</v>
      </c>
      <c r="AB139" s="127" t="n">
        <v>-0.005</v>
      </c>
      <c r="AC139" s="127" t="n">
        <v>0</v>
      </c>
      <c r="AD139" s="125" t="n">
        <v>0.01</v>
      </c>
    </row>
    <row r="140" customFormat="false" ht="12" hidden="false" customHeight="false" outlineLevel="0" collapsed="false">
      <c r="C140" s="125" t="n">
        <v>0.0025</v>
      </c>
      <c r="D140" s="125" t="n">
        <v>0</v>
      </c>
      <c r="E140" s="125" t="n">
        <v>0.03</v>
      </c>
      <c r="F140" s="125" t="n">
        <v>0</v>
      </c>
      <c r="G140" s="125" t="n">
        <v>0</v>
      </c>
      <c r="I140" s="125" t="n">
        <v>0.0025</v>
      </c>
      <c r="J140" s="125" t="n">
        <v>0</v>
      </c>
      <c r="K140" s="127" t="n">
        <v>0.015</v>
      </c>
      <c r="L140" s="125" t="n">
        <v>0.0016220578018793</v>
      </c>
      <c r="M140" s="125" t="n">
        <v>0</v>
      </c>
      <c r="N140" s="125" t="n">
        <v>-0.015</v>
      </c>
      <c r="O140" s="125" t="n">
        <v>0</v>
      </c>
      <c r="P140" s="125" t="n">
        <v>0.005</v>
      </c>
      <c r="Q140" s="127" t="n">
        <v>0.0025</v>
      </c>
      <c r="R140" s="127" t="n">
        <v>0.025</v>
      </c>
      <c r="S140" s="127" t="n">
        <v>0.02</v>
      </c>
      <c r="T140" s="127" t="n">
        <v>0.02</v>
      </c>
      <c r="U140" s="127" t="n">
        <v>0.015</v>
      </c>
      <c r="V140" s="127" t="n">
        <v>0</v>
      </c>
      <c r="W140" s="127" t="n">
        <v>0.01</v>
      </c>
      <c r="X140" s="127" t="n">
        <v>0</v>
      </c>
      <c r="Y140" s="127" t="n">
        <v>0</v>
      </c>
      <c r="AA140" s="127" t="n">
        <v>0.015</v>
      </c>
      <c r="AB140" s="127" t="n">
        <v>-0.015</v>
      </c>
      <c r="AC140" s="127" t="n">
        <v>0</v>
      </c>
      <c r="AD140" s="125" t="n">
        <v>0.01</v>
      </c>
    </row>
    <row r="141" customFormat="false" ht="12" hidden="false" customHeight="false" outlineLevel="0" collapsed="false">
      <c r="C141" s="125" t="n">
        <v>0.0025</v>
      </c>
      <c r="D141" s="125" t="n">
        <v>0</v>
      </c>
      <c r="E141" s="125" t="n">
        <v>0.03</v>
      </c>
      <c r="F141" s="125" t="n">
        <v>0</v>
      </c>
      <c r="G141" s="125" t="n">
        <v>0</v>
      </c>
      <c r="I141" s="125" t="n">
        <v>0.0025</v>
      </c>
      <c r="J141" s="125" t="n">
        <v>0</v>
      </c>
      <c r="K141" s="127" t="n">
        <v>0.015</v>
      </c>
      <c r="L141" s="125" t="n">
        <v>0.0016215547429274</v>
      </c>
      <c r="M141" s="125" t="n">
        <v>0</v>
      </c>
      <c r="N141" s="125" t="n">
        <v>-0.015</v>
      </c>
      <c r="O141" s="125" t="n">
        <v>0</v>
      </c>
      <c r="P141" s="125" t="n">
        <v>0.005</v>
      </c>
      <c r="Q141" s="127" t="n">
        <v>0.0025</v>
      </c>
      <c r="R141" s="127" t="n">
        <v>0.025</v>
      </c>
      <c r="S141" s="127" t="n">
        <v>0.02</v>
      </c>
      <c r="T141" s="127" t="n">
        <v>0.02</v>
      </c>
      <c r="U141" s="127" t="n">
        <v>0.015</v>
      </c>
      <c r="V141" s="127" t="n">
        <v>0</v>
      </c>
      <c r="W141" s="127" t="n">
        <v>0.01</v>
      </c>
      <c r="X141" s="127" t="n">
        <v>0</v>
      </c>
      <c r="Y141" s="127" t="n">
        <v>0</v>
      </c>
      <c r="AA141" s="127" t="n">
        <v>0.015</v>
      </c>
      <c r="AB141" s="127" t="n">
        <v>-0.015</v>
      </c>
      <c r="AC141" s="127" t="n">
        <v>0</v>
      </c>
      <c r="AD141" s="125" t="n">
        <v>0.01</v>
      </c>
    </row>
    <row r="142" customFormat="false" ht="12" hidden="false" customHeight="false" outlineLevel="0" collapsed="false">
      <c r="C142" s="125" t="n">
        <v>0.0025</v>
      </c>
      <c r="D142" s="125" t="n">
        <v>0</v>
      </c>
      <c r="E142" s="125" t="n">
        <v>0.03</v>
      </c>
      <c r="F142" s="125" t="n">
        <v>0</v>
      </c>
      <c r="G142" s="125" t="n">
        <v>0</v>
      </c>
      <c r="I142" s="125" t="n">
        <v>0.0025</v>
      </c>
      <c r="J142" s="125" t="n">
        <v>0</v>
      </c>
      <c r="K142" s="127" t="n">
        <v>0.015</v>
      </c>
      <c r="L142" s="125" t="n">
        <v>0.0016210313528564</v>
      </c>
      <c r="M142" s="125" t="n">
        <v>0</v>
      </c>
      <c r="N142" s="125" t="n">
        <v>-0.015</v>
      </c>
      <c r="O142" s="125" t="n">
        <v>0</v>
      </c>
      <c r="P142" s="125" t="n">
        <v>0.005</v>
      </c>
      <c r="Q142" s="127" t="n">
        <v>0.0025</v>
      </c>
      <c r="R142" s="127" t="n">
        <v>0.025</v>
      </c>
      <c r="S142" s="127" t="n">
        <v>0.02</v>
      </c>
      <c r="T142" s="127" t="n">
        <v>0.02</v>
      </c>
      <c r="U142" s="127" t="n">
        <v>0.015</v>
      </c>
      <c r="V142" s="127" t="n">
        <v>0</v>
      </c>
      <c r="W142" s="127" t="n">
        <v>0.01</v>
      </c>
      <c r="X142" s="127" t="n">
        <v>0</v>
      </c>
      <c r="Y142" s="127" t="n">
        <v>0</v>
      </c>
      <c r="AA142" s="127" t="n">
        <v>0.015</v>
      </c>
      <c r="AB142" s="127" t="n">
        <v>-0.015</v>
      </c>
      <c r="AC142" s="127" t="n">
        <v>0</v>
      </c>
      <c r="AD142" s="125" t="n">
        <v>0.01</v>
      </c>
    </row>
    <row r="143" customFormat="false" ht="12" hidden="false" customHeight="false" outlineLevel="0" collapsed="false">
      <c r="C143" s="125" t="n">
        <v>0.0025</v>
      </c>
      <c r="D143" s="125" t="n">
        <v>0</v>
      </c>
      <c r="E143" s="125" t="n">
        <v>0.03</v>
      </c>
      <c r="F143" s="125" t="n">
        <v>0</v>
      </c>
      <c r="G143" s="125" t="n">
        <v>0</v>
      </c>
      <c r="I143" s="125" t="n">
        <v>0.0025</v>
      </c>
      <c r="J143" s="125" t="n">
        <v>0</v>
      </c>
      <c r="K143" s="127" t="n">
        <v>0.015</v>
      </c>
      <c r="L143" s="125" t="n">
        <v>0.0016205214023852</v>
      </c>
      <c r="M143" s="125" t="n">
        <v>0</v>
      </c>
      <c r="N143" s="125" t="n">
        <v>-0.015</v>
      </c>
      <c r="O143" s="125" t="n">
        <v>0</v>
      </c>
      <c r="P143" s="125" t="n">
        <v>0.005</v>
      </c>
      <c r="Q143" s="127" t="n">
        <v>0.0025</v>
      </c>
      <c r="R143" s="127" t="n">
        <v>0.025</v>
      </c>
      <c r="S143" s="127" t="n">
        <v>0.02</v>
      </c>
      <c r="T143" s="127" t="n">
        <v>0.02</v>
      </c>
      <c r="U143" s="127" t="n">
        <v>0.015</v>
      </c>
      <c r="V143" s="127" t="n">
        <v>0</v>
      </c>
      <c r="W143" s="127" t="n">
        <v>0.01</v>
      </c>
      <c r="X143" s="127" t="n">
        <v>0</v>
      </c>
      <c r="Y143" s="127" t="n">
        <v>0</v>
      </c>
      <c r="AA143" s="127" t="n">
        <v>0.015</v>
      </c>
      <c r="AB143" s="127" t="n">
        <v>-0.015</v>
      </c>
      <c r="AC143" s="127" t="n">
        <v>0</v>
      </c>
      <c r="AD143" s="125" t="n">
        <v>0.01</v>
      </c>
    </row>
    <row r="144" customFormat="false" ht="12" hidden="false" customHeight="false" outlineLevel="0" collapsed="false">
      <c r="C144" s="125" t="n">
        <v>0.0025</v>
      </c>
      <c r="D144" s="125" t="n">
        <v>0</v>
      </c>
      <c r="E144" s="125" t="n">
        <v>0.03</v>
      </c>
      <c r="F144" s="125" t="n">
        <v>0</v>
      </c>
      <c r="G144" s="125" t="n">
        <v>0</v>
      </c>
      <c r="I144" s="125" t="n">
        <v>0.0025</v>
      </c>
      <c r="J144" s="125" t="n">
        <v>0</v>
      </c>
      <c r="K144" s="127" t="n">
        <v>0.015</v>
      </c>
      <c r="L144" s="125" t="n">
        <v>0.0016199908986179</v>
      </c>
      <c r="M144" s="125" t="n">
        <v>0</v>
      </c>
      <c r="N144" s="125" t="n">
        <v>-0.015</v>
      </c>
      <c r="O144" s="125" t="n">
        <v>0</v>
      </c>
      <c r="P144" s="125" t="n">
        <v>0.005</v>
      </c>
      <c r="Q144" s="127" t="n">
        <v>0.0025</v>
      </c>
      <c r="R144" s="127" t="n">
        <v>0.025</v>
      </c>
      <c r="S144" s="127" t="n">
        <v>0.02</v>
      </c>
      <c r="T144" s="127" t="n">
        <v>0.02</v>
      </c>
      <c r="U144" s="127" t="n">
        <v>0.015</v>
      </c>
      <c r="V144" s="127" t="n">
        <v>0</v>
      </c>
      <c r="W144" s="127" t="n">
        <v>0.01</v>
      </c>
      <c r="X144" s="127" t="n">
        <v>0</v>
      </c>
      <c r="Y144" s="127" t="n">
        <v>0</v>
      </c>
      <c r="AA144" s="127" t="n">
        <v>0.015</v>
      </c>
      <c r="AB144" s="127" t="n">
        <v>-0.015</v>
      </c>
      <c r="AC144" s="127" t="n">
        <v>0</v>
      </c>
      <c r="AD144" s="125" t="n">
        <v>0.01</v>
      </c>
    </row>
    <row r="145" customFormat="false" ht="12" hidden="false" customHeight="false" outlineLevel="0" collapsed="false">
      <c r="C145" s="125" t="n">
        <v>0.0025</v>
      </c>
      <c r="D145" s="125" t="n">
        <v>0</v>
      </c>
      <c r="E145" s="125" t="n">
        <v>0.03</v>
      </c>
      <c r="F145" s="125" t="n">
        <v>0</v>
      </c>
      <c r="G145" s="125" t="n">
        <v>0</v>
      </c>
      <c r="I145" s="125" t="n">
        <v>0.0025</v>
      </c>
      <c r="J145" s="125" t="n">
        <v>0</v>
      </c>
      <c r="K145" s="127" t="n">
        <v>0.015</v>
      </c>
      <c r="L145" s="125" t="n">
        <v>0.0016194567855132</v>
      </c>
      <c r="M145" s="125" t="n">
        <v>0</v>
      </c>
      <c r="N145" s="125" t="n">
        <v>-0.015</v>
      </c>
      <c r="O145" s="125" t="n">
        <v>0</v>
      </c>
      <c r="P145" s="125" t="n">
        <v>0.005</v>
      </c>
      <c r="Q145" s="127" t="n">
        <v>0.0025</v>
      </c>
      <c r="R145" s="127" t="n">
        <v>0.025</v>
      </c>
      <c r="S145" s="127" t="n">
        <v>0.02</v>
      </c>
      <c r="T145" s="127" t="n">
        <v>0.02</v>
      </c>
      <c r="U145" s="127" t="n">
        <v>0.015</v>
      </c>
      <c r="V145" s="127" t="n">
        <v>0</v>
      </c>
      <c r="W145" s="127" t="n">
        <v>0.01</v>
      </c>
      <c r="X145" s="127" t="n">
        <v>0</v>
      </c>
      <c r="Y145" s="127" t="n">
        <v>0</v>
      </c>
      <c r="AA145" s="127" t="n">
        <v>0.015</v>
      </c>
      <c r="AB145" s="127" t="n">
        <v>-0.015</v>
      </c>
      <c r="AC145" s="127" t="n">
        <v>0</v>
      </c>
      <c r="AD145" s="125" t="n">
        <v>0.01</v>
      </c>
    </row>
    <row r="146" customFormat="false" ht="12" hidden="false" customHeight="false" outlineLevel="0" collapsed="false">
      <c r="C146" s="125" t="n">
        <v>0.0025</v>
      </c>
      <c r="D146" s="125" t="n">
        <v>0</v>
      </c>
      <c r="E146" s="125" t="n">
        <v>0.03</v>
      </c>
      <c r="F146" s="125" t="n">
        <v>0</v>
      </c>
      <c r="G146" s="125" t="n">
        <v>0</v>
      </c>
      <c r="I146" s="125" t="n">
        <v>0.0025</v>
      </c>
      <c r="J146" s="125" t="n">
        <v>0</v>
      </c>
      <c r="K146" s="127" t="n">
        <v>0.015</v>
      </c>
      <c r="L146" s="125" t="n">
        <v>0.0016189364690173</v>
      </c>
      <c r="M146" s="125" t="n">
        <v>0</v>
      </c>
      <c r="N146" s="125" t="n">
        <v>-0.015</v>
      </c>
      <c r="O146" s="125" t="n">
        <v>0</v>
      </c>
      <c r="P146" s="125" t="n">
        <v>0.005</v>
      </c>
      <c r="Q146" s="127" t="n">
        <v>0.0025</v>
      </c>
      <c r="R146" s="127" t="n">
        <v>0.025</v>
      </c>
      <c r="S146" s="127" t="n">
        <v>0.02</v>
      </c>
      <c r="T146" s="127" t="n">
        <v>0.02</v>
      </c>
      <c r="U146" s="127" t="n">
        <v>0.015</v>
      </c>
      <c r="V146" s="127" t="n">
        <v>0</v>
      </c>
      <c r="W146" s="127" t="n">
        <v>0.01</v>
      </c>
      <c r="X146" s="127" t="n">
        <v>0</v>
      </c>
      <c r="Y146" s="127" t="n">
        <v>0</v>
      </c>
      <c r="AA146" s="127" t="n">
        <v>0.015</v>
      </c>
      <c r="AB146" s="127" t="n">
        <v>-0.015</v>
      </c>
      <c r="AC146" s="127" t="n">
        <v>0</v>
      </c>
      <c r="AD146" s="125" t="n">
        <v>0.01</v>
      </c>
    </row>
    <row r="147" customFormat="false" ht="12" hidden="false" customHeight="false" outlineLevel="0" collapsed="false">
      <c r="C147" s="125" t="n">
        <v>0.0025</v>
      </c>
      <c r="D147" s="125" t="n">
        <v>0</v>
      </c>
      <c r="E147" s="125" t="n">
        <v>0.03</v>
      </c>
      <c r="F147" s="125" t="n">
        <v>0</v>
      </c>
      <c r="G147" s="125" t="n">
        <v>0</v>
      </c>
      <c r="I147" s="125" t="n">
        <v>0.005</v>
      </c>
      <c r="J147" s="125" t="n">
        <v>0</v>
      </c>
      <c r="K147" s="127" t="n">
        <v>0.05</v>
      </c>
      <c r="L147" s="125" t="n">
        <v>0.0051788648487495</v>
      </c>
      <c r="M147" s="125" t="n">
        <v>0</v>
      </c>
      <c r="N147" s="125" t="n">
        <v>-0.005</v>
      </c>
      <c r="O147" s="125" t="n">
        <v>0</v>
      </c>
      <c r="P147" s="125" t="n">
        <v>0.005</v>
      </c>
      <c r="Q147" s="127" t="n">
        <v>0.0025</v>
      </c>
      <c r="R147" s="127" t="n">
        <v>0.025</v>
      </c>
      <c r="S147" s="127" t="n">
        <v>0.02</v>
      </c>
      <c r="T147" s="127" t="n">
        <v>0.02</v>
      </c>
      <c r="U147" s="127" t="n">
        <v>0.015</v>
      </c>
      <c r="V147" s="127" t="n">
        <v>0</v>
      </c>
      <c r="W147" s="127" t="n">
        <v>0.01</v>
      </c>
      <c r="X147" s="127" t="n">
        <v>0</v>
      </c>
      <c r="Y147" s="127" t="n">
        <v>0</v>
      </c>
      <c r="AA147" s="127" t="n">
        <v>0.015</v>
      </c>
      <c r="AB147" s="127" t="n">
        <v>-0.005</v>
      </c>
      <c r="AC147" s="127" t="n">
        <v>0</v>
      </c>
      <c r="AD147" s="125" t="n">
        <v>0.01</v>
      </c>
    </row>
    <row r="148" customFormat="false" ht="12" hidden="false" customHeight="false" outlineLevel="0" collapsed="false">
      <c r="C148" s="125" t="n">
        <v>0.0025</v>
      </c>
      <c r="D148" s="125" t="n">
        <v>0</v>
      </c>
      <c r="E148" s="125" t="n">
        <v>0.03</v>
      </c>
      <c r="F148" s="125" t="n">
        <v>0</v>
      </c>
      <c r="G148" s="125" t="n">
        <v>0</v>
      </c>
      <c r="I148" s="125" t="n">
        <v>0.005</v>
      </c>
      <c r="J148" s="125" t="n">
        <v>0</v>
      </c>
      <c r="K148" s="127" t="n">
        <v>0.05</v>
      </c>
      <c r="L148" s="125" t="n">
        <v>0.0051771779016437</v>
      </c>
      <c r="M148" s="125" t="n">
        <v>0</v>
      </c>
      <c r="N148" s="125" t="n">
        <v>-0.005</v>
      </c>
      <c r="O148" s="125" t="n">
        <v>0</v>
      </c>
      <c r="P148" s="125" t="n">
        <v>0.005</v>
      </c>
      <c r="Q148" s="127" t="n">
        <v>0.0025</v>
      </c>
      <c r="R148" s="127" t="n">
        <v>0.025</v>
      </c>
      <c r="S148" s="127" t="n">
        <v>0.02</v>
      </c>
      <c r="T148" s="127" t="n">
        <v>0.02</v>
      </c>
      <c r="U148" s="127" t="n">
        <v>0.015</v>
      </c>
      <c r="V148" s="127" t="n">
        <v>0</v>
      </c>
      <c r="W148" s="127" t="n">
        <v>0.01</v>
      </c>
      <c r="X148" s="127" t="n">
        <v>0</v>
      </c>
      <c r="Y148" s="127" t="n">
        <v>0</v>
      </c>
      <c r="AA148" s="127" t="n">
        <v>0.015</v>
      </c>
      <c r="AB148" s="127" t="n">
        <v>-0.005</v>
      </c>
      <c r="AC148" s="127" t="n">
        <v>0</v>
      </c>
      <c r="AD148" s="125" t="n">
        <v>0.01</v>
      </c>
    </row>
    <row r="149" customFormat="false" ht="12" hidden="false" customHeight="false" outlineLevel="0" collapsed="false">
      <c r="C149" s="125" t="n">
        <v>0.0025</v>
      </c>
      <c r="D149" s="125" t="n">
        <v>0</v>
      </c>
      <c r="E149" s="125" t="n">
        <v>0.03</v>
      </c>
      <c r="F149" s="125" t="n">
        <v>0</v>
      </c>
      <c r="G149" s="125" t="n">
        <v>0</v>
      </c>
      <c r="I149" s="125" t="n">
        <v>0.005</v>
      </c>
      <c r="J149" s="125" t="n">
        <v>0</v>
      </c>
      <c r="K149" s="127" t="n">
        <v>0.05</v>
      </c>
      <c r="L149" s="125" t="n">
        <v>0.0051754234089278</v>
      </c>
      <c r="M149" s="125" t="n">
        <v>0</v>
      </c>
      <c r="N149" s="125" t="n">
        <v>-0.005</v>
      </c>
      <c r="O149" s="125" t="n">
        <v>0</v>
      </c>
      <c r="P149" s="125" t="n">
        <v>0.005</v>
      </c>
      <c r="Q149" s="127" t="n">
        <v>0.0025</v>
      </c>
      <c r="R149" s="127" t="n">
        <v>0.025</v>
      </c>
      <c r="S149" s="127" t="n">
        <v>0.02</v>
      </c>
      <c r="T149" s="127" t="n">
        <v>0.02</v>
      </c>
      <c r="U149" s="127" t="n">
        <v>0.015</v>
      </c>
      <c r="V149" s="127" t="n">
        <v>0</v>
      </c>
      <c r="W149" s="127" t="n">
        <v>0.01</v>
      </c>
      <c r="X149" s="127" t="n">
        <v>0</v>
      </c>
      <c r="Y149" s="127" t="n">
        <v>0</v>
      </c>
      <c r="AA149" s="127" t="n">
        <v>0.015</v>
      </c>
      <c r="AB149" s="127" t="n">
        <v>-0.005</v>
      </c>
      <c r="AC149" s="127" t="n">
        <v>0</v>
      </c>
      <c r="AD149" s="125" t="n">
        <v>0.01</v>
      </c>
    </row>
    <row r="150" customFormat="false" ht="12" hidden="false" customHeight="false" outlineLevel="0" collapsed="false">
      <c r="C150" s="125" t="n">
        <v>0.0025</v>
      </c>
      <c r="D150" s="125" t="n">
        <v>0</v>
      </c>
      <c r="E150" s="125" t="n">
        <v>0.03</v>
      </c>
      <c r="F150" s="125" t="n">
        <v>0</v>
      </c>
      <c r="G150" s="125" t="n">
        <v>0</v>
      </c>
      <c r="I150" s="125" t="n">
        <v>0.005</v>
      </c>
      <c r="J150" s="125" t="n">
        <v>0</v>
      </c>
      <c r="K150" s="127" t="n">
        <v>0.05</v>
      </c>
      <c r="L150" s="125" t="n">
        <v>0.0051736574295054</v>
      </c>
      <c r="M150" s="125" t="n">
        <v>0</v>
      </c>
      <c r="N150" s="125" t="n">
        <v>-0.005</v>
      </c>
      <c r="O150" s="125" t="n">
        <v>0</v>
      </c>
      <c r="P150" s="125" t="n">
        <v>0.005</v>
      </c>
      <c r="Q150" s="127" t="n">
        <v>0.0025</v>
      </c>
      <c r="R150" s="127" t="n">
        <v>0.025</v>
      </c>
      <c r="S150" s="127" t="n">
        <v>0.02</v>
      </c>
      <c r="T150" s="127" t="n">
        <v>0.02</v>
      </c>
      <c r="U150" s="127" t="n">
        <v>0.015</v>
      </c>
      <c r="V150" s="127" t="n">
        <v>0</v>
      </c>
      <c r="W150" s="127" t="n">
        <v>0.01</v>
      </c>
      <c r="X150" s="127" t="n">
        <v>0</v>
      </c>
      <c r="Y150" s="127" t="n">
        <v>0</v>
      </c>
      <c r="AA150" s="127" t="n">
        <v>0.015</v>
      </c>
      <c r="AB150" s="127" t="n">
        <v>-0.005</v>
      </c>
      <c r="AC150" s="127" t="n">
        <v>0</v>
      </c>
      <c r="AD150" s="125" t="n">
        <v>0.01</v>
      </c>
    </row>
    <row r="151" customFormat="false" ht="12" hidden="false" customHeight="false" outlineLevel="0" collapsed="false">
      <c r="C151" s="125" t="n">
        <v>0.0025</v>
      </c>
      <c r="D151" s="125" t="n">
        <v>0</v>
      </c>
      <c r="E151" s="125" t="n">
        <v>0.03</v>
      </c>
      <c r="F151" s="125" t="n">
        <v>0</v>
      </c>
      <c r="G151" s="125" t="n">
        <v>0</v>
      </c>
      <c r="I151" s="125" t="n">
        <v>0.005</v>
      </c>
      <c r="J151" s="125" t="n">
        <v>0</v>
      </c>
      <c r="K151" s="127" t="n">
        <v>0.05</v>
      </c>
      <c r="L151" s="125" t="n">
        <v>0.0051720524890793</v>
      </c>
      <c r="M151" s="125" t="n">
        <v>0</v>
      </c>
      <c r="N151" s="125" t="n">
        <v>-0.005</v>
      </c>
      <c r="O151" s="125" t="n">
        <v>0</v>
      </c>
      <c r="P151" s="125" t="n">
        <v>0.005</v>
      </c>
      <c r="Q151" s="127" t="n">
        <v>0.0025</v>
      </c>
      <c r="R151" s="127" t="n">
        <v>0.025</v>
      </c>
      <c r="S151" s="127" t="n">
        <v>0.02</v>
      </c>
      <c r="T151" s="127" t="n">
        <v>0.02</v>
      </c>
      <c r="U151" s="127" t="n">
        <v>0.015</v>
      </c>
      <c r="V151" s="127" t="n">
        <v>0</v>
      </c>
      <c r="W151" s="127" t="n">
        <v>0.01</v>
      </c>
      <c r="X151" s="127" t="n">
        <v>0</v>
      </c>
      <c r="Y151" s="127" t="n">
        <v>0</v>
      </c>
      <c r="AA151" s="127" t="n">
        <v>0.015</v>
      </c>
      <c r="AB151" s="127" t="n">
        <v>-0.005</v>
      </c>
      <c r="AC151" s="127" t="n">
        <v>0</v>
      </c>
      <c r="AD151" s="125" t="n">
        <v>0.01</v>
      </c>
    </row>
    <row r="152" customFormat="false" ht="12" hidden="false" customHeight="false" outlineLevel="0" collapsed="false">
      <c r="C152" s="125" t="n">
        <v>0.0025</v>
      </c>
      <c r="D152" s="125" t="n">
        <v>0</v>
      </c>
      <c r="E152" s="125" t="n">
        <v>0.03</v>
      </c>
      <c r="F152" s="125" t="n">
        <v>0</v>
      </c>
      <c r="G152" s="125" t="n">
        <v>0</v>
      </c>
      <c r="I152" s="125" t="n">
        <v>0.0025</v>
      </c>
      <c r="J152" s="125" t="n">
        <v>0</v>
      </c>
      <c r="K152" s="127" t="n">
        <v>0.015</v>
      </c>
      <c r="L152" s="125" t="n">
        <v>0.0016157077137196</v>
      </c>
      <c r="M152" s="125" t="n">
        <v>0</v>
      </c>
      <c r="N152" s="125" t="n">
        <v>-0.015</v>
      </c>
      <c r="O152" s="125" t="n">
        <v>0</v>
      </c>
      <c r="P152" s="125" t="n">
        <v>0.005</v>
      </c>
      <c r="Q152" s="127" t="n">
        <v>0.0025</v>
      </c>
      <c r="R152" s="127" t="n">
        <v>0.025</v>
      </c>
      <c r="S152" s="127" t="n">
        <v>0.02</v>
      </c>
      <c r="T152" s="127" t="n">
        <v>0.02</v>
      </c>
      <c r="U152" s="127" t="n">
        <v>0.015</v>
      </c>
      <c r="V152" s="127" t="n">
        <v>0</v>
      </c>
      <c r="W152" s="127" t="n">
        <v>0.01</v>
      </c>
      <c r="X152" s="127" t="n">
        <v>0</v>
      </c>
      <c r="Y152" s="127" t="n">
        <v>0</v>
      </c>
      <c r="AA152" s="127" t="n">
        <v>0.015</v>
      </c>
      <c r="AB152" s="127" t="n">
        <v>-0.015</v>
      </c>
      <c r="AC152" s="127" t="n">
        <v>0</v>
      </c>
      <c r="AD152" s="125" t="n">
        <v>0.01</v>
      </c>
    </row>
    <row r="153" customFormat="false" ht="12" hidden="false" customHeight="false" outlineLevel="0" collapsed="false">
      <c r="C153" s="125" t="n">
        <v>0.0025</v>
      </c>
      <c r="D153" s="125" t="n">
        <v>0</v>
      </c>
      <c r="E153" s="125" t="n">
        <v>0.03</v>
      </c>
      <c r="F153" s="125" t="n">
        <v>0</v>
      </c>
      <c r="G153" s="125" t="n">
        <v>0</v>
      </c>
      <c r="I153" s="125" t="n">
        <v>0.0025</v>
      </c>
      <c r="J153" s="125" t="n">
        <v>0</v>
      </c>
      <c r="K153" s="127" t="n">
        <v>0.015</v>
      </c>
      <c r="L153" s="125" t="n">
        <v>0.0016151636403274</v>
      </c>
      <c r="M153" s="125" t="n">
        <v>0</v>
      </c>
      <c r="N153" s="125" t="n">
        <v>-0.015</v>
      </c>
      <c r="O153" s="125" t="n">
        <v>0</v>
      </c>
      <c r="P153" s="125" t="n">
        <v>0.005</v>
      </c>
      <c r="Q153" s="127" t="n">
        <v>0.0025</v>
      </c>
      <c r="R153" s="127" t="n">
        <v>0.025</v>
      </c>
      <c r="S153" s="127" t="n">
        <v>0.02</v>
      </c>
      <c r="T153" s="127" t="n">
        <v>0.02</v>
      </c>
      <c r="U153" s="127" t="n">
        <v>0.015</v>
      </c>
      <c r="V153" s="127" t="n">
        <v>0</v>
      </c>
      <c r="W153" s="127" t="n">
        <v>0.01</v>
      </c>
      <c r="X153" s="127" t="n">
        <v>0</v>
      </c>
      <c r="Y153" s="127" t="n">
        <v>0</v>
      </c>
      <c r="AA153" s="127" t="n">
        <v>0.015</v>
      </c>
      <c r="AB153" s="127" t="n">
        <v>-0.015</v>
      </c>
      <c r="AC153" s="127" t="n">
        <v>0</v>
      </c>
      <c r="AD153" s="125" t="n">
        <v>0.01</v>
      </c>
    </row>
    <row r="154" customFormat="false" ht="12" hidden="false" customHeight="false" outlineLevel="0" collapsed="false">
      <c r="C154" s="125" t="n">
        <v>0.0025</v>
      </c>
      <c r="D154" s="125" t="n">
        <v>0</v>
      </c>
      <c r="E154" s="125" t="n">
        <v>0.03</v>
      </c>
      <c r="F154" s="125" t="n">
        <v>0</v>
      </c>
      <c r="G154" s="125" t="n">
        <v>0</v>
      </c>
      <c r="I154" s="125" t="n">
        <v>0.0025</v>
      </c>
      <c r="J154" s="125" t="n">
        <v>0</v>
      </c>
      <c r="K154" s="127" t="n">
        <v>0.015</v>
      </c>
      <c r="L154" s="125" t="n">
        <v>0.0016145979151279</v>
      </c>
      <c r="M154" s="125" t="n">
        <v>0</v>
      </c>
      <c r="N154" s="125" t="n">
        <v>-0.015</v>
      </c>
      <c r="O154" s="125" t="n">
        <v>0</v>
      </c>
      <c r="P154" s="125" t="n">
        <v>0.005</v>
      </c>
      <c r="Q154" s="127" t="n">
        <v>0.0025</v>
      </c>
      <c r="R154" s="127" t="n">
        <v>0.025</v>
      </c>
      <c r="S154" s="127" t="n">
        <v>0.02</v>
      </c>
      <c r="T154" s="127" t="n">
        <v>0.02</v>
      </c>
      <c r="U154" s="127" t="n">
        <v>0.015</v>
      </c>
      <c r="V154" s="127" t="n">
        <v>0</v>
      </c>
      <c r="W154" s="127" t="n">
        <v>0.01</v>
      </c>
      <c r="X154" s="127" t="n">
        <v>0</v>
      </c>
      <c r="Y154" s="127" t="n">
        <v>0</v>
      </c>
      <c r="AA154" s="127" t="n">
        <v>0.015</v>
      </c>
      <c r="AB154" s="127" t="n">
        <v>-0.015</v>
      </c>
      <c r="AC154" s="127" t="n">
        <v>0</v>
      </c>
      <c r="AD154" s="125" t="n">
        <v>0.01</v>
      </c>
    </row>
    <row r="155" customFormat="false" ht="12" hidden="false" customHeight="false" outlineLevel="0" collapsed="false">
      <c r="C155" s="125" t="n">
        <v>0.0025</v>
      </c>
      <c r="D155" s="125" t="n">
        <v>0</v>
      </c>
      <c r="E155" s="125" t="n">
        <v>0.03</v>
      </c>
      <c r="F155" s="125" t="n">
        <v>0</v>
      </c>
      <c r="G155" s="125" t="n">
        <v>0</v>
      </c>
      <c r="I155" s="125" t="n">
        <v>0.0025</v>
      </c>
      <c r="J155" s="125" t="n">
        <v>0</v>
      </c>
      <c r="K155" s="127" t="n">
        <v>0.015</v>
      </c>
      <c r="L155" s="125" t="n">
        <v>0.0016140470403969</v>
      </c>
      <c r="M155" s="125" t="n">
        <v>0</v>
      </c>
      <c r="N155" s="125" t="n">
        <v>-0.015</v>
      </c>
      <c r="O155" s="125" t="n">
        <v>0</v>
      </c>
      <c r="P155" s="125" t="n">
        <v>0.005</v>
      </c>
      <c r="Q155" s="127" t="n">
        <v>0.0025</v>
      </c>
      <c r="R155" s="127" t="n">
        <v>0.025</v>
      </c>
      <c r="S155" s="127" t="n">
        <v>0.02</v>
      </c>
      <c r="T155" s="127" t="n">
        <v>0.02</v>
      </c>
      <c r="U155" s="127" t="n">
        <v>0.015</v>
      </c>
      <c r="V155" s="127" t="n">
        <v>0</v>
      </c>
      <c r="W155" s="127" t="n">
        <v>0.01</v>
      </c>
      <c r="X155" s="127" t="n">
        <v>0</v>
      </c>
      <c r="Y155" s="127" t="n">
        <v>0</v>
      </c>
      <c r="AA155" s="127" t="n">
        <v>0.015</v>
      </c>
      <c r="AB155" s="127" t="n">
        <v>-0.015</v>
      </c>
      <c r="AC155" s="127" t="n">
        <v>0</v>
      </c>
      <c r="AD155" s="125" t="n">
        <v>0.01</v>
      </c>
    </row>
    <row r="156" customFormat="false" ht="12" hidden="false" customHeight="false" outlineLevel="0" collapsed="false">
      <c r="C156" s="125" t="n">
        <v>0.0025</v>
      </c>
      <c r="D156" s="125" t="n">
        <v>0</v>
      </c>
      <c r="E156" s="125" t="n">
        <v>0.03</v>
      </c>
      <c r="F156" s="125" t="n">
        <v>0</v>
      </c>
      <c r="G156" s="125" t="n">
        <v>0</v>
      </c>
      <c r="I156" s="125" t="n">
        <v>0.0025</v>
      </c>
      <c r="J156" s="125" t="n">
        <v>0</v>
      </c>
      <c r="K156" s="127" t="n">
        <v>0.015</v>
      </c>
      <c r="L156" s="125" t="n">
        <v>0.0016134742952234</v>
      </c>
      <c r="M156" s="125" t="n">
        <v>0</v>
      </c>
      <c r="N156" s="125" t="n">
        <v>-0.015</v>
      </c>
      <c r="O156" s="125" t="n">
        <v>0</v>
      </c>
      <c r="P156" s="125" t="n">
        <v>0.005</v>
      </c>
      <c r="Q156" s="127" t="n">
        <v>0.0025</v>
      </c>
      <c r="R156" s="127" t="n">
        <v>0.025</v>
      </c>
      <c r="S156" s="127" t="n">
        <v>0.02</v>
      </c>
      <c r="T156" s="127" t="n">
        <v>0.02</v>
      </c>
      <c r="U156" s="127" t="n">
        <v>0.015</v>
      </c>
      <c r="V156" s="127" t="n">
        <v>0</v>
      </c>
      <c r="W156" s="127" t="n">
        <v>0.01</v>
      </c>
      <c r="X156" s="127" t="n">
        <v>0</v>
      </c>
      <c r="Y156" s="127" t="n">
        <v>0</v>
      </c>
      <c r="AA156" s="127" t="n">
        <v>0.015</v>
      </c>
      <c r="AB156" s="127" t="n">
        <v>-0.015</v>
      </c>
      <c r="AC156" s="127" t="n">
        <v>0</v>
      </c>
      <c r="AD156" s="125" t="n">
        <v>0.01</v>
      </c>
    </row>
    <row r="157" customFormat="false" ht="12" hidden="false" customHeight="false" outlineLevel="0" collapsed="false">
      <c r="C157" s="125" t="n">
        <v>0.0025</v>
      </c>
      <c r="D157" s="125" t="n">
        <v>0</v>
      </c>
      <c r="E157" s="125" t="n">
        <v>0.03</v>
      </c>
      <c r="F157" s="125" t="n">
        <v>0</v>
      </c>
      <c r="G157" s="125" t="n">
        <v>0</v>
      </c>
      <c r="I157" s="125" t="n">
        <v>0.0025</v>
      </c>
      <c r="J157" s="125" t="n">
        <v>0</v>
      </c>
      <c r="K157" s="127" t="n">
        <v>0.015</v>
      </c>
      <c r="L157" s="125" t="n">
        <v>0.001612897988752</v>
      </c>
      <c r="M157" s="125" t="n">
        <v>0</v>
      </c>
      <c r="N157" s="125" t="n">
        <v>-0.015</v>
      </c>
      <c r="O157" s="125" t="n">
        <v>0</v>
      </c>
      <c r="P157" s="125" t="n">
        <v>0.005</v>
      </c>
      <c r="Q157" s="127" t="n">
        <v>0.0025</v>
      </c>
      <c r="R157" s="127" t="n">
        <v>0.025</v>
      </c>
      <c r="S157" s="127" t="n">
        <v>0.02</v>
      </c>
      <c r="T157" s="127" t="n">
        <v>0.02</v>
      </c>
      <c r="U157" s="127" t="n">
        <v>0.015</v>
      </c>
      <c r="V157" s="127" t="n">
        <v>0</v>
      </c>
      <c r="W157" s="127" t="n">
        <v>0.01</v>
      </c>
      <c r="X157" s="127" t="n">
        <v>0</v>
      </c>
      <c r="Y157" s="127" t="n">
        <v>0</v>
      </c>
      <c r="AA157" s="127" t="n">
        <v>0.015</v>
      </c>
      <c r="AB157" s="127" t="n">
        <v>-0.015</v>
      </c>
      <c r="AC157" s="127" t="n">
        <v>0</v>
      </c>
      <c r="AD157" s="125" t="n">
        <v>0.01</v>
      </c>
    </row>
    <row r="158" customFormat="false" ht="12" hidden="false" customHeight="false" outlineLevel="0" collapsed="false">
      <c r="C158" s="125" t="n">
        <v>0.0025</v>
      </c>
      <c r="D158" s="125" t="n">
        <v>0</v>
      </c>
      <c r="E158" s="125" t="n">
        <v>0.03</v>
      </c>
      <c r="F158" s="125" t="n">
        <v>0</v>
      </c>
      <c r="G158" s="125" t="n">
        <v>0</v>
      </c>
      <c r="I158" s="125" t="n">
        <v>0.0025</v>
      </c>
      <c r="J158" s="125" t="n">
        <v>0</v>
      </c>
      <c r="K158" s="127" t="n">
        <v>0.015</v>
      </c>
      <c r="L158" s="125" t="n">
        <v>0.0016123368859648</v>
      </c>
      <c r="M158" s="125" t="n">
        <v>0</v>
      </c>
      <c r="N158" s="125" t="n">
        <v>-0.015</v>
      </c>
      <c r="O158" s="125" t="n">
        <v>0</v>
      </c>
      <c r="P158" s="125" t="n">
        <v>0.005</v>
      </c>
      <c r="Q158" s="127" t="n">
        <v>0.0025</v>
      </c>
      <c r="R158" s="127" t="n">
        <v>0.025</v>
      </c>
      <c r="S158" s="127" t="n">
        <v>0.02</v>
      </c>
      <c r="T158" s="127" t="n">
        <v>0.02</v>
      </c>
      <c r="U158" s="127" t="n">
        <v>0.015</v>
      </c>
      <c r="V158" s="127" t="n">
        <v>0</v>
      </c>
      <c r="W158" s="127" t="n">
        <v>0.01</v>
      </c>
      <c r="X158" s="127" t="n">
        <v>0</v>
      </c>
      <c r="Y158" s="127" t="n">
        <v>0</v>
      </c>
      <c r="AA158" s="127" t="n">
        <v>0.015</v>
      </c>
      <c r="AB158" s="127" t="n">
        <v>-0.015</v>
      </c>
      <c r="AC158" s="127" t="n">
        <v>0</v>
      </c>
      <c r="AD158" s="125" t="n">
        <v>0.01</v>
      </c>
    </row>
    <row r="159" customFormat="false" ht="12" hidden="false" customHeight="false" outlineLevel="0" collapsed="false">
      <c r="C159" s="125" t="n">
        <v>0.0025</v>
      </c>
      <c r="D159" s="125" t="n">
        <v>0</v>
      </c>
      <c r="E159" s="125" t="n">
        <v>0.03</v>
      </c>
      <c r="F159" s="125" t="n">
        <v>0</v>
      </c>
      <c r="G159" s="125" t="n">
        <v>0</v>
      </c>
      <c r="I159" s="125" t="n">
        <v>0.005</v>
      </c>
      <c r="J159" s="125" t="n">
        <v>0</v>
      </c>
      <c r="K159" s="127" t="n">
        <v>0.05</v>
      </c>
      <c r="L159" s="125" t="n">
        <v>0.0051576114692723</v>
      </c>
      <c r="M159" s="125" t="n">
        <v>0</v>
      </c>
      <c r="N159" s="125" t="n">
        <v>-0.005</v>
      </c>
      <c r="O159" s="125" t="n">
        <v>0</v>
      </c>
      <c r="P159" s="125" t="n">
        <v>0.005</v>
      </c>
      <c r="Q159" s="127" t="n">
        <v>0.0025</v>
      </c>
      <c r="R159" s="127" t="n">
        <v>0.025</v>
      </c>
      <c r="S159" s="127" t="n">
        <v>0.02</v>
      </c>
      <c r="T159" s="127" t="n">
        <v>0.02</v>
      </c>
      <c r="U159" s="127" t="n">
        <v>0.015</v>
      </c>
      <c r="V159" s="127" t="n">
        <v>0</v>
      </c>
      <c r="W159" s="127" t="n">
        <v>0.01</v>
      </c>
      <c r="X159" s="127" t="n">
        <v>0</v>
      </c>
      <c r="Y159" s="127" t="n">
        <v>0</v>
      </c>
      <c r="AA159" s="127" t="n">
        <v>0.015</v>
      </c>
      <c r="AB159" s="127" t="n">
        <v>-0.005</v>
      </c>
      <c r="AC159" s="127" t="n">
        <v>0</v>
      </c>
      <c r="AD159" s="125" t="n">
        <v>0.01</v>
      </c>
    </row>
    <row r="160" customFormat="false" ht="12" hidden="false" customHeight="false" outlineLevel="0" collapsed="false">
      <c r="C160" s="125" t="n">
        <v>0.0025</v>
      </c>
      <c r="D160" s="125" t="n">
        <v>0</v>
      </c>
      <c r="E160" s="125" t="n">
        <v>0.03</v>
      </c>
      <c r="F160" s="125" t="n">
        <v>0</v>
      </c>
      <c r="G160" s="125" t="n">
        <v>0</v>
      </c>
      <c r="I160" s="125" t="n">
        <v>0.005</v>
      </c>
      <c r="J160" s="125" t="n">
        <v>0</v>
      </c>
      <c r="K160" s="127" t="n">
        <v>0.05</v>
      </c>
      <c r="L160" s="125" t="n">
        <v>0.0051557943029045</v>
      </c>
      <c r="M160" s="125" t="n">
        <v>0</v>
      </c>
      <c r="N160" s="125" t="n">
        <v>-0.005</v>
      </c>
      <c r="O160" s="125" t="n">
        <v>0</v>
      </c>
      <c r="P160" s="125" t="n">
        <v>0.005</v>
      </c>
      <c r="Q160" s="127" t="n">
        <v>0.0025</v>
      </c>
      <c r="R160" s="127" t="n">
        <v>0.025</v>
      </c>
      <c r="S160" s="127" t="n">
        <v>0.02</v>
      </c>
      <c r="T160" s="127" t="n">
        <v>0.02</v>
      </c>
      <c r="U160" s="127" t="n">
        <v>0.015</v>
      </c>
      <c r="V160" s="127" t="n">
        <v>0</v>
      </c>
      <c r="W160" s="127" t="n">
        <v>0.01</v>
      </c>
      <c r="X160" s="127" t="n">
        <v>0</v>
      </c>
      <c r="Y160" s="127" t="n">
        <v>0</v>
      </c>
      <c r="AA160" s="127" t="n">
        <v>0.015</v>
      </c>
      <c r="AB160" s="127" t="n">
        <v>-0.005</v>
      </c>
      <c r="AC160" s="127" t="n">
        <v>0</v>
      </c>
      <c r="AD160" s="125" t="n">
        <v>0.01</v>
      </c>
    </row>
    <row r="161" customFormat="false" ht="12" hidden="false" customHeight="false" outlineLevel="0" collapsed="false">
      <c r="C161" s="125" t="n">
        <v>0.0025</v>
      </c>
      <c r="D161" s="125" t="n">
        <v>0</v>
      </c>
      <c r="E161" s="125" t="n">
        <v>0.03</v>
      </c>
      <c r="F161" s="125" t="n">
        <v>0</v>
      </c>
      <c r="G161" s="125" t="n">
        <v>0</v>
      </c>
      <c r="I161" s="125" t="n">
        <v>0.005</v>
      </c>
      <c r="J161" s="125" t="n">
        <v>0</v>
      </c>
      <c r="K161" s="127" t="n">
        <v>0.05</v>
      </c>
      <c r="L161" s="125" t="n">
        <v>0.0051539054049422</v>
      </c>
      <c r="M161" s="125" t="n">
        <v>0</v>
      </c>
      <c r="N161" s="125" t="n">
        <v>-0.005</v>
      </c>
      <c r="O161" s="125" t="n">
        <v>0</v>
      </c>
      <c r="P161" s="125" t="n">
        <v>0.005</v>
      </c>
      <c r="Q161" s="127" t="n">
        <v>0.0025</v>
      </c>
      <c r="R161" s="127" t="n">
        <v>0.025</v>
      </c>
      <c r="S161" s="127" t="n">
        <v>0.02</v>
      </c>
      <c r="T161" s="127" t="n">
        <v>0.02</v>
      </c>
      <c r="U161" s="127" t="n">
        <v>0.015</v>
      </c>
      <c r="V161" s="127" t="n">
        <v>0</v>
      </c>
      <c r="W161" s="127" t="n">
        <v>0.01</v>
      </c>
      <c r="X161" s="127" t="n">
        <v>0</v>
      </c>
      <c r="Y161" s="127" t="n">
        <v>0</v>
      </c>
      <c r="AA161" s="127" t="n">
        <v>0.015</v>
      </c>
      <c r="AB161" s="127" t="n">
        <v>-0.005</v>
      </c>
      <c r="AC161" s="127" t="n">
        <v>0</v>
      </c>
      <c r="AD161" s="125" t="n">
        <v>0.01</v>
      </c>
    </row>
    <row r="162" customFormat="false" ht="12" hidden="false" customHeight="false" outlineLevel="0" collapsed="false">
      <c r="C162" s="125" t="n">
        <v>0.0025</v>
      </c>
      <c r="D162" s="125" t="n">
        <v>0</v>
      </c>
      <c r="E162" s="125" t="n">
        <v>0.03</v>
      </c>
      <c r="F162" s="125" t="n">
        <v>0</v>
      </c>
      <c r="G162" s="125" t="n">
        <v>0</v>
      </c>
      <c r="I162" s="125" t="n">
        <v>0.005</v>
      </c>
      <c r="J162" s="125" t="n">
        <v>0</v>
      </c>
      <c r="K162" s="127" t="n">
        <v>0.05</v>
      </c>
      <c r="L162" s="125" t="n">
        <v>0.0051520051783312</v>
      </c>
      <c r="M162" s="125" t="n">
        <v>0</v>
      </c>
      <c r="N162" s="125" t="n">
        <v>-0.005</v>
      </c>
      <c r="O162" s="125" t="n">
        <v>0</v>
      </c>
      <c r="P162" s="125" t="n">
        <v>0.005</v>
      </c>
      <c r="Q162" s="127" t="n">
        <v>0.0025</v>
      </c>
      <c r="R162" s="127" t="n">
        <v>0.025</v>
      </c>
      <c r="S162" s="127" t="n">
        <v>0.02</v>
      </c>
      <c r="T162" s="127" t="n">
        <v>0.02</v>
      </c>
      <c r="U162" s="127" t="n">
        <v>0.015</v>
      </c>
      <c r="V162" s="127" t="n">
        <v>0</v>
      </c>
      <c r="W162" s="127" t="n">
        <v>0.01</v>
      </c>
      <c r="X162" s="127" t="n">
        <v>0</v>
      </c>
      <c r="Y162" s="127" t="n">
        <v>0</v>
      </c>
      <c r="AA162" s="127" t="n">
        <v>0.015</v>
      </c>
      <c r="AB162" s="127" t="n">
        <v>-0.005</v>
      </c>
      <c r="AC162" s="127" t="n">
        <v>0</v>
      </c>
      <c r="AD162" s="125" t="n">
        <v>0.01</v>
      </c>
    </row>
    <row r="163" customFormat="false" ht="12" hidden="false" customHeight="false" outlineLevel="0" collapsed="false">
      <c r="C163" s="125" t="n">
        <v>0.0025</v>
      </c>
      <c r="D163" s="125" t="n">
        <v>0</v>
      </c>
      <c r="E163" s="125" t="n">
        <v>0.03</v>
      </c>
      <c r="F163" s="125" t="n">
        <v>0</v>
      </c>
      <c r="G163" s="125" t="n">
        <v>0</v>
      </c>
      <c r="I163" s="125" t="n">
        <v>0.005</v>
      </c>
      <c r="J163" s="125" t="n">
        <v>0</v>
      </c>
      <c r="K163" s="127" t="n">
        <v>0.05</v>
      </c>
      <c r="L163" s="125" t="n">
        <v>0.0051502791189592</v>
      </c>
      <c r="M163" s="125" t="n">
        <v>0</v>
      </c>
      <c r="N163" s="125" t="n">
        <v>-0.005</v>
      </c>
      <c r="O163" s="125" t="n">
        <v>0</v>
      </c>
      <c r="P163" s="125" t="n">
        <v>0.005</v>
      </c>
      <c r="Q163" s="127" t="n">
        <v>0.0025</v>
      </c>
      <c r="R163" s="127" t="n">
        <v>0.025</v>
      </c>
      <c r="S163" s="127" t="n">
        <v>0.02</v>
      </c>
      <c r="T163" s="127" t="n">
        <v>0.02</v>
      </c>
      <c r="U163" s="127" t="n">
        <v>0.015</v>
      </c>
      <c r="V163" s="127" t="n">
        <v>0</v>
      </c>
      <c r="W163" s="127" t="n">
        <v>0.01</v>
      </c>
      <c r="X163" s="127" t="n">
        <v>0</v>
      </c>
      <c r="Y163" s="127" t="n">
        <v>0</v>
      </c>
      <c r="AA163" s="127" t="n">
        <v>0.015</v>
      </c>
      <c r="AB163" s="127" t="n">
        <v>-0.005</v>
      </c>
      <c r="AC163" s="127" t="n">
        <v>0</v>
      </c>
      <c r="AD163" s="125" t="n">
        <v>0.01</v>
      </c>
    </row>
    <row r="164" customFormat="false" ht="12" hidden="false" customHeight="false" outlineLevel="0" collapsed="false">
      <c r="C164" s="125" t="n">
        <v>0.0025</v>
      </c>
      <c r="D164" s="125" t="n">
        <v>0</v>
      </c>
      <c r="E164" s="125" t="n">
        <v>0.03</v>
      </c>
      <c r="F164" s="125" t="n">
        <v>0</v>
      </c>
      <c r="G164" s="125" t="n">
        <v>0</v>
      </c>
      <c r="I164" s="125" t="n">
        <v>0.0025</v>
      </c>
      <c r="J164" s="125" t="n">
        <v>0</v>
      </c>
      <c r="K164" s="127" t="n">
        <v>0.015</v>
      </c>
      <c r="L164" s="125" t="n">
        <v>0.0016088616780691</v>
      </c>
      <c r="M164" s="125" t="n">
        <v>0</v>
      </c>
      <c r="N164" s="125" t="n">
        <v>-0.015</v>
      </c>
      <c r="O164" s="125" t="n">
        <v>0</v>
      </c>
      <c r="P164" s="125" t="n">
        <v>0.005</v>
      </c>
      <c r="Q164" s="127" t="n">
        <v>0.0025</v>
      </c>
      <c r="R164" s="127" t="n">
        <v>0.025</v>
      </c>
      <c r="S164" s="127" t="n">
        <v>0.02</v>
      </c>
      <c r="T164" s="127" t="n">
        <v>0.02</v>
      </c>
      <c r="U164" s="127" t="n">
        <v>0.015</v>
      </c>
      <c r="V164" s="127" t="n">
        <v>0</v>
      </c>
      <c r="W164" s="127" t="n">
        <v>0.01</v>
      </c>
      <c r="X164" s="127" t="n">
        <v>0</v>
      </c>
      <c r="Y164" s="127" t="n">
        <v>0</v>
      </c>
      <c r="AA164" s="127" t="n">
        <v>0.015</v>
      </c>
      <c r="AB164" s="127" t="n">
        <v>-0.015</v>
      </c>
      <c r="AC164" s="127" t="n">
        <v>0</v>
      </c>
      <c r="AD164" s="125" t="n">
        <v>0.01</v>
      </c>
    </row>
    <row r="165" customFormat="false" ht="12" hidden="false" customHeight="false" outlineLevel="0" collapsed="false">
      <c r="C165" s="125" t="n">
        <v>0.0025</v>
      </c>
      <c r="D165" s="125" t="n">
        <v>0</v>
      </c>
      <c r="E165" s="125" t="n">
        <v>0.03</v>
      </c>
      <c r="F165" s="125" t="n">
        <v>0</v>
      </c>
      <c r="G165" s="125" t="n">
        <v>0</v>
      </c>
      <c r="I165" s="125" t="n">
        <v>0.0025</v>
      </c>
      <c r="J165" s="125" t="n">
        <v>0</v>
      </c>
      <c r="K165" s="127" t="n">
        <v>0.015</v>
      </c>
      <c r="L165" s="125" t="n">
        <v>0.0016082771452081</v>
      </c>
      <c r="M165" s="125" t="n">
        <v>0</v>
      </c>
      <c r="N165" s="125" t="n">
        <v>-0.015</v>
      </c>
      <c r="O165" s="125" t="n">
        <v>0</v>
      </c>
      <c r="P165" s="125" t="n">
        <v>0.005</v>
      </c>
      <c r="Q165" s="127" t="n">
        <v>0.0025</v>
      </c>
      <c r="R165" s="127" t="n">
        <v>0.025</v>
      </c>
      <c r="S165" s="127" t="n">
        <v>0.02</v>
      </c>
      <c r="T165" s="127" t="n">
        <v>0.02</v>
      </c>
      <c r="U165" s="127" t="n">
        <v>0.015</v>
      </c>
      <c r="V165" s="127" t="n">
        <v>0</v>
      </c>
      <c r="W165" s="127" t="n">
        <v>0.01</v>
      </c>
      <c r="X165" s="127" t="n">
        <v>0</v>
      </c>
      <c r="Y165" s="127" t="n">
        <v>0</v>
      </c>
      <c r="AA165" s="127" t="n">
        <v>0.015</v>
      </c>
      <c r="AB165" s="127" t="n">
        <v>-0.015</v>
      </c>
      <c r="AC165" s="127" t="n">
        <v>0</v>
      </c>
      <c r="AD165" s="125" t="n">
        <v>0.01</v>
      </c>
    </row>
    <row r="166" customFormat="false" ht="12" hidden="false" customHeight="false" outlineLevel="0" collapsed="false">
      <c r="C166" s="125" t="n">
        <v>0.0025</v>
      </c>
      <c r="D166" s="125" t="n">
        <v>0</v>
      </c>
      <c r="E166" s="125" t="n">
        <v>0.03</v>
      </c>
      <c r="F166" s="125" t="n">
        <v>0</v>
      </c>
      <c r="G166" s="125" t="n">
        <v>0</v>
      </c>
      <c r="I166" s="125" t="n">
        <v>0.0025</v>
      </c>
      <c r="J166" s="125" t="n">
        <v>0</v>
      </c>
      <c r="K166" s="127" t="n">
        <v>0.015</v>
      </c>
      <c r="L166" s="125" t="n">
        <v>0.0016076696615246</v>
      </c>
      <c r="M166" s="125" t="n">
        <v>0</v>
      </c>
      <c r="N166" s="125" t="n">
        <v>-0.015</v>
      </c>
      <c r="O166" s="125" t="n">
        <v>0</v>
      </c>
      <c r="P166" s="125" t="n">
        <v>0.005</v>
      </c>
      <c r="Q166" s="127" t="n">
        <v>0.0025</v>
      </c>
      <c r="R166" s="127" t="n">
        <v>0.025</v>
      </c>
      <c r="S166" s="127" t="n">
        <v>0.02</v>
      </c>
      <c r="T166" s="127" t="n">
        <v>0.02</v>
      </c>
      <c r="U166" s="127" t="n">
        <v>0.015</v>
      </c>
      <c r="V166" s="127" t="n">
        <v>0</v>
      </c>
      <c r="W166" s="127" t="n">
        <v>0.01</v>
      </c>
      <c r="X166" s="127" t="n">
        <v>0</v>
      </c>
      <c r="Y166" s="127" t="n">
        <v>0</v>
      </c>
      <c r="AA166" s="127" t="n">
        <v>0.015</v>
      </c>
      <c r="AB166" s="127" t="n">
        <v>-0.015</v>
      </c>
      <c r="AC166" s="127" t="n">
        <v>0</v>
      </c>
      <c r="AD166" s="125" t="n">
        <v>0.01</v>
      </c>
    </row>
    <row r="167" customFormat="false" ht="12" hidden="false" customHeight="false" outlineLevel="0" collapsed="false">
      <c r="C167" s="125" t="n">
        <v>0.0025</v>
      </c>
      <c r="D167" s="125" t="n">
        <v>0</v>
      </c>
      <c r="E167" s="125" t="n">
        <v>0.03</v>
      </c>
      <c r="F167" s="125" t="n">
        <v>0</v>
      </c>
      <c r="G167" s="125" t="n">
        <v>0</v>
      </c>
      <c r="I167" s="125" t="n">
        <v>0.0025</v>
      </c>
      <c r="J167" s="125" t="n">
        <v>0</v>
      </c>
      <c r="K167" s="127" t="n">
        <v>0.015</v>
      </c>
      <c r="L167" s="125" t="n">
        <v>0.0016070784236419</v>
      </c>
      <c r="M167" s="125" t="n">
        <v>0</v>
      </c>
      <c r="N167" s="125" t="n">
        <v>-0.015</v>
      </c>
      <c r="O167" s="125" t="n">
        <v>0</v>
      </c>
      <c r="P167" s="125" t="n">
        <v>0.005</v>
      </c>
      <c r="Q167" s="127" t="n">
        <v>0.0025</v>
      </c>
      <c r="R167" s="127" t="n">
        <v>0.025</v>
      </c>
      <c r="S167" s="127" t="n">
        <v>0.02</v>
      </c>
      <c r="T167" s="127" t="n">
        <v>0.02</v>
      </c>
      <c r="U167" s="127" t="n">
        <v>0.015</v>
      </c>
      <c r="V167" s="127" t="n">
        <v>0</v>
      </c>
      <c r="W167" s="127" t="n">
        <v>0.01</v>
      </c>
      <c r="X167" s="127" t="n">
        <v>0</v>
      </c>
      <c r="Y167" s="127" t="n">
        <v>0</v>
      </c>
      <c r="AA167" s="127" t="n">
        <v>0.015</v>
      </c>
      <c r="AB167" s="127" t="n">
        <v>-0.015</v>
      </c>
      <c r="AC167" s="127" t="n">
        <v>0</v>
      </c>
      <c r="AD167" s="125" t="n">
        <v>0.01</v>
      </c>
    </row>
    <row r="168" customFormat="false" ht="12" hidden="false" customHeight="false" outlineLevel="0" collapsed="false">
      <c r="C168" s="125" t="n">
        <v>0.0025</v>
      </c>
      <c r="D168" s="125" t="n">
        <v>0</v>
      </c>
      <c r="E168" s="125" t="n">
        <v>0.03</v>
      </c>
      <c r="F168" s="125" t="n">
        <v>0</v>
      </c>
      <c r="G168" s="125" t="n">
        <v>0</v>
      </c>
      <c r="I168" s="125" t="n">
        <v>0.0025</v>
      </c>
      <c r="J168" s="125" t="n">
        <v>0</v>
      </c>
      <c r="K168" s="127" t="n">
        <v>0.015</v>
      </c>
      <c r="L168" s="125" t="n">
        <v>0.0016064640200347</v>
      </c>
      <c r="M168" s="125" t="n">
        <v>0</v>
      </c>
      <c r="N168" s="125" t="n">
        <v>-0.015</v>
      </c>
      <c r="O168" s="125" t="n">
        <v>0</v>
      </c>
      <c r="P168" s="125" t="n">
        <v>0.005</v>
      </c>
      <c r="Q168" s="127" t="n">
        <v>0.0025</v>
      </c>
      <c r="R168" s="127" t="n">
        <v>0.025</v>
      </c>
      <c r="S168" s="127" t="n">
        <v>0.02</v>
      </c>
      <c r="T168" s="127" t="n">
        <v>0.02</v>
      </c>
      <c r="U168" s="127" t="n">
        <v>0.015</v>
      </c>
      <c r="V168" s="127" t="n">
        <v>0</v>
      </c>
      <c r="W168" s="127" t="n">
        <v>0.01</v>
      </c>
      <c r="X168" s="127" t="n">
        <v>0</v>
      </c>
      <c r="Y168" s="127" t="n">
        <v>0</v>
      </c>
      <c r="AA168" s="127" t="n">
        <v>0.015</v>
      </c>
      <c r="AB168" s="127" t="n">
        <v>-0.015</v>
      </c>
      <c r="AC168" s="127" t="n">
        <v>0</v>
      </c>
      <c r="AD168" s="125" t="n">
        <v>0.01</v>
      </c>
    </row>
    <row r="169" customFormat="false" ht="12" hidden="false" customHeight="false" outlineLevel="0" collapsed="false">
      <c r="C169" s="125" t="n">
        <v>0.0025</v>
      </c>
      <c r="D169" s="125" t="n">
        <v>0</v>
      </c>
      <c r="E169" s="125" t="n">
        <v>0.03</v>
      </c>
      <c r="F169" s="125" t="n">
        <v>0</v>
      </c>
      <c r="G169" s="125" t="n">
        <v>0</v>
      </c>
      <c r="I169" s="125" t="n">
        <v>0.0025</v>
      </c>
      <c r="J169" s="125" t="n">
        <v>0</v>
      </c>
      <c r="K169" s="127" t="n">
        <v>0.015</v>
      </c>
      <c r="L169" s="125" t="n">
        <v>0.001605846106374</v>
      </c>
      <c r="M169" s="125" t="n">
        <v>0</v>
      </c>
      <c r="N169" s="125" t="n">
        <v>-0.015</v>
      </c>
      <c r="O169" s="125" t="n">
        <v>0</v>
      </c>
      <c r="P169" s="125" t="n">
        <v>0.005</v>
      </c>
      <c r="Q169" s="127" t="n">
        <v>0.0025</v>
      </c>
      <c r="R169" s="127" t="n">
        <v>0.025</v>
      </c>
      <c r="S169" s="127" t="n">
        <v>0.02</v>
      </c>
      <c r="T169" s="127" t="n">
        <v>0.02</v>
      </c>
      <c r="U169" s="127" t="n">
        <v>0.015</v>
      </c>
      <c r="V169" s="127" t="n">
        <v>0</v>
      </c>
      <c r="W169" s="127" t="n">
        <v>0.01</v>
      </c>
      <c r="X169" s="127" t="n">
        <v>0</v>
      </c>
      <c r="Y169" s="127" t="n">
        <v>0</v>
      </c>
      <c r="AA169" s="127" t="n">
        <v>0.015</v>
      </c>
      <c r="AB169" s="127" t="n">
        <v>-0.015</v>
      </c>
      <c r="AC169" s="127" t="n">
        <v>0</v>
      </c>
      <c r="AD169" s="125" t="n">
        <v>0.01</v>
      </c>
    </row>
    <row r="170" customFormat="false" ht="12" hidden="false" customHeight="false" outlineLevel="0" collapsed="false">
      <c r="C170" s="125" t="n">
        <v>0.0025</v>
      </c>
      <c r="D170" s="125" t="n">
        <v>0</v>
      </c>
      <c r="E170" s="125" t="n">
        <v>0.03</v>
      </c>
      <c r="F170" s="125" t="n">
        <v>0</v>
      </c>
      <c r="G170" s="125" t="n">
        <v>0</v>
      </c>
      <c r="I170" s="125" t="n">
        <v>0.0025</v>
      </c>
      <c r="J170" s="125" t="n">
        <v>0</v>
      </c>
      <c r="K170" s="127" t="n">
        <v>0.015</v>
      </c>
      <c r="L170" s="125" t="n">
        <v>0.0016052447876095</v>
      </c>
      <c r="M170" s="125" t="n">
        <v>0</v>
      </c>
      <c r="N170" s="125" t="n">
        <v>-0.015</v>
      </c>
      <c r="O170" s="125" t="n">
        <v>0</v>
      </c>
      <c r="P170" s="125" t="n">
        <v>0.005</v>
      </c>
      <c r="Q170" s="127" t="n">
        <v>0.0025</v>
      </c>
      <c r="R170" s="127" t="n">
        <v>0.025</v>
      </c>
      <c r="S170" s="127" t="n">
        <v>0.02</v>
      </c>
      <c r="T170" s="127" t="n">
        <v>0.02</v>
      </c>
      <c r="U170" s="127" t="n">
        <v>0.015</v>
      </c>
      <c r="V170" s="127" t="n">
        <v>0</v>
      </c>
      <c r="W170" s="127" t="n">
        <v>0.01</v>
      </c>
      <c r="X170" s="127" t="n">
        <v>0</v>
      </c>
      <c r="Y170" s="127" t="n">
        <v>0</v>
      </c>
      <c r="AA170" s="127" t="n">
        <v>0.015</v>
      </c>
      <c r="AB170" s="127" t="n">
        <v>-0.015</v>
      </c>
      <c r="AC170" s="127" t="n">
        <v>0</v>
      </c>
      <c r="AD170" s="125" t="n">
        <v>0.01</v>
      </c>
    </row>
    <row r="171" customFormat="false" ht="12" hidden="false" customHeight="false" outlineLevel="0" collapsed="false">
      <c r="C171" s="125" t="n">
        <v>0.0025</v>
      </c>
      <c r="D171" s="125" t="n">
        <v>0</v>
      </c>
      <c r="E171" s="125" t="n">
        <v>0.03</v>
      </c>
      <c r="F171" s="125" t="n">
        <v>0</v>
      </c>
      <c r="G171" s="125" t="n">
        <v>0</v>
      </c>
      <c r="I171" s="125" t="n">
        <v>0.005</v>
      </c>
      <c r="J171" s="125" t="n">
        <v>0</v>
      </c>
      <c r="K171" s="127" t="n">
        <v>0.05</v>
      </c>
      <c r="L171" s="125" t="n">
        <v>0.0051347839367106</v>
      </c>
      <c r="M171" s="125" t="n">
        <v>0</v>
      </c>
      <c r="N171" s="125" t="n">
        <v>-0.005</v>
      </c>
      <c r="O171" s="125" t="n">
        <v>0</v>
      </c>
      <c r="P171" s="125" t="n">
        <v>0.005</v>
      </c>
      <c r="Q171" s="127" t="n">
        <v>0.0025</v>
      </c>
      <c r="R171" s="127" t="n">
        <v>0.025</v>
      </c>
      <c r="S171" s="127" t="n">
        <v>0.02</v>
      </c>
      <c r="T171" s="127" t="n">
        <v>0.02</v>
      </c>
      <c r="U171" s="127" t="n">
        <v>0.015</v>
      </c>
      <c r="V171" s="127" t="n">
        <v>0</v>
      </c>
      <c r="W171" s="127" t="n">
        <v>0.01</v>
      </c>
      <c r="X171" s="127" t="n">
        <v>0</v>
      </c>
      <c r="Y171" s="127" t="n">
        <v>0</v>
      </c>
      <c r="AA171" s="127" t="n">
        <v>0.015</v>
      </c>
      <c r="AB171" s="127" t="n">
        <v>-0.005</v>
      </c>
      <c r="AC171" s="127" t="n">
        <v>0</v>
      </c>
      <c r="AD171" s="125" t="n">
        <v>0.01</v>
      </c>
    </row>
    <row r="172" customFormat="false" ht="12" hidden="false" customHeight="false" outlineLevel="0" collapsed="false">
      <c r="C172" s="125" t="n">
        <v>0.0025</v>
      </c>
      <c r="D172" s="125" t="n">
        <v>0</v>
      </c>
      <c r="E172" s="125" t="n">
        <v>0.03</v>
      </c>
      <c r="F172" s="125" t="n">
        <v>0</v>
      </c>
      <c r="G172" s="125" t="n">
        <v>0</v>
      </c>
      <c r="I172" s="125" t="n">
        <v>0.005</v>
      </c>
      <c r="J172" s="125" t="n">
        <v>0</v>
      </c>
      <c r="K172" s="127" t="n">
        <v>0.05</v>
      </c>
      <c r="L172" s="125" t="n">
        <v>0.0051328383955096</v>
      </c>
      <c r="M172" s="125" t="n">
        <v>0</v>
      </c>
      <c r="N172" s="125" t="n">
        <v>-0.005</v>
      </c>
      <c r="O172" s="125" t="n">
        <v>0</v>
      </c>
      <c r="P172" s="125" t="n">
        <v>0.005</v>
      </c>
      <c r="Q172" s="127" t="n">
        <v>0.0025</v>
      </c>
      <c r="R172" s="127" t="n">
        <v>0.025</v>
      </c>
      <c r="S172" s="127" t="n">
        <v>0.02</v>
      </c>
      <c r="T172" s="127" t="n">
        <v>0.02</v>
      </c>
      <c r="U172" s="127" t="n">
        <v>0.015</v>
      </c>
      <c r="V172" s="127" t="n">
        <v>0</v>
      </c>
      <c r="W172" s="127" t="n">
        <v>0.01</v>
      </c>
      <c r="X172" s="127" t="n">
        <v>0</v>
      </c>
      <c r="Y172" s="127" t="n">
        <v>0</v>
      </c>
      <c r="AA172" s="127" t="n">
        <v>0.015</v>
      </c>
      <c r="AB172" s="127" t="n">
        <v>-0.005</v>
      </c>
      <c r="AC172" s="127" t="n">
        <v>0</v>
      </c>
      <c r="AD172" s="125" t="n">
        <v>0.01</v>
      </c>
    </row>
    <row r="173" customFormat="false" ht="12" hidden="false" customHeight="false" outlineLevel="0" collapsed="false">
      <c r="C173" s="125" t="n">
        <v>0.0025</v>
      </c>
      <c r="D173" s="125" t="n">
        <v>0</v>
      </c>
      <c r="E173" s="125" t="n">
        <v>0.03</v>
      </c>
      <c r="F173" s="125" t="n">
        <v>0</v>
      </c>
      <c r="G173" s="125" t="n">
        <v>0</v>
      </c>
      <c r="I173" s="125" t="n">
        <v>0</v>
      </c>
      <c r="J173" s="125" t="n">
        <v>0</v>
      </c>
      <c r="K173" s="127" t="n">
        <v>0.05</v>
      </c>
      <c r="L173" s="125" t="n">
        <v>0.0051308170082133</v>
      </c>
      <c r="M173" s="125" t="n">
        <v>0</v>
      </c>
      <c r="N173" s="125" t="n">
        <v>-0.005</v>
      </c>
      <c r="O173" s="125" t="n">
        <v>0</v>
      </c>
      <c r="P173" s="125" t="n">
        <v>0.005</v>
      </c>
      <c r="Q173" s="127" t="n">
        <v>0.0025</v>
      </c>
      <c r="R173" s="127" t="n">
        <v>0.025</v>
      </c>
      <c r="S173" s="127" t="n">
        <v>0.02</v>
      </c>
      <c r="T173" s="127" t="n">
        <v>0.02</v>
      </c>
      <c r="U173" s="127" t="n">
        <v>0.015</v>
      </c>
      <c r="V173" s="127" t="n">
        <v>0</v>
      </c>
      <c r="W173" s="127" t="n">
        <v>0.01</v>
      </c>
      <c r="X173" s="127" t="n">
        <v>0</v>
      </c>
      <c r="Y173" s="127" t="n">
        <v>0</v>
      </c>
      <c r="AA173" s="127" t="n">
        <v>0.015</v>
      </c>
      <c r="AB173" s="127" t="n">
        <v>-0.005</v>
      </c>
      <c r="AC173" s="127" t="n">
        <v>0</v>
      </c>
      <c r="AD173" s="125" t="n">
        <v>0.01</v>
      </c>
    </row>
    <row r="174" customFormat="false" ht="12" hidden="false" customHeight="false" outlineLevel="0" collapsed="false">
      <c r="C174" s="125" t="n">
        <v>0.0025</v>
      </c>
      <c r="D174" s="125" t="n">
        <v>0</v>
      </c>
      <c r="E174" s="125" t="n">
        <v>0.03</v>
      </c>
      <c r="F174" s="125" t="n">
        <v>0</v>
      </c>
      <c r="G174" s="125" t="n">
        <v>0</v>
      </c>
      <c r="I174" s="125" t="n">
        <v>0</v>
      </c>
      <c r="J174" s="125" t="n">
        <v>0</v>
      </c>
      <c r="K174" s="127" t="n">
        <v>0.05</v>
      </c>
      <c r="L174" s="125" t="n">
        <v>0.0051287844604696</v>
      </c>
      <c r="M174" s="125" t="n">
        <v>0</v>
      </c>
      <c r="N174" s="125" t="n">
        <v>-0.005</v>
      </c>
      <c r="O174" s="125" t="n">
        <v>0</v>
      </c>
      <c r="P174" s="125" t="n">
        <v>0.005</v>
      </c>
      <c r="Q174" s="127" t="n">
        <v>0.0025</v>
      </c>
      <c r="R174" s="127" t="n">
        <v>0.025</v>
      </c>
      <c r="S174" s="127" t="n">
        <v>0.02</v>
      </c>
      <c r="T174" s="127" t="n">
        <v>0.02</v>
      </c>
      <c r="U174" s="127" t="n">
        <v>0.015</v>
      </c>
      <c r="V174" s="127" t="n">
        <v>0</v>
      </c>
      <c r="W174" s="127" t="n">
        <v>0.01</v>
      </c>
      <c r="X174" s="127" t="n">
        <v>0</v>
      </c>
      <c r="Y174" s="127" t="n">
        <v>0</v>
      </c>
      <c r="AA174" s="127" t="n">
        <v>0.015</v>
      </c>
      <c r="AB174" s="127" t="n">
        <v>-0.005</v>
      </c>
      <c r="AC174" s="127" t="n">
        <v>0</v>
      </c>
      <c r="AD174" s="125" t="n">
        <v>0.01</v>
      </c>
    </row>
    <row r="175" customFormat="false" ht="12" hidden="false" customHeight="false" outlineLevel="0" collapsed="false">
      <c r="C175" s="125" t="n">
        <v>0.0025</v>
      </c>
      <c r="D175" s="125" t="n">
        <v>0</v>
      </c>
      <c r="E175" s="125" t="n">
        <v>0.03</v>
      </c>
      <c r="F175" s="125" t="n">
        <v>0</v>
      </c>
      <c r="G175" s="125" t="n">
        <v>0</v>
      </c>
      <c r="I175" s="125" t="n">
        <v>0</v>
      </c>
      <c r="J175" s="125" t="n">
        <v>0</v>
      </c>
      <c r="K175" s="127" t="n">
        <v>0.05</v>
      </c>
      <c r="L175" s="125" t="n">
        <v>0.0051269390305146</v>
      </c>
      <c r="M175" s="125" t="n">
        <v>0</v>
      </c>
      <c r="N175" s="125" t="n">
        <v>-0.005</v>
      </c>
      <c r="O175" s="125" t="n">
        <v>0</v>
      </c>
      <c r="P175" s="125" t="n">
        <v>0.005</v>
      </c>
      <c r="Q175" s="127" t="n">
        <v>0.0025</v>
      </c>
      <c r="R175" s="127" t="n">
        <v>0.025</v>
      </c>
      <c r="S175" s="127" t="n">
        <v>0.02</v>
      </c>
      <c r="T175" s="127" t="n">
        <v>0.02</v>
      </c>
      <c r="U175" s="127" t="n">
        <v>0.015</v>
      </c>
      <c r="V175" s="127" t="n">
        <v>0</v>
      </c>
      <c r="W175" s="127" t="n">
        <v>0.01</v>
      </c>
      <c r="X175" s="127" t="n">
        <v>0</v>
      </c>
      <c r="Y175" s="127" t="n">
        <v>0</v>
      </c>
      <c r="AA175" s="127" t="n">
        <v>0.015</v>
      </c>
      <c r="AB175" s="127" t="n">
        <v>-0.005</v>
      </c>
      <c r="AC175" s="127" t="n">
        <v>0</v>
      </c>
      <c r="AD175" s="125" t="n">
        <v>0.01</v>
      </c>
    </row>
    <row r="176" customFormat="false" ht="12" hidden="false" customHeight="false" outlineLevel="0" collapsed="false">
      <c r="C176" s="125" t="n">
        <v>0.0025</v>
      </c>
      <c r="D176" s="125" t="n">
        <v>0</v>
      </c>
      <c r="E176" s="125" t="n">
        <v>0.03</v>
      </c>
      <c r="F176" s="125" t="n">
        <v>0</v>
      </c>
      <c r="G176" s="125" t="n">
        <v>0</v>
      </c>
      <c r="I176" s="125" t="n">
        <v>0</v>
      </c>
      <c r="J176" s="125" t="n">
        <v>0</v>
      </c>
      <c r="K176" s="127" t="n">
        <v>0.015</v>
      </c>
      <c r="L176" s="125" t="n">
        <v>0.0051248852827124</v>
      </c>
      <c r="M176" s="125" t="n">
        <v>0</v>
      </c>
      <c r="N176" s="125" t="n">
        <v>-0.015</v>
      </c>
      <c r="O176" s="125" t="n">
        <v>0</v>
      </c>
      <c r="P176" s="125" t="n">
        <v>0.005</v>
      </c>
      <c r="Q176" s="127" t="n">
        <v>0.0025</v>
      </c>
      <c r="R176" s="127" t="n">
        <v>0.025</v>
      </c>
      <c r="S176" s="127" t="n">
        <v>0.02</v>
      </c>
      <c r="T176" s="127" t="n">
        <v>0.02</v>
      </c>
      <c r="U176" s="127" t="n">
        <v>0.015</v>
      </c>
      <c r="V176" s="127" t="n">
        <v>0</v>
      </c>
      <c r="W176" s="127" t="n">
        <v>0.01</v>
      </c>
      <c r="X176" s="127" t="n">
        <v>0</v>
      </c>
      <c r="Y176" s="127" t="n">
        <v>0</v>
      </c>
      <c r="AA176" s="127" t="n">
        <v>0.015</v>
      </c>
      <c r="AB176" s="127" t="n">
        <v>-0.015</v>
      </c>
      <c r="AC176" s="127" t="n">
        <v>0</v>
      </c>
      <c r="AD176" s="125" t="n">
        <v>0.01</v>
      </c>
    </row>
    <row r="177" customFormat="false" ht="12" hidden="false" customHeight="false" outlineLevel="0" collapsed="false">
      <c r="C177" s="125" t="n">
        <v>0.0025</v>
      </c>
      <c r="D177" s="125" t="n">
        <v>0</v>
      </c>
      <c r="E177" s="125" t="n">
        <v>0.03</v>
      </c>
      <c r="F177" s="125" t="n">
        <v>0</v>
      </c>
      <c r="G177" s="125" t="n">
        <v>0</v>
      </c>
      <c r="I177" s="125" t="n">
        <v>0</v>
      </c>
      <c r="J177" s="125" t="n">
        <v>0</v>
      </c>
      <c r="K177" s="127" t="n">
        <v>0.015</v>
      </c>
      <c r="L177" s="125" t="n">
        <v>0.0051228871993969</v>
      </c>
      <c r="M177" s="125" t="n">
        <v>0</v>
      </c>
      <c r="N177" s="125" t="n">
        <v>-0.015</v>
      </c>
      <c r="O177" s="125" t="n">
        <v>0</v>
      </c>
      <c r="P177" s="125" t="n">
        <v>0.005</v>
      </c>
      <c r="Q177" s="127" t="n">
        <v>0.0025</v>
      </c>
      <c r="R177" s="127" t="n">
        <v>0.025</v>
      </c>
      <c r="S177" s="127" t="n">
        <v>0.02</v>
      </c>
      <c r="T177" s="127" t="n">
        <v>0.02</v>
      </c>
      <c r="U177" s="127" t="n">
        <v>0.015</v>
      </c>
      <c r="V177" s="127" t="n">
        <v>0</v>
      </c>
      <c r="W177" s="127" t="n">
        <v>0.01</v>
      </c>
      <c r="X177" s="127" t="n">
        <v>0</v>
      </c>
      <c r="Y177" s="127" t="n">
        <v>0</v>
      </c>
      <c r="AA177" s="127" t="n">
        <v>0.015</v>
      </c>
      <c r="AB177" s="127" t="n">
        <v>-0.015</v>
      </c>
      <c r="AC177" s="127" t="n">
        <v>0</v>
      </c>
      <c r="AD177" s="125" t="n">
        <v>0.01</v>
      </c>
    </row>
    <row r="178" customFormat="false" ht="12" hidden="false" customHeight="false" outlineLevel="0" collapsed="false">
      <c r="C178" s="125" t="n">
        <v>0.0025</v>
      </c>
      <c r="D178" s="125" t="n">
        <v>0</v>
      </c>
      <c r="E178" s="125" t="n">
        <v>0.03</v>
      </c>
      <c r="F178" s="125" t="n">
        <v>0</v>
      </c>
      <c r="G178" s="125" t="n">
        <v>0</v>
      </c>
      <c r="I178" s="125" t="n">
        <v>0</v>
      </c>
      <c r="J178" s="125" t="n">
        <v>0</v>
      </c>
      <c r="K178" s="127" t="n">
        <v>0.015</v>
      </c>
      <c r="L178" s="125" t="n">
        <v>0.0051208115895629</v>
      </c>
      <c r="M178" s="125" t="n">
        <v>0</v>
      </c>
      <c r="N178" s="125" t="n">
        <v>-0.015</v>
      </c>
      <c r="O178" s="125" t="n">
        <v>0</v>
      </c>
      <c r="P178" s="125" t="n">
        <v>0.005</v>
      </c>
      <c r="Q178" s="127" t="n">
        <v>0.0025</v>
      </c>
      <c r="R178" s="127" t="n">
        <v>0.025</v>
      </c>
      <c r="S178" s="127" t="n">
        <v>0.02</v>
      </c>
      <c r="T178" s="127" t="n">
        <v>0.02</v>
      </c>
      <c r="U178" s="127" t="n">
        <v>0.015</v>
      </c>
      <c r="V178" s="127" t="n">
        <v>0</v>
      </c>
      <c r="W178" s="127" t="n">
        <v>0.01</v>
      </c>
      <c r="X178" s="127" t="n">
        <v>0</v>
      </c>
      <c r="Y178" s="127" t="n">
        <v>0</v>
      </c>
      <c r="AA178" s="127" t="n">
        <v>0.015</v>
      </c>
      <c r="AB178" s="127" t="n">
        <v>-0.015</v>
      </c>
      <c r="AC178" s="127" t="n">
        <v>0</v>
      </c>
      <c r="AD178" s="125" t="n">
        <v>0.01</v>
      </c>
    </row>
    <row r="179" customFormat="false" ht="12" hidden="false" customHeight="false" outlineLevel="0" collapsed="false">
      <c r="C179" s="125" t="n">
        <v>0.0025</v>
      </c>
      <c r="D179" s="125" t="n">
        <v>0</v>
      </c>
      <c r="E179" s="125" t="n">
        <v>0.03</v>
      </c>
      <c r="F179" s="125" t="n">
        <v>0</v>
      </c>
      <c r="G179" s="125" t="n">
        <v>0</v>
      </c>
      <c r="I179" s="125" t="n">
        <v>0</v>
      </c>
      <c r="J179" s="125" t="n">
        <v>0</v>
      </c>
      <c r="K179" s="127" t="n">
        <v>0.015</v>
      </c>
      <c r="L179" s="125" t="n">
        <v>0.0051187923775138</v>
      </c>
      <c r="M179" s="125" t="n">
        <v>0</v>
      </c>
      <c r="N179" s="125" t="n">
        <v>-0.015</v>
      </c>
      <c r="O179" s="125" t="n">
        <v>0</v>
      </c>
      <c r="P179" s="125" t="n">
        <v>0.005</v>
      </c>
      <c r="Q179" s="127" t="n">
        <v>0.0025</v>
      </c>
      <c r="R179" s="127" t="n">
        <v>0.025</v>
      </c>
      <c r="S179" s="127" t="n">
        <v>0.02</v>
      </c>
      <c r="T179" s="127" t="n">
        <v>0.02</v>
      </c>
      <c r="U179" s="127" t="n">
        <v>0.015</v>
      </c>
      <c r="V179" s="127" t="n">
        <v>0</v>
      </c>
      <c r="W179" s="127" t="n">
        <v>0.01</v>
      </c>
      <c r="X179" s="127" t="n">
        <v>0</v>
      </c>
      <c r="Y179" s="127" t="n">
        <v>0</v>
      </c>
      <c r="AA179" s="127" t="n">
        <v>0.015</v>
      </c>
      <c r="AB179" s="127" t="n">
        <v>-0.015</v>
      </c>
      <c r="AC179" s="127" t="n">
        <v>0</v>
      </c>
      <c r="AD179" s="125" t="n">
        <v>0.01</v>
      </c>
    </row>
    <row r="180" customFormat="false" ht="12" hidden="false" customHeight="false" outlineLevel="0" collapsed="false">
      <c r="C180" s="125" t="n">
        <v>0.0025</v>
      </c>
      <c r="D180" s="125" t="n">
        <v>0</v>
      </c>
      <c r="E180" s="125" t="n">
        <v>0.03</v>
      </c>
      <c r="F180" s="125" t="n">
        <v>0</v>
      </c>
      <c r="G180" s="125" t="n">
        <v>0</v>
      </c>
      <c r="I180" s="125" t="n">
        <v>0</v>
      </c>
      <c r="J180" s="125" t="n">
        <v>0</v>
      </c>
      <c r="K180" s="127" t="n">
        <v>0.015</v>
      </c>
      <c r="L180" s="125" t="n">
        <v>0.0051166949637971</v>
      </c>
      <c r="M180" s="125" t="n">
        <v>0</v>
      </c>
      <c r="N180" s="125" t="n">
        <v>-0.015</v>
      </c>
      <c r="O180" s="125" t="n">
        <v>0</v>
      </c>
      <c r="P180" s="125" t="n">
        <v>0.005</v>
      </c>
      <c r="Q180" s="127" t="n">
        <v>0.0025</v>
      </c>
      <c r="R180" s="127" t="n">
        <v>0.025</v>
      </c>
      <c r="S180" s="127" t="n">
        <v>0.02</v>
      </c>
      <c r="T180" s="127" t="n">
        <v>0.02</v>
      </c>
      <c r="U180" s="127" t="n">
        <v>0.015</v>
      </c>
      <c r="V180" s="127" t="n">
        <v>0</v>
      </c>
      <c r="W180" s="127" t="n">
        <v>0.01</v>
      </c>
      <c r="X180" s="127" t="n">
        <v>0</v>
      </c>
      <c r="Y180" s="127" t="n">
        <v>0</v>
      </c>
      <c r="AA180" s="127" t="n">
        <v>0.015</v>
      </c>
      <c r="AB180" s="127" t="n">
        <v>-0.015</v>
      </c>
      <c r="AC180" s="127" t="n">
        <v>0</v>
      </c>
      <c r="AD180" s="125" t="n">
        <v>0.01</v>
      </c>
    </row>
    <row r="181" customFormat="false" ht="12" hidden="false" customHeight="false" outlineLevel="0" collapsed="false">
      <c r="C181" s="125" t="n">
        <v>0.0025</v>
      </c>
      <c r="D181" s="125" t="n">
        <v>0</v>
      </c>
      <c r="E181" s="125" t="n">
        <v>0.03</v>
      </c>
      <c r="F181" s="125" t="n">
        <v>0</v>
      </c>
      <c r="G181" s="125" t="n">
        <v>0</v>
      </c>
      <c r="I181" s="125" t="n">
        <v>0</v>
      </c>
      <c r="J181" s="125" t="n">
        <v>0</v>
      </c>
      <c r="K181" s="127" t="n">
        <v>0.015</v>
      </c>
      <c r="L181" s="125" t="n">
        <v>0.0051145864918746</v>
      </c>
      <c r="M181" s="125" t="n">
        <v>0</v>
      </c>
      <c r="N181" s="125" t="n">
        <v>-0.015</v>
      </c>
      <c r="O181" s="125" t="n">
        <v>0</v>
      </c>
      <c r="P181" s="125" t="n">
        <v>0.005</v>
      </c>
      <c r="Q181" s="127" t="n">
        <v>0.0025</v>
      </c>
      <c r="R181" s="127" t="n">
        <v>0.025</v>
      </c>
      <c r="S181" s="127" t="n">
        <v>0.02</v>
      </c>
      <c r="T181" s="127" t="n">
        <v>0.02</v>
      </c>
      <c r="U181" s="127" t="n">
        <v>0.015</v>
      </c>
      <c r="V181" s="127" t="n">
        <v>0</v>
      </c>
      <c r="W181" s="127" t="n">
        <v>0.01</v>
      </c>
      <c r="X181" s="127" t="n">
        <v>0</v>
      </c>
      <c r="Y181" s="127" t="n">
        <v>0</v>
      </c>
      <c r="AA181" s="127" t="n">
        <v>0.015</v>
      </c>
      <c r="AB181" s="127" t="n">
        <v>-0.015</v>
      </c>
      <c r="AC181" s="127" t="n">
        <v>0</v>
      </c>
      <c r="AD181" s="125" t="n">
        <v>0.01</v>
      </c>
    </row>
    <row r="182" customFormat="false" ht="12" hidden="false" customHeight="false" outlineLevel="0" collapsed="false">
      <c r="C182" s="125" t="n">
        <v>0.0025</v>
      </c>
      <c r="D182" s="125" t="n">
        <v>0</v>
      </c>
      <c r="E182" s="125" t="n">
        <v>0.03</v>
      </c>
      <c r="F182" s="125" t="n">
        <v>0</v>
      </c>
      <c r="G182" s="125" t="n">
        <v>0</v>
      </c>
      <c r="I182" s="125" t="n">
        <v>0</v>
      </c>
      <c r="J182" s="125" t="n">
        <v>0</v>
      </c>
      <c r="K182" s="127" t="n">
        <v>0.015</v>
      </c>
      <c r="L182" s="125" t="n">
        <v>0.0051125355206314</v>
      </c>
      <c r="M182" s="125" t="n">
        <v>0</v>
      </c>
      <c r="N182" s="125" t="n">
        <v>-0.015</v>
      </c>
      <c r="O182" s="125" t="n">
        <v>0</v>
      </c>
      <c r="P182" s="125" t="n">
        <v>0.005</v>
      </c>
      <c r="Q182" s="127" t="n">
        <v>0.0025</v>
      </c>
      <c r="R182" s="127" t="n">
        <v>0.025</v>
      </c>
      <c r="S182" s="127" t="n">
        <v>0.02</v>
      </c>
      <c r="T182" s="127" t="n">
        <v>0.02</v>
      </c>
      <c r="U182" s="127" t="n">
        <v>0.015</v>
      </c>
      <c r="V182" s="127" t="n">
        <v>0</v>
      </c>
      <c r="W182" s="127" t="n">
        <v>0.01</v>
      </c>
      <c r="X182" s="127" t="n">
        <v>0</v>
      </c>
      <c r="Y182" s="127" t="n">
        <v>0</v>
      </c>
      <c r="AA182" s="127" t="n">
        <v>0.015</v>
      </c>
      <c r="AB182" s="127" t="n">
        <v>-0.015</v>
      </c>
      <c r="AC182" s="127" t="n">
        <v>0</v>
      </c>
      <c r="AD182" s="125" t="n">
        <v>0.01</v>
      </c>
    </row>
    <row r="183" customFormat="false" ht="12" hidden="false" customHeight="false" outlineLevel="0" collapsed="false">
      <c r="C183" s="125" t="n">
        <v>0.0025</v>
      </c>
      <c r="D183" s="125" t="n">
        <v>0</v>
      </c>
      <c r="E183" s="125" t="n">
        <v>0</v>
      </c>
      <c r="F183" s="125" t="n">
        <v>0</v>
      </c>
      <c r="G183" s="125" t="n">
        <v>0</v>
      </c>
      <c r="I183" s="125" t="n">
        <v>0</v>
      </c>
      <c r="J183" s="125" t="n">
        <v>0</v>
      </c>
      <c r="K183" s="127" t="n">
        <v>0.05</v>
      </c>
      <c r="L183" s="125" t="n">
        <v>0.0051104053335371</v>
      </c>
      <c r="M183" s="125" t="n">
        <v>0</v>
      </c>
      <c r="N183" s="125" t="n">
        <v>-0.005</v>
      </c>
      <c r="O183" s="125" t="n">
        <v>0</v>
      </c>
      <c r="P183" s="125" t="n">
        <v>0.005</v>
      </c>
      <c r="Q183" s="127" t="n">
        <v>0.0025</v>
      </c>
      <c r="R183" s="127" t="n">
        <v>0.025</v>
      </c>
      <c r="S183" s="127" t="n">
        <v>0.02</v>
      </c>
      <c r="T183" s="127" t="n">
        <v>0.02</v>
      </c>
      <c r="U183" s="127" t="n">
        <v>0.015</v>
      </c>
      <c r="V183" s="127" t="n">
        <v>0</v>
      </c>
      <c r="W183" s="127" t="n">
        <v>0.01</v>
      </c>
      <c r="X183" s="127" t="n">
        <v>0</v>
      </c>
      <c r="Y183" s="127" t="n">
        <v>0</v>
      </c>
      <c r="AA183" s="127" t="n">
        <v>0.015</v>
      </c>
      <c r="AB183" s="127" t="n">
        <v>-0.005</v>
      </c>
      <c r="AC183" s="127" t="n">
        <v>0</v>
      </c>
      <c r="AD183" s="125" t="n">
        <v>0.01</v>
      </c>
    </row>
    <row r="184" customFormat="false" ht="12" hidden="false" customHeight="false" outlineLevel="0" collapsed="false">
      <c r="C184" s="125" t="n">
        <v>0.0025</v>
      </c>
      <c r="D184" s="125" t="n">
        <v>0</v>
      </c>
      <c r="E184" s="125" t="n">
        <v>0</v>
      </c>
      <c r="F184" s="125" t="n">
        <v>0</v>
      </c>
      <c r="G184" s="125" t="n">
        <v>0</v>
      </c>
      <c r="I184" s="125" t="n">
        <v>0</v>
      </c>
      <c r="J184" s="125" t="n">
        <v>0</v>
      </c>
      <c r="K184" s="127" t="n">
        <v>0.05</v>
      </c>
      <c r="L184" s="125" t="n">
        <v>0.0051083333763303</v>
      </c>
      <c r="M184" s="125" t="n">
        <v>0</v>
      </c>
      <c r="N184" s="125" t="n">
        <v>-0.005</v>
      </c>
      <c r="O184" s="125" t="n">
        <v>0</v>
      </c>
      <c r="P184" s="125" t="n">
        <v>0.005</v>
      </c>
      <c r="Q184" s="127" t="n">
        <v>0.0025</v>
      </c>
      <c r="R184" s="127" t="n">
        <v>0.025</v>
      </c>
      <c r="S184" s="127" t="n">
        <v>0.02</v>
      </c>
      <c r="T184" s="127" t="n">
        <v>0.02</v>
      </c>
      <c r="U184" s="127" t="n">
        <v>0.015</v>
      </c>
      <c r="V184" s="127" t="n">
        <v>0</v>
      </c>
      <c r="W184" s="127" t="n">
        <v>0.01</v>
      </c>
      <c r="X184" s="127" t="n">
        <v>0</v>
      </c>
      <c r="Y184" s="127" t="n">
        <v>0</v>
      </c>
      <c r="AA184" s="127" t="n">
        <v>0.015</v>
      </c>
      <c r="AB184" s="127" t="n">
        <v>-0.005</v>
      </c>
      <c r="AC184" s="127" t="n">
        <v>0</v>
      </c>
      <c r="AD184" s="125" t="n">
        <v>0.01</v>
      </c>
    </row>
    <row r="185" customFormat="false" ht="12" hidden="false" customHeight="false" outlineLevel="0" collapsed="false">
      <c r="C185" s="125" t="n">
        <v>0.0025</v>
      </c>
      <c r="D185" s="125" t="n">
        <v>0</v>
      </c>
      <c r="E185" s="125" t="n">
        <v>0</v>
      </c>
      <c r="F185" s="125" t="n">
        <v>0</v>
      </c>
      <c r="G185" s="125" t="n">
        <v>0</v>
      </c>
      <c r="I185" s="125" t="n">
        <v>0</v>
      </c>
      <c r="J185" s="125" t="n">
        <v>0</v>
      </c>
      <c r="K185" s="127" t="n">
        <v>0.05</v>
      </c>
      <c r="L185" s="125" t="n">
        <v>0.0051061815335497</v>
      </c>
      <c r="M185" s="125" t="n">
        <v>0</v>
      </c>
      <c r="N185" s="125" t="n">
        <v>-0.005</v>
      </c>
      <c r="O185" s="125" t="n">
        <v>0</v>
      </c>
      <c r="P185" s="125" t="n">
        <v>0.005</v>
      </c>
      <c r="Q185" s="127" t="n">
        <v>0.0025</v>
      </c>
      <c r="R185" s="127" t="n">
        <v>0.025</v>
      </c>
      <c r="S185" s="127" t="n">
        <v>0.02</v>
      </c>
      <c r="T185" s="127" t="n">
        <v>0.02</v>
      </c>
      <c r="U185" s="127" t="n">
        <v>0.015</v>
      </c>
      <c r="V185" s="127" t="n">
        <v>0</v>
      </c>
      <c r="W185" s="127" t="n">
        <v>0.01</v>
      </c>
      <c r="X185" s="127" t="n">
        <v>0</v>
      </c>
      <c r="Y185" s="127" t="n">
        <v>0</v>
      </c>
      <c r="AA185" s="127" t="n">
        <v>0.015</v>
      </c>
      <c r="AB185" s="127" t="n">
        <v>-0.005</v>
      </c>
      <c r="AC185" s="127" t="n">
        <v>0</v>
      </c>
      <c r="AD185" s="125" t="n">
        <v>0.01</v>
      </c>
    </row>
    <row r="186" customFormat="false" ht="12" hidden="false" customHeight="false" outlineLevel="0" collapsed="false">
      <c r="C186" s="125" t="n">
        <v>0.0025</v>
      </c>
      <c r="D186" s="125" t="n">
        <v>0</v>
      </c>
      <c r="E186" s="125" t="n">
        <v>0</v>
      </c>
      <c r="F186" s="125" t="n">
        <v>0</v>
      </c>
      <c r="G186" s="125" t="n">
        <v>0</v>
      </c>
      <c r="I186" s="125" t="n">
        <v>0</v>
      </c>
      <c r="J186" s="125" t="n">
        <v>0</v>
      </c>
      <c r="K186" s="127" t="n">
        <v>0.05</v>
      </c>
      <c r="L186" s="125" t="n">
        <v>0.0051040187083862</v>
      </c>
      <c r="M186" s="125" t="n">
        <v>0</v>
      </c>
      <c r="N186" s="125" t="n">
        <v>-0.005</v>
      </c>
      <c r="O186" s="125" t="n">
        <v>0</v>
      </c>
      <c r="P186" s="125" t="n">
        <v>0.005</v>
      </c>
      <c r="Q186" s="127" t="n">
        <v>0.0025</v>
      </c>
      <c r="R186" s="127" t="n">
        <v>0.025</v>
      </c>
      <c r="S186" s="127" t="n">
        <v>0.02</v>
      </c>
      <c r="T186" s="127" t="n">
        <v>0.02</v>
      </c>
      <c r="U186" s="127" t="n">
        <v>0.015</v>
      </c>
      <c r="V186" s="127" t="n">
        <v>0</v>
      </c>
      <c r="W186" s="127" t="n">
        <v>0.01</v>
      </c>
      <c r="Y186" s="127" t="n">
        <v>0</v>
      </c>
      <c r="AA186" s="127" t="n">
        <v>0.015</v>
      </c>
      <c r="AB186" s="127" t="n">
        <v>-0.005</v>
      </c>
      <c r="AC186" s="127" t="n">
        <v>0</v>
      </c>
      <c r="AD186" s="125" t="n">
        <v>0.01</v>
      </c>
    </row>
    <row r="187" customFormat="false" ht="12" hidden="false" customHeight="false" outlineLevel="0" collapsed="false">
      <c r="C187" s="125" t="n">
        <v>0</v>
      </c>
      <c r="D187" s="125" t="n">
        <v>0</v>
      </c>
      <c r="E187" s="125" t="n">
        <v>0</v>
      </c>
      <c r="F187" s="125" t="n">
        <v>0</v>
      </c>
      <c r="G187" s="125" t="n">
        <v>0</v>
      </c>
      <c r="I187" s="125" t="n">
        <v>0</v>
      </c>
      <c r="J187" s="125" t="n">
        <v>0</v>
      </c>
      <c r="K187" s="127" t="n">
        <v>0.05</v>
      </c>
      <c r="L187" s="125" t="n">
        <v>0.0051019854916924</v>
      </c>
      <c r="M187" s="125" t="n">
        <v>0</v>
      </c>
      <c r="N187" s="125" t="n">
        <v>-0.005</v>
      </c>
      <c r="O187" s="125" t="n">
        <v>0</v>
      </c>
      <c r="P187" s="125" t="n">
        <v>0.005</v>
      </c>
      <c r="Q187" s="127" t="n">
        <v>0</v>
      </c>
      <c r="R187" s="127" t="n">
        <v>0.025</v>
      </c>
      <c r="S187" s="127" t="n">
        <v>0.02</v>
      </c>
      <c r="T187" s="127" t="n">
        <v>0.02</v>
      </c>
      <c r="U187" s="127" t="n">
        <v>0.015</v>
      </c>
      <c r="V187" s="127" t="n">
        <v>0</v>
      </c>
      <c r="W187" s="127" t="n">
        <v>0.01</v>
      </c>
      <c r="Y187" s="127" t="n">
        <v>0</v>
      </c>
      <c r="AA187" s="127" t="n">
        <v>0.015</v>
      </c>
      <c r="AB187" s="127" t="n">
        <v>-0.005</v>
      </c>
      <c r="AC187" s="127" t="n">
        <v>0</v>
      </c>
      <c r="AD187" s="125" t="n">
        <v>0.01</v>
      </c>
    </row>
    <row r="188" customFormat="false" ht="12" hidden="false" customHeight="false" outlineLevel="0" collapsed="false">
      <c r="C188" s="125" t="n">
        <v>0</v>
      </c>
      <c r="D188" s="125" t="n">
        <v>0</v>
      </c>
      <c r="E188" s="125" t="n">
        <v>0</v>
      </c>
      <c r="F188" s="125" t="n">
        <v>0</v>
      </c>
      <c r="G188" s="125" t="n">
        <v>0</v>
      </c>
      <c r="I188" s="125" t="n">
        <v>0</v>
      </c>
      <c r="J188" s="125" t="n">
        <v>0</v>
      </c>
      <c r="K188" s="127" t="n">
        <v>0.015</v>
      </c>
      <c r="L188" s="125" t="n">
        <v>0.0050998014545916</v>
      </c>
      <c r="M188" s="125" t="n">
        <v>0</v>
      </c>
      <c r="N188" s="125" t="n">
        <v>-0.015</v>
      </c>
      <c r="O188" s="125" t="n">
        <v>0</v>
      </c>
      <c r="P188" s="125" t="n">
        <v>0.005</v>
      </c>
      <c r="Q188" s="127" t="n">
        <v>0</v>
      </c>
      <c r="R188" s="127" t="n">
        <v>0.025</v>
      </c>
      <c r="S188" s="127" t="n">
        <v>0.02</v>
      </c>
      <c r="T188" s="127" t="n">
        <v>0.02</v>
      </c>
      <c r="U188" s="127" t="n">
        <v>0.015</v>
      </c>
      <c r="V188" s="127" t="n">
        <v>0</v>
      </c>
      <c r="W188" s="127" t="n">
        <v>0.01</v>
      </c>
      <c r="Y188" s="127" t="n">
        <v>0</v>
      </c>
      <c r="AA188" s="127" t="n">
        <v>0.015</v>
      </c>
      <c r="AB188" s="127" t="n">
        <v>-0.015</v>
      </c>
      <c r="AC188" s="127" t="n">
        <v>0</v>
      </c>
      <c r="AD188" s="125" t="n">
        <v>0.01</v>
      </c>
    </row>
    <row r="189" customFormat="false" ht="12" hidden="false" customHeight="false" outlineLevel="0" collapsed="false">
      <c r="C189" s="125" t="n">
        <v>0</v>
      </c>
      <c r="D189" s="125" t="n">
        <v>0</v>
      </c>
      <c r="E189" s="125" t="n">
        <v>0</v>
      </c>
      <c r="F189" s="125" t="n">
        <v>0</v>
      </c>
      <c r="G189" s="125" t="n">
        <v>0</v>
      </c>
      <c r="I189" s="125" t="n">
        <v>0</v>
      </c>
      <c r="J189" s="125" t="n">
        <v>0</v>
      </c>
      <c r="K189" s="127" t="n">
        <v>0.015</v>
      </c>
      <c r="L189" s="125" t="n">
        <v>0.0050976774571471</v>
      </c>
      <c r="M189" s="125" t="n">
        <v>0</v>
      </c>
      <c r="N189" s="125" t="n">
        <v>0</v>
      </c>
      <c r="O189" s="125" t="n">
        <v>0</v>
      </c>
      <c r="P189" s="125" t="n">
        <v>0.005</v>
      </c>
      <c r="Q189" s="127" t="n">
        <v>0</v>
      </c>
      <c r="R189" s="127" t="n">
        <v>0.025</v>
      </c>
      <c r="S189" s="127" t="n">
        <v>0.02</v>
      </c>
      <c r="T189" s="127" t="n">
        <v>0.02</v>
      </c>
      <c r="U189" s="127" t="n">
        <v>0.015</v>
      </c>
      <c r="V189" s="127" t="n">
        <v>0</v>
      </c>
      <c r="W189" s="127" t="n">
        <v>0.01</v>
      </c>
      <c r="Y189" s="127" t="n">
        <v>0</v>
      </c>
      <c r="AA189" s="127" t="n">
        <v>0.015</v>
      </c>
      <c r="AB189" s="127" t="n">
        <v>0</v>
      </c>
      <c r="AC189" s="127" t="n">
        <v>0</v>
      </c>
      <c r="AD189" s="125" t="n">
        <v>0.01</v>
      </c>
    </row>
    <row r="190" customFormat="false" ht="12" hidden="false" customHeight="false" outlineLevel="0" collapsed="false">
      <c r="C190" s="125" t="n">
        <v>0</v>
      </c>
      <c r="D190" s="125" t="n">
        <v>0</v>
      </c>
      <c r="E190" s="125" t="n">
        <v>0</v>
      </c>
      <c r="F190" s="125" t="n">
        <v>0</v>
      </c>
      <c r="G190" s="125" t="n">
        <v>0</v>
      </c>
      <c r="I190" s="125" t="n">
        <v>0</v>
      </c>
      <c r="J190" s="125" t="n">
        <v>0</v>
      </c>
      <c r="K190" s="127" t="n">
        <v>0.015</v>
      </c>
      <c r="L190" s="125" t="n">
        <v>0.0050954719148772</v>
      </c>
      <c r="M190" s="125" t="n">
        <v>0</v>
      </c>
      <c r="N190" s="125" t="n">
        <v>0</v>
      </c>
      <c r="O190" s="125" t="n">
        <v>0</v>
      </c>
      <c r="P190" s="125" t="n">
        <v>0.005</v>
      </c>
      <c r="Q190" s="127" t="n">
        <v>0</v>
      </c>
      <c r="R190" s="127" t="n">
        <v>0.025</v>
      </c>
      <c r="S190" s="127" t="n">
        <v>0.02</v>
      </c>
      <c r="T190" s="127" t="n">
        <v>0.02</v>
      </c>
      <c r="U190" s="127" t="n">
        <v>0.015</v>
      </c>
      <c r="V190" s="127" t="n">
        <v>0</v>
      </c>
      <c r="W190" s="127" t="n">
        <v>0.01</v>
      </c>
      <c r="Y190" s="127" t="n">
        <v>0</v>
      </c>
      <c r="AA190" s="127" t="n">
        <v>0.015</v>
      </c>
      <c r="AB190" s="127" t="n">
        <v>0</v>
      </c>
      <c r="AC190" s="127" t="n">
        <v>0</v>
      </c>
      <c r="AD190" s="125" t="n">
        <v>0.01</v>
      </c>
    </row>
    <row r="191" customFormat="false" ht="12" hidden="false" customHeight="false" outlineLevel="0" collapsed="false">
      <c r="C191" s="125" t="n">
        <v>0</v>
      </c>
      <c r="D191" s="125" t="n">
        <v>0</v>
      </c>
      <c r="E191" s="125" t="n">
        <v>0</v>
      </c>
      <c r="F191" s="125" t="n">
        <v>0</v>
      </c>
      <c r="G191" s="125" t="n">
        <v>0</v>
      </c>
      <c r="I191" s="125" t="n">
        <v>0</v>
      </c>
      <c r="J191" s="125" t="n">
        <v>0</v>
      </c>
      <c r="K191" s="127" t="n">
        <v>0.015</v>
      </c>
      <c r="L191" s="125" t="n">
        <v>0.0050933271355852</v>
      </c>
      <c r="M191" s="125" t="n">
        <v>0</v>
      </c>
      <c r="N191" s="125" t="n">
        <v>0</v>
      </c>
      <c r="O191" s="125" t="n">
        <v>0</v>
      </c>
      <c r="P191" s="125" t="n">
        <v>0.005</v>
      </c>
      <c r="Q191" s="127" t="n">
        <v>0</v>
      </c>
      <c r="R191" s="127" t="n">
        <v>0.025</v>
      </c>
      <c r="S191" s="127" t="n">
        <v>0.02</v>
      </c>
      <c r="T191" s="127" t="n">
        <v>0.02</v>
      </c>
      <c r="U191" s="127" t="n">
        <v>0.015</v>
      </c>
      <c r="V191" s="127" t="n">
        <v>0</v>
      </c>
      <c r="W191" s="127" t="n">
        <v>0.01</v>
      </c>
      <c r="Y191" s="127" t="n">
        <v>0</v>
      </c>
      <c r="AA191" s="127" t="n">
        <v>0.015</v>
      </c>
      <c r="AB191" s="127" t="n">
        <v>0</v>
      </c>
      <c r="AC191" s="127" t="n">
        <v>0</v>
      </c>
      <c r="AD191" s="125" t="n">
        <v>0.01</v>
      </c>
    </row>
    <row r="192" customFormat="false" ht="12" hidden="false" customHeight="false" outlineLevel="0" collapsed="false">
      <c r="C192" s="125" t="n">
        <v>0</v>
      </c>
      <c r="D192" s="125" t="n">
        <v>0</v>
      </c>
      <c r="E192" s="125" t="n">
        <v>0</v>
      </c>
      <c r="F192" s="125" t="n">
        <v>0</v>
      </c>
      <c r="G192" s="125" t="n">
        <v>0</v>
      </c>
      <c r="I192" s="125" t="n">
        <v>0</v>
      </c>
      <c r="J192" s="125" t="n">
        <v>0</v>
      </c>
      <c r="K192" s="127" t="n">
        <v>0.015</v>
      </c>
      <c r="L192" s="125" t="n">
        <v>0.0050911001494633</v>
      </c>
      <c r="M192" s="125" t="n">
        <v>0</v>
      </c>
      <c r="N192" s="125" t="n">
        <v>0</v>
      </c>
      <c r="O192" s="125" t="n">
        <v>0</v>
      </c>
      <c r="P192" s="125" t="n">
        <v>0.005</v>
      </c>
      <c r="Q192" s="127" t="n">
        <v>0</v>
      </c>
      <c r="R192" s="127" t="n">
        <v>0.025</v>
      </c>
      <c r="S192" s="127" t="n">
        <v>0.02</v>
      </c>
      <c r="T192" s="127" t="n">
        <v>0.02</v>
      </c>
      <c r="U192" s="127" t="n">
        <v>0.015</v>
      </c>
      <c r="V192" s="127" t="n">
        <v>0</v>
      </c>
      <c r="W192" s="127" t="n">
        <v>0.01</v>
      </c>
      <c r="Y192" s="127" t="n">
        <v>0</v>
      </c>
      <c r="AA192" s="127" t="n">
        <v>0.015</v>
      </c>
      <c r="AB192" s="127" t="n">
        <v>0</v>
      </c>
      <c r="AC192" s="127" t="n">
        <v>0</v>
      </c>
      <c r="AD192" s="125" t="n">
        <v>0.01</v>
      </c>
    </row>
    <row r="193" customFormat="false" ht="12" hidden="false" customHeight="false" outlineLevel="0" collapsed="false">
      <c r="C193" s="125" t="n">
        <v>0</v>
      </c>
      <c r="D193" s="125" t="n">
        <v>0</v>
      </c>
      <c r="E193" s="125" t="n">
        <v>0</v>
      </c>
      <c r="F193" s="125" t="n">
        <v>0</v>
      </c>
      <c r="G193" s="125" t="n">
        <v>0</v>
      </c>
      <c r="I193" s="125" t="n">
        <v>0</v>
      </c>
      <c r="J193" s="125" t="n">
        <v>0</v>
      </c>
      <c r="K193" s="127" t="n">
        <v>0.015</v>
      </c>
      <c r="L193" s="125" t="n">
        <v>0.0050888622893109</v>
      </c>
      <c r="M193" s="125" t="n">
        <v>0</v>
      </c>
      <c r="N193" s="125" t="n">
        <v>0</v>
      </c>
      <c r="O193" s="125" t="n">
        <v>0</v>
      </c>
      <c r="P193" s="125" t="n">
        <v>0.005</v>
      </c>
      <c r="Q193" s="127" t="n">
        <v>0</v>
      </c>
      <c r="R193" s="127" t="n">
        <v>0.025</v>
      </c>
      <c r="S193" s="127" t="n">
        <v>0.02</v>
      </c>
      <c r="T193" s="127" t="n">
        <v>0.02</v>
      </c>
      <c r="U193" s="127" t="n">
        <v>0.015</v>
      </c>
      <c r="V193" s="127" t="n">
        <v>0</v>
      </c>
      <c r="W193" s="127" t="n">
        <v>0.01</v>
      </c>
      <c r="Y193" s="127" t="n">
        <v>0</v>
      </c>
      <c r="AA193" s="127" t="n">
        <v>0.015</v>
      </c>
      <c r="AB193" s="127" t="n">
        <v>0</v>
      </c>
      <c r="AC193" s="127" t="n">
        <v>0</v>
      </c>
      <c r="AD193" s="125" t="n">
        <v>0.01</v>
      </c>
    </row>
    <row r="194" customFormat="false" ht="12" hidden="false" customHeight="false" outlineLevel="0" collapsed="false">
      <c r="C194" s="125" t="n">
        <v>0</v>
      </c>
      <c r="D194" s="125" t="n">
        <v>0</v>
      </c>
      <c r="E194" s="125" t="n">
        <v>0</v>
      </c>
      <c r="F194" s="125" t="n">
        <v>0</v>
      </c>
      <c r="G194" s="125" t="n">
        <v>0</v>
      </c>
      <c r="I194" s="125" t="n">
        <v>0</v>
      </c>
      <c r="J194" s="125" t="n">
        <v>0</v>
      </c>
      <c r="K194" s="127" t="n">
        <v>0.015</v>
      </c>
      <c r="L194" s="125" t="n">
        <v>0.0050866862797757</v>
      </c>
      <c r="M194" s="125" t="n">
        <v>0</v>
      </c>
      <c r="N194" s="125" t="n">
        <v>0</v>
      </c>
      <c r="O194" s="125" t="n">
        <v>0</v>
      </c>
      <c r="P194" s="125" t="n">
        <v>0.005</v>
      </c>
      <c r="Q194" s="127" t="n">
        <v>0</v>
      </c>
      <c r="R194" s="127" t="n">
        <v>0.025</v>
      </c>
      <c r="S194" s="127" t="n">
        <v>0.02</v>
      </c>
      <c r="T194" s="127" t="n">
        <v>0.02</v>
      </c>
      <c r="U194" s="127" t="n">
        <v>0.015</v>
      </c>
      <c r="V194" s="127" t="n">
        <v>0</v>
      </c>
      <c r="W194" s="127" t="n">
        <v>0.01</v>
      </c>
      <c r="Y194" s="127" t="n">
        <v>0</v>
      </c>
      <c r="AA194" s="127" t="n">
        <v>0.015</v>
      </c>
      <c r="AB194" s="127" t="n">
        <v>0</v>
      </c>
      <c r="AC194" s="127" t="n">
        <v>0</v>
      </c>
      <c r="AD194" s="125" t="n">
        <v>0.01</v>
      </c>
    </row>
    <row r="195" customFormat="false" ht="12" hidden="false" customHeight="false" outlineLevel="0" collapsed="false">
      <c r="C195" s="125" t="n">
        <v>0</v>
      </c>
      <c r="D195" s="125" t="n">
        <v>0</v>
      </c>
      <c r="E195" s="125" t="n">
        <v>0</v>
      </c>
      <c r="F195" s="125" t="n">
        <v>0</v>
      </c>
      <c r="G195" s="125" t="n">
        <v>0</v>
      </c>
      <c r="I195" s="125" t="n">
        <v>0</v>
      </c>
      <c r="J195" s="125" t="n">
        <v>0</v>
      </c>
      <c r="K195" s="127" t="n">
        <v>0.05</v>
      </c>
      <c r="L195" s="125" t="n">
        <v>0.0050844270692293</v>
      </c>
      <c r="M195" s="125" t="n">
        <v>0</v>
      </c>
      <c r="N195" s="125" t="n">
        <v>0</v>
      </c>
      <c r="O195" s="125" t="n">
        <v>0</v>
      </c>
      <c r="P195" s="125" t="n">
        <v>0.005</v>
      </c>
      <c r="Q195" s="127" t="n">
        <v>0</v>
      </c>
      <c r="R195" s="127" t="n">
        <v>0.025</v>
      </c>
      <c r="S195" s="127" t="n">
        <v>0.02</v>
      </c>
      <c r="T195" s="127" t="n">
        <v>0.02</v>
      </c>
      <c r="U195" s="127" t="n">
        <v>0.015</v>
      </c>
      <c r="V195" s="127" t="n">
        <v>0</v>
      </c>
      <c r="W195" s="127" t="n">
        <v>0.01</v>
      </c>
      <c r="Y195" s="127" t="n">
        <v>0</v>
      </c>
      <c r="AA195" s="127" t="n">
        <v>0.015</v>
      </c>
      <c r="AB195" s="127" t="n">
        <v>0</v>
      </c>
      <c r="AC195" s="127" t="n">
        <v>0</v>
      </c>
      <c r="AD195" s="125" t="n">
        <v>0.01</v>
      </c>
    </row>
    <row r="196" customFormat="false" ht="12" hidden="false" customHeight="false" outlineLevel="0" collapsed="false">
      <c r="C196" s="125" t="n">
        <v>0</v>
      </c>
      <c r="D196" s="125" t="n">
        <v>0</v>
      </c>
      <c r="E196" s="125" t="n">
        <v>0</v>
      </c>
      <c r="F196" s="125" t="n">
        <v>0</v>
      </c>
      <c r="G196" s="125" t="n">
        <v>0</v>
      </c>
      <c r="I196" s="125" t="n">
        <v>0</v>
      </c>
      <c r="J196" s="125" t="n">
        <v>0</v>
      </c>
      <c r="K196" s="127" t="n">
        <v>0.05</v>
      </c>
      <c r="L196" s="125" t="n">
        <v>0.005083805356959</v>
      </c>
      <c r="M196" s="125" t="n">
        <v>0</v>
      </c>
      <c r="N196" s="125" t="n">
        <v>0</v>
      </c>
      <c r="O196" s="125" t="n">
        <v>0</v>
      </c>
      <c r="P196" s="125" t="n">
        <v>0.005</v>
      </c>
      <c r="Q196" s="127" t="n">
        <v>0</v>
      </c>
      <c r="R196" s="127" t="n">
        <v>0.025</v>
      </c>
      <c r="S196" s="127" t="n">
        <v>0.02</v>
      </c>
      <c r="T196" s="127" t="n">
        <v>0.02</v>
      </c>
      <c r="U196" s="127" t="n">
        <v>0.015</v>
      </c>
      <c r="V196" s="127" t="n">
        <v>0</v>
      </c>
      <c r="W196" s="127" t="n">
        <v>0.01</v>
      </c>
      <c r="Y196" s="127" t="n">
        <v>0</v>
      </c>
      <c r="AA196" s="127" t="n">
        <v>0.015</v>
      </c>
      <c r="AB196" s="127" t="n">
        <v>0</v>
      </c>
      <c r="AC196" s="127" t="n">
        <v>0</v>
      </c>
      <c r="AD196" s="125" t="n">
        <v>0.01</v>
      </c>
    </row>
    <row r="197" customFormat="false" ht="12" hidden="false" customHeight="false" outlineLevel="0" collapsed="false">
      <c r="C197" s="125" t="n">
        <v>0</v>
      </c>
      <c r="D197" s="125" t="n">
        <v>0</v>
      </c>
      <c r="E197" s="125" t="n">
        <v>0</v>
      </c>
      <c r="F197" s="125" t="n">
        <v>0</v>
      </c>
      <c r="G197" s="125" t="n">
        <v>0</v>
      </c>
      <c r="I197" s="125" t="n">
        <v>0</v>
      </c>
      <c r="J197" s="125" t="n">
        <v>0</v>
      </c>
      <c r="K197" s="127" t="n">
        <v>0.05</v>
      </c>
      <c r="L197" s="125" t="n">
        <v>0.0050848062718751</v>
      </c>
      <c r="M197" s="125" t="n">
        <v>0</v>
      </c>
      <c r="N197" s="125" t="n">
        <v>0</v>
      </c>
      <c r="O197" s="125" t="n">
        <v>0</v>
      </c>
      <c r="P197" s="125" t="n">
        <v>0.005</v>
      </c>
      <c r="Q197" s="127" t="n">
        <v>0</v>
      </c>
      <c r="R197" s="127" t="n">
        <v>0.025</v>
      </c>
      <c r="S197" s="127" t="n">
        <v>0.02</v>
      </c>
      <c r="T197" s="127" t="n">
        <v>0.02</v>
      </c>
      <c r="U197" s="127" t="n">
        <v>0.015</v>
      </c>
      <c r="V197" s="127" t="n">
        <v>0</v>
      </c>
      <c r="W197" s="127" t="n">
        <v>0.01</v>
      </c>
      <c r="Y197" s="127" t="n">
        <v>0</v>
      </c>
      <c r="AA197" s="127" t="n">
        <v>0.015</v>
      </c>
      <c r="AB197" s="127" t="n">
        <v>0</v>
      </c>
      <c r="AC197" s="127" t="n">
        <v>0</v>
      </c>
      <c r="AD197" s="125" t="n">
        <v>0.01</v>
      </c>
    </row>
    <row r="198" customFormat="false" ht="12" hidden="false" customHeight="false" outlineLevel="0" collapsed="false">
      <c r="C198" s="125" t="n">
        <v>0</v>
      </c>
      <c r="D198" s="125" t="n">
        <v>0</v>
      </c>
      <c r="E198" s="125" t="n">
        <v>0</v>
      </c>
      <c r="F198" s="125" t="n">
        <v>0</v>
      </c>
      <c r="G198" s="125" t="n">
        <v>0</v>
      </c>
      <c r="I198" s="125" t="n">
        <v>0</v>
      </c>
      <c r="J198" s="125" t="n">
        <v>0</v>
      </c>
      <c r="K198" s="127" t="n">
        <v>0.05</v>
      </c>
      <c r="L198" s="125" t="n">
        <v>0.0050858321895191</v>
      </c>
      <c r="M198" s="125" t="n">
        <v>0</v>
      </c>
      <c r="N198" s="125" t="n">
        <v>0</v>
      </c>
      <c r="O198" s="125" t="n">
        <v>0</v>
      </c>
      <c r="P198" s="125" t="n">
        <v>0.005</v>
      </c>
      <c r="Q198" s="127" t="n">
        <v>0</v>
      </c>
      <c r="R198" s="127" t="n">
        <v>0.025</v>
      </c>
      <c r="S198" s="127" t="n">
        <v>0.02</v>
      </c>
      <c r="T198" s="127" t="n">
        <v>0.02</v>
      </c>
      <c r="U198" s="127" t="n">
        <v>0.015</v>
      </c>
      <c r="V198" s="127" t="n">
        <v>0</v>
      </c>
      <c r="W198" s="127" t="n">
        <v>0.01</v>
      </c>
      <c r="Y198" s="127" t="n">
        <v>0</v>
      </c>
      <c r="AA198" s="127" t="n">
        <v>0.015</v>
      </c>
      <c r="AB198" s="127" t="n">
        <v>0</v>
      </c>
      <c r="AC198" s="127" t="n">
        <v>0</v>
      </c>
      <c r="AD198" s="125" t="n">
        <v>0.01</v>
      </c>
    </row>
    <row r="199" customFormat="false" ht="12" hidden="false" customHeight="false" outlineLevel="0" collapsed="false">
      <c r="C199" s="125" t="n">
        <v>0</v>
      </c>
      <c r="D199" s="125" t="n">
        <v>0</v>
      </c>
      <c r="E199" s="125" t="n">
        <v>0</v>
      </c>
      <c r="F199" s="125" t="n">
        <v>0</v>
      </c>
      <c r="G199" s="125" t="n">
        <v>0</v>
      </c>
      <c r="I199" s="125" t="n">
        <v>0</v>
      </c>
      <c r="J199" s="125" t="n">
        <v>0</v>
      </c>
      <c r="K199" s="127" t="n">
        <v>0.05</v>
      </c>
      <c r="L199" s="125" t="n">
        <v>0.0050867803268975</v>
      </c>
      <c r="M199" s="125" t="n">
        <v>0</v>
      </c>
      <c r="N199" s="125" t="n">
        <v>0</v>
      </c>
      <c r="O199" s="125" t="n">
        <v>0</v>
      </c>
      <c r="P199" s="125" t="n">
        <v>0.005</v>
      </c>
      <c r="Q199" s="127" t="n">
        <v>0</v>
      </c>
      <c r="R199" s="127" t="n">
        <v>0.025</v>
      </c>
      <c r="S199" s="127" t="n">
        <v>0.02</v>
      </c>
      <c r="T199" s="127" t="n">
        <v>0.02</v>
      </c>
      <c r="U199" s="127" t="n">
        <v>0.015</v>
      </c>
      <c r="V199" s="127" t="n">
        <v>0</v>
      </c>
      <c r="W199" s="127" t="n">
        <v>0.01</v>
      </c>
      <c r="Y199" s="127" t="n">
        <v>0</v>
      </c>
      <c r="AA199" s="127" t="n">
        <v>0.015</v>
      </c>
      <c r="AB199" s="127" t="n">
        <v>0</v>
      </c>
      <c r="AC199" s="127" t="n">
        <v>0</v>
      </c>
      <c r="AD199" s="125" t="n">
        <v>0.01</v>
      </c>
    </row>
    <row r="200" customFormat="false" ht="12" hidden="false" customHeight="false" outlineLevel="0" collapsed="false">
      <c r="C200" s="125" t="n">
        <v>0</v>
      </c>
      <c r="D200" s="125" t="n">
        <v>0</v>
      </c>
      <c r="E200" s="125" t="n">
        <v>0</v>
      </c>
      <c r="F200" s="125" t="n">
        <v>0</v>
      </c>
      <c r="G200" s="125" t="n">
        <v>0</v>
      </c>
      <c r="I200" s="125" t="n">
        <v>0</v>
      </c>
      <c r="J200" s="125" t="n">
        <v>0</v>
      </c>
      <c r="K200" s="127" t="n">
        <v>0.015</v>
      </c>
      <c r="L200" s="125" t="n">
        <v>0.0050878538696</v>
      </c>
      <c r="M200" s="125" t="n">
        <v>0</v>
      </c>
      <c r="N200" s="125" t="n">
        <v>0</v>
      </c>
      <c r="O200" s="125" t="n">
        <v>0</v>
      </c>
      <c r="P200" s="125" t="n">
        <v>0.005</v>
      </c>
      <c r="Q200" s="127" t="n">
        <v>0</v>
      </c>
      <c r="R200" s="127" t="n">
        <v>0.025</v>
      </c>
      <c r="S200" s="127" t="n">
        <v>0.02</v>
      </c>
      <c r="T200" s="127" t="n">
        <v>0.02</v>
      </c>
      <c r="U200" s="127" t="n">
        <v>0.015</v>
      </c>
      <c r="V200" s="127" t="n">
        <v>0</v>
      </c>
      <c r="W200" s="127" t="n">
        <v>0.01</v>
      </c>
      <c r="Y200" s="127" t="n">
        <v>0</v>
      </c>
      <c r="AA200" s="127" t="n">
        <v>0.015</v>
      </c>
      <c r="AB200" s="127" t="n">
        <v>0</v>
      </c>
      <c r="AC200" s="127" t="n">
        <v>0</v>
      </c>
      <c r="AD200" s="125" t="n">
        <v>0.01</v>
      </c>
    </row>
    <row r="201" customFormat="false" ht="12" hidden="false" customHeight="false" outlineLevel="0" collapsed="false">
      <c r="C201" s="125" t="n">
        <v>0</v>
      </c>
      <c r="D201" s="125" t="n">
        <v>0</v>
      </c>
      <c r="E201" s="125" t="n">
        <v>0</v>
      </c>
      <c r="F201" s="125" t="n">
        <v>0</v>
      </c>
      <c r="G201" s="125" t="n">
        <v>0</v>
      </c>
      <c r="I201" s="125" t="n">
        <v>0</v>
      </c>
      <c r="J201" s="125" t="n">
        <v>0</v>
      </c>
      <c r="K201" s="127" t="n">
        <v>0.015</v>
      </c>
      <c r="L201" s="125" t="n">
        <v>0.0050889166275712</v>
      </c>
      <c r="M201" s="125" t="n">
        <v>0</v>
      </c>
      <c r="N201" s="125" t="n">
        <v>0</v>
      </c>
      <c r="O201" s="125" t="n">
        <v>0</v>
      </c>
      <c r="P201" s="125" t="n">
        <v>0.005</v>
      </c>
      <c r="Q201" s="127" t="n">
        <v>0</v>
      </c>
      <c r="R201" s="127" t="n">
        <v>0.025</v>
      </c>
      <c r="S201" s="127" t="n">
        <v>0.02</v>
      </c>
      <c r="T201" s="127" t="n">
        <v>0.02</v>
      </c>
      <c r="U201" s="127" t="n">
        <v>0.015</v>
      </c>
      <c r="V201" s="127" t="n">
        <v>0</v>
      </c>
      <c r="W201" s="127" t="n">
        <v>0.01</v>
      </c>
      <c r="Y201" s="127" t="n">
        <v>0</v>
      </c>
      <c r="AA201" s="127" t="n">
        <v>0.015</v>
      </c>
      <c r="AB201" s="127" t="n">
        <v>0</v>
      </c>
      <c r="AC201" s="127" t="n">
        <v>0</v>
      </c>
      <c r="AD201" s="125" t="n">
        <v>0.01</v>
      </c>
    </row>
    <row r="202" customFormat="false" ht="12" hidden="false" customHeight="false" outlineLevel="0" collapsed="false">
      <c r="C202" s="125" t="n">
        <v>0</v>
      </c>
      <c r="D202" s="125" t="n">
        <v>0</v>
      </c>
      <c r="E202" s="125" t="n">
        <v>0</v>
      </c>
      <c r="F202" s="125" t="n">
        <v>0</v>
      </c>
      <c r="G202" s="125" t="n">
        <v>0</v>
      </c>
      <c r="I202" s="125" t="n">
        <v>0</v>
      </c>
      <c r="J202" s="125" t="n">
        <v>0</v>
      </c>
      <c r="K202" s="127" t="n">
        <v>0.015</v>
      </c>
      <c r="L202" s="125" t="n">
        <v>0.005090039466088</v>
      </c>
      <c r="M202" s="125" t="n">
        <v>0</v>
      </c>
      <c r="N202" s="125" t="n">
        <v>0</v>
      </c>
      <c r="O202" s="125" t="n">
        <v>0</v>
      </c>
      <c r="P202" s="125" t="n">
        <v>0.005</v>
      </c>
      <c r="Q202" s="127" t="n">
        <v>0</v>
      </c>
      <c r="R202" s="127" t="n">
        <v>0.025</v>
      </c>
      <c r="S202" s="127" t="n">
        <v>0.02</v>
      </c>
      <c r="T202" s="127" t="n">
        <v>0.02</v>
      </c>
      <c r="U202" s="127" t="n">
        <v>0.015</v>
      </c>
      <c r="V202" s="127" t="n">
        <v>0</v>
      </c>
      <c r="W202" s="127" t="n">
        <v>0.01</v>
      </c>
      <c r="Y202" s="127" t="n">
        <v>0</v>
      </c>
      <c r="AA202" s="127" t="n">
        <v>0.015</v>
      </c>
      <c r="AB202" s="127" t="n">
        <v>0</v>
      </c>
      <c r="AC202" s="127" t="n">
        <v>0</v>
      </c>
      <c r="AD202" s="125" t="n">
        <v>0.01</v>
      </c>
    </row>
    <row r="203" customFormat="false" ht="12" hidden="false" customHeight="false" outlineLevel="0" collapsed="false">
      <c r="C203" s="125" t="n">
        <v>0</v>
      </c>
      <c r="D203" s="125" t="n">
        <v>0</v>
      </c>
      <c r="E203" s="125" t="n">
        <v>0</v>
      </c>
      <c r="F203" s="125" t="n">
        <v>0</v>
      </c>
      <c r="G203" s="125" t="n">
        <v>0</v>
      </c>
      <c r="I203" s="125" t="n">
        <v>0</v>
      </c>
      <c r="J203" s="125" t="n">
        <v>0</v>
      </c>
      <c r="K203" s="127" t="n">
        <v>0.015</v>
      </c>
      <c r="L203" s="125" t="n">
        <v>0.0050911499584092</v>
      </c>
      <c r="M203" s="125" t="n">
        <v>0</v>
      </c>
      <c r="N203" s="125" t="n">
        <v>0</v>
      </c>
      <c r="O203" s="125" t="n">
        <v>0</v>
      </c>
      <c r="P203" s="125" t="n">
        <v>0.005</v>
      </c>
      <c r="Q203" s="127" t="n">
        <v>0</v>
      </c>
      <c r="R203" s="127" t="n">
        <v>0.025</v>
      </c>
      <c r="S203" s="127" t="n">
        <v>0.02</v>
      </c>
      <c r="T203" s="127" t="n">
        <v>0.02</v>
      </c>
      <c r="U203" s="127" t="n">
        <v>0.015</v>
      </c>
      <c r="V203" s="127" t="n">
        <v>0</v>
      </c>
      <c r="W203" s="127" t="n">
        <v>0.01</v>
      </c>
      <c r="Y203" s="127" t="n">
        <v>0</v>
      </c>
      <c r="AA203" s="127" t="n">
        <v>0.015</v>
      </c>
      <c r="AB203" s="127" t="n">
        <v>0</v>
      </c>
      <c r="AC203" s="127" t="n">
        <v>0</v>
      </c>
      <c r="AD203" s="125" t="n">
        <v>0.01</v>
      </c>
    </row>
    <row r="204" customFormat="false" ht="12" hidden="false" customHeight="false" outlineLevel="0" collapsed="false">
      <c r="C204" s="125" t="n">
        <v>0</v>
      </c>
      <c r="D204" s="125" t="n">
        <v>0</v>
      </c>
      <c r="E204" s="125" t="n">
        <v>0</v>
      </c>
      <c r="F204" s="125" t="n">
        <v>0</v>
      </c>
      <c r="G204" s="125" t="n">
        <v>0</v>
      </c>
      <c r="I204" s="125" t="n">
        <v>0</v>
      </c>
      <c r="J204" s="125" t="n">
        <v>0</v>
      </c>
      <c r="K204" s="127" t="n">
        <v>0.015</v>
      </c>
      <c r="L204" s="125" t="n">
        <v>0.0050923221528093</v>
      </c>
      <c r="M204" s="125" t="n">
        <v>0</v>
      </c>
      <c r="N204" s="125" t="n">
        <v>0</v>
      </c>
      <c r="O204" s="125" t="n">
        <v>0</v>
      </c>
      <c r="P204" s="125" t="n">
        <v>0.005</v>
      </c>
      <c r="Q204" s="127" t="n">
        <v>0</v>
      </c>
      <c r="R204" s="127" t="n">
        <v>0.025</v>
      </c>
      <c r="S204" s="127" t="n">
        <v>0.02</v>
      </c>
      <c r="T204" s="127" t="n">
        <v>0.02</v>
      </c>
      <c r="U204" s="127" t="n">
        <v>0.015</v>
      </c>
      <c r="V204" s="127" t="n">
        <v>0</v>
      </c>
      <c r="W204" s="127" t="n">
        <v>0.01</v>
      </c>
      <c r="Y204" s="127" t="n">
        <v>0</v>
      </c>
      <c r="AA204" s="127" t="n">
        <v>0.015</v>
      </c>
      <c r="AB204" s="127" t="n">
        <v>0</v>
      </c>
      <c r="AC204" s="127" t="n">
        <v>0</v>
      </c>
      <c r="AD204" s="125" t="n">
        <v>0.01</v>
      </c>
    </row>
    <row r="205" customFormat="false" ht="12" hidden="false" customHeight="false" outlineLevel="0" collapsed="false">
      <c r="C205" s="125" t="n">
        <v>0</v>
      </c>
      <c r="D205" s="125" t="n">
        <v>0</v>
      </c>
      <c r="E205" s="125" t="n">
        <v>0</v>
      </c>
      <c r="F205" s="125" t="n">
        <v>0</v>
      </c>
      <c r="G205" s="125" t="n">
        <v>0</v>
      </c>
      <c r="I205" s="125" t="n">
        <v>0</v>
      </c>
      <c r="J205" s="125" t="n">
        <v>0</v>
      </c>
      <c r="K205" s="127" t="n">
        <v>0.015</v>
      </c>
      <c r="L205" s="125" t="n">
        <v>0.0050935194536304</v>
      </c>
      <c r="M205" s="125" t="n">
        <v>0</v>
      </c>
      <c r="N205" s="125" t="n">
        <v>0</v>
      </c>
      <c r="O205" s="125" t="n">
        <v>0</v>
      </c>
      <c r="P205" s="125" t="n">
        <v>0.005</v>
      </c>
      <c r="Q205" s="127" t="n">
        <v>0</v>
      </c>
      <c r="R205" s="127" t="n">
        <v>0.025</v>
      </c>
      <c r="S205" s="127" t="n">
        <v>0.02</v>
      </c>
      <c r="T205" s="127" t="n">
        <v>0.02</v>
      </c>
      <c r="U205" s="127" t="n">
        <v>0.015</v>
      </c>
      <c r="V205" s="127" t="n">
        <v>0</v>
      </c>
      <c r="W205" s="127" t="n">
        <v>0.01</v>
      </c>
      <c r="Y205" s="127" t="n">
        <v>0</v>
      </c>
      <c r="AA205" s="127" t="n">
        <v>0.015</v>
      </c>
      <c r="AB205" s="127" t="n">
        <v>0</v>
      </c>
      <c r="AC205" s="127" t="n">
        <v>0</v>
      </c>
      <c r="AD205" s="125" t="n">
        <v>0.01</v>
      </c>
    </row>
    <row r="206" customFormat="false" ht="12" hidden="false" customHeight="false" outlineLevel="0" collapsed="false">
      <c r="C206" s="125" t="n">
        <v>0</v>
      </c>
      <c r="D206" s="125" t="n">
        <v>0</v>
      </c>
      <c r="E206" s="125" t="n">
        <v>0</v>
      </c>
      <c r="F206" s="125" t="n">
        <v>0</v>
      </c>
      <c r="G206" s="125" t="n">
        <v>0</v>
      </c>
      <c r="I206" s="125" t="n">
        <v>0</v>
      </c>
      <c r="J206" s="125" t="n">
        <v>0</v>
      </c>
      <c r="K206" s="127" t="n">
        <v>0.015</v>
      </c>
      <c r="L206" s="125" t="n">
        <v>0.0050947020521452</v>
      </c>
      <c r="M206" s="125" t="n">
        <v>0</v>
      </c>
      <c r="N206" s="125" t="n">
        <v>0</v>
      </c>
      <c r="O206" s="125" t="n">
        <v>0</v>
      </c>
      <c r="P206" s="125" t="n">
        <v>0.005</v>
      </c>
      <c r="Q206" s="127" t="n">
        <v>0</v>
      </c>
      <c r="R206" s="127" t="n">
        <v>0.025</v>
      </c>
      <c r="S206" s="127" t="n">
        <v>0.02</v>
      </c>
      <c r="T206" s="127" t="n">
        <v>0.02</v>
      </c>
      <c r="U206" s="127" t="n">
        <v>0.015</v>
      </c>
      <c r="V206" s="127" t="n">
        <v>0</v>
      </c>
      <c r="W206" s="127" t="n">
        <v>0.01</v>
      </c>
      <c r="Y206" s="127" t="n">
        <v>0</v>
      </c>
      <c r="AA206" s="127" t="n">
        <v>0.015</v>
      </c>
      <c r="AB206" s="127" t="n">
        <v>0</v>
      </c>
      <c r="AC206" s="127" t="n">
        <v>0</v>
      </c>
      <c r="AD206" s="125" t="n">
        <v>0.01</v>
      </c>
    </row>
    <row r="207" customFormat="false" ht="12" hidden="false" customHeight="false" outlineLevel="0" collapsed="false">
      <c r="C207" s="125" t="n">
        <v>0</v>
      </c>
      <c r="D207" s="125" t="n">
        <v>0</v>
      </c>
      <c r="E207" s="125" t="n">
        <v>0</v>
      </c>
      <c r="F207" s="125" t="n">
        <v>0</v>
      </c>
      <c r="G207" s="125" t="n">
        <v>0</v>
      </c>
      <c r="I207" s="125" t="n">
        <v>0</v>
      </c>
      <c r="J207" s="125" t="n">
        <v>0</v>
      </c>
      <c r="K207" s="127" t="n">
        <v>0.05</v>
      </c>
      <c r="L207" s="125" t="n">
        <v>0.0050959488047779</v>
      </c>
      <c r="M207" s="125" t="n">
        <v>0</v>
      </c>
      <c r="N207" s="125" t="n">
        <v>0</v>
      </c>
      <c r="O207" s="125" t="n">
        <v>0</v>
      </c>
      <c r="P207" s="125" t="n">
        <v>0.005</v>
      </c>
      <c r="Q207" s="127" t="n">
        <v>0</v>
      </c>
      <c r="R207" s="127" t="n">
        <v>0.025</v>
      </c>
      <c r="S207" s="127" t="n">
        <v>0.02</v>
      </c>
      <c r="T207" s="127" t="n">
        <v>0.02</v>
      </c>
      <c r="U207" s="127" t="n">
        <v>0.015</v>
      </c>
      <c r="V207" s="127" t="n">
        <v>0</v>
      </c>
      <c r="W207" s="127" t="n">
        <v>0.01</v>
      </c>
      <c r="Y207" s="127" t="n">
        <v>0</v>
      </c>
      <c r="AA207" s="127" t="n">
        <v>0.015</v>
      </c>
      <c r="AB207" s="127" t="n">
        <v>0</v>
      </c>
      <c r="AC207" s="127" t="n">
        <v>0</v>
      </c>
      <c r="AD207" s="125" t="n">
        <v>0.01</v>
      </c>
    </row>
    <row r="208" customFormat="false" ht="12" hidden="false" customHeight="false" outlineLevel="0" collapsed="false">
      <c r="C208" s="125" t="n">
        <v>0</v>
      </c>
      <c r="D208" s="125" t="n">
        <v>0</v>
      </c>
      <c r="E208" s="125" t="n">
        <v>0</v>
      </c>
      <c r="F208" s="125" t="n">
        <v>0</v>
      </c>
      <c r="G208" s="125" t="n">
        <v>0</v>
      </c>
      <c r="I208" s="125" t="n">
        <v>0</v>
      </c>
      <c r="J208" s="125" t="n">
        <v>0</v>
      </c>
      <c r="K208" s="127" t="n">
        <v>0.05</v>
      </c>
      <c r="L208" s="125" t="n">
        <v>0.0050971792920316</v>
      </c>
      <c r="M208" s="125" t="n">
        <v>0</v>
      </c>
      <c r="N208" s="125" t="n">
        <v>0</v>
      </c>
      <c r="O208" s="125" t="n">
        <v>0</v>
      </c>
      <c r="P208" s="125" t="n">
        <v>0.005</v>
      </c>
      <c r="Q208" s="127" t="n">
        <v>0</v>
      </c>
      <c r="R208" s="127" t="n">
        <v>0.025</v>
      </c>
      <c r="S208" s="127" t="n">
        <v>0.02</v>
      </c>
      <c r="T208" s="127" t="n">
        <v>0.02</v>
      </c>
      <c r="U208" s="127" t="n">
        <v>0.015</v>
      </c>
      <c r="V208" s="127" t="n">
        <v>0</v>
      </c>
      <c r="W208" s="127" t="n">
        <v>0.01</v>
      </c>
      <c r="Y208" s="127" t="n">
        <v>0</v>
      </c>
      <c r="AA208" s="127" t="n">
        <v>0.015</v>
      </c>
      <c r="AC208" s="127" t="n">
        <v>0</v>
      </c>
      <c r="AD208" s="125" t="n">
        <v>0.01</v>
      </c>
    </row>
    <row r="209" customFormat="false" ht="12" hidden="false" customHeight="false" outlineLevel="0" collapsed="false">
      <c r="C209" s="125" t="n">
        <v>0</v>
      </c>
      <c r="D209" s="125" t="n">
        <v>0</v>
      </c>
      <c r="E209" s="125" t="n">
        <v>0</v>
      </c>
      <c r="F209" s="125" t="n">
        <v>0</v>
      </c>
      <c r="G209" s="125" t="n">
        <v>0</v>
      </c>
      <c r="I209" s="125" t="n">
        <v>0</v>
      </c>
      <c r="J209" s="125" t="n">
        <v>0</v>
      </c>
      <c r="K209" s="127" t="n">
        <v>0.05</v>
      </c>
      <c r="L209" s="125" t="n">
        <v>0.0050984755636246</v>
      </c>
      <c r="M209" s="125" t="n">
        <v>0</v>
      </c>
      <c r="N209" s="125" t="n">
        <v>0</v>
      </c>
      <c r="O209" s="125" t="n">
        <v>0</v>
      </c>
      <c r="P209" s="125" t="n">
        <v>0.005</v>
      </c>
      <c r="Q209" s="127" t="n">
        <v>0</v>
      </c>
      <c r="R209" s="127" t="n">
        <v>0.025</v>
      </c>
      <c r="S209" s="127" t="n">
        <v>0.02</v>
      </c>
      <c r="T209" s="127" t="n">
        <v>0.02</v>
      </c>
      <c r="U209" s="127" t="n">
        <v>0.015</v>
      </c>
      <c r="V209" s="127" t="n">
        <v>0</v>
      </c>
      <c r="W209" s="127" t="n">
        <v>0.01</v>
      </c>
      <c r="Y209" s="127" t="n">
        <v>0</v>
      </c>
      <c r="AA209" s="127" t="n">
        <v>0.015</v>
      </c>
      <c r="AC209" s="127" t="n">
        <v>0</v>
      </c>
      <c r="AD209" s="125" t="n">
        <v>0.01</v>
      </c>
    </row>
    <row r="210" customFormat="false" ht="12" hidden="false" customHeight="false" outlineLevel="0" collapsed="false">
      <c r="C210" s="125" t="n">
        <v>0</v>
      </c>
      <c r="D210" s="125" t="n">
        <v>0</v>
      </c>
      <c r="E210" s="125" t="n">
        <v>0</v>
      </c>
      <c r="F210" s="125" t="n">
        <v>0</v>
      </c>
      <c r="G210" s="125" t="n">
        <v>0</v>
      </c>
      <c r="I210" s="125" t="n">
        <v>0</v>
      </c>
      <c r="J210" s="125" t="n">
        <v>0</v>
      </c>
      <c r="K210" s="127" t="n">
        <v>0.05</v>
      </c>
      <c r="L210" s="125" t="n">
        <v>0.0050997970272317</v>
      </c>
      <c r="M210" s="125" t="n">
        <v>0</v>
      </c>
      <c r="N210" s="125" t="n">
        <v>0</v>
      </c>
      <c r="O210" s="125" t="n">
        <v>0</v>
      </c>
      <c r="P210" s="125" t="n">
        <v>0.005</v>
      </c>
      <c r="Q210" s="127" t="n">
        <v>0</v>
      </c>
      <c r="R210" s="127" t="n">
        <v>0.025</v>
      </c>
      <c r="S210" s="127" t="n">
        <v>0.02</v>
      </c>
      <c r="T210" s="127" t="n">
        <v>0.02</v>
      </c>
      <c r="U210" s="127" t="n">
        <v>0.015</v>
      </c>
      <c r="V210" s="127" t="n">
        <v>0</v>
      </c>
      <c r="W210" s="127" t="n">
        <v>0.01</v>
      </c>
      <c r="Y210" s="127" t="n">
        <v>0</v>
      </c>
      <c r="AA210" s="127" t="n">
        <v>0.015</v>
      </c>
      <c r="AC210" s="127" t="n">
        <v>0</v>
      </c>
      <c r="AD210" s="125" t="n">
        <v>0.01</v>
      </c>
    </row>
    <row r="211" customFormat="false" ht="12" hidden="false" customHeight="false" outlineLevel="0" collapsed="false">
      <c r="C211" s="125" t="n">
        <v>0</v>
      </c>
      <c r="D211" s="125" t="n">
        <v>0</v>
      </c>
      <c r="E211" s="125" t="n">
        <v>0</v>
      </c>
      <c r="F211" s="125" t="n">
        <v>0</v>
      </c>
      <c r="G211" s="125" t="n">
        <v>0</v>
      </c>
      <c r="I211" s="125" t="n">
        <v>0</v>
      </c>
      <c r="J211" s="125" t="n">
        <v>0</v>
      </c>
      <c r="K211" s="127" t="n">
        <v>0.05</v>
      </c>
      <c r="L211" s="125" t="n">
        <v>0.0051010122756735</v>
      </c>
      <c r="M211" s="125" t="n">
        <v>0</v>
      </c>
      <c r="N211" s="125" t="n">
        <v>0</v>
      </c>
      <c r="O211" s="125" t="n">
        <v>0</v>
      </c>
      <c r="P211" s="125" t="n">
        <v>0.005</v>
      </c>
      <c r="Q211" s="127" t="n">
        <v>0</v>
      </c>
      <c r="R211" s="127" t="n">
        <v>0.025</v>
      </c>
      <c r="S211" s="127" t="n">
        <v>0.02</v>
      </c>
      <c r="T211" s="127" t="n">
        <v>0.02</v>
      </c>
      <c r="U211" s="127" t="n">
        <v>0.015</v>
      </c>
      <c r="V211" s="127" t="n">
        <v>0</v>
      </c>
      <c r="W211" s="127" t="n">
        <v>0.01</v>
      </c>
      <c r="Y211" s="127" t="n">
        <v>0</v>
      </c>
      <c r="AA211" s="127" t="n">
        <v>0.015</v>
      </c>
      <c r="AC211" s="127" t="n">
        <v>0</v>
      </c>
      <c r="AD211" s="125" t="n">
        <v>0.01</v>
      </c>
    </row>
    <row r="212" customFormat="false" ht="12" hidden="false" customHeight="false" outlineLevel="0" collapsed="false">
      <c r="C212" s="125" t="n">
        <v>0</v>
      </c>
      <c r="D212" s="125" t="n">
        <v>0</v>
      </c>
      <c r="E212" s="125" t="n">
        <v>0</v>
      </c>
      <c r="F212" s="125" t="n">
        <v>0</v>
      </c>
      <c r="G212" s="125" t="n">
        <v>0</v>
      </c>
      <c r="I212" s="125" t="n">
        <v>0</v>
      </c>
      <c r="J212" s="125" t="n">
        <v>0</v>
      </c>
      <c r="K212" s="127" t="n">
        <v>0.015</v>
      </c>
      <c r="L212" s="125" t="n">
        <v>0.0051023817366442</v>
      </c>
      <c r="M212" s="125" t="n">
        <v>0</v>
      </c>
      <c r="N212" s="125" t="n">
        <v>0</v>
      </c>
      <c r="O212" s="125" t="n">
        <v>0</v>
      </c>
      <c r="P212" s="125" t="n">
        <v>0.005</v>
      </c>
      <c r="Q212" s="127" t="n">
        <v>0</v>
      </c>
      <c r="R212" s="127" t="n">
        <v>0.025</v>
      </c>
      <c r="S212" s="127" t="n">
        <v>0.02</v>
      </c>
      <c r="T212" s="127" t="n">
        <v>0.02</v>
      </c>
      <c r="U212" s="127" t="n">
        <v>0.015</v>
      </c>
      <c r="V212" s="127" t="n">
        <v>0</v>
      </c>
      <c r="W212" s="127" t="n">
        <v>0.01</v>
      </c>
      <c r="Y212" s="127" t="n">
        <v>0</v>
      </c>
      <c r="AA212" s="127" t="n">
        <v>0.015</v>
      </c>
      <c r="AC212" s="127" t="n">
        <v>0</v>
      </c>
      <c r="AD212" s="125" t="n">
        <v>0.01</v>
      </c>
    </row>
    <row r="213" customFormat="false" ht="12" hidden="false" customHeight="false" outlineLevel="0" collapsed="false">
      <c r="C213" s="125" t="n">
        <v>0</v>
      </c>
      <c r="D213" s="125" t="n">
        <v>0</v>
      </c>
      <c r="E213" s="125" t="n">
        <v>0</v>
      </c>
      <c r="F213" s="125" t="n">
        <v>0</v>
      </c>
      <c r="G213" s="125" t="n">
        <v>0</v>
      </c>
      <c r="I213" s="125" t="n">
        <v>0</v>
      </c>
      <c r="J213" s="125" t="n">
        <v>0</v>
      </c>
      <c r="K213" s="127" t="n">
        <v>0.015</v>
      </c>
      <c r="L213" s="125" t="n">
        <v>0.0051037310593795</v>
      </c>
      <c r="M213" s="125" t="n">
        <v>0</v>
      </c>
      <c r="N213" s="125" t="n">
        <v>0</v>
      </c>
      <c r="O213" s="125" t="n">
        <v>0</v>
      </c>
      <c r="P213" s="125" t="n">
        <v>0.005</v>
      </c>
      <c r="Q213" s="127" t="n">
        <v>0</v>
      </c>
      <c r="R213" s="127" t="n">
        <v>0.025</v>
      </c>
      <c r="S213" s="127" t="n">
        <v>0.02</v>
      </c>
      <c r="T213" s="127" t="n">
        <v>0.02</v>
      </c>
      <c r="U213" s="127" t="n">
        <v>0.015</v>
      </c>
      <c r="V213" s="127" t="n">
        <v>0</v>
      </c>
      <c r="W213" s="127" t="n">
        <v>0.01</v>
      </c>
      <c r="Y213" s="127" t="n">
        <v>0</v>
      </c>
      <c r="AA213" s="127" t="n">
        <v>0.015</v>
      </c>
      <c r="AC213" s="127" t="n">
        <v>0</v>
      </c>
      <c r="AD213" s="125" t="n">
        <v>0.01</v>
      </c>
    </row>
    <row r="214" customFormat="false" ht="12" hidden="false" customHeight="false" outlineLevel="0" collapsed="false">
      <c r="C214" s="125" t="n">
        <v>0</v>
      </c>
      <c r="D214" s="125" t="n">
        <v>0</v>
      </c>
      <c r="E214" s="125" t="n">
        <v>0</v>
      </c>
      <c r="F214" s="125" t="n">
        <v>0</v>
      </c>
      <c r="G214" s="125" t="n">
        <v>0</v>
      </c>
      <c r="I214" s="125" t="n">
        <v>0</v>
      </c>
      <c r="J214" s="125" t="n">
        <v>0</v>
      </c>
      <c r="K214" s="127" t="n">
        <v>0.015</v>
      </c>
      <c r="L214" s="125" t="n">
        <v>0.0051051502177309</v>
      </c>
      <c r="M214" s="125" t="n">
        <v>0</v>
      </c>
      <c r="N214" s="125" t="n">
        <v>0</v>
      </c>
      <c r="O214" s="125" t="n">
        <v>0</v>
      </c>
      <c r="P214" s="125" t="n">
        <v>0.005</v>
      </c>
      <c r="Q214" s="127" t="n">
        <v>0</v>
      </c>
      <c r="R214" s="127" t="n">
        <v>0.025</v>
      </c>
      <c r="S214" s="127" t="n">
        <v>0.02</v>
      </c>
      <c r="T214" s="127" t="n">
        <v>0.02</v>
      </c>
      <c r="U214" s="127" t="n">
        <v>0.015</v>
      </c>
      <c r="V214" s="127" t="n">
        <v>0</v>
      </c>
      <c r="W214" s="127" t="n">
        <v>0.01</v>
      </c>
      <c r="Y214" s="127" t="n">
        <v>0</v>
      </c>
      <c r="AA214" s="127" t="n">
        <v>0.015</v>
      </c>
      <c r="AC214" s="127" t="n">
        <v>0</v>
      </c>
      <c r="AD214" s="125" t="n">
        <v>0.01</v>
      </c>
    </row>
    <row r="215" customFormat="false" ht="12" hidden="false" customHeight="false" outlineLevel="0" collapsed="false">
      <c r="C215" s="125" t="n">
        <v>0</v>
      </c>
      <c r="D215" s="125" t="n">
        <v>0</v>
      </c>
      <c r="E215" s="125" t="n">
        <v>0</v>
      </c>
      <c r="F215" s="125" t="n">
        <v>0</v>
      </c>
      <c r="G215" s="125" t="n">
        <v>0</v>
      </c>
      <c r="I215" s="125" t="n">
        <v>0</v>
      </c>
      <c r="J215" s="125" t="n">
        <v>0</v>
      </c>
      <c r="K215" s="127" t="n">
        <v>0.015</v>
      </c>
      <c r="L215" s="125" t="n">
        <v>0.0051065476716274</v>
      </c>
      <c r="M215" s="125" t="n">
        <v>0</v>
      </c>
      <c r="N215" s="125" t="n">
        <v>0</v>
      </c>
      <c r="O215" s="125" t="n">
        <v>0</v>
      </c>
      <c r="P215" s="125" t="n">
        <v>0.005</v>
      </c>
      <c r="Q215" s="127" t="n">
        <v>0</v>
      </c>
      <c r="R215" s="127" t="n">
        <v>0.025</v>
      </c>
      <c r="S215" s="127" t="n">
        <v>0.02</v>
      </c>
      <c r="T215" s="127" t="n">
        <v>0.02</v>
      </c>
      <c r="U215" s="127" t="n">
        <v>0.015</v>
      </c>
      <c r="V215" s="127" t="n">
        <v>0</v>
      </c>
      <c r="W215" s="127" t="n">
        <v>0.01</v>
      </c>
      <c r="Y215" s="127" t="n">
        <v>0</v>
      </c>
      <c r="AA215" s="127" t="n">
        <v>0.015</v>
      </c>
      <c r="AC215" s="127" t="n">
        <v>0</v>
      </c>
      <c r="AD215" s="125" t="n">
        <v>0.01</v>
      </c>
    </row>
    <row r="216" customFormat="false" ht="12" hidden="false" customHeight="false" outlineLevel="0" collapsed="false">
      <c r="C216" s="125" t="n">
        <v>0</v>
      </c>
      <c r="D216" s="125" t="n">
        <v>0</v>
      </c>
      <c r="E216" s="125" t="n">
        <v>0</v>
      </c>
      <c r="F216" s="125" t="n">
        <v>0</v>
      </c>
      <c r="G216" s="125" t="n">
        <v>0</v>
      </c>
      <c r="I216" s="125" t="n">
        <v>0</v>
      </c>
      <c r="J216" s="125" t="n">
        <v>0</v>
      </c>
      <c r="K216" s="127" t="n">
        <v>0.015</v>
      </c>
      <c r="L216" s="125" t="n">
        <v>0.0051080166043816</v>
      </c>
      <c r="M216" s="125" t="n">
        <v>0</v>
      </c>
      <c r="N216" s="125" t="n">
        <v>0</v>
      </c>
      <c r="O216" s="125" t="n">
        <v>0</v>
      </c>
      <c r="P216" s="125" t="n">
        <v>0.005</v>
      </c>
      <c r="Q216" s="127" t="n">
        <v>0</v>
      </c>
      <c r="R216" s="127" t="n">
        <v>0.025</v>
      </c>
      <c r="S216" s="127" t="n">
        <v>0.02</v>
      </c>
      <c r="T216" s="127" t="n">
        <v>0.02</v>
      </c>
      <c r="U216" s="127" t="n">
        <v>0.015</v>
      </c>
      <c r="V216" s="127" t="n">
        <v>0</v>
      </c>
      <c r="W216" s="127" t="n">
        <v>0.01</v>
      </c>
      <c r="Y216" s="127" t="n">
        <v>0</v>
      </c>
      <c r="AA216" s="127" t="n">
        <v>0.015</v>
      </c>
      <c r="AC216" s="127" t="n">
        <v>0</v>
      </c>
      <c r="AD216" s="125" t="n">
        <v>0.01</v>
      </c>
    </row>
    <row r="217" customFormat="false" ht="12" hidden="false" customHeight="false" outlineLevel="0" collapsed="false">
      <c r="C217" s="125" t="n">
        <v>0</v>
      </c>
      <c r="D217" s="125" t="n">
        <v>0</v>
      </c>
      <c r="E217" s="125" t="n">
        <v>0</v>
      </c>
      <c r="F217" s="125" t="n">
        <v>0</v>
      </c>
      <c r="G217" s="125" t="n">
        <v>0</v>
      </c>
      <c r="I217" s="125" t="n">
        <v>0</v>
      </c>
      <c r="J217" s="125" t="n">
        <v>0</v>
      </c>
      <c r="K217" s="127" t="n">
        <v>0.015</v>
      </c>
      <c r="L217" s="125" t="n">
        <v>0.0051095108627562</v>
      </c>
      <c r="M217" s="125" t="n">
        <v>0</v>
      </c>
      <c r="N217" s="125" t="n">
        <v>0</v>
      </c>
      <c r="O217" s="125" t="n">
        <v>0</v>
      </c>
      <c r="P217" s="125" t="n">
        <v>0.005</v>
      </c>
      <c r="Q217" s="127" t="n">
        <v>0</v>
      </c>
      <c r="R217" s="127" t="n">
        <v>0.025</v>
      </c>
      <c r="S217" s="127" t="n">
        <v>0.02</v>
      </c>
      <c r="T217" s="127" t="n">
        <v>0.02</v>
      </c>
      <c r="U217" s="127" t="n">
        <v>0.015</v>
      </c>
      <c r="V217" s="127" t="n">
        <v>0</v>
      </c>
      <c r="W217" s="127" t="n">
        <v>0.01</v>
      </c>
      <c r="Y217" s="127" t="n">
        <v>0</v>
      </c>
      <c r="AA217" s="127" t="n">
        <v>0.015</v>
      </c>
      <c r="AC217" s="127" t="n">
        <v>0</v>
      </c>
      <c r="AD217" s="125" t="n">
        <v>0.01</v>
      </c>
    </row>
    <row r="218" customFormat="false" ht="12" hidden="false" customHeight="false" outlineLevel="0" collapsed="false">
      <c r="C218" s="125" t="n">
        <v>0</v>
      </c>
      <c r="D218" s="125" t="n">
        <v>0</v>
      </c>
      <c r="E218" s="125" t="n">
        <v>0</v>
      </c>
      <c r="F218" s="125" t="n">
        <v>0</v>
      </c>
      <c r="G218" s="125" t="n">
        <v>0</v>
      </c>
      <c r="I218" s="125" t="n">
        <v>0</v>
      </c>
      <c r="J218" s="125" t="n">
        <v>0</v>
      </c>
      <c r="K218" s="127" t="n">
        <v>0.015</v>
      </c>
      <c r="L218" s="125" t="n">
        <v>0.0051109810523932</v>
      </c>
      <c r="M218" s="125" t="n">
        <v>0</v>
      </c>
      <c r="N218" s="125" t="n">
        <v>0</v>
      </c>
      <c r="O218" s="125" t="n">
        <v>0</v>
      </c>
      <c r="P218" s="125" t="n">
        <v>0.005</v>
      </c>
      <c r="Q218" s="127" t="n">
        <v>0</v>
      </c>
      <c r="R218" s="127" t="n">
        <v>0.025</v>
      </c>
      <c r="S218" s="127" t="n">
        <v>0.02</v>
      </c>
      <c r="T218" s="127" t="n">
        <v>0.02</v>
      </c>
      <c r="U218" s="127" t="n">
        <v>0.015</v>
      </c>
      <c r="V218" s="127" t="n">
        <v>0</v>
      </c>
      <c r="W218" s="127" t="n">
        <v>0.01</v>
      </c>
      <c r="Y218" s="127" t="n">
        <v>0</v>
      </c>
      <c r="AA218" s="127" t="n">
        <v>0.015</v>
      </c>
      <c r="AC218" s="127" t="n">
        <v>0</v>
      </c>
      <c r="AD218" s="125" t="n">
        <v>0.01</v>
      </c>
    </row>
    <row r="219" customFormat="false" ht="12" hidden="false" customHeight="false" outlineLevel="0" collapsed="false">
      <c r="C219" s="125" t="n">
        <v>0</v>
      </c>
      <c r="D219" s="125" t="n">
        <v>0</v>
      </c>
      <c r="E219" s="125" t="n">
        <v>0</v>
      </c>
      <c r="F219" s="125" t="n">
        <v>0</v>
      </c>
      <c r="G219" s="125" t="n">
        <v>0</v>
      </c>
      <c r="I219" s="125" t="n">
        <v>0</v>
      </c>
      <c r="J219" s="125" t="n">
        <v>0</v>
      </c>
      <c r="K219" s="127" t="n">
        <v>0.05</v>
      </c>
      <c r="L219" s="125" t="n">
        <v>0.0051125252067394</v>
      </c>
      <c r="M219" s="125" t="n">
        <v>0</v>
      </c>
      <c r="N219" s="125" t="n">
        <v>0</v>
      </c>
      <c r="O219" s="125" t="n">
        <v>0</v>
      </c>
      <c r="P219" s="125" t="n">
        <v>0.005</v>
      </c>
      <c r="Q219" s="127" t="n">
        <v>0</v>
      </c>
      <c r="R219" s="127" t="n">
        <v>0.025</v>
      </c>
      <c r="S219" s="127" t="n">
        <v>0.02</v>
      </c>
      <c r="T219" s="127" t="n">
        <v>0.02</v>
      </c>
      <c r="U219" s="127" t="n">
        <v>0.015</v>
      </c>
      <c r="V219" s="127" t="n">
        <v>0</v>
      </c>
      <c r="W219" s="127" t="n">
        <v>0.01</v>
      </c>
      <c r="Y219" s="127" t="n">
        <v>0</v>
      </c>
      <c r="AA219" s="127" t="n">
        <v>0.015</v>
      </c>
      <c r="AC219" s="127" t="n">
        <v>0</v>
      </c>
      <c r="AD219" s="125" t="n">
        <v>0.01</v>
      </c>
    </row>
    <row r="220" customFormat="false" ht="12" hidden="false" customHeight="false" outlineLevel="0" collapsed="false">
      <c r="C220" s="125" t="n">
        <v>0</v>
      </c>
      <c r="D220" s="125" t="n">
        <v>0</v>
      </c>
      <c r="E220" s="125" t="n">
        <v>0</v>
      </c>
      <c r="F220" s="125" t="n">
        <v>0</v>
      </c>
      <c r="G220" s="125" t="n">
        <v>0</v>
      </c>
      <c r="I220" s="125" t="n">
        <v>0</v>
      </c>
      <c r="J220" s="125" t="n">
        <v>0</v>
      </c>
      <c r="K220" s="127" t="n">
        <v>0.05</v>
      </c>
      <c r="L220" s="125" t="n">
        <v>0.0051140437231931</v>
      </c>
      <c r="M220" s="125" t="n">
        <v>0</v>
      </c>
      <c r="N220" s="125" t="n">
        <v>0</v>
      </c>
      <c r="O220" s="125" t="n">
        <v>0</v>
      </c>
      <c r="P220" s="125" t="n">
        <v>0.005</v>
      </c>
      <c r="Q220" s="127" t="n">
        <v>0</v>
      </c>
      <c r="R220" s="127" t="n">
        <v>0.025</v>
      </c>
      <c r="S220" s="127" t="n">
        <v>0.02</v>
      </c>
      <c r="T220" s="127" t="n">
        <v>0.02</v>
      </c>
      <c r="U220" s="127" t="n">
        <v>0.015</v>
      </c>
      <c r="V220" s="127" t="n">
        <v>0</v>
      </c>
      <c r="W220" s="127" t="n">
        <v>0.01</v>
      </c>
      <c r="Y220" s="127" t="n">
        <v>0</v>
      </c>
      <c r="AA220" s="127" t="n">
        <v>0.015</v>
      </c>
      <c r="AC220" s="127" t="n">
        <v>0</v>
      </c>
      <c r="AD220" s="125" t="n">
        <v>0.01</v>
      </c>
    </row>
    <row r="221" customFormat="false" ht="12" hidden="false" customHeight="false" outlineLevel="0" collapsed="false">
      <c r="C221" s="125" t="n">
        <v>0</v>
      </c>
      <c r="D221" s="125" t="n">
        <v>0</v>
      </c>
      <c r="E221" s="125" t="n">
        <v>0</v>
      </c>
      <c r="F221" s="125" t="n">
        <v>0</v>
      </c>
      <c r="G221" s="125" t="n">
        <v>0</v>
      </c>
      <c r="I221" s="125" t="n">
        <v>0</v>
      </c>
      <c r="J221" s="125" t="n">
        <v>0</v>
      </c>
      <c r="K221" s="127" t="n">
        <v>0.05</v>
      </c>
      <c r="L221" s="125" t="n">
        <v>0.0051156378577102</v>
      </c>
      <c r="M221" s="125" t="n">
        <v>0</v>
      </c>
      <c r="N221" s="125" t="n">
        <v>0</v>
      </c>
      <c r="O221" s="125" t="n">
        <v>0</v>
      </c>
      <c r="P221" s="125" t="n">
        <v>0.005</v>
      </c>
      <c r="Q221" s="127" t="n">
        <v>0</v>
      </c>
      <c r="R221" s="127" t="n">
        <v>0.025</v>
      </c>
      <c r="S221" s="127" t="n">
        <v>0.02</v>
      </c>
      <c r="T221" s="127" t="n">
        <v>0.02</v>
      </c>
      <c r="U221" s="127" t="n">
        <v>0.015</v>
      </c>
      <c r="V221" s="127" t="n">
        <v>0</v>
      </c>
      <c r="W221" s="127" t="n">
        <v>0.01</v>
      </c>
      <c r="Y221" s="127" t="n">
        <v>0</v>
      </c>
      <c r="AA221" s="127" t="n">
        <v>0.015</v>
      </c>
      <c r="AC221" s="127" t="n">
        <v>0</v>
      </c>
      <c r="AD221" s="125" t="n">
        <v>0.01</v>
      </c>
    </row>
    <row r="222" customFormat="false" ht="12" hidden="false" customHeight="false" outlineLevel="0" collapsed="false">
      <c r="C222" s="125" t="n">
        <v>0</v>
      </c>
      <c r="D222" s="125" t="n">
        <v>0</v>
      </c>
      <c r="E222" s="125" t="n">
        <v>0</v>
      </c>
      <c r="F222" s="125" t="n">
        <v>0</v>
      </c>
      <c r="G222" s="125" t="n">
        <v>0</v>
      </c>
      <c r="I222" s="125" t="n">
        <v>0</v>
      </c>
      <c r="J222" s="125" t="n">
        <v>0</v>
      </c>
      <c r="K222" s="127" t="n">
        <v>0.05</v>
      </c>
      <c r="L222" s="125" t="n">
        <v>0.0051172574251749</v>
      </c>
      <c r="M222" s="125" t="n">
        <v>0</v>
      </c>
      <c r="N222" s="125" t="n">
        <v>0</v>
      </c>
      <c r="O222" s="125" t="n">
        <v>0</v>
      </c>
      <c r="P222" s="125" t="n">
        <v>0</v>
      </c>
      <c r="Q222" s="127" t="n">
        <v>0</v>
      </c>
      <c r="R222" s="127" t="n">
        <v>0.025</v>
      </c>
      <c r="S222" s="127" t="n">
        <v>0.02</v>
      </c>
      <c r="T222" s="127" t="n">
        <v>0.02</v>
      </c>
      <c r="U222" s="127" t="n">
        <v>0.015</v>
      </c>
      <c r="V222" s="127" t="n">
        <v>0</v>
      </c>
      <c r="W222" s="127" t="n">
        <v>0.01</v>
      </c>
      <c r="Y222" s="127" t="n">
        <v>0</v>
      </c>
      <c r="AA222" s="127" t="n">
        <v>0.015</v>
      </c>
      <c r="AC222" s="127" t="n">
        <v>0</v>
      </c>
      <c r="AD222" s="125" t="n">
        <v>0.01</v>
      </c>
    </row>
    <row r="223" customFormat="false" ht="12" hidden="false" customHeight="false" outlineLevel="0" collapsed="false">
      <c r="C223" s="125" t="n">
        <v>0</v>
      </c>
      <c r="D223" s="125" t="n">
        <v>0</v>
      </c>
      <c r="E223" s="125" t="n">
        <v>0</v>
      </c>
      <c r="F223" s="125" t="n">
        <v>0</v>
      </c>
      <c r="G223" s="125" t="n">
        <v>0</v>
      </c>
      <c r="I223" s="125" t="n">
        <v>0</v>
      </c>
      <c r="J223" s="125" t="n">
        <v>0</v>
      </c>
      <c r="K223" s="127" t="n">
        <v>0.05</v>
      </c>
      <c r="L223" s="125" t="n">
        <v>0.0051187421394773</v>
      </c>
      <c r="M223" s="125" t="n">
        <v>0</v>
      </c>
      <c r="N223" s="125" t="n">
        <v>0</v>
      </c>
      <c r="O223" s="125" t="n">
        <v>0</v>
      </c>
      <c r="P223" s="125" t="n">
        <v>0</v>
      </c>
      <c r="Q223" s="127" t="n">
        <v>0</v>
      </c>
      <c r="R223" s="127" t="n">
        <v>0.025</v>
      </c>
      <c r="S223" s="127" t="n">
        <v>0.02</v>
      </c>
      <c r="T223" s="127" t="n">
        <v>0.02</v>
      </c>
      <c r="U223" s="127" t="n">
        <v>0.015</v>
      </c>
      <c r="V223" s="127" t="n">
        <v>0</v>
      </c>
      <c r="W223" s="127" t="n">
        <v>0.01</v>
      </c>
      <c r="Y223" s="127" t="n">
        <v>0</v>
      </c>
      <c r="AA223" s="127" t="n">
        <v>0.015</v>
      </c>
      <c r="AC223" s="127" t="n">
        <v>0</v>
      </c>
      <c r="AD223" s="125" t="n">
        <v>0.01</v>
      </c>
    </row>
    <row r="224" customFormat="false" ht="12" hidden="false" customHeight="false" outlineLevel="0" collapsed="false">
      <c r="C224" s="125" t="n">
        <v>0</v>
      </c>
      <c r="D224" s="125" t="n">
        <v>0</v>
      </c>
      <c r="E224" s="125" t="n">
        <v>0</v>
      </c>
      <c r="F224" s="125" t="n">
        <v>0</v>
      </c>
      <c r="G224" s="125" t="n">
        <v>0</v>
      </c>
      <c r="I224" s="125" t="n">
        <v>0</v>
      </c>
      <c r="J224" s="125" t="n">
        <v>0</v>
      </c>
      <c r="K224" s="127" t="n">
        <v>0.015</v>
      </c>
      <c r="L224" s="125" t="n">
        <v>0.0051204101750717</v>
      </c>
      <c r="M224" s="125" t="n">
        <v>0</v>
      </c>
      <c r="N224" s="125" t="n">
        <v>0</v>
      </c>
      <c r="O224" s="125" t="n">
        <v>0</v>
      </c>
      <c r="P224" s="125" t="n">
        <v>0</v>
      </c>
      <c r="Q224" s="127" t="n">
        <v>0</v>
      </c>
      <c r="R224" s="127" t="n">
        <v>0.025</v>
      </c>
      <c r="S224" s="127" t="n">
        <v>0.02</v>
      </c>
      <c r="T224" s="127" t="n">
        <v>0.02</v>
      </c>
      <c r="U224" s="127" t="n">
        <v>0.015</v>
      </c>
      <c r="V224" s="127" t="n">
        <v>0</v>
      </c>
      <c r="W224" s="127" t="n">
        <v>0.01</v>
      </c>
      <c r="Y224" s="127" t="n">
        <v>0</v>
      </c>
      <c r="AA224" s="127" t="n">
        <v>0.015</v>
      </c>
      <c r="AC224" s="127" t="n">
        <v>0</v>
      </c>
      <c r="AD224" s="125" t="n">
        <v>0.01</v>
      </c>
    </row>
    <row r="225" customFormat="false" ht="12" hidden="false" customHeight="false" outlineLevel="0" collapsed="false">
      <c r="C225" s="125" t="n">
        <v>0</v>
      </c>
      <c r="D225" s="125" t="n">
        <v>0</v>
      </c>
      <c r="E225" s="125" t="n">
        <v>0</v>
      </c>
      <c r="F225" s="125" t="n">
        <v>0</v>
      </c>
      <c r="G225" s="125" t="n">
        <v>0</v>
      </c>
      <c r="I225" s="125" t="n">
        <v>0</v>
      </c>
      <c r="J225" s="125" t="n">
        <v>0</v>
      </c>
      <c r="K225" s="127" t="n">
        <v>0.015</v>
      </c>
      <c r="L225" s="125" t="n">
        <v>0.0051220486825793</v>
      </c>
      <c r="M225" s="125" t="n">
        <v>0</v>
      </c>
      <c r="N225" s="125" t="n">
        <v>0</v>
      </c>
      <c r="O225" s="125" t="n">
        <v>0</v>
      </c>
      <c r="P225" s="125" t="n">
        <v>0</v>
      </c>
      <c r="Q225" s="127" t="n">
        <v>0</v>
      </c>
      <c r="R225" s="127" t="n">
        <v>0.025</v>
      </c>
      <c r="S225" s="127" t="n">
        <v>0.02</v>
      </c>
      <c r="T225" s="127" t="n">
        <v>0.02</v>
      </c>
      <c r="U225" s="127" t="n">
        <v>0.015</v>
      </c>
      <c r="V225" s="127" t="n">
        <v>0</v>
      </c>
      <c r="W225" s="127" t="n">
        <v>0.01</v>
      </c>
      <c r="Y225" s="127" t="n">
        <v>0</v>
      </c>
      <c r="AA225" s="127" t="n">
        <v>0.015</v>
      </c>
      <c r="AC225" s="127" t="n">
        <v>0</v>
      </c>
      <c r="AD225" s="125" t="n">
        <v>0.01</v>
      </c>
    </row>
    <row r="226" customFormat="false" ht="12" hidden="false" customHeight="false" outlineLevel="0" collapsed="false">
      <c r="C226" s="125" t="n">
        <v>0</v>
      </c>
      <c r="D226" s="125" t="n">
        <v>0</v>
      </c>
      <c r="E226" s="125" t="n">
        <v>0</v>
      </c>
      <c r="F226" s="125" t="n">
        <v>0</v>
      </c>
      <c r="G226" s="125" t="n">
        <v>0</v>
      </c>
      <c r="I226" s="125" t="n">
        <v>0</v>
      </c>
      <c r="J226" s="125" t="n">
        <v>0</v>
      </c>
      <c r="K226" s="127" t="n">
        <v>0.015</v>
      </c>
      <c r="L226" s="125" t="n">
        <v>0.0051237669191544</v>
      </c>
      <c r="M226" s="125" t="n">
        <v>0</v>
      </c>
      <c r="N226" s="125" t="n">
        <v>0</v>
      </c>
      <c r="O226" s="125" t="n">
        <v>0</v>
      </c>
      <c r="P226" s="125" t="n">
        <v>0</v>
      </c>
      <c r="Q226" s="127" t="n">
        <v>0</v>
      </c>
      <c r="R226" s="127" t="n">
        <v>0.025</v>
      </c>
      <c r="S226" s="127" t="n">
        <v>0.02</v>
      </c>
      <c r="T226" s="127" t="n">
        <v>0.02</v>
      </c>
      <c r="U226" s="127" t="n">
        <v>0.015</v>
      </c>
      <c r="V226" s="127" t="n">
        <v>0</v>
      </c>
      <c r="W226" s="127" t="n">
        <v>0.01</v>
      </c>
      <c r="Y226" s="127" t="n">
        <v>0</v>
      </c>
      <c r="AA226" s="127" t="n">
        <v>0.015</v>
      </c>
      <c r="AC226" s="127" t="n">
        <v>0</v>
      </c>
      <c r="AD226" s="125" t="n">
        <v>0.01</v>
      </c>
    </row>
    <row r="227" customFormat="false" ht="12" hidden="false" customHeight="false" outlineLevel="0" collapsed="false">
      <c r="C227" s="125" t="n">
        <v>0</v>
      </c>
      <c r="D227" s="125" t="n">
        <v>0</v>
      </c>
      <c r="E227" s="125" t="n">
        <v>0</v>
      </c>
      <c r="F227" s="125" t="n">
        <v>0</v>
      </c>
      <c r="G227" s="125" t="n">
        <v>0</v>
      </c>
      <c r="I227" s="125" t="n">
        <v>0</v>
      </c>
      <c r="J227" s="125" t="n">
        <v>0</v>
      </c>
      <c r="K227" s="127" t="n">
        <v>0.015</v>
      </c>
      <c r="L227" s="125" t="n">
        <v>0.005125454053496</v>
      </c>
      <c r="M227" s="125" t="n">
        <v>0</v>
      </c>
      <c r="N227" s="125" t="n">
        <v>0</v>
      </c>
      <c r="O227" s="125" t="n">
        <v>0</v>
      </c>
      <c r="P227" s="125" t="n">
        <v>0</v>
      </c>
      <c r="Q227" s="127" t="n">
        <v>0</v>
      </c>
      <c r="R227" s="127" t="n">
        <v>0.025</v>
      </c>
      <c r="S227" s="127" t="n">
        <v>0.02</v>
      </c>
      <c r="T227" s="127" t="n">
        <v>0.02</v>
      </c>
      <c r="U227" s="127" t="n">
        <v>0.015</v>
      </c>
      <c r="V227" s="127" t="n">
        <v>0</v>
      </c>
      <c r="W227" s="127" t="n">
        <v>0.01</v>
      </c>
      <c r="Y227" s="127" t="n">
        <v>0</v>
      </c>
      <c r="AA227" s="127" t="n">
        <v>0.015</v>
      </c>
      <c r="AC227" s="127" t="n">
        <v>0</v>
      </c>
      <c r="AD227" s="125" t="n">
        <v>0.01</v>
      </c>
    </row>
    <row r="228" customFormat="false" ht="12" hidden="false" customHeight="false" outlineLevel="0" collapsed="false">
      <c r="C228" s="125" t="n">
        <v>0</v>
      </c>
      <c r="D228" s="125" t="n">
        <v>0</v>
      </c>
      <c r="E228" s="125" t="n">
        <v>0</v>
      </c>
      <c r="F228" s="125" t="n">
        <v>0</v>
      </c>
      <c r="G228" s="125" t="n">
        <v>0</v>
      </c>
      <c r="I228" s="125" t="n">
        <v>0</v>
      </c>
      <c r="J228" s="125" t="n">
        <v>0</v>
      </c>
      <c r="K228" s="127" t="n">
        <v>0.015</v>
      </c>
      <c r="L228" s="125" t="n">
        <v>0.0051272225852762</v>
      </c>
      <c r="M228" s="125" t="n">
        <v>0</v>
      </c>
      <c r="N228" s="125" t="n">
        <v>0</v>
      </c>
      <c r="O228" s="125" t="n">
        <v>0</v>
      </c>
      <c r="P228" s="125" t="n">
        <v>0</v>
      </c>
      <c r="Q228" s="127" t="n">
        <v>0</v>
      </c>
      <c r="R228" s="127" t="n">
        <v>0.025</v>
      </c>
      <c r="S228" s="127" t="n">
        <v>0.02</v>
      </c>
      <c r="T228" s="127" t="n">
        <v>0.02</v>
      </c>
      <c r="U228" s="127" t="n">
        <v>0.015</v>
      </c>
      <c r="V228" s="127" t="n">
        <v>0</v>
      </c>
      <c r="W228" s="127" t="n">
        <v>0.01</v>
      </c>
      <c r="Y228" s="127" t="n">
        <v>0</v>
      </c>
      <c r="AA228" s="127" t="n">
        <v>0.015</v>
      </c>
      <c r="AC228" s="127" t="n">
        <v>0</v>
      </c>
      <c r="AD228" s="125" t="n">
        <v>0.01</v>
      </c>
    </row>
    <row r="229" customFormat="false" ht="12" hidden="false" customHeight="false" outlineLevel="0" collapsed="false">
      <c r="C229" s="125" t="n">
        <v>0</v>
      </c>
      <c r="D229" s="125" t="n">
        <v>0</v>
      </c>
      <c r="E229" s="125" t="n">
        <v>0</v>
      </c>
      <c r="F229" s="125" t="n">
        <v>0</v>
      </c>
      <c r="G229" s="125" t="n">
        <v>0</v>
      </c>
      <c r="I229" s="125" t="n">
        <v>0</v>
      </c>
      <c r="J229" s="125" t="n">
        <v>0</v>
      </c>
      <c r="K229" s="127" t="n">
        <v>0.015</v>
      </c>
      <c r="L229" s="125" t="n">
        <v>0.0051290167139541</v>
      </c>
      <c r="M229" s="125" t="n">
        <v>0</v>
      </c>
      <c r="N229" s="125" t="n">
        <v>0</v>
      </c>
      <c r="O229" s="125" t="n">
        <v>0</v>
      </c>
      <c r="P229" s="125" t="n">
        <v>0</v>
      </c>
      <c r="Q229" s="127" t="n">
        <v>0</v>
      </c>
      <c r="R229" s="127" t="n">
        <v>0.025</v>
      </c>
      <c r="S229" s="127" t="n">
        <v>0.02</v>
      </c>
      <c r="T229" s="127" t="n">
        <v>0.02</v>
      </c>
      <c r="U229" s="127" t="n">
        <v>0.015</v>
      </c>
      <c r="V229" s="127" t="n">
        <v>0</v>
      </c>
      <c r="W229" s="127" t="n">
        <v>0.01</v>
      </c>
      <c r="Y229" s="127" t="n">
        <v>0</v>
      </c>
      <c r="AA229" s="127" t="n">
        <v>0.015</v>
      </c>
      <c r="AC229" s="127" t="n">
        <v>0</v>
      </c>
      <c r="AD229" s="125" t="n">
        <v>0.01</v>
      </c>
    </row>
    <row r="230" customFormat="false" ht="12" hidden="false" customHeight="false" outlineLevel="0" collapsed="false">
      <c r="C230" s="125" t="n">
        <v>0</v>
      </c>
      <c r="D230" s="125" t="n">
        <v>0</v>
      </c>
      <c r="E230" s="125" t="n">
        <v>0</v>
      </c>
      <c r="F230" s="125" t="n">
        <v>0</v>
      </c>
      <c r="G230" s="125" t="n">
        <v>0</v>
      </c>
      <c r="I230" s="125" t="n">
        <v>0</v>
      </c>
      <c r="J230" s="125" t="n">
        <v>0</v>
      </c>
      <c r="K230" s="127" t="n">
        <v>0.015</v>
      </c>
      <c r="L230" s="125" t="n">
        <v>0.0051307773631531</v>
      </c>
      <c r="M230" s="125" t="n">
        <v>0</v>
      </c>
      <c r="N230" s="125" t="n">
        <v>0</v>
      </c>
      <c r="O230" s="125" t="n">
        <v>0</v>
      </c>
      <c r="P230" s="125" t="n">
        <v>0</v>
      </c>
      <c r="Q230" s="127" t="n">
        <v>0</v>
      </c>
      <c r="R230" s="127" t="n">
        <v>0.025</v>
      </c>
      <c r="S230" s="127" t="n">
        <v>0.02</v>
      </c>
      <c r="T230" s="127" t="n">
        <v>0.02</v>
      </c>
      <c r="U230" s="127" t="n">
        <v>0.015</v>
      </c>
      <c r="V230" s="127" t="n">
        <v>0</v>
      </c>
      <c r="W230" s="127" t="n">
        <v>0.01</v>
      </c>
      <c r="Y230" s="127" t="n">
        <v>0</v>
      </c>
      <c r="AA230" s="127" t="n">
        <v>0.015</v>
      </c>
      <c r="AC230" s="127" t="n">
        <v>0</v>
      </c>
      <c r="AD230" s="125" t="n">
        <v>0.01</v>
      </c>
    </row>
    <row r="231" customFormat="false" ht="12" hidden="false" customHeight="false" outlineLevel="0" collapsed="false">
      <c r="C231" s="125" t="n">
        <v>0</v>
      </c>
      <c r="D231" s="125" t="n">
        <v>0</v>
      </c>
      <c r="E231" s="125" t="n">
        <v>0</v>
      </c>
      <c r="F231" s="125" t="n">
        <v>0</v>
      </c>
      <c r="G231" s="125" t="n">
        <v>0</v>
      </c>
      <c r="I231" s="125" t="n">
        <v>0</v>
      </c>
      <c r="J231" s="125" t="n">
        <v>0</v>
      </c>
      <c r="K231" s="127" t="n">
        <v>0.05</v>
      </c>
      <c r="L231" s="125" t="n">
        <v>0.005132621934639</v>
      </c>
      <c r="M231" s="125" t="n">
        <v>0</v>
      </c>
      <c r="N231" s="125" t="n">
        <v>0</v>
      </c>
      <c r="O231" s="125" t="n">
        <v>0</v>
      </c>
      <c r="P231" s="125" t="n">
        <v>0</v>
      </c>
      <c r="Q231" s="127" t="n">
        <v>0</v>
      </c>
      <c r="R231" s="127" t="n">
        <v>0.025</v>
      </c>
      <c r="S231" s="127" t="n">
        <v>0.02</v>
      </c>
      <c r="T231" s="127" t="n">
        <v>0.02</v>
      </c>
      <c r="U231" s="127" t="n">
        <v>0.015</v>
      </c>
      <c r="V231" s="127" t="n">
        <v>0</v>
      </c>
      <c r="W231" s="127" t="n">
        <v>0.01</v>
      </c>
      <c r="Y231" s="127" t="n">
        <v>0</v>
      </c>
      <c r="AA231" s="127" t="n">
        <v>0.015</v>
      </c>
      <c r="AC231" s="127" t="n">
        <v>0</v>
      </c>
      <c r="AD231" s="125" t="n">
        <v>0.01</v>
      </c>
    </row>
    <row r="232" customFormat="false" ht="12" hidden="false" customHeight="false" outlineLevel="0" collapsed="false">
      <c r="C232" s="125" t="n">
        <v>0</v>
      </c>
      <c r="D232" s="125" t="n">
        <v>0</v>
      </c>
      <c r="E232" s="125" t="n">
        <v>0</v>
      </c>
      <c r="F232" s="125" t="n">
        <v>0</v>
      </c>
      <c r="G232" s="125" t="n">
        <v>0</v>
      </c>
      <c r="I232" s="125" t="n">
        <v>0</v>
      </c>
      <c r="J232" s="125" t="n">
        <v>0</v>
      </c>
      <c r="K232" s="127" t="n">
        <v>0.05</v>
      </c>
      <c r="L232" s="125" t="n">
        <v>0.0051344314482273</v>
      </c>
      <c r="M232" s="125" t="n">
        <v>0</v>
      </c>
      <c r="N232" s="125" t="n">
        <v>0</v>
      </c>
      <c r="O232" s="125" t="n">
        <v>0</v>
      </c>
      <c r="P232" s="125" t="n">
        <v>0</v>
      </c>
      <c r="Q232" s="127" t="n">
        <v>0</v>
      </c>
      <c r="R232" s="127" t="n">
        <v>0.025</v>
      </c>
      <c r="S232" s="127" t="n">
        <v>0.02</v>
      </c>
      <c r="T232" s="127" t="n">
        <v>0.02</v>
      </c>
      <c r="U232" s="127" t="n">
        <v>0.015</v>
      </c>
      <c r="V232" s="127" t="n">
        <v>0</v>
      </c>
      <c r="W232" s="127" t="n">
        <v>0.01</v>
      </c>
      <c r="Y232" s="127" t="n">
        <v>0</v>
      </c>
      <c r="AA232" s="127" t="n">
        <v>0.015</v>
      </c>
      <c r="AC232" s="127" t="n">
        <v>0</v>
      </c>
      <c r="AD232" s="125" t="n">
        <v>0.01</v>
      </c>
    </row>
    <row r="233" customFormat="false" ht="12" hidden="false" customHeight="false" outlineLevel="0" collapsed="false">
      <c r="C233" s="125" t="n">
        <v>0</v>
      </c>
      <c r="D233" s="125" t="n">
        <v>0</v>
      </c>
      <c r="E233" s="125" t="n">
        <v>0</v>
      </c>
      <c r="F233" s="125" t="n">
        <v>0</v>
      </c>
      <c r="G233" s="125" t="n">
        <v>0</v>
      </c>
      <c r="I233" s="125" t="n">
        <v>0</v>
      </c>
      <c r="J233" s="125" t="n">
        <v>0</v>
      </c>
      <c r="K233" s="127" t="n">
        <v>0.05</v>
      </c>
      <c r="L233" s="125" t="n">
        <v>0.0051363265640442</v>
      </c>
      <c r="M233" s="125" t="n">
        <v>0</v>
      </c>
      <c r="N233" s="125" t="n">
        <v>0</v>
      </c>
      <c r="O233" s="125" t="n">
        <v>0</v>
      </c>
      <c r="P233" s="125" t="n">
        <v>0</v>
      </c>
      <c r="Q233" s="127" t="n">
        <v>0</v>
      </c>
      <c r="R233" s="127" t="n">
        <v>0.025</v>
      </c>
      <c r="S233" s="127" t="n">
        <v>0.02</v>
      </c>
      <c r="T233" s="127" t="n">
        <v>0.02</v>
      </c>
      <c r="U233" s="127" t="n">
        <v>0.015</v>
      </c>
      <c r="V233" s="127" t="n">
        <v>0</v>
      </c>
      <c r="W233" s="127" t="n">
        <v>0.01</v>
      </c>
      <c r="Y233" s="127" t="n">
        <v>0</v>
      </c>
      <c r="AA233" s="127" t="n">
        <v>0.015</v>
      </c>
      <c r="AC233" s="127" t="n">
        <v>0</v>
      </c>
      <c r="AD233" s="125" t="n">
        <v>0.01</v>
      </c>
    </row>
    <row r="234" customFormat="false" ht="12" hidden="false" customHeight="false" outlineLevel="0" collapsed="false">
      <c r="C234" s="125" t="n">
        <v>0</v>
      </c>
      <c r="D234" s="125" t="n">
        <v>0</v>
      </c>
      <c r="E234" s="125" t="n">
        <v>0</v>
      </c>
      <c r="F234" s="125" t="n">
        <v>0</v>
      </c>
      <c r="G234" s="125" t="n">
        <v>0</v>
      </c>
      <c r="I234" s="125" t="n">
        <v>0</v>
      </c>
      <c r="J234" s="125" t="n">
        <v>0</v>
      </c>
      <c r="K234" s="127" t="n">
        <v>0.05</v>
      </c>
      <c r="L234" s="125" t="n">
        <v>0.0051382474061682</v>
      </c>
      <c r="M234" s="125" t="n">
        <v>0</v>
      </c>
      <c r="N234" s="125" t="n">
        <v>0</v>
      </c>
      <c r="O234" s="125" t="n">
        <v>0</v>
      </c>
      <c r="P234" s="125" t="n">
        <v>0</v>
      </c>
      <c r="Q234" s="127" t="n">
        <v>0</v>
      </c>
      <c r="R234" s="127" t="n">
        <v>0.025</v>
      </c>
      <c r="S234" s="127" t="n">
        <v>0.02</v>
      </c>
      <c r="T234" s="127" t="n">
        <v>0.02</v>
      </c>
      <c r="U234" s="127" t="n">
        <v>0.015</v>
      </c>
      <c r="V234" s="127" t="n">
        <v>0</v>
      </c>
      <c r="W234" s="127" t="n">
        <v>0.01</v>
      </c>
      <c r="Y234" s="127" t="n">
        <v>0</v>
      </c>
      <c r="AA234" s="127" t="n">
        <v>0.015</v>
      </c>
      <c r="AC234" s="127" t="n">
        <v>0</v>
      </c>
      <c r="AD234" s="125" t="n">
        <v>0.01</v>
      </c>
    </row>
    <row r="235" customFormat="false" ht="12" hidden="false" customHeight="false" outlineLevel="0" collapsed="false">
      <c r="C235" s="125" t="n">
        <v>0</v>
      </c>
      <c r="D235" s="125" t="n">
        <v>0</v>
      </c>
      <c r="E235" s="125" t="n">
        <v>0</v>
      </c>
      <c r="F235" s="125" t="n">
        <v>0</v>
      </c>
      <c r="G235" s="125" t="n">
        <v>0</v>
      </c>
      <c r="I235" s="125" t="n">
        <v>0</v>
      </c>
      <c r="J235" s="125" t="n">
        <v>0</v>
      </c>
      <c r="K235" s="127" t="n">
        <v>0.05</v>
      </c>
      <c r="L235" s="125" t="n">
        <v>0.0051400676374304</v>
      </c>
      <c r="M235" s="125" t="n">
        <v>0</v>
      </c>
      <c r="N235" s="125" t="n">
        <v>0</v>
      </c>
      <c r="O235" s="125" t="n">
        <v>0</v>
      </c>
      <c r="P235" s="125" t="n">
        <v>0</v>
      </c>
      <c r="Q235" s="127" t="n">
        <v>0</v>
      </c>
      <c r="R235" s="127" t="n">
        <v>0.025</v>
      </c>
      <c r="S235" s="127" t="n">
        <v>0.02</v>
      </c>
      <c r="T235" s="127" t="n">
        <v>0.02</v>
      </c>
      <c r="U235" s="127" t="n">
        <v>0.015</v>
      </c>
      <c r="V235" s="127" t="n">
        <v>0</v>
      </c>
      <c r="W235" s="127" t="n">
        <v>0.01</v>
      </c>
      <c r="Y235" s="127" t="n">
        <v>0</v>
      </c>
      <c r="AA235" s="127" t="n">
        <v>0.015</v>
      </c>
      <c r="AC235" s="127" t="n">
        <v>0</v>
      </c>
      <c r="AD235" s="125" t="n">
        <v>0.01</v>
      </c>
    </row>
    <row r="236" customFormat="false" ht="12" hidden="false" customHeight="false" outlineLevel="0" collapsed="false">
      <c r="C236" s="125" t="n">
        <v>0</v>
      </c>
      <c r="D236" s="125" t="n">
        <v>0</v>
      </c>
      <c r="E236" s="125" t="n">
        <v>0</v>
      </c>
      <c r="F236" s="125" t="n">
        <v>0</v>
      </c>
      <c r="G236" s="125" t="n">
        <v>0</v>
      </c>
      <c r="I236" s="125" t="n">
        <v>0</v>
      </c>
      <c r="J236" s="125" t="n">
        <v>0</v>
      </c>
      <c r="K236" s="127" t="n">
        <v>0.015</v>
      </c>
      <c r="L236" s="125" t="n">
        <v>0.0051420383504734</v>
      </c>
      <c r="M236" s="125" t="n">
        <v>0</v>
      </c>
      <c r="N236" s="125" t="n">
        <v>0</v>
      </c>
      <c r="O236" s="125" t="n">
        <v>0</v>
      </c>
      <c r="P236" s="125" t="n">
        <v>0</v>
      </c>
      <c r="Q236" s="127" t="n">
        <v>0</v>
      </c>
      <c r="R236" s="127" t="n">
        <v>0.025</v>
      </c>
      <c r="S236" s="127" t="n">
        <v>0.02</v>
      </c>
      <c r="T236" s="127" t="n">
        <v>0.02</v>
      </c>
      <c r="U236" s="127" t="n">
        <v>0.015</v>
      </c>
      <c r="V236" s="127" t="n">
        <v>0</v>
      </c>
      <c r="W236" s="127" t="n">
        <v>0.01</v>
      </c>
      <c r="Y236" s="127" t="n">
        <v>0</v>
      </c>
      <c r="AA236" s="127" t="n">
        <v>0.015</v>
      </c>
      <c r="AC236" s="127" t="n">
        <v>0</v>
      </c>
      <c r="AD236" s="125" t="n">
        <v>0.01</v>
      </c>
    </row>
    <row r="237" customFormat="false" ht="12" hidden="false" customHeight="false" outlineLevel="0" collapsed="false">
      <c r="C237" s="125" t="n">
        <v>0</v>
      </c>
      <c r="D237" s="125" t="n">
        <v>0</v>
      </c>
      <c r="E237" s="125" t="n">
        <v>0</v>
      </c>
      <c r="F237" s="125" t="n">
        <v>0</v>
      </c>
      <c r="G237" s="125" t="n">
        <v>0</v>
      </c>
      <c r="I237" s="125" t="n">
        <v>0</v>
      </c>
      <c r="J237" s="125" t="n">
        <v>0</v>
      </c>
      <c r="K237" s="127" t="n">
        <v>0.015</v>
      </c>
      <c r="L237" s="125" t="n">
        <v>0.0051439700642229</v>
      </c>
      <c r="M237" s="125" t="n">
        <v>0</v>
      </c>
      <c r="N237" s="125" t="n">
        <v>0</v>
      </c>
      <c r="O237" s="125" t="n">
        <v>0</v>
      </c>
      <c r="P237" s="125" t="n">
        <v>0</v>
      </c>
      <c r="Q237" s="127" t="n">
        <v>0</v>
      </c>
      <c r="R237" s="127" t="n">
        <v>0.025</v>
      </c>
      <c r="S237" s="127" t="n">
        <v>0.02</v>
      </c>
      <c r="T237" s="127" t="n">
        <v>0.02</v>
      </c>
      <c r="U237" s="127" t="n">
        <v>0.015</v>
      </c>
      <c r="V237" s="127" t="n">
        <v>0</v>
      </c>
      <c r="W237" s="127" t="n">
        <v>0.01</v>
      </c>
      <c r="Y237" s="127" t="n">
        <v>0</v>
      </c>
      <c r="AA237" s="127" t="n">
        <v>0.015</v>
      </c>
      <c r="AC237" s="127" t="n">
        <v>0</v>
      </c>
      <c r="AD237" s="125" t="n">
        <v>0.01</v>
      </c>
    </row>
    <row r="238" customFormat="false" ht="12" hidden="false" customHeight="false" outlineLevel="0" collapsed="false">
      <c r="C238" s="125" t="n">
        <v>0</v>
      </c>
      <c r="D238" s="125" t="n">
        <v>0</v>
      </c>
      <c r="E238" s="125" t="n">
        <v>0</v>
      </c>
      <c r="F238" s="125" t="n">
        <v>0</v>
      </c>
      <c r="G238" s="125" t="n">
        <v>0</v>
      </c>
      <c r="I238" s="125" t="n">
        <v>0</v>
      </c>
      <c r="J238" s="125" t="n">
        <v>0</v>
      </c>
      <c r="K238" s="127" t="n">
        <v>0.015</v>
      </c>
      <c r="L238" s="125" t="n">
        <v>0.0051459915873228</v>
      </c>
      <c r="M238" s="125" t="n">
        <v>0</v>
      </c>
      <c r="N238" s="125" t="n">
        <v>0</v>
      </c>
      <c r="O238" s="125" t="n">
        <v>0</v>
      </c>
      <c r="P238" s="125" t="n">
        <v>0</v>
      </c>
      <c r="Q238" s="127" t="n">
        <v>0</v>
      </c>
      <c r="R238" s="127" t="n">
        <v>0.025</v>
      </c>
      <c r="S238" s="127" t="n">
        <v>0.02</v>
      </c>
      <c r="T238" s="127" t="n">
        <v>0.02</v>
      </c>
      <c r="U238" s="127" t="n">
        <v>0.015</v>
      </c>
      <c r="V238" s="127" t="n">
        <v>0</v>
      </c>
      <c r="W238" s="127" t="n">
        <v>0.01</v>
      </c>
      <c r="Y238" s="127" t="n">
        <v>0</v>
      </c>
      <c r="AA238" s="127" t="n">
        <v>0.015</v>
      </c>
      <c r="AC238" s="127" t="n">
        <v>0</v>
      </c>
      <c r="AD238" s="125" t="n">
        <v>0.01</v>
      </c>
    </row>
    <row r="239" customFormat="false" ht="12" hidden="false" customHeight="false" outlineLevel="0" collapsed="false">
      <c r="C239" s="125" t="n">
        <v>0</v>
      </c>
      <c r="D239" s="125" t="n">
        <v>0</v>
      </c>
      <c r="E239" s="125" t="n">
        <v>0</v>
      </c>
      <c r="F239" s="125" t="n">
        <v>0</v>
      </c>
      <c r="G239" s="125" t="n">
        <v>0</v>
      </c>
      <c r="I239" s="125" t="n">
        <v>0</v>
      </c>
      <c r="J239" s="125" t="n">
        <v>0</v>
      </c>
      <c r="K239" s="127" t="n">
        <v>0.015</v>
      </c>
      <c r="L239" s="125" t="n">
        <v>0.005147972525824</v>
      </c>
      <c r="M239" s="125" t="n">
        <v>0</v>
      </c>
      <c r="N239" s="125" t="n">
        <v>0</v>
      </c>
      <c r="O239" s="125" t="n">
        <v>0</v>
      </c>
      <c r="P239" s="125" t="n">
        <v>0</v>
      </c>
      <c r="Q239" s="127" t="n">
        <v>0</v>
      </c>
      <c r="R239" s="127" t="n">
        <v>0.025</v>
      </c>
      <c r="S239" s="127" t="n">
        <v>0.02</v>
      </c>
      <c r="T239" s="127" t="n">
        <v>0.02</v>
      </c>
      <c r="U239" s="127" t="n">
        <v>0.015</v>
      </c>
      <c r="V239" s="127" t="n">
        <v>0</v>
      </c>
      <c r="W239" s="127" t="n">
        <v>0.01</v>
      </c>
      <c r="Y239" s="127" t="n">
        <v>0</v>
      </c>
      <c r="AA239" s="127" t="n">
        <v>0.015</v>
      </c>
      <c r="AC239" s="127" t="n">
        <v>0</v>
      </c>
      <c r="AD239" s="125" t="n">
        <v>0.01</v>
      </c>
    </row>
    <row r="240" customFormat="false" ht="12" hidden="false" customHeight="false" outlineLevel="0" collapsed="false">
      <c r="C240" s="125" t="n">
        <v>0</v>
      </c>
      <c r="D240" s="125" t="n">
        <v>0</v>
      </c>
      <c r="E240" s="125" t="n">
        <v>0</v>
      </c>
      <c r="F240" s="125" t="n">
        <v>0</v>
      </c>
      <c r="G240" s="125" t="n">
        <v>0</v>
      </c>
      <c r="I240" s="125" t="n">
        <v>0</v>
      </c>
      <c r="J240" s="125" t="n">
        <v>0</v>
      </c>
      <c r="K240" s="127" t="n">
        <v>0.015</v>
      </c>
      <c r="L240" s="125" t="n">
        <v>0.0051500449707632</v>
      </c>
      <c r="M240" s="125" t="n">
        <v>0</v>
      </c>
      <c r="N240" s="125" t="n">
        <v>0</v>
      </c>
      <c r="O240" s="125" t="n">
        <v>0</v>
      </c>
      <c r="P240" s="125" t="n">
        <v>0</v>
      </c>
      <c r="Q240" s="127" t="n">
        <v>0</v>
      </c>
      <c r="R240" s="127" t="n">
        <v>0.025</v>
      </c>
      <c r="S240" s="127" t="n">
        <v>0.02</v>
      </c>
      <c r="T240" s="127" t="n">
        <v>0.02</v>
      </c>
      <c r="U240" s="127" t="n">
        <v>0.015</v>
      </c>
      <c r="V240" s="127" t="n">
        <v>0</v>
      </c>
      <c r="W240" s="127" t="n">
        <v>0.01</v>
      </c>
      <c r="Y240" s="127" t="n">
        <v>0</v>
      </c>
      <c r="AA240" s="127" t="n">
        <v>0.015</v>
      </c>
      <c r="AC240" s="127" t="n">
        <v>0</v>
      </c>
      <c r="AD240" s="125" t="n">
        <v>0.01</v>
      </c>
    </row>
    <row r="241" customFormat="false" ht="12" hidden="false" customHeight="false" outlineLevel="0" collapsed="false">
      <c r="C241" s="125" t="n">
        <v>0</v>
      </c>
      <c r="D241" s="125" t="n">
        <v>0</v>
      </c>
      <c r="E241" s="125" t="n">
        <v>0</v>
      </c>
      <c r="F241" s="125" t="n">
        <v>0</v>
      </c>
      <c r="G241" s="125" t="n">
        <v>0</v>
      </c>
      <c r="I241" s="125" t="n">
        <v>0</v>
      </c>
      <c r="J241" s="125" t="n">
        <v>0</v>
      </c>
      <c r="K241" s="127" t="n">
        <v>0.015</v>
      </c>
      <c r="L241" s="125" t="n">
        <v>0.0051521433378008</v>
      </c>
      <c r="M241" s="125" t="n">
        <v>0</v>
      </c>
      <c r="N241" s="125" t="n">
        <v>0</v>
      </c>
      <c r="O241" s="125" t="n">
        <v>0</v>
      </c>
      <c r="P241" s="125" t="n">
        <v>0</v>
      </c>
      <c r="Q241" s="127" t="n">
        <v>0</v>
      </c>
      <c r="R241" s="127" t="n">
        <v>0.025</v>
      </c>
      <c r="S241" s="127" t="n">
        <v>0.02</v>
      </c>
      <c r="T241" s="127" t="n">
        <v>0.02</v>
      </c>
      <c r="U241" s="127" t="n">
        <v>0.015</v>
      </c>
      <c r="V241" s="127" t="n">
        <v>0</v>
      </c>
      <c r="W241" s="127" t="n">
        <v>0.01</v>
      </c>
      <c r="Y241" s="127" t="n">
        <v>0</v>
      </c>
      <c r="AA241" s="127" t="n">
        <v>0.015</v>
      </c>
      <c r="AC241" s="127" t="n">
        <v>0</v>
      </c>
      <c r="AD241" s="125" t="n">
        <v>0.01</v>
      </c>
    </row>
    <row r="242" customFormat="false" ht="12" hidden="false" customHeight="false" outlineLevel="0" collapsed="false">
      <c r="C242" s="125" t="n">
        <v>0</v>
      </c>
      <c r="D242" s="125" t="n">
        <v>0</v>
      </c>
      <c r="E242" s="125" t="n">
        <v>0</v>
      </c>
      <c r="F242" s="125" t="n">
        <v>0</v>
      </c>
      <c r="G242" s="125" t="n">
        <v>0</v>
      </c>
      <c r="I242" s="125" t="n">
        <v>0</v>
      </c>
      <c r="J242" s="125" t="n">
        <v>0</v>
      </c>
      <c r="K242" s="127" t="n">
        <v>0.015</v>
      </c>
      <c r="L242" s="125" t="n">
        <v>0.0051541987251456</v>
      </c>
      <c r="M242" s="125" t="n">
        <v>0</v>
      </c>
      <c r="N242" s="125" t="n">
        <v>0</v>
      </c>
      <c r="O242" s="125" t="n">
        <v>0</v>
      </c>
      <c r="P242" s="125" t="n">
        <v>0</v>
      </c>
      <c r="Q242" s="127" t="n">
        <v>0</v>
      </c>
      <c r="R242" s="127" t="n">
        <v>0.025</v>
      </c>
      <c r="S242" s="127" t="n">
        <v>0.02</v>
      </c>
      <c r="T242" s="127" t="n">
        <v>0.02</v>
      </c>
      <c r="U242" s="127" t="n">
        <v>0.015</v>
      </c>
      <c r="V242" s="127" t="n">
        <v>0</v>
      </c>
      <c r="W242" s="127" t="n">
        <v>0.01</v>
      </c>
      <c r="Y242" s="127" t="n">
        <v>0</v>
      </c>
      <c r="AA242" s="127" t="n">
        <v>0.015</v>
      </c>
      <c r="AC242" s="127" t="n">
        <v>0</v>
      </c>
      <c r="AD242" s="125" t="n">
        <v>0.01</v>
      </c>
    </row>
    <row r="243" customFormat="false" ht="12" hidden="false" customHeight="false" outlineLevel="0" collapsed="false">
      <c r="C243" s="125" t="n">
        <v>0</v>
      </c>
      <c r="D243" s="125" t="n">
        <v>0</v>
      </c>
      <c r="E243" s="125" t="n">
        <v>0</v>
      </c>
      <c r="F243" s="125" t="n">
        <v>0</v>
      </c>
      <c r="G243" s="125" t="n">
        <v>0</v>
      </c>
      <c r="I243" s="125" t="n">
        <v>0</v>
      </c>
      <c r="J243" s="125" t="n">
        <v>0</v>
      </c>
      <c r="K243" s="127" t="n">
        <v>0.05</v>
      </c>
      <c r="L243" s="125" t="n">
        <v>0.0051563481882157</v>
      </c>
      <c r="M243" s="125" t="n">
        <v>0</v>
      </c>
      <c r="N243" s="125" t="n">
        <v>0</v>
      </c>
      <c r="O243" s="125" t="n">
        <v>0</v>
      </c>
      <c r="P243" s="125" t="n">
        <v>0</v>
      </c>
      <c r="Q243" s="127" t="n">
        <v>0</v>
      </c>
      <c r="R243" s="127" t="n">
        <v>0.025</v>
      </c>
      <c r="S243" s="127" t="n">
        <v>0.02</v>
      </c>
      <c r="T243" s="127" t="n">
        <v>0.02</v>
      </c>
      <c r="U243" s="127" t="n">
        <v>0.015</v>
      </c>
      <c r="V243" s="127" t="n">
        <v>0</v>
      </c>
      <c r="W243" s="127" t="n">
        <v>0.01</v>
      </c>
      <c r="Y243" s="127" t="n">
        <v>0</v>
      </c>
      <c r="AA243" s="127" t="n">
        <v>0.015</v>
      </c>
      <c r="AC243" s="127" t="n">
        <v>0</v>
      </c>
      <c r="AD243" s="125" t="n">
        <v>0.01</v>
      </c>
    </row>
    <row r="244" customFormat="false" ht="12" hidden="false" customHeight="false" outlineLevel="0" collapsed="false">
      <c r="C244" s="125" t="n">
        <v>0</v>
      </c>
      <c r="D244" s="125" t="n">
        <v>0</v>
      </c>
      <c r="E244" s="125" t="n">
        <v>0</v>
      </c>
      <c r="F244" s="125" t="n">
        <v>0</v>
      </c>
      <c r="G244" s="125" t="n">
        <v>0</v>
      </c>
      <c r="I244" s="125" t="n">
        <v>0</v>
      </c>
      <c r="J244" s="125" t="n">
        <v>0</v>
      </c>
      <c r="K244" s="127" t="n">
        <v>0.05</v>
      </c>
      <c r="L244" s="125" t="n">
        <v>0.0051584530806623</v>
      </c>
      <c r="M244" s="125" t="n">
        <v>0</v>
      </c>
      <c r="N244" s="125" t="n">
        <v>0</v>
      </c>
      <c r="O244" s="125" t="n">
        <v>0</v>
      </c>
      <c r="P244" s="125" t="n">
        <v>0</v>
      </c>
      <c r="Q244" s="127" t="n">
        <v>0</v>
      </c>
      <c r="R244" s="127" t="n">
        <v>0.025</v>
      </c>
      <c r="S244" s="127" t="n">
        <v>0.02</v>
      </c>
      <c r="T244" s="127" t="n">
        <v>0.02</v>
      </c>
      <c r="U244" s="127" t="n">
        <v>0.015</v>
      </c>
      <c r="V244" s="127" t="n">
        <v>0</v>
      </c>
      <c r="W244" s="127" t="n">
        <v>0.01</v>
      </c>
      <c r="Y244" s="127" t="n">
        <v>0</v>
      </c>
      <c r="AA244" s="127" t="n">
        <v>0.015</v>
      </c>
      <c r="AC244" s="127" t="n">
        <v>0</v>
      </c>
      <c r="AD244" s="125" t="n">
        <v>0.01</v>
      </c>
    </row>
    <row r="245" customFormat="false" ht="12" hidden="false" customHeight="false" outlineLevel="0" collapsed="false">
      <c r="C245" s="125" t="n">
        <v>0</v>
      </c>
      <c r="D245" s="125" t="n">
        <v>0</v>
      </c>
      <c r="E245" s="125" t="n">
        <v>0</v>
      </c>
      <c r="F245" s="125" t="n">
        <v>0</v>
      </c>
      <c r="G245" s="125" t="n">
        <v>0</v>
      </c>
      <c r="I245" s="125" t="n">
        <v>0</v>
      </c>
      <c r="J245" s="125" t="n">
        <v>0</v>
      </c>
      <c r="K245" s="127" t="n">
        <v>0.06</v>
      </c>
      <c r="L245" s="125" t="n">
        <v>0.00503207754843</v>
      </c>
      <c r="M245" s="125" t="n">
        <v>0</v>
      </c>
      <c r="N245" s="125" t="n">
        <v>0</v>
      </c>
      <c r="O245" s="125" t="n">
        <v>0</v>
      </c>
      <c r="P245" s="125" t="n">
        <v>0</v>
      </c>
      <c r="Q245" s="127" t="n">
        <v>0</v>
      </c>
      <c r="R245" s="127" t="n">
        <v>0.025</v>
      </c>
      <c r="S245" s="127" t="n">
        <v>0.02</v>
      </c>
      <c r="T245" s="127" t="n">
        <v>0.02</v>
      </c>
      <c r="U245" s="127" t="n">
        <v>0.015</v>
      </c>
      <c r="V245" s="127" t="n">
        <v>0</v>
      </c>
      <c r="W245" s="127" t="n">
        <v>0.01</v>
      </c>
      <c r="Y245" s="127" t="n">
        <v>0</v>
      </c>
      <c r="AA245" s="127" t="n">
        <v>0.015</v>
      </c>
      <c r="AC245" s="127" t="n">
        <v>0</v>
      </c>
      <c r="AD245" s="125" t="n">
        <v>0.01</v>
      </c>
    </row>
    <row r="246" customFormat="false" ht="12" hidden="false" customHeight="false" outlineLevel="0" collapsed="false">
      <c r="C246" s="125" t="n">
        <v>0</v>
      </c>
      <c r="D246" s="125" t="n">
        <v>0</v>
      </c>
      <c r="E246" s="125" t="n">
        <v>0</v>
      </c>
      <c r="F246" s="125" t="n">
        <v>0</v>
      </c>
      <c r="G246" s="125" t="n">
        <v>0</v>
      </c>
      <c r="I246" s="125" t="n">
        <v>0</v>
      </c>
      <c r="J246" s="125" t="n">
        <v>0</v>
      </c>
      <c r="K246" s="127" t="n">
        <v>-0.06</v>
      </c>
      <c r="L246" s="125" t="n">
        <v>0</v>
      </c>
      <c r="M246" s="125" t="n">
        <v>0</v>
      </c>
      <c r="N246" s="125" t="n">
        <v>0</v>
      </c>
      <c r="O246" s="125" t="n">
        <v>0</v>
      </c>
      <c r="P246" s="125" t="n">
        <v>0</v>
      </c>
      <c r="Q246" s="127" t="n">
        <v>0</v>
      </c>
      <c r="R246" s="127" t="n">
        <v>0.025</v>
      </c>
      <c r="S246" s="127" t="n">
        <v>0.02</v>
      </c>
      <c r="T246" s="127" t="n">
        <v>0.02</v>
      </c>
      <c r="U246" s="127" t="n">
        <v>0.015</v>
      </c>
      <c r="V246" s="127" t="n">
        <v>0</v>
      </c>
      <c r="W246" s="127" t="n">
        <v>0.01</v>
      </c>
      <c r="Y246" s="127" t="n">
        <v>0</v>
      </c>
      <c r="AA246" s="127" t="n">
        <v>0.015</v>
      </c>
      <c r="AC246" s="127" t="n">
        <v>0</v>
      </c>
      <c r="AD246" s="125" t="n">
        <v>0.01</v>
      </c>
    </row>
    <row r="247" customFormat="false" ht="12" hidden="false" customHeight="false" outlineLevel="0" collapsed="false">
      <c r="C247" s="125" t="n">
        <v>0</v>
      </c>
      <c r="D247" s="125" t="n">
        <v>0</v>
      </c>
      <c r="E247" s="125" t="n">
        <v>0</v>
      </c>
      <c r="F247" s="125" t="n">
        <v>0</v>
      </c>
      <c r="G247" s="125" t="n">
        <v>0</v>
      </c>
      <c r="I247" s="125" t="n">
        <v>0</v>
      </c>
      <c r="J247" s="125" t="n">
        <v>0</v>
      </c>
      <c r="K247" s="127" t="n">
        <v>-0.06</v>
      </c>
      <c r="L247" s="125" t="n">
        <v>0</v>
      </c>
      <c r="M247" s="125" t="n">
        <v>0</v>
      </c>
      <c r="N247" s="125" t="n">
        <v>0</v>
      </c>
      <c r="O247" s="125" t="n">
        <v>0</v>
      </c>
      <c r="P247" s="125" t="n">
        <v>0</v>
      </c>
      <c r="Q247" s="127" t="n">
        <v>0</v>
      </c>
      <c r="R247" s="127" t="n">
        <v>0.025</v>
      </c>
      <c r="S247" s="127" t="n">
        <v>0.02</v>
      </c>
      <c r="T247" s="127" t="n">
        <v>0.02</v>
      </c>
      <c r="U247" s="127" t="n">
        <v>0.015</v>
      </c>
      <c r="V247" s="127" t="n">
        <v>0</v>
      </c>
      <c r="W247" s="127" t="n">
        <v>0.01</v>
      </c>
      <c r="Y247" s="127" t="n">
        <v>0</v>
      </c>
      <c r="AA247" s="127" t="n">
        <v>0.015</v>
      </c>
      <c r="AC247" s="127" t="n">
        <v>0</v>
      </c>
      <c r="AD247" s="125" t="n">
        <v>0.01</v>
      </c>
    </row>
    <row r="248" customFormat="false" ht="12" hidden="false" customHeight="false" outlineLevel="0" collapsed="false">
      <c r="C248" s="125" t="n">
        <v>0</v>
      </c>
      <c r="D248" s="125" t="n">
        <v>0</v>
      </c>
      <c r="E248" s="125" t="n">
        <v>0</v>
      </c>
      <c r="F248" s="125" t="n">
        <v>0</v>
      </c>
      <c r="G248" s="125" t="n">
        <v>0</v>
      </c>
      <c r="I248" s="125" t="n">
        <v>0</v>
      </c>
      <c r="J248" s="125" t="n">
        <v>0</v>
      </c>
      <c r="K248" s="127" t="n">
        <v>-0.06</v>
      </c>
      <c r="L248" s="125" t="n">
        <v>-0.738</v>
      </c>
      <c r="M248" s="125" t="n">
        <v>0</v>
      </c>
      <c r="N248" s="125" t="n">
        <v>0</v>
      </c>
      <c r="O248" s="125" t="n">
        <v>0</v>
      </c>
      <c r="P248" s="125" t="n">
        <v>0</v>
      </c>
      <c r="Q248" s="127" t="n">
        <v>0</v>
      </c>
      <c r="R248" s="127" t="n">
        <v>0.025</v>
      </c>
      <c r="S248" s="127" t="n">
        <v>0.02</v>
      </c>
      <c r="T248" s="127" t="n">
        <v>0.02</v>
      </c>
      <c r="U248" s="127" t="n">
        <v>0.015</v>
      </c>
      <c r="V248" s="127" t="n">
        <v>0</v>
      </c>
      <c r="W248" s="127" t="n">
        <v>0.01</v>
      </c>
      <c r="Y248" s="127" t="n">
        <v>0</v>
      </c>
      <c r="AA248" s="127" t="n">
        <v>0.015</v>
      </c>
      <c r="AC248" s="127" t="n">
        <v>0</v>
      </c>
      <c r="AD248" s="125" t="n">
        <v>0.01</v>
      </c>
    </row>
    <row r="249" customFormat="false" ht="12" hidden="false" customHeight="false" outlineLevel="0" collapsed="false">
      <c r="C249" s="125" t="n">
        <v>0</v>
      </c>
      <c r="D249" s="125" t="n">
        <v>0</v>
      </c>
      <c r="E249" s="125" t="n">
        <v>0</v>
      </c>
      <c r="F249" s="125" t="n">
        <v>0</v>
      </c>
      <c r="G249" s="125" t="n">
        <v>0</v>
      </c>
      <c r="I249" s="125" t="n">
        <v>0</v>
      </c>
      <c r="J249" s="125" t="n">
        <v>0</v>
      </c>
      <c r="K249" s="127" t="n">
        <v>-0.06</v>
      </c>
      <c r="L249" s="125" t="n">
        <v>-0.738</v>
      </c>
      <c r="M249" s="125" t="n">
        <v>0</v>
      </c>
      <c r="N249" s="125" t="n">
        <v>0</v>
      </c>
      <c r="O249" s="125" t="n">
        <v>0</v>
      </c>
      <c r="P249" s="125" t="n">
        <v>0</v>
      </c>
      <c r="Q249" s="127" t="n">
        <v>0</v>
      </c>
      <c r="R249" s="127" t="n">
        <v>0.025</v>
      </c>
      <c r="S249" s="127" t="n">
        <v>0.02</v>
      </c>
      <c r="T249" s="127" t="n">
        <v>0.02</v>
      </c>
      <c r="U249" s="127" t="n">
        <v>0.015</v>
      </c>
      <c r="V249" s="127" t="n">
        <v>0</v>
      </c>
      <c r="W249" s="127" t="n">
        <v>0.01</v>
      </c>
      <c r="Y249" s="127" t="n">
        <v>0</v>
      </c>
      <c r="AA249" s="127" t="n">
        <v>0.015</v>
      </c>
      <c r="AC249" s="127" t="n">
        <v>0</v>
      </c>
      <c r="AD249" s="125" t="n">
        <v>0.01</v>
      </c>
    </row>
    <row r="250" customFormat="false" ht="12" hidden="false" customHeight="false" outlineLevel="0" collapsed="false">
      <c r="C250" s="125" t="n">
        <v>0</v>
      </c>
      <c r="D250" s="125" t="n">
        <v>0</v>
      </c>
      <c r="E250" s="125" t="n">
        <v>0</v>
      </c>
      <c r="F250" s="125" t="n">
        <v>0</v>
      </c>
      <c r="G250" s="125" t="n">
        <v>0</v>
      </c>
      <c r="I250" s="125" t="n">
        <v>0</v>
      </c>
      <c r="J250" s="125" t="n">
        <v>0</v>
      </c>
      <c r="K250" s="127" t="n">
        <v>-0.06</v>
      </c>
      <c r="M250" s="125" t="n">
        <v>0</v>
      </c>
      <c r="N250" s="125" t="n">
        <v>0</v>
      </c>
      <c r="O250" s="125" t="n">
        <v>0</v>
      </c>
      <c r="P250" s="125" t="n">
        <v>0</v>
      </c>
      <c r="Q250" s="127" t="n">
        <v>0</v>
      </c>
      <c r="R250" s="127" t="n">
        <v>0.025</v>
      </c>
      <c r="S250" s="127" t="n">
        <v>0.02</v>
      </c>
      <c r="T250" s="127" t="n">
        <v>0.02</v>
      </c>
      <c r="U250" s="127" t="n">
        <v>0.015</v>
      </c>
      <c r="V250" s="127" t="n">
        <v>0</v>
      </c>
      <c r="W250" s="127" t="n">
        <v>0.01</v>
      </c>
      <c r="Y250" s="127" t="n">
        <v>0</v>
      </c>
      <c r="AA250" s="127" t="n">
        <v>0.015</v>
      </c>
      <c r="AC250" s="127" t="n">
        <v>0</v>
      </c>
      <c r="AD250" s="125" t="n">
        <v>0.01</v>
      </c>
    </row>
    <row r="251" customFormat="false" ht="12" hidden="false" customHeight="false" outlineLevel="0" collapsed="false">
      <c r="C251" s="125" t="n">
        <v>0</v>
      </c>
      <c r="D251" s="125" t="n">
        <v>0</v>
      </c>
      <c r="E251" s="125" t="n">
        <v>0</v>
      </c>
      <c r="F251" s="125" t="n">
        <v>0</v>
      </c>
      <c r="G251" s="125" t="n">
        <v>0</v>
      </c>
      <c r="I251" s="125" t="n">
        <v>0</v>
      </c>
      <c r="J251" s="125" t="n">
        <v>0</v>
      </c>
      <c r="K251" s="127" t="n">
        <v>-0.06</v>
      </c>
      <c r="M251" s="125" t="n">
        <v>0</v>
      </c>
      <c r="N251" s="125" t="n">
        <v>0</v>
      </c>
      <c r="O251" s="125" t="n">
        <v>0</v>
      </c>
      <c r="P251" s="125" t="n">
        <v>0</v>
      </c>
      <c r="Q251" s="127" t="n">
        <v>0</v>
      </c>
      <c r="R251" s="127" t="n">
        <v>0.025</v>
      </c>
      <c r="S251" s="127" t="n">
        <v>0.02</v>
      </c>
      <c r="T251" s="127" t="n">
        <v>0.02</v>
      </c>
      <c r="U251" s="127" t="n">
        <v>0.015</v>
      </c>
      <c r="V251" s="127" t="n">
        <v>0</v>
      </c>
      <c r="W251" s="127" t="n">
        <v>0.01</v>
      </c>
      <c r="Y251" s="127" t="n">
        <v>0</v>
      </c>
      <c r="AA251" s="127" t="n">
        <v>0.015</v>
      </c>
      <c r="AC251" s="127" t="n">
        <v>0</v>
      </c>
      <c r="AD251" s="125" t="n">
        <v>0.01</v>
      </c>
    </row>
    <row r="252" customFormat="false" ht="12" hidden="false" customHeight="false" outlineLevel="0" collapsed="false">
      <c r="C252" s="125" t="n">
        <v>0</v>
      </c>
      <c r="D252" s="125" t="n">
        <v>0</v>
      </c>
      <c r="E252" s="125" t="n">
        <v>0</v>
      </c>
      <c r="F252" s="125" t="n">
        <v>0</v>
      </c>
      <c r="G252" s="125" t="n">
        <v>0</v>
      </c>
      <c r="I252" s="125" t="n">
        <v>0</v>
      </c>
      <c r="J252" s="125" t="n">
        <v>0</v>
      </c>
      <c r="K252" s="127" t="n">
        <v>-0.06</v>
      </c>
      <c r="M252" s="125" t="n">
        <v>0</v>
      </c>
      <c r="N252" s="125" t="n">
        <v>0</v>
      </c>
      <c r="O252" s="125" t="n">
        <v>0</v>
      </c>
      <c r="P252" s="125" t="n">
        <v>0</v>
      </c>
      <c r="Q252" s="127" t="n">
        <v>0</v>
      </c>
      <c r="R252" s="127" t="n">
        <v>0.025</v>
      </c>
      <c r="S252" s="127" t="n">
        <v>0.02</v>
      </c>
      <c r="T252" s="127" t="n">
        <v>0.02</v>
      </c>
      <c r="U252" s="127" t="n">
        <v>0.015</v>
      </c>
      <c r="V252" s="127" t="n">
        <v>0</v>
      </c>
      <c r="W252" s="127" t="n">
        <v>0.01</v>
      </c>
      <c r="Y252" s="127" t="n">
        <v>0</v>
      </c>
      <c r="AA252" s="127" t="n">
        <v>0.015</v>
      </c>
      <c r="AC252" s="127" t="n">
        <v>0</v>
      </c>
      <c r="AD252" s="125" t="n">
        <v>0.01</v>
      </c>
    </row>
    <row r="253" customFormat="false" ht="12" hidden="false" customHeight="false" outlineLevel="0" collapsed="false">
      <c r="C253" s="125" t="n">
        <v>0</v>
      </c>
      <c r="D253" s="125" t="n">
        <v>0</v>
      </c>
      <c r="E253" s="125" t="n">
        <v>0</v>
      </c>
      <c r="F253" s="125" t="n">
        <v>0</v>
      </c>
      <c r="G253" s="125" t="n">
        <v>0</v>
      </c>
      <c r="I253" s="125" t="n">
        <v>0</v>
      </c>
      <c r="J253" s="125" t="n">
        <v>0</v>
      </c>
      <c r="K253" s="127" t="n">
        <v>-0.06</v>
      </c>
      <c r="M253" s="125" t="n">
        <v>0</v>
      </c>
      <c r="N253" s="125" t="n">
        <v>0</v>
      </c>
      <c r="O253" s="125" t="n">
        <v>0</v>
      </c>
      <c r="P253" s="125" t="n">
        <v>0</v>
      </c>
      <c r="Q253" s="127" t="n">
        <v>0</v>
      </c>
      <c r="R253" s="127" t="n">
        <v>0.025</v>
      </c>
      <c r="S253" s="127" t="n">
        <v>0.02</v>
      </c>
      <c r="T253" s="127" t="n">
        <v>0.02</v>
      </c>
      <c r="U253" s="127" t="n">
        <v>0.015</v>
      </c>
      <c r="V253" s="127" t="n">
        <v>0</v>
      </c>
      <c r="W253" s="127" t="n">
        <v>0.01</v>
      </c>
      <c r="Y253" s="127" t="n">
        <v>0</v>
      </c>
      <c r="AA253" s="127" t="n">
        <v>0.015</v>
      </c>
      <c r="AC253" s="127" t="n">
        <v>0</v>
      </c>
      <c r="AD253" s="125" t="n">
        <v>0.01</v>
      </c>
    </row>
    <row r="254" customFormat="false" ht="12" hidden="false" customHeight="false" outlineLevel="0" collapsed="false">
      <c r="C254" s="125" t="n">
        <v>0</v>
      </c>
      <c r="D254" s="125" t="n">
        <v>0</v>
      </c>
      <c r="E254" s="125" t="n">
        <v>0</v>
      </c>
      <c r="F254" s="125" t="n">
        <v>0</v>
      </c>
      <c r="G254" s="125" t="n">
        <v>0</v>
      </c>
      <c r="I254" s="125" t="n">
        <v>0</v>
      </c>
      <c r="J254" s="125" t="n">
        <v>0</v>
      </c>
      <c r="K254" s="127" t="n">
        <v>-0.06</v>
      </c>
      <c r="M254" s="125" t="n">
        <v>0</v>
      </c>
      <c r="N254" s="125" t="n">
        <v>0</v>
      </c>
      <c r="O254" s="125" t="n">
        <v>0</v>
      </c>
      <c r="P254" s="125" t="n">
        <v>0</v>
      </c>
      <c r="Q254" s="127" t="n">
        <v>0</v>
      </c>
      <c r="R254" s="127" t="n">
        <v>0.025</v>
      </c>
      <c r="S254" s="127" t="n">
        <v>0.02</v>
      </c>
      <c r="T254" s="127" t="n">
        <v>0.02</v>
      </c>
      <c r="U254" s="127" t="n">
        <v>0.015</v>
      </c>
      <c r="V254" s="127" t="n">
        <v>0</v>
      </c>
      <c r="W254" s="127" t="n">
        <v>0.01</v>
      </c>
      <c r="Y254" s="127" t="n">
        <v>0</v>
      </c>
      <c r="AA254" s="127" t="n">
        <v>0.015</v>
      </c>
      <c r="AC254" s="127" t="n">
        <v>0</v>
      </c>
      <c r="AD254" s="125" t="n">
        <v>0.01</v>
      </c>
    </row>
    <row r="255" customFormat="false" ht="12" hidden="false" customHeight="false" outlineLevel="0" collapsed="false">
      <c r="C255" s="125" t="n">
        <v>0</v>
      </c>
      <c r="D255" s="125" t="n">
        <v>0</v>
      </c>
      <c r="E255" s="125" t="n">
        <v>0</v>
      </c>
      <c r="F255" s="125" t="n">
        <v>0</v>
      </c>
      <c r="G255" s="125" t="n">
        <v>0</v>
      </c>
      <c r="I255" s="125" t="n">
        <v>0</v>
      </c>
      <c r="J255" s="125" t="n">
        <v>0</v>
      </c>
      <c r="K255" s="127" t="n">
        <v>-0.06</v>
      </c>
      <c r="M255" s="125" t="n">
        <v>0</v>
      </c>
      <c r="N255" s="125" t="n">
        <v>0</v>
      </c>
      <c r="O255" s="125" t="n">
        <v>0</v>
      </c>
      <c r="P255" s="125" t="n">
        <v>0</v>
      </c>
      <c r="Q255" s="127" t="n">
        <v>0</v>
      </c>
      <c r="R255" s="127" t="n">
        <v>0.025</v>
      </c>
      <c r="S255" s="127" t="n">
        <v>0.02</v>
      </c>
      <c r="T255" s="127" t="n">
        <v>0.02</v>
      </c>
      <c r="U255" s="127" t="n">
        <v>0.015</v>
      </c>
      <c r="V255" s="127" t="n">
        <v>0</v>
      </c>
      <c r="W255" s="127" t="n">
        <v>0.01</v>
      </c>
      <c r="Y255" s="127" t="n">
        <v>0</v>
      </c>
      <c r="AA255" s="127" t="n">
        <v>0.015</v>
      </c>
      <c r="AC255" s="127" t="n">
        <v>0</v>
      </c>
      <c r="AD255" s="125" t="n">
        <v>0.01</v>
      </c>
    </row>
    <row r="256" customFormat="false" ht="12" hidden="false" customHeight="false" outlineLevel="0" collapsed="false">
      <c r="C256" s="125" t="n">
        <v>0</v>
      </c>
      <c r="D256" s="125" t="n">
        <v>0</v>
      </c>
      <c r="E256" s="125" t="n">
        <v>0</v>
      </c>
      <c r="F256" s="125" t="n">
        <v>0</v>
      </c>
      <c r="G256" s="125" t="n">
        <v>0</v>
      </c>
      <c r="I256" s="125" t="n">
        <v>0</v>
      </c>
      <c r="J256" s="125" t="n">
        <v>0</v>
      </c>
      <c r="K256" s="127" t="n">
        <v>-0.06</v>
      </c>
      <c r="M256" s="125" t="n">
        <v>0</v>
      </c>
      <c r="N256" s="125" t="n">
        <v>0</v>
      </c>
      <c r="O256" s="125" t="n">
        <v>0</v>
      </c>
      <c r="P256" s="125" t="n">
        <v>0</v>
      </c>
      <c r="Q256" s="127" t="n">
        <v>0</v>
      </c>
      <c r="R256" s="127" t="n">
        <v>0.025</v>
      </c>
      <c r="S256" s="127" t="n">
        <v>0.02</v>
      </c>
      <c r="T256" s="127" t="n">
        <v>0.02</v>
      </c>
      <c r="U256" s="127" t="n">
        <v>0.015</v>
      </c>
      <c r="V256" s="127" t="n">
        <v>0</v>
      </c>
      <c r="W256" s="127" t="n">
        <v>0.01</v>
      </c>
      <c r="Y256" s="127" t="n">
        <v>0</v>
      </c>
      <c r="AA256" s="127" t="n">
        <v>0.015</v>
      </c>
      <c r="AC256" s="127" t="n">
        <v>0</v>
      </c>
      <c r="AD256" s="125" t="n">
        <v>0.01</v>
      </c>
    </row>
    <row r="257" customFormat="false" ht="12" hidden="false" customHeight="false" outlineLevel="0" collapsed="false">
      <c r="C257" s="125" t="n">
        <v>0</v>
      </c>
      <c r="D257" s="125" t="n">
        <v>0</v>
      </c>
      <c r="E257" s="125" t="n">
        <v>0</v>
      </c>
      <c r="F257" s="125" t="n">
        <v>0</v>
      </c>
      <c r="G257" s="125" t="n">
        <v>0</v>
      </c>
      <c r="I257" s="125" t="n">
        <v>0</v>
      </c>
      <c r="J257" s="125" t="n">
        <v>0</v>
      </c>
      <c r="K257" s="127" t="n">
        <v>-0.06</v>
      </c>
      <c r="M257" s="125" t="n">
        <v>0</v>
      </c>
      <c r="N257" s="125" t="n">
        <v>0</v>
      </c>
      <c r="O257" s="125" t="n">
        <v>0</v>
      </c>
      <c r="P257" s="125" t="n">
        <v>0</v>
      </c>
      <c r="Q257" s="127" t="n">
        <v>0</v>
      </c>
      <c r="R257" s="127" t="n">
        <v>0.025</v>
      </c>
      <c r="S257" s="127" t="n">
        <v>0.02</v>
      </c>
      <c r="T257" s="127" t="n">
        <v>0.02</v>
      </c>
      <c r="U257" s="127" t="n">
        <v>0.015</v>
      </c>
      <c r="V257" s="127" t="n">
        <v>0</v>
      </c>
      <c r="W257" s="127" t="n">
        <v>0.01</v>
      </c>
      <c r="Y257" s="127" t="n">
        <v>0</v>
      </c>
      <c r="AA257" s="127" t="n">
        <v>0.015</v>
      </c>
      <c r="AC257" s="127" t="n">
        <v>0</v>
      </c>
      <c r="AD257" s="125" t="n">
        <v>0.01</v>
      </c>
    </row>
    <row r="258" customFormat="false" ht="12" hidden="false" customHeight="false" outlineLevel="0" collapsed="false">
      <c r="C258" s="125" t="n">
        <v>0</v>
      </c>
      <c r="D258" s="125" t="n">
        <v>0</v>
      </c>
      <c r="E258" s="125" t="n">
        <v>0</v>
      </c>
      <c r="F258" s="125" t="n">
        <v>0</v>
      </c>
      <c r="G258" s="125" t="n">
        <v>0</v>
      </c>
      <c r="I258" s="125" t="n">
        <v>0</v>
      </c>
      <c r="J258" s="125" t="n">
        <v>0</v>
      </c>
      <c r="K258" s="127" t="n">
        <v>-0.06</v>
      </c>
      <c r="M258" s="125" t="n">
        <v>0</v>
      </c>
      <c r="N258" s="125" t="n">
        <v>0</v>
      </c>
      <c r="O258" s="125" t="n">
        <v>0</v>
      </c>
      <c r="P258" s="125" t="n">
        <v>0</v>
      </c>
      <c r="Q258" s="127" t="n">
        <v>0</v>
      </c>
      <c r="R258" s="127" t="n">
        <v>0.025</v>
      </c>
      <c r="S258" s="127" t="n">
        <v>0.02</v>
      </c>
      <c r="T258" s="127" t="n">
        <v>0.02</v>
      </c>
      <c r="U258" s="127" t="n">
        <v>0.015</v>
      </c>
      <c r="V258" s="127" t="n">
        <v>0</v>
      </c>
      <c r="W258" s="127" t="n">
        <v>0.01</v>
      </c>
      <c r="Y258" s="127" t="n">
        <v>0</v>
      </c>
      <c r="AA258" s="127" t="n">
        <v>0.015</v>
      </c>
      <c r="AC258" s="127" t="n">
        <v>0</v>
      </c>
      <c r="AD258" s="125" t="n">
        <v>0.01</v>
      </c>
    </row>
    <row r="259" customFormat="false" ht="12" hidden="false" customHeight="false" outlineLevel="0" collapsed="false">
      <c r="C259" s="125" t="n">
        <v>0</v>
      </c>
      <c r="D259" s="125" t="n">
        <v>0</v>
      </c>
      <c r="E259" s="125" t="n">
        <v>0</v>
      </c>
      <c r="F259" s="125" t="n">
        <v>0</v>
      </c>
      <c r="G259" s="125" t="n">
        <v>0</v>
      </c>
      <c r="I259" s="125" t="n">
        <v>0</v>
      </c>
      <c r="J259" s="125" t="n">
        <v>0</v>
      </c>
      <c r="K259" s="127" t="n">
        <v>-0.06</v>
      </c>
      <c r="M259" s="125" t="n">
        <v>0</v>
      </c>
      <c r="N259" s="125" t="n">
        <v>0</v>
      </c>
      <c r="O259" s="125" t="n">
        <v>0</v>
      </c>
      <c r="P259" s="125" t="n">
        <v>0</v>
      </c>
      <c r="Q259" s="127" t="n">
        <v>0</v>
      </c>
      <c r="R259" s="127" t="n">
        <v>0.025</v>
      </c>
      <c r="S259" s="127" t="n">
        <v>0.02</v>
      </c>
      <c r="T259" s="127" t="n">
        <v>0.02</v>
      </c>
      <c r="U259" s="127" t="n">
        <v>0.015</v>
      </c>
      <c r="V259" s="127" t="n">
        <v>0</v>
      </c>
      <c r="W259" s="127" t="n">
        <v>0.01</v>
      </c>
      <c r="Y259" s="127" t="n">
        <v>0</v>
      </c>
      <c r="AA259" s="127" t="n">
        <v>0.015</v>
      </c>
      <c r="AC259" s="127" t="n">
        <v>0</v>
      </c>
      <c r="AD259" s="125" t="n">
        <v>0.01</v>
      </c>
    </row>
    <row r="260" customFormat="false" ht="12" hidden="false" customHeight="false" outlineLevel="0" collapsed="false">
      <c r="C260" s="125" t="n">
        <v>0</v>
      </c>
      <c r="D260" s="125" t="n">
        <v>0</v>
      </c>
      <c r="E260" s="125" t="n">
        <v>0</v>
      </c>
      <c r="F260" s="125" t="n">
        <v>0</v>
      </c>
      <c r="G260" s="125" t="n">
        <v>0</v>
      </c>
      <c r="I260" s="125" t="n">
        <v>0</v>
      </c>
      <c r="J260" s="125" t="n">
        <v>0</v>
      </c>
      <c r="K260" s="127" t="n">
        <v>-0.06</v>
      </c>
      <c r="M260" s="125" t="n">
        <v>0</v>
      </c>
      <c r="N260" s="125" t="n">
        <v>0</v>
      </c>
      <c r="O260" s="125" t="n">
        <v>0</v>
      </c>
      <c r="P260" s="125" t="n">
        <v>0</v>
      </c>
      <c r="Q260" s="127" t="n">
        <v>0</v>
      </c>
      <c r="R260" s="127" t="n">
        <v>0.025</v>
      </c>
      <c r="S260" s="127" t="n">
        <v>0.02</v>
      </c>
      <c r="T260" s="127" t="n">
        <v>0.02</v>
      </c>
      <c r="U260" s="127" t="n">
        <v>0.015</v>
      </c>
      <c r="V260" s="127" t="n">
        <v>0</v>
      </c>
      <c r="W260" s="127" t="n">
        <v>0.01</v>
      </c>
      <c r="Y260" s="127" t="n">
        <v>0</v>
      </c>
      <c r="AA260" s="127" t="n">
        <v>0.015</v>
      </c>
      <c r="AC260" s="127" t="n">
        <v>0</v>
      </c>
      <c r="AD260" s="125" t="n">
        <v>0.01</v>
      </c>
    </row>
    <row r="261" customFormat="false" ht="12" hidden="false" customHeight="false" outlineLevel="0" collapsed="false">
      <c r="C261" s="125" t="n">
        <v>0</v>
      </c>
      <c r="D261" s="125" t="n">
        <v>0</v>
      </c>
      <c r="E261" s="125" t="n">
        <v>0</v>
      </c>
      <c r="F261" s="125" t="n">
        <v>0</v>
      </c>
      <c r="G261" s="125" t="n">
        <v>0</v>
      </c>
      <c r="I261" s="125" t="n">
        <v>0</v>
      </c>
      <c r="J261" s="125" t="n">
        <v>0</v>
      </c>
      <c r="K261" s="127" t="n">
        <v>-0.06</v>
      </c>
      <c r="M261" s="125" t="n">
        <v>0</v>
      </c>
      <c r="N261" s="125" t="n">
        <v>0</v>
      </c>
      <c r="O261" s="125" t="n">
        <v>0</v>
      </c>
      <c r="P261" s="125" t="n">
        <v>0</v>
      </c>
      <c r="Q261" s="127" t="n">
        <v>0</v>
      </c>
      <c r="R261" s="127" t="n">
        <v>0.025</v>
      </c>
      <c r="S261" s="127" t="n">
        <v>0.02</v>
      </c>
      <c r="T261" s="127" t="n">
        <v>0.02</v>
      </c>
      <c r="U261" s="127" t="n">
        <v>0.015</v>
      </c>
      <c r="V261" s="127" t="n">
        <v>0</v>
      </c>
      <c r="W261" s="127" t="n">
        <v>0.01</v>
      </c>
      <c r="Y261" s="127" t="n">
        <v>0</v>
      </c>
      <c r="AA261" s="127" t="n">
        <v>0.015</v>
      </c>
      <c r="AC261" s="127" t="n">
        <v>0</v>
      </c>
      <c r="AD261" s="125" t="n">
        <v>0.01</v>
      </c>
    </row>
    <row r="262" customFormat="false" ht="12" hidden="false" customHeight="false" outlineLevel="0" collapsed="false">
      <c r="C262" s="125" t="n">
        <v>0</v>
      </c>
      <c r="D262" s="125" t="n">
        <v>0</v>
      </c>
      <c r="E262" s="125" t="n">
        <v>0</v>
      </c>
      <c r="F262" s="125" t="n">
        <v>0</v>
      </c>
      <c r="G262" s="125" t="n">
        <v>0</v>
      </c>
      <c r="I262" s="125" t="n">
        <v>0</v>
      </c>
      <c r="J262" s="125" t="n">
        <v>0</v>
      </c>
      <c r="K262" s="127" t="n">
        <v>-0.06</v>
      </c>
      <c r="M262" s="125" t="n">
        <v>0</v>
      </c>
      <c r="N262" s="125" t="n">
        <v>0</v>
      </c>
      <c r="O262" s="125" t="n">
        <v>0</v>
      </c>
      <c r="P262" s="125" t="n">
        <v>0</v>
      </c>
      <c r="Q262" s="127" t="n">
        <v>0</v>
      </c>
      <c r="R262" s="127" t="n">
        <v>0.025</v>
      </c>
      <c r="S262" s="127" t="n">
        <v>0.02</v>
      </c>
      <c r="T262" s="127" t="n">
        <v>0.02</v>
      </c>
      <c r="U262" s="127" t="n">
        <v>0.015</v>
      </c>
      <c r="V262" s="127" t="n">
        <v>0</v>
      </c>
      <c r="W262" s="127" t="n">
        <v>0.01</v>
      </c>
      <c r="Y262" s="127" t="n">
        <v>0</v>
      </c>
      <c r="AA262" s="127" t="n">
        <v>0.015</v>
      </c>
      <c r="AC262" s="127" t="n">
        <v>0</v>
      </c>
      <c r="AD262" s="125" t="n">
        <v>0.01</v>
      </c>
    </row>
    <row r="263" customFormat="false" ht="12" hidden="false" customHeight="false" outlineLevel="0" collapsed="false">
      <c r="C263" s="125" t="n">
        <v>0</v>
      </c>
      <c r="D263" s="125" t="n">
        <v>0</v>
      </c>
      <c r="E263" s="125" t="n">
        <v>0</v>
      </c>
      <c r="F263" s="125" t="n">
        <v>0</v>
      </c>
      <c r="G263" s="125" t="n">
        <v>0</v>
      </c>
      <c r="I263" s="125" t="n">
        <v>0</v>
      </c>
      <c r="J263" s="125" t="n">
        <v>0</v>
      </c>
      <c r="K263" s="127" t="n">
        <v>-0.06</v>
      </c>
      <c r="M263" s="125" t="n">
        <v>0</v>
      </c>
      <c r="N263" s="125" t="n">
        <v>0</v>
      </c>
      <c r="O263" s="125" t="n">
        <v>0</v>
      </c>
      <c r="P263" s="125" t="n">
        <v>0</v>
      </c>
      <c r="Q263" s="127" t="n">
        <v>0</v>
      </c>
      <c r="R263" s="127" t="n">
        <v>0.025</v>
      </c>
      <c r="S263" s="127" t="n">
        <v>0.02</v>
      </c>
      <c r="T263" s="127" t="n">
        <v>0.02</v>
      </c>
      <c r="U263" s="127" t="n">
        <v>0.015</v>
      </c>
      <c r="V263" s="127" t="n">
        <v>0</v>
      </c>
      <c r="W263" s="127" t="n">
        <v>0.01</v>
      </c>
      <c r="Y263" s="127" t="n">
        <v>0</v>
      </c>
      <c r="AA263" s="127" t="n">
        <v>0.015</v>
      </c>
      <c r="AC263" s="127" t="n">
        <v>0</v>
      </c>
      <c r="AD263" s="125" t="n">
        <v>0.01</v>
      </c>
    </row>
    <row r="264" customFormat="false" ht="12" hidden="false" customHeight="false" outlineLevel="0" collapsed="false">
      <c r="C264" s="125" t="n">
        <v>0</v>
      </c>
      <c r="D264" s="125" t="n">
        <v>0</v>
      </c>
      <c r="E264" s="125" t="n">
        <v>0</v>
      </c>
      <c r="F264" s="125" t="n">
        <v>0</v>
      </c>
      <c r="G264" s="125" t="n">
        <v>0</v>
      </c>
      <c r="I264" s="125" t="n">
        <v>0</v>
      </c>
      <c r="J264" s="125" t="n">
        <v>0</v>
      </c>
      <c r="K264" s="127" t="n">
        <v>-0.06</v>
      </c>
      <c r="M264" s="125" t="n">
        <v>0</v>
      </c>
      <c r="N264" s="125" t="n">
        <v>0</v>
      </c>
      <c r="O264" s="125" t="n">
        <v>0</v>
      </c>
      <c r="P264" s="125" t="n">
        <v>0</v>
      </c>
      <c r="Q264" s="127" t="n">
        <v>0</v>
      </c>
      <c r="R264" s="127" t="n">
        <v>0.025</v>
      </c>
      <c r="S264" s="127" t="n">
        <v>0.02</v>
      </c>
      <c r="T264" s="127" t="n">
        <v>0.02</v>
      </c>
      <c r="U264" s="127" t="n">
        <v>0.015</v>
      </c>
      <c r="V264" s="127" t="n">
        <v>0</v>
      </c>
      <c r="W264" s="127" t="n">
        <v>0.01</v>
      </c>
      <c r="Y264" s="127" t="n">
        <v>0</v>
      </c>
      <c r="AA264" s="127" t="n">
        <v>0.015</v>
      </c>
      <c r="AC264" s="127" t="n">
        <v>0</v>
      </c>
      <c r="AD264" s="125" t="n">
        <v>0.01</v>
      </c>
    </row>
    <row r="265" customFormat="false" ht="12" hidden="false" customHeight="false" outlineLevel="0" collapsed="false">
      <c r="C265" s="125" t="n">
        <v>0</v>
      </c>
      <c r="D265" s="125" t="n">
        <v>0</v>
      </c>
      <c r="E265" s="125" t="n">
        <v>0</v>
      </c>
      <c r="F265" s="125" t="n">
        <v>0</v>
      </c>
      <c r="G265" s="125" t="n">
        <v>0</v>
      </c>
      <c r="I265" s="125" t="n">
        <v>0</v>
      </c>
      <c r="J265" s="125" t="n">
        <v>0</v>
      </c>
      <c r="K265" s="127" t="n">
        <v>-0.06</v>
      </c>
      <c r="M265" s="125" t="n">
        <v>0</v>
      </c>
      <c r="N265" s="125" t="n">
        <v>0</v>
      </c>
      <c r="O265" s="125" t="n">
        <v>0</v>
      </c>
      <c r="P265" s="125" t="n">
        <v>0</v>
      </c>
      <c r="Q265" s="127" t="n">
        <v>0</v>
      </c>
      <c r="R265" s="127" t="n">
        <v>0.025</v>
      </c>
      <c r="S265" s="127" t="n">
        <v>0.02</v>
      </c>
      <c r="T265" s="127" t="n">
        <v>0.02</v>
      </c>
      <c r="U265" s="127" t="n">
        <v>0.015</v>
      </c>
      <c r="V265" s="127" t="n">
        <v>0</v>
      </c>
      <c r="W265" s="127" t="n">
        <v>0.01</v>
      </c>
      <c r="Y265" s="127" t="n">
        <v>0</v>
      </c>
      <c r="AA265" s="127" t="n">
        <v>0.015</v>
      </c>
      <c r="AC265" s="127" t="n">
        <v>0</v>
      </c>
      <c r="AD265" s="125" t="n">
        <v>0.01</v>
      </c>
    </row>
    <row r="266" customFormat="false" ht="12" hidden="false" customHeight="false" outlineLevel="0" collapsed="false">
      <c r="C266" s="125" t="n">
        <v>0</v>
      </c>
      <c r="D266" s="125" t="n">
        <v>0</v>
      </c>
      <c r="E266" s="125" t="n">
        <v>0</v>
      </c>
      <c r="F266" s="125" t="n">
        <v>0</v>
      </c>
      <c r="G266" s="125" t="n">
        <v>0</v>
      </c>
      <c r="I266" s="125" t="n">
        <v>0</v>
      </c>
      <c r="J266" s="125" t="n">
        <v>0</v>
      </c>
      <c r="K266" s="127" t="n">
        <v>-0.06</v>
      </c>
      <c r="M266" s="125" t="n">
        <v>0</v>
      </c>
      <c r="N266" s="125" t="n">
        <v>0</v>
      </c>
      <c r="O266" s="125" t="n">
        <v>0</v>
      </c>
      <c r="P266" s="125" t="n">
        <v>0</v>
      </c>
      <c r="Q266" s="127" t="n">
        <v>0</v>
      </c>
      <c r="R266" s="127" t="n">
        <v>0.025</v>
      </c>
      <c r="S266" s="127" t="n">
        <v>0.02</v>
      </c>
      <c r="T266" s="127" t="n">
        <v>0.02</v>
      </c>
      <c r="U266" s="127" t="n">
        <v>0.015</v>
      </c>
      <c r="V266" s="127" t="n">
        <v>0</v>
      </c>
      <c r="W266" s="127" t="n">
        <v>0.01</v>
      </c>
      <c r="Y266" s="127" t="n">
        <v>0</v>
      </c>
      <c r="AA266" s="127" t="n">
        <v>0.015</v>
      </c>
      <c r="AC266" s="127" t="n">
        <v>0</v>
      </c>
      <c r="AD266" s="125" t="n">
        <v>0.01</v>
      </c>
    </row>
    <row r="267" customFormat="false" ht="12" hidden="false" customHeight="false" outlineLevel="0" collapsed="false">
      <c r="C267" s="125" t="n">
        <v>0</v>
      </c>
      <c r="D267" s="125" t="n">
        <v>0</v>
      </c>
      <c r="E267" s="125" t="n">
        <v>0</v>
      </c>
      <c r="F267" s="125" t="n">
        <v>0</v>
      </c>
      <c r="G267" s="125" t="n">
        <v>0</v>
      </c>
      <c r="I267" s="125" t="n">
        <v>0</v>
      </c>
      <c r="J267" s="125" t="n">
        <v>0</v>
      </c>
      <c r="K267" s="127" t="n">
        <v>-0.06</v>
      </c>
      <c r="M267" s="125" t="n">
        <v>0</v>
      </c>
      <c r="N267" s="125" t="n">
        <v>0</v>
      </c>
      <c r="O267" s="125" t="n">
        <v>0</v>
      </c>
      <c r="P267" s="125" t="n">
        <v>0</v>
      </c>
      <c r="Q267" s="127" t="n">
        <v>0</v>
      </c>
      <c r="R267" s="127" t="n">
        <v>0.025</v>
      </c>
      <c r="S267" s="127" t="n">
        <v>0.02</v>
      </c>
      <c r="T267" s="127" t="n">
        <v>0.02</v>
      </c>
      <c r="U267" s="127" t="n">
        <v>0.015</v>
      </c>
      <c r="V267" s="127" t="n">
        <v>0</v>
      </c>
      <c r="W267" s="127" t="n">
        <v>0.01</v>
      </c>
      <c r="Y267" s="127" t="n">
        <v>0</v>
      </c>
      <c r="AA267" s="127" t="n">
        <v>0.015</v>
      </c>
      <c r="AC267" s="127" t="n">
        <v>0</v>
      </c>
      <c r="AD267" s="125" t="n">
        <v>0.01</v>
      </c>
    </row>
    <row r="268" customFormat="false" ht="12" hidden="false" customHeight="false" outlineLevel="0" collapsed="false">
      <c r="C268" s="125" t="n">
        <v>0</v>
      </c>
      <c r="D268" s="125" t="n">
        <v>0</v>
      </c>
      <c r="E268" s="125" t="n">
        <v>0</v>
      </c>
      <c r="F268" s="125" t="n">
        <v>0</v>
      </c>
      <c r="G268" s="125" t="n">
        <v>0</v>
      </c>
      <c r="I268" s="125" t="n">
        <v>0</v>
      </c>
      <c r="J268" s="125" t="n">
        <v>0</v>
      </c>
      <c r="K268" s="127" t="n">
        <v>-0.06</v>
      </c>
      <c r="M268" s="125" t="n">
        <v>0</v>
      </c>
      <c r="N268" s="125" t="n">
        <v>0</v>
      </c>
      <c r="O268" s="125" t="n">
        <v>0</v>
      </c>
      <c r="P268" s="125" t="n">
        <v>0</v>
      </c>
      <c r="Q268" s="127" t="n">
        <v>0</v>
      </c>
      <c r="R268" s="127" t="n">
        <v>0.025</v>
      </c>
      <c r="S268" s="127" t="n">
        <v>0.02</v>
      </c>
      <c r="T268" s="127" t="n">
        <v>0.02</v>
      </c>
      <c r="U268" s="127" t="n">
        <v>0.015</v>
      </c>
      <c r="V268" s="127" t="n">
        <v>0</v>
      </c>
      <c r="W268" s="127" t="n">
        <v>0.01</v>
      </c>
      <c r="Y268" s="127" t="n">
        <v>0</v>
      </c>
      <c r="AA268" s="127" t="n">
        <v>0.015</v>
      </c>
      <c r="AC268" s="127" t="n">
        <v>0</v>
      </c>
      <c r="AD268" s="125" t="n">
        <v>0.01</v>
      </c>
    </row>
    <row r="269" customFormat="false" ht="12" hidden="false" customHeight="false" outlineLevel="0" collapsed="false">
      <c r="C269" s="125" t="n">
        <v>0</v>
      </c>
      <c r="D269" s="125" t="n">
        <v>0</v>
      </c>
      <c r="E269" s="125" t="n">
        <v>0</v>
      </c>
      <c r="F269" s="125" t="n">
        <v>0</v>
      </c>
      <c r="G269" s="125" t="n">
        <v>0</v>
      </c>
      <c r="I269" s="125" t="n">
        <v>0</v>
      </c>
      <c r="J269" s="125" t="n">
        <v>0</v>
      </c>
      <c r="K269" s="127" t="n">
        <v>-0.06</v>
      </c>
      <c r="M269" s="125" t="n">
        <v>0</v>
      </c>
      <c r="N269" s="125" t="n">
        <v>0</v>
      </c>
      <c r="O269" s="125" t="n">
        <v>0</v>
      </c>
      <c r="P269" s="125" t="n">
        <v>0</v>
      </c>
      <c r="Q269" s="127" t="n">
        <v>0</v>
      </c>
      <c r="R269" s="127" t="n">
        <v>0.025</v>
      </c>
      <c r="S269" s="127" t="n">
        <v>0.02</v>
      </c>
      <c r="T269" s="127" t="n">
        <v>0.02</v>
      </c>
      <c r="U269" s="127" t="n">
        <v>0.015</v>
      </c>
      <c r="V269" s="127" t="n">
        <v>0</v>
      </c>
      <c r="W269" s="127" t="n">
        <v>0.01</v>
      </c>
      <c r="Y269" s="127" t="n">
        <v>0</v>
      </c>
      <c r="AA269" s="127" t="n">
        <v>0.015</v>
      </c>
      <c r="AC269" s="127" t="n">
        <v>0</v>
      </c>
      <c r="AD269" s="125" t="n">
        <v>0.01</v>
      </c>
    </row>
    <row r="270" customFormat="false" ht="12" hidden="false" customHeight="false" outlineLevel="0" collapsed="false">
      <c r="C270" s="125" t="n">
        <v>6.0355</v>
      </c>
      <c r="D270" s="125" t="n">
        <v>0</v>
      </c>
      <c r="E270" s="125" t="n">
        <v>0</v>
      </c>
      <c r="F270" s="125" t="n">
        <v>0</v>
      </c>
      <c r="G270" s="125" t="n">
        <v>0</v>
      </c>
      <c r="I270" s="125" t="n">
        <v>0</v>
      </c>
      <c r="J270" s="125" t="n">
        <v>0</v>
      </c>
      <c r="K270" s="127" t="n">
        <v>-0.06</v>
      </c>
      <c r="M270" s="125" t="n">
        <v>0</v>
      </c>
      <c r="N270" s="125" t="n">
        <v>0</v>
      </c>
      <c r="O270" s="125" t="n">
        <v>0</v>
      </c>
      <c r="P270" s="125" t="n">
        <v>0</v>
      </c>
      <c r="Q270" s="127" t="n">
        <v>0</v>
      </c>
      <c r="R270" s="127" t="n">
        <v>0.025</v>
      </c>
      <c r="S270" s="127" t="n">
        <v>0.02</v>
      </c>
      <c r="T270" s="127" t="n">
        <v>0.02</v>
      </c>
      <c r="U270" s="127" t="n">
        <v>0.015</v>
      </c>
      <c r="V270" s="127" t="n">
        <v>0</v>
      </c>
      <c r="W270" s="127" t="n">
        <v>0.01</v>
      </c>
      <c r="Y270" s="127" t="n">
        <v>0</v>
      </c>
      <c r="AA270" s="127" t="n">
        <v>0.015</v>
      </c>
      <c r="AC270" s="127" t="n">
        <v>0</v>
      </c>
      <c r="AD270" s="125" t="n">
        <v>0.01</v>
      </c>
    </row>
    <row r="271" customFormat="false" ht="12" hidden="false" customHeight="false" outlineLevel="0" collapsed="false">
      <c r="C271" s="125" t="n">
        <v>5.9485</v>
      </c>
      <c r="D271" s="125" t="n">
        <v>0</v>
      </c>
      <c r="E271" s="125" t="n">
        <v>0</v>
      </c>
      <c r="F271" s="125" t="n">
        <v>0</v>
      </c>
      <c r="G271" s="125" t="n">
        <v>0</v>
      </c>
      <c r="I271" s="125" t="n">
        <v>0</v>
      </c>
      <c r="J271" s="125" t="n">
        <v>0</v>
      </c>
      <c r="K271" s="127" t="n">
        <v>-0.06</v>
      </c>
      <c r="M271" s="125" t="n">
        <v>0</v>
      </c>
      <c r="N271" s="125" t="n">
        <v>0</v>
      </c>
      <c r="O271" s="125" t="n">
        <v>0</v>
      </c>
      <c r="P271" s="125" t="n">
        <v>0</v>
      </c>
      <c r="Q271" s="127" t="n">
        <v>0</v>
      </c>
      <c r="R271" s="127" t="n">
        <v>0.025</v>
      </c>
      <c r="S271" s="127" t="n">
        <v>0.02</v>
      </c>
      <c r="T271" s="127" t="n">
        <v>0.02</v>
      </c>
      <c r="U271" s="127" t="n">
        <v>0.015</v>
      </c>
      <c r="V271" s="127" t="n">
        <v>0</v>
      </c>
      <c r="W271" s="127" t="n">
        <v>0.01</v>
      </c>
      <c r="Y271" s="127" t="n">
        <v>0</v>
      </c>
      <c r="AA271" s="127" t="n">
        <v>0.015</v>
      </c>
      <c r="AC271" s="127" t="n">
        <v>0</v>
      </c>
      <c r="AD271" s="125" t="n">
        <v>0.01</v>
      </c>
    </row>
    <row r="272" customFormat="false" ht="12" hidden="false" customHeight="false" outlineLevel="0" collapsed="false">
      <c r="C272" s="125" t="n">
        <v>5.8095</v>
      </c>
      <c r="D272" s="125" t="n">
        <v>0</v>
      </c>
      <c r="E272" s="125" t="n">
        <v>0</v>
      </c>
      <c r="F272" s="125" t="n">
        <v>0</v>
      </c>
      <c r="G272" s="125" t="n">
        <v>0</v>
      </c>
      <c r="I272" s="125" t="n">
        <v>0</v>
      </c>
      <c r="J272" s="125" t="n">
        <v>0</v>
      </c>
      <c r="K272" s="127" t="n">
        <v>-0.06</v>
      </c>
      <c r="M272" s="125" t="n">
        <v>0</v>
      </c>
      <c r="N272" s="125" t="n">
        <v>0</v>
      </c>
      <c r="O272" s="125" t="n">
        <v>0</v>
      </c>
      <c r="P272" s="125" t="n">
        <v>0</v>
      </c>
      <c r="Q272" s="127" t="n">
        <v>0</v>
      </c>
      <c r="R272" s="127" t="n">
        <v>0.025</v>
      </c>
      <c r="S272" s="127" t="n">
        <v>0.02</v>
      </c>
      <c r="T272" s="127" t="n">
        <v>0.02</v>
      </c>
      <c r="U272" s="127" t="n">
        <v>0.015</v>
      </c>
      <c r="V272" s="127" t="n">
        <v>0</v>
      </c>
      <c r="W272" s="127" t="n">
        <v>0.01</v>
      </c>
      <c r="Y272" s="127" t="n">
        <v>0</v>
      </c>
      <c r="AA272" s="127" t="n">
        <v>0.015</v>
      </c>
      <c r="AC272" s="127" t="n">
        <v>0</v>
      </c>
      <c r="AD272" s="125" t="n">
        <v>0.01</v>
      </c>
    </row>
    <row r="273" customFormat="false" ht="12" hidden="false" customHeight="false" outlineLevel="0" collapsed="false">
      <c r="C273" s="125" t="n">
        <v>5.6555</v>
      </c>
      <c r="D273" s="125" t="n">
        <v>0</v>
      </c>
      <c r="E273" s="125" t="n">
        <v>0</v>
      </c>
      <c r="F273" s="125" t="n">
        <v>0</v>
      </c>
      <c r="G273" s="125" t="n">
        <v>0</v>
      </c>
      <c r="I273" s="125" t="n">
        <v>0</v>
      </c>
      <c r="J273" s="125" t="n">
        <v>0</v>
      </c>
      <c r="K273" s="127" t="n">
        <v>-0.06</v>
      </c>
      <c r="M273" s="125" t="n">
        <v>0</v>
      </c>
      <c r="N273" s="125" t="n">
        <v>0</v>
      </c>
      <c r="O273" s="125" t="n">
        <v>0</v>
      </c>
      <c r="P273" s="125" t="n">
        <v>0</v>
      </c>
      <c r="Q273" s="127" t="n">
        <v>0</v>
      </c>
      <c r="R273" s="127" t="n">
        <v>0.025</v>
      </c>
      <c r="S273" s="127" t="n">
        <v>0.02</v>
      </c>
      <c r="T273" s="127" t="n">
        <v>0.02</v>
      </c>
      <c r="U273" s="127" t="n">
        <v>0.015</v>
      </c>
      <c r="V273" s="127" t="n">
        <v>0</v>
      </c>
      <c r="W273" s="127" t="n">
        <v>0.01</v>
      </c>
      <c r="Y273" s="127" t="n">
        <v>0</v>
      </c>
      <c r="AA273" s="127" t="n">
        <v>0.015</v>
      </c>
      <c r="AC273" s="127" t="n">
        <v>0</v>
      </c>
      <c r="AD273" s="125" t="n">
        <v>0.01</v>
      </c>
    </row>
    <row r="274" customFormat="false" ht="12" hidden="false" customHeight="false" outlineLevel="0" collapsed="false">
      <c r="C274" s="125" t="n">
        <v>5.6605</v>
      </c>
      <c r="D274" s="125" t="n">
        <v>0</v>
      </c>
      <c r="E274" s="125" t="n">
        <v>0</v>
      </c>
      <c r="F274" s="125" t="n">
        <v>0</v>
      </c>
      <c r="G274" s="125" t="n">
        <v>0</v>
      </c>
      <c r="I274" s="125" t="n">
        <v>0</v>
      </c>
      <c r="J274" s="125" t="n">
        <v>0</v>
      </c>
      <c r="K274" s="127" t="n">
        <v>-0.06</v>
      </c>
      <c r="M274" s="125" t="n">
        <v>0</v>
      </c>
      <c r="N274" s="125" t="n">
        <v>0</v>
      </c>
      <c r="O274" s="125" t="n">
        <v>0</v>
      </c>
      <c r="P274" s="125" t="n">
        <v>0</v>
      </c>
      <c r="Q274" s="127" t="n">
        <v>0</v>
      </c>
      <c r="R274" s="127" t="n">
        <v>0.025</v>
      </c>
      <c r="S274" s="127" t="n">
        <v>0.02</v>
      </c>
      <c r="T274" s="127" t="n">
        <v>0.02</v>
      </c>
      <c r="U274" s="127" t="n">
        <v>0.015</v>
      </c>
      <c r="V274" s="127" t="n">
        <v>0</v>
      </c>
      <c r="W274" s="127" t="n">
        <v>0.01</v>
      </c>
      <c r="Y274" s="127" t="n">
        <v>0</v>
      </c>
      <c r="AA274" s="127" t="n">
        <v>0.015</v>
      </c>
      <c r="AC274" s="127" t="n">
        <v>0</v>
      </c>
      <c r="AD274" s="125" t="n">
        <v>0.01</v>
      </c>
    </row>
    <row r="275" customFormat="false" ht="12" hidden="false" customHeight="false" outlineLevel="0" collapsed="false">
      <c r="C275" s="125" t="n">
        <v>5.6985</v>
      </c>
      <c r="D275" s="125" t="n">
        <v>0</v>
      </c>
      <c r="E275" s="125" t="n">
        <v>0</v>
      </c>
      <c r="F275" s="125" t="n">
        <v>0</v>
      </c>
      <c r="G275" s="125" t="n">
        <v>0</v>
      </c>
      <c r="I275" s="125" t="n">
        <v>0</v>
      </c>
      <c r="J275" s="125" t="n">
        <v>0</v>
      </c>
      <c r="K275" s="127" t="n">
        <v>-0.06</v>
      </c>
      <c r="M275" s="125" t="n">
        <v>0</v>
      </c>
      <c r="N275" s="125" t="n">
        <v>0</v>
      </c>
      <c r="O275" s="125" t="n">
        <v>0</v>
      </c>
      <c r="P275" s="125" t="n">
        <v>0</v>
      </c>
      <c r="Q275" s="127" t="n">
        <v>0</v>
      </c>
      <c r="R275" s="127" t="n">
        <v>0.025</v>
      </c>
      <c r="S275" s="127" t="n">
        <v>0.02</v>
      </c>
      <c r="T275" s="127" t="n">
        <v>0.02</v>
      </c>
      <c r="U275" s="127" t="n">
        <v>0.015</v>
      </c>
      <c r="V275" s="127" t="n">
        <v>0</v>
      </c>
      <c r="W275" s="127" t="n">
        <v>0.01</v>
      </c>
      <c r="Y275" s="127" t="n">
        <v>0</v>
      </c>
      <c r="AA275" s="127" t="n">
        <v>0.015</v>
      </c>
      <c r="AC275" s="127" t="n">
        <v>0</v>
      </c>
      <c r="AD275" s="125" t="n">
        <v>0.01</v>
      </c>
    </row>
    <row r="276" customFormat="false" ht="12" hidden="false" customHeight="false" outlineLevel="0" collapsed="false">
      <c r="C276" s="125" t="n">
        <v>5.7435</v>
      </c>
      <c r="D276" s="125" t="n">
        <v>0</v>
      </c>
      <c r="E276" s="125" t="n">
        <v>0</v>
      </c>
      <c r="F276" s="125" t="n">
        <v>0</v>
      </c>
      <c r="G276" s="125" t="n">
        <v>0</v>
      </c>
      <c r="I276" s="125" t="n">
        <v>0</v>
      </c>
      <c r="J276" s="125" t="n">
        <v>0</v>
      </c>
      <c r="K276" s="127" t="n">
        <v>-0.06</v>
      </c>
      <c r="M276" s="125" t="n">
        <v>0</v>
      </c>
      <c r="N276" s="125" t="n">
        <v>0</v>
      </c>
      <c r="O276" s="125" t="n">
        <v>0</v>
      </c>
      <c r="P276" s="125" t="n">
        <v>0</v>
      </c>
      <c r="Q276" s="127" t="n">
        <v>0</v>
      </c>
      <c r="R276" s="127" t="n">
        <v>0.025</v>
      </c>
      <c r="S276" s="127" t="n">
        <v>0.02</v>
      </c>
      <c r="T276" s="127" t="n">
        <v>0.02</v>
      </c>
      <c r="U276" s="127" t="n">
        <v>0.015</v>
      </c>
      <c r="V276" s="127" t="n">
        <v>0</v>
      </c>
      <c r="W276" s="127" t="n">
        <v>0.01</v>
      </c>
      <c r="Y276" s="127" t="n">
        <v>0</v>
      </c>
      <c r="AA276" s="127" t="n">
        <v>0.015</v>
      </c>
      <c r="AC276" s="127" t="n">
        <v>0</v>
      </c>
      <c r="AD276" s="125" t="n">
        <v>0.01</v>
      </c>
    </row>
    <row r="277" customFormat="false" ht="12" hidden="false" customHeight="false" outlineLevel="0" collapsed="false">
      <c r="C277" s="125" t="n">
        <v>5.7815</v>
      </c>
      <c r="D277" s="125" t="n">
        <v>0</v>
      </c>
      <c r="E277" s="125" t="n">
        <v>0</v>
      </c>
      <c r="F277" s="125" t="n">
        <v>0</v>
      </c>
      <c r="G277" s="125" t="n">
        <v>0</v>
      </c>
      <c r="I277" s="125" t="n">
        <v>0</v>
      </c>
      <c r="J277" s="125" t="n">
        <v>0</v>
      </c>
      <c r="K277" s="127" t="n">
        <v>-0.06</v>
      </c>
      <c r="M277" s="125" t="n">
        <v>0</v>
      </c>
      <c r="N277" s="125" t="n">
        <v>0</v>
      </c>
      <c r="O277" s="125" t="n">
        <v>0</v>
      </c>
      <c r="P277" s="125" t="n">
        <v>0</v>
      </c>
      <c r="Q277" s="127" t="n">
        <v>0</v>
      </c>
      <c r="R277" s="127" t="n">
        <v>0.025</v>
      </c>
      <c r="S277" s="127" t="n">
        <v>0.02</v>
      </c>
      <c r="T277" s="127" t="n">
        <v>0.02</v>
      </c>
      <c r="U277" s="127" t="n">
        <v>0.015</v>
      </c>
      <c r="V277" s="127" t="n">
        <v>0</v>
      </c>
      <c r="W277" s="127" t="n">
        <v>0.01</v>
      </c>
      <c r="Y277" s="127" t="n">
        <v>0</v>
      </c>
      <c r="AA277" s="127" t="n">
        <v>0.015</v>
      </c>
      <c r="AC277" s="127" t="n">
        <v>0</v>
      </c>
      <c r="AD277" s="125" t="n">
        <v>0.01</v>
      </c>
    </row>
    <row r="278" customFormat="false" ht="12" hidden="false" customHeight="false" outlineLevel="0" collapsed="false">
      <c r="C278" s="125" t="n">
        <v>5.7755</v>
      </c>
      <c r="D278" s="125" t="n">
        <v>0</v>
      </c>
      <c r="E278" s="125" t="n">
        <v>0</v>
      </c>
      <c r="F278" s="125" t="n">
        <v>0</v>
      </c>
      <c r="G278" s="125" t="n">
        <v>0</v>
      </c>
      <c r="I278" s="125" t="n">
        <v>0</v>
      </c>
      <c r="J278" s="125" t="n">
        <v>0</v>
      </c>
      <c r="K278" s="127" t="n">
        <v>-0.06</v>
      </c>
      <c r="M278" s="125" t="n">
        <v>0</v>
      </c>
      <c r="N278" s="125" t="n">
        <v>0</v>
      </c>
      <c r="O278" s="125" t="n">
        <v>0</v>
      </c>
      <c r="P278" s="125" t="n">
        <v>0</v>
      </c>
      <c r="Q278" s="127" t="n">
        <v>0</v>
      </c>
      <c r="R278" s="127" t="n">
        <v>0.025</v>
      </c>
      <c r="S278" s="127" t="n">
        <v>0.02</v>
      </c>
      <c r="T278" s="127" t="n">
        <v>0.02</v>
      </c>
      <c r="U278" s="127" t="n">
        <v>0.015</v>
      </c>
      <c r="V278" s="127" t="n">
        <v>0</v>
      </c>
      <c r="W278" s="127" t="n">
        <v>0.01</v>
      </c>
      <c r="Y278" s="127" t="n">
        <v>0</v>
      </c>
      <c r="AA278" s="127" t="n">
        <v>0.015</v>
      </c>
      <c r="AC278" s="127" t="n">
        <v>0</v>
      </c>
      <c r="AD278" s="125" t="n">
        <v>0.01</v>
      </c>
    </row>
    <row r="279" customFormat="false" ht="12" hidden="false" customHeight="false" outlineLevel="0" collapsed="false">
      <c r="C279" s="125" t="n">
        <v>5.7755</v>
      </c>
      <c r="D279" s="125" t="n">
        <v>0</v>
      </c>
      <c r="E279" s="125" t="n">
        <v>0</v>
      </c>
      <c r="F279" s="125" t="n">
        <v>0</v>
      </c>
      <c r="G279" s="125" t="n">
        <v>0</v>
      </c>
      <c r="I279" s="125" t="n">
        <v>0</v>
      </c>
      <c r="J279" s="125" t="n">
        <v>0</v>
      </c>
      <c r="K279" s="127" t="n">
        <v>-0.06</v>
      </c>
      <c r="M279" s="125" t="n">
        <v>0</v>
      </c>
      <c r="N279" s="125" t="n">
        <v>0</v>
      </c>
      <c r="O279" s="125" t="n">
        <v>0</v>
      </c>
      <c r="P279" s="125" t="n">
        <v>0</v>
      </c>
      <c r="Q279" s="127" t="n">
        <v>0</v>
      </c>
      <c r="R279" s="127" t="n">
        <v>0.025</v>
      </c>
      <c r="S279" s="127" t="n">
        <v>0.02</v>
      </c>
      <c r="T279" s="127" t="n">
        <v>0.02</v>
      </c>
      <c r="U279" s="127" t="n">
        <v>0.015</v>
      </c>
      <c r="V279" s="127" t="n">
        <v>0</v>
      </c>
      <c r="W279" s="127" t="n">
        <v>0.01</v>
      </c>
      <c r="Y279" s="127" t="n">
        <v>0</v>
      </c>
      <c r="AA279" s="127" t="n">
        <v>0.015</v>
      </c>
      <c r="AC279" s="127" t="n">
        <v>0</v>
      </c>
      <c r="AD279" s="125" t="n">
        <v>0.01</v>
      </c>
    </row>
    <row r="280" customFormat="false" ht="12" hidden="false" customHeight="false" outlineLevel="0" collapsed="false">
      <c r="C280" s="125" t="n">
        <v>5.9235</v>
      </c>
      <c r="D280" s="125" t="n">
        <v>0</v>
      </c>
      <c r="E280" s="125" t="n">
        <v>0</v>
      </c>
      <c r="F280" s="125" t="n">
        <v>0</v>
      </c>
      <c r="G280" s="125" t="n">
        <v>0</v>
      </c>
      <c r="I280" s="125" t="n">
        <v>0</v>
      </c>
      <c r="J280" s="125" t="n">
        <v>0</v>
      </c>
      <c r="K280" s="127" t="n">
        <v>-0.06</v>
      </c>
      <c r="M280" s="125" t="n">
        <v>0</v>
      </c>
      <c r="N280" s="125" t="n">
        <v>0</v>
      </c>
      <c r="O280" s="125" t="n">
        <v>0</v>
      </c>
      <c r="P280" s="125" t="n">
        <v>0</v>
      </c>
      <c r="Q280" s="127" t="n">
        <v>0</v>
      </c>
      <c r="R280" s="127" t="n">
        <v>0.025</v>
      </c>
      <c r="S280" s="127" t="n">
        <v>0.02</v>
      </c>
      <c r="T280" s="127" t="n">
        <v>0.02</v>
      </c>
      <c r="U280" s="127" t="n">
        <v>0.015</v>
      </c>
      <c r="V280" s="127" t="n">
        <v>0</v>
      </c>
      <c r="W280" s="127" t="n">
        <v>0.01</v>
      </c>
      <c r="Y280" s="127" t="n">
        <v>0</v>
      </c>
      <c r="AA280" s="127" t="n">
        <v>0.015</v>
      </c>
      <c r="AC280" s="127" t="n">
        <v>0</v>
      </c>
      <c r="AD280" s="125" t="n">
        <v>0.01</v>
      </c>
    </row>
    <row r="281" customFormat="false" ht="12" hidden="false" customHeight="false" outlineLevel="0" collapsed="false">
      <c r="C281" s="125" t="n">
        <v>6.0755</v>
      </c>
      <c r="D281" s="125" t="n">
        <v>0</v>
      </c>
      <c r="E281" s="125" t="n">
        <v>0</v>
      </c>
      <c r="F281" s="125" t="n">
        <v>0</v>
      </c>
      <c r="G281" s="125" t="n">
        <v>0</v>
      </c>
      <c r="I281" s="125" t="n">
        <v>0</v>
      </c>
      <c r="J281" s="125" t="n">
        <v>0</v>
      </c>
      <c r="K281" s="127" t="n">
        <v>-0.06</v>
      </c>
      <c r="M281" s="125" t="n">
        <v>0</v>
      </c>
      <c r="N281" s="125" t="n">
        <v>0</v>
      </c>
      <c r="O281" s="125" t="n">
        <v>0</v>
      </c>
      <c r="P281" s="125" t="n">
        <v>0</v>
      </c>
      <c r="Q281" s="127" t="n">
        <v>0</v>
      </c>
      <c r="R281" s="127" t="n">
        <v>0.025</v>
      </c>
      <c r="S281" s="127" t="n">
        <v>0.02</v>
      </c>
      <c r="T281" s="127" t="n">
        <v>0.02</v>
      </c>
      <c r="U281" s="127" t="n">
        <v>0.015</v>
      </c>
      <c r="V281" s="127" t="n">
        <v>0</v>
      </c>
      <c r="W281" s="127" t="n">
        <v>0.01</v>
      </c>
      <c r="Y281" s="127" t="n">
        <v>0</v>
      </c>
      <c r="AA281" s="127" t="n">
        <v>0.015</v>
      </c>
      <c r="AC281" s="127" t="n">
        <v>0</v>
      </c>
      <c r="AD281" s="125" t="n">
        <v>0.01</v>
      </c>
    </row>
    <row r="282" customFormat="false" ht="12" hidden="false" customHeight="false" outlineLevel="0" collapsed="false">
      <c r="C282" s="125" t="n">
        <v>6.148</v>
      </c>
      <c r="D282" s="125" t="n">
        <v>0</v>
      </c>
      <c r="E282" s="125" t="n">
        <v>0</v>
      </c>
      <c r="F282" s="125" t="n">
        <v>0</v>
      </c>
      <c r="G282" s="125" t="n">
        <v>0</v>
      </c>
      <c r="I282" s="125" t="n">
        <v>0</v>
      </c>
      <c r="J282" s="125" t="n">
        <v>0</v>
      </c>
      <c r="K282" s="127" t="n">
        <v>-0.06</v>
      </c>
      <c r="M282" s="125" t="n">
        <v>0</v>
      </c>
      <c r="N282" s="125" t="n">
        <v>0</v>
      </c>
      <c r="O282" s="125" t="n">
        <v>0</v>
      </c>
      <c r="P282" s="125" t="n">
        <v>0</v>
      </c>
      <c r="Q282" s="127" t="n">
        <v>0</v>
      </c>
      <c r="R282" s="127" t="n">
        <v>0.025</v>
      </c>
      <c r="S282" s="127" t="n">
        <v>0.02</v>
      </c>
      <c r="T282" s="127" t="n">
        <v>0.02</v>
      </c>
      <c r="U282" s="127" t="n">
        <v>0.015</v>
      </c>
      <c r="V282" s="127" t="n">
        <v>0</v>
      </c>
      <c r="W282" s="127" t="n">
        <v>0.01</v>
      </c>
      <c r="Y282" s="127" t="n">
        <v>0</v>
      </c>
      <c r="AA282" s="127" t="n">
        <v>0.015</v>
      </c>
      <c r="AC282" s="127" t="n">
        <v>0</v>
      </c>
      <c r="AD282" s="125" t="n">
        <v>0.01</v>
      </c>
    </row>
    <row r="283" customFormat="false" ht="12" hidden="false" customHeight="false" outlineLevel="0" collapsed="false">
      <c r="C283" s="125" t="n">
        <v>6.061</v>
      </c>
      <c r="D283" s="125" t="n">
        <v>0</v>
      </c>
      <c r="E283" s="125" t="n">
        <v>0</v>
      </c>
      <c r="F283" s="125" t="n">
        <v>0</v>
      </c>
      <c r="G283" s="125" t="n">
        <v>0</v>
      </c>
      <c r="I283" s="125" t="n">
        <v>0</v>
      </c>
      <c r="J283" s="125" t="n">
        <v>0</v>
      </c>
      <c r="K283" s="127" t="n">
        <v>-0.06</v>
      </c>
      <c r="M283" s="125" t="n">
        <v>0</v>
      </c>
      <c r="N283" s="125" t="n">
        <v>0</v>
      </c>
      <c r="O283" s="125" t="n">
        <v>0</v>
      </c>
      <c r="P283" s="125" t="n">
        <v>0</v>
      </c>
      <c r="Q283" s="127" t="n">
        <v>0</v>
      </c>
      <c r="R283" s="127" t="n">
        <v>0.025</v>
      </c>
      <c r="S283" s="127" t="n">
        <v>0.02</v>
      </c>
      <c r="T283" s="127" t="n">
        <v>0.02</v>
      </c>
      <c r="U283" s="127" t="n">
        <v>0.015</v>
      </c>
      <c r="V283" s="127" t="n">
        <v>0</v>
      </c>
      <c r="W283" s="127" t="n">
        <v>0.01</v>
      </c>
      <c r="Y283" s="127" t="n">
        <v>0</v>
      </c>
      <c r="AA283" s="127" t="n">
        <v>0.015</v>
      </c>
      <c r="AC283" s="127" t="n">
        <v>0</v>
      </c>
      <c r="AD283" s="125" t="n">
        <v>0.01</v>
      </c>
    </row>
    <row r="284" customFormat="false" ht="12" hidden="false" customHeight="false" outlineLevel="0" collapsed="false">
      <c r="C284" s="125" t="n">
        <v>5.922</v>
      </c>
      <c r="D284" s="125" t="n">
        <v>0</v>
      </c>
      <c r="E284" s="125" t="n">
        <v>0</v>
      </c>
      <c r="F284" s="125" t="n">
        <v>0</v>
      </c>
      <c r="G284" s="125" t="n">
        <v>0</v>
      </c>
      <c r="I284" s="125" t="n">
        <v>0</v>
      </c>
      <c r="J284" s="125" t="n">
        <v>0</v>
      </c>
      <c r="K284" s="127" t="n">
        <v>-0.06</v>
      </c>
      <c r="M284" s="125" t="n">
        <v>0</v>
      </c>
      <c r="N284" s="125" t="n">
        <v>0</v>
      </c>
      <c r="O284" s="125" t="n">
        <v>0</v>
      </c>
      <c r="P284" s="125" t="n">
        <v>0</v>
      </c>
      <c r="Q284" s="127" t="n">
        <v>0</v>
      </c>
      <c r="R284" s="127" t="n">
        <v>0.025</v>
      </c>
      <c r="S284" s="127" t="n">
        <v>0.02</v>
      </c>
      <c r="T284" s="127" t="n">
        <v>0.02</v>
      </c>
      <c r="U284" s="127" t="n">
        <v>0.015</v>
      </c>
      <c r="V284" s="127" t="n">
        <v>0</v>
      </c>
      <c r="W284" s="127" t="n">
        <v>0.01</v>
      </c>
      <c r="Y284" s="127" t="n">
        <v>0</v>
      </c>
      <c r="AA284" s="127" t="n">
        <v>0.015</v>
      </c>
      <c r="AC284" s="127" t="n">
        <v>0</v>
      </c>
      <c r="AD284" s="125" t="n">
        <v>0.01</v>
      </c>
    </row>
    <row r="285" customFormat="false" ht="12" hidden="false" customHeight="false" outlineLevel="0" collapsed="false">
      <c r="C285" s="125" t="n">
        <v>5.768</v>
      </c>
      <c r="D285" s="125" t="n">
        <v>0</v>
      </c>
      <c r="E285" s="125" t="n">
        <v>0</v>
      </c>
      <c r="F285" s="125" t="n">
        <v>0</v>
      </c>
      <c r="G285" s="125" t="n">
        <v>0</v>
      </c>
      <c r="I285" s="125" t="n">
        <v>0</v>
      </c>
      <c r="J285" s="125" t="n">
        <v>0</v>
      </c>
      <c r="K285" s="127" t="n">
        <v>-0.06</v>
      </c>
      <c r="M285" s="125" t="n">
        <v>0</v>
      </c>
      <c r="N285" s="125" t="n">
        <v>0</v>
      </c>
      <c r="O285" s="125" t="n">
        <v>0</v>
      </c>
      <c r="P285" s="125" t="n">
        <v>0</v>
      </c>
      <c r="Q285" s="127" t="n">
        <v>0</v>
      </c>
      <c r="R285" s="127" t="n">
        <v>0.025</v>
      </c>
      <c r="S285" s="127" t="n">
        <v>0.02</v>
      </c>
      <c r="T285" s="127" t="n">
        <v>0.02</v>
      </c>
      <c r="U285" s="127" t="n">
        <v>0.015</v>
      </c>
      <c r="V285" s="127" t="n">
        <v>0</v>
      </c>
      <c r="W285" s="127" t="n">
        <v>0.01</v>
      </c>
      <c r="Y285" s="127" t="n">
        <v>0</v>
      </c>
      <c r="AA285" s="127" t="n">
        <v>0.015</v>
      </c>
      <c r="AC285" s="127" t="n">
        <v>0</v>
      </c>
      <c r="AD285" s="125" t="n">
        <v>0.01</v>
      </c>
    </row>
    <row r="286" customFormat="false" ht="12" hidden="false" customHeight="false" outlineLevel="0" collapsed="false">
      <c r="C286" s="125" t="n">
        <v>5.773</v>
      </c>
      <c r="D286" s="125" t="n">
        <v>0</v>
      </c>
      <c r="E286" s="125" t="n">
        <v>0</v>
      </c>
      <c r="F286" s="125" t="n">
        <v>0</v>
      </c>
      <c r="G286" s="125" t="n">
        <v>0</v>
      </c>
      <c r="I286" s="125" t="n">
        <v>0</v>
      </c>
      <c r="J286" s="125" t="n">
        <v>0</v>
      </c>
      <c r="K286" s="127" t="n">
        <v>-0.06</v>
      </c>
      <c r="M286" s="125" t="n">
        <v>0</v>
      </c>
      <c r="N286" s="125" t="n">
        <v>0</v>
      </c>
      <c r="O286" s="125" t="n">
        <v>0</v>
      </c>
      <c r="P286" s="125" t="n">
        <v>0</v>
      </c>
      <c r="Q286" s="127" t="n">
        <v>0</v>
      </c>
      <c r="R286" s="127" t="n">
        <v>0.025</v>
      </c>
      <c r="S286" s="127" t="n">
        <v>0.02</v>
      </c>
      <c r="T286" s="127" t="n">
        <v>0.02</v>
      </c>
      <c r="U286" s="127" t="n">
        <v>0.015</v>
      </c>
      <c r="V286" s="127" t="n">
        <v>0</v>
      </c>
      <c r="W286" s="127" t="n">
        <v>0.01</v>
      </c>
      <c r="Y286" s="127" t="n">
        <v>0</v>
      </c>
      <c r="AA286" s="127" t="n">
        <v>0.015</v>
      </c>
      <c r="AC286" s="127" t="n">
        <v>0</v>
      </c>
      <c r="AD286" s="125" t="n">
        <v>0.01</v>
      </c>
    </row>
    <row r="287" customFormat="false" ht="12" hidden="false" customHeight="false" outlineLevel="0" collapsed="false">
      <c r="C287" s="125" t="n">
        <v>5.811</v>
      </c>
      <c r="D287" s="125" t="n">
        <v>0</v>
      </c>
      <c r="E287" s="125" t="n">
        <v>0</v>
      </c>
      <c r="F287" s="125" t="n">
        <v>0</v>
      </c>
      <c r="G287" s="125" t="n">
        <v>0</v>
      </c>
      <c r="I287" s="125" t="n">
        <v>0</v>
      </c>
      <c r="J287" s="125" t="n">
        <v>0</v>
      </c>
      <c r="K287" s="127" t="n">
        <v>-0.06</v>
      </c>
      <c r="M287" s="125" t="n">
        <v>0</v>
      </c>
      <c r="N287" s="125" t="n">
        <v>0</v>
      </c>
      <c r="O287" s="125" t="n">
        <v>0</v>
      </c>
      <c r="P287" s="125" t="n">
        <v>0</v>
      </c>
      <c r="Q287" s="127" t="n">
        <v>0</v>
      </c>
      <c r="R287" s="127" t="n">
        <v>0.025</v>
      </c>
      <c r="S287" s="127" t="n">
        <v>0.02</v>
      </c>
      <c r="T287" s="127" t="n">
        <v>0.02</v>
      </c>
      <c r="U287" s="127" t="n">
        <v>0.015</v>
      </c>
      <c r="V287" s="127" t="n">
        <v>0</v>
      </c>
      <c r="W287" s="127" t="n">
        <v>0.01</v>
      </c>
      <c r="Y287" s="127" t="n">
        <v>0</v>
      </c>
      <c r="AA287" s="127" t="n">
        <v>0.015</v>
      </c>
      <c r="AC287" s="127" t="n">
        <v>0</v>
      </c>
      <c r="AD287" s="125" t="n">
        <v>0.01</v>
      </c>
    </row>
    <row r="288" customFormat="false" ht="12" hidden="false" customHeight="false" outlineLevel="0" collapsed="false">
      <c r="C288" s="125" t="n">
        <v>5.856</v>
      </c>
      <c r="D288" s="125" t="n">
        <v>0</v>
      </c>
      <c r="E288" s="125" t="n">
        <v>0</v>
      </c>
      <c r="F288" s="125" t="n">
        <v>0</v>
      </c>
      <c r="G288" s="125" t="n">
        <v>0</v>
      </c>
      <c r="I288" s="125" t="n">
        <v>0</v>
      </c>
      <c r="J288" s="125" t="n">
        <v>0</v>
      </c>
      <c r="K288" s="127" t="n">
        <v>-0.06</v>
      </c>
      <c r="M288" s="125" t="n">
        <v>0</v>
      </c>
      <c r="N288" s="125" t="n">
        <v>0</v>
      </c>
      <c r="O288" s="125" t="n">
        <v>0</v>
      </c>
      <c r="P288" s="125" t="n">
        <v>0</v>
      </c>
      <c r="Q288" s="127" t="n">
        <v>0</v>
      </c>
      <c r="R288" s="127" t="n">
        <v>0.025</v>
      </c>
      <c r="S288" s="127" t="n">
        <v>0.02</v>
      </c>
      <c r="T288" s="127" t="n">
        <v>0.02</v>
      </c>
      <c r="U288" s="127" t="n">
        <v>0.015</v>
      </c>
      <c r="V288" s="127" t="n">
        <v>0</v>
      </c>
      <c r="W288" s="127" t="n">
        <v>0.01</v>
      </c>
      <c r="Y288" s="127" t="n">
        <v>0</v>
      </c>
      <c r="AA288" s="127" t="n">
        <v>0.015</v>
      </c>
      <c r="AC288" s="127" t="n">
        <v>0</v>
      </c>
      <c r="AD288" s="125" t="n">
        <v>0.01</v>
      </c>
    </row>
    <row r="289" customFormat="false" ht="12" hidden="false" customHeight="false" outlineLevel="0" collapsed="false">
      <c r="C289" s="125" t="n">
        <v>5.894</v>
      </c>
      <c r="D289" s="125" t="n">
        <v>0</v>
      </c>
      <c r="E289" s="125" t="n">
        <v>0</v>
      </c>
      <c r="F289" s="125" t="n">
        <v>0</v>
      </c>
      <c r="G289" s="125" t="n">
        <v>0</v>
      </c>
      <c r="I289" s="125" t="n">
        <v>0</v>
      </c>
      <c r="J289" s="125" t="n">
        <v>0</v>
      </c>
      <c r="K289" s="127" t="n">
        <v>-0.06</v>
      </c>
      <c r="M289" s="125" t="n">
        <v>0</v>
      </c>
      <c r="N289" s="125" t="n">
        <v>0</v>
      </c>
      <c r="O289" s="125" t="n">
        <v>0</v>
      </c>
      <c r="P289" s="125" t="n">
        <v>0</v>
      </c>
      <c r="Q289" s="127" t="n">
        <v>0</v>
      </c>
      <c r="R289" s="127" t="n">
        <v>0.025</v>
      </c>
      <c r="S289" s="127" t="n">
        <v>0.02</v>
      </c>
      <c r="T289" s="127" t="n">
        <v>0.02</v>
      </c>
      <c r="U289" s="127" t="n">
        <v>0.015</v>
      </c>
      <c r="V289" s="127" t="n">
        <v>0</v>
      </c>
      <c r="W289" s="127" t="n">
        <v>0.01</v>
      </c>
      <c r="Y289" s="127" t="n">
        <v>0</v>
      </c>
      <c r="AA289" s="127" t="n">
        <v>0.015</v>
      </c>
      <c r="AC289" s="127" t="n">
        <v>0</v>
      </c>
      <c r="AD289" s="125" t="n">
        <v>0.01</v>
      </c>
    </row>
    <row r="290" customFormat="false" ht="12" hidden="false" customHeight="false" outlineLevel="0" collapsed="false">
      <c r="C290" s="125" t="n">
        <v>5.888</v>
      </c>
      <c r="D290" s="125" t="n">
        <v>0</v>
      </c>
      <c r="E290" s="125" t="n">
        <v>0</v>
      </c>
      <c r="F290" s="125" t="n">
        <v>0</v>
      </c>
      <c r="G290" s="125" t="n">
        <v>0</v>
      </c>
      <c r="I290" s="125" t="n">
        <v>0</v>
      </c>
      <c r="J290" s="125" t="n">
        <v>0</v>
      </c>
      <c r="K290" s="127" t="n">
        <v>-0.06</v>
      </c>
      <c r="M290" s="125" t="n">
        <v>0</v>
      </c>
      <c r="N290" s="125" t="n">
        <v>0</v>
      </c>
      <c r="O290" s="125" t="n">
        <v>0</v>
      </c>
      <c r="P290" s="125" t="n">
        <v>0</v>
      </c>
      <c r="Q290" s="127" t="n">
        <v>0</v>
      </c>
      <c r="R290" s="127" t="n">
        <v>0.025</v>
      </c>
      <c r="S290" s="127" t="n">
        <v>0.02</v>
      </c>
      <c r="T290" s="127" t="n">
        <v>0.02</v>
      </c>
      <c r="U290" s="127" t="n">
        <v>0.015</v>
      </c>
      <c r="V290" s="127" t="n">
        <v>0</v>
      </c>
      <c r="W290" s="127" t="n">
        <v>0.01</v>
      </c>
      <c r="Y290" s="127" t="n">
        <v>0</v>
      </c>
      <c r="AA290" s="127" t="n">
        <v>0.015</v>
      </c>
      <c r="AC290" s="127" t="n">
        <v>0</v>
      </c>
      <c r="AD290" s="125" t="n">
        <v>0.01</v>
      </c>
    </row>
    <row r="291" customFormat="false" ht="12" hidden="false" customHeight="false" outlineLevel="0" collapsed="false">
      <c r="C291" s="125" t="n">
        <v>5.888</v>
      </c>
      <c r="D291" s="125" t="n">
        <v>0</v>
      </c>
      <c r="E291" s="125" t="n">
        <v>0</v>
      </c>
      <c r="F291" s="125" t="n">
        <v>0</v>
      </c>
      <c r="G291" s="125" t="n">
        <v>0</v>
      </c>
      <c r="I291" s="125" t="n">
        <v>0</v>
      </c>
      <c r="J291" s="125" t="n">
        <v>0</v>
      </c>
      <c r="K291" s="127" t="n">
        <v>-0.06</v>
      </c>
      <c r="M291" s="125" t="n">
        <v>0</v>
      </c>
      <c r="N291" s="125" t="n">
        <v>0</v>
      </c>
      <c r="O291" s="125" t="n">
        <v>0</v>
      </c>
      <c r="P291" s="125" t="n">
        <v>0</v>
      </c>
      <c r="Q291" s="127" t="n">
        <v>0</v>
      </c>
      <c r="R291" s="127" t="n">
        <v>0.025</v>
      </c>
      <c r="S291" s="127" t="n">
        <v>0.02</v>
      </c>
      <c r="T291" s="127" t="n">
        <v>0.02</v>
      </c>
      <c r="U291" s="127" t="n">
        <v>0.015</v>
      </c>
      <c r="V291" s="127" t="n">
        <v>0</v>
      </c>
      <c r="W291" s="127" t="n">
        <v>0.01</v>
      </c>
      <c r="Y291" s="127" t="n">
        <v>0</v>
      </c>
      <c r="AA291" s="127" t="n">
        <v>0.015</v>
      </c>
      <c r="AC291" s="127" t="n">
        <v>0</v>
      </c>
      <c r="AD291" s="125" t="n">
        <v>0.01</v>
      </c>
    </row>
    <row r="292" customFormat="false" ht="12" hidden="false" customHeight="false" outlineLevel="0" collapsed="false">
      <c r="C292" s="125" t="n">
        <v>6.036</v>
      </c>
      <c r="D292" s="125" t="n">
        <v>0</v>
      </c>
      <c r="E292" s="125" t="n">
        <v>0</v>
      </c>
      <c r="F292" s="125" t="n">
        <v>0</v>
      </c>
      <c r="G292" s="125" t="n">
        <v>0</v>
      </c>
      <c r="I292" s="125" t="n">
        <v>0</v>
      </c>
      <c r="J292" s="125" t="n">
        <v>0</v>
      </c>
      <c r="K292" s="127" t="n">
        <v>-0.06</v>
      </c>
      <c r="M292" s="125" t="n">
        <v>0</v>
      </c>
      <c r="N292" s="125" t="n">
        <v>0</v>
      </c>
      <c r="O292" s="125" t="n">
        <v>0</v>
      </c>
      <c r="P292" s="125" t="n">
        <v>0</v>
      </c>
      <c r="Q292" s="127" t="n">
        <v>0</v>
      </c>
      <c r="R292" s="127" t="n">
        <v>0.025</v>
      </c>
      <c r="S292" s="127" t="n">
        <v>0.02</v>
      </c>
      <c r="T292" s="127" t="n">
        <v>0.02</v>
      </c>
      <c r="U292" s="127" t="n">
        <v>0.015</v>
      </c>
      <c r="V292" s="127" t="n">
        <v>0</v>
      </c>
      <c r="W292" s="127" t="n">
        <v>0.01</v>
      </c>
      <c r="Y292" s="127" t="n">
        <v>0</v>
      </c>
      <c r="AA292" s="127" t="n">
        <v>0.015</v>
      </c>
      <c r="AC292" s="127" t="n">
        <v>0</v>
      </c>
      <c r="AD292" s="125" t="n">
        <v>0.01</v>
      </c>
    </row>
    <row r="293" customFormat="false" ht="12" hidden="false" customHeight="false" outlineLevel="0" collapsed="false">
      <c r="C293" s="125" t="n">
        <v>6.188</v>
      </c>
      <c r="D293" s="125" t="n">
        <v>0</v>
      </c>
      <c r="E293" s="125" t="n">
        <v>0</v>
      </c>
      <c r="F293" s="125" t="n">
        <v>0</v>
      </c>
      <c r="G293" s="125" t="n">
        <v>0</v>
      </c>
      <c r="I293" s="125" t="n">
        <v>0</v>
      </c>
      <c r="J293" s="125" t="n">
        <v>0</v>
      </c>
      <c r="K293" s="127" t="n">
        <v>-0.06</v>
      </c>
      <c r="M293" s="125" t="n">
        <v>0</v>
      </c>
      <c r="N293" s="125" t="n">
        <v>0</v>
      </c>
      <c r="O293" s="125" t="n">
        <v>0</v>
      </c>
      <c r="P293" s="125" t="n">
        <v>0</v>
      </c>
      <c r="Q293" s="127" t="n">
        <v>0</v>
      </c>
      <c r="R293" s="127" t="n">
        <v>0.025</v>
      </c>
      <c r="S293" s="127" t="n">
        <v>0.02</v>
      </c>
      <c r="T293" s="127" t="n">
        <v>0.02</v>
      </c>
      <c r="U293" s="127" t="n">
        <v>0.015</v>
      </c>
      <c r="V293" s="127" t="n">
        <v>0</v>
      </c>
      <c r="W293" s="127" t="n">
        <v>0.01</v>
      </c>
      <c r="Y293" s="127" t="n">
        <v>0</v>
      </c>
      <c r="AA293" s="127" t="n">
        <v>0.015</v>
      </c>
      <c r="AC293" s="127" t="n">
        <v>0</v>
      </c>
      <c r="AD293" s="125" t="n">
        <v>0.01</v>
      </c>
    </row>
    <row r="294" customFormat="false" ht="12" hidden="false" customHeight="false" outlineLevel="0" collapsed="false">
      <c r="C294" s="125" t="n">
        <v>6.005</v>
      </c>
      <c r="D294" s="125" t="n">
        <v>0</v>
      </c>
      <c r="E294" s="125" t="n">
        <v>0</v>
      </c>
      <c r="F294" s="125" t="n">
        <v>0</v>
      </c>
      <c r="G294" s="125" t="n">
        <v>0</v>
      </c>
      <c r="I294" s="125" t="n">
        <v>0</v>
      </c>
      <c r="J294" s="125" t="n">
        <v>0</v>
      </c>
      <c r="K294" s="127" t="n">
        <v>-0.06</v>
      </c>
      <c r="M294" s="125" t="n">
        <v>0</v>
      </c>
      <c r="N294" s="125" t="n">
        <v>0</v>
      </c>
      <c r="O294" s="125" t="n">
        <v>0</v>
      </c>
      <c r="P294" s="125" t="n">
        <v>0</v>
      </c>
      <c r="Q294" s="127" t="n">
        <v>0</v>
      </c>
      <c r="R294" s="127" t="n">
        <v>0.025</v>
      </c>
      <c r="S294" s="127" t="n">
        <v>0.02</v>
      </c>
      <c r="T294" s="127" t="n">
        <v>0.02</v>
      </c>
      <c r="U294" s="127" t="n">
        <v>0.015</v>
      </c>
      <c r="V294" s="127" t="n">
        <v>0</v>
      </c>
      <c r="W294" s="127" t="n">
        <v>0.01</v>
      </c>
      <c r="Y294" s="127" t="n">
        <v>0</v>
      </c>
      <c r="AA294" s="127" t="n">
        <v>0.015</v>
      </c>
      <c r="AC294" s="127" t="n">
        <v>0</v>
      </c>
      <c r="AD294" s="125" t="n">
        <v>0.01</v>
      </c>
    </row>
    <row r="295" customFormat="false" ht="12" hidden="false" customHeight="false" outlineLevel="0" collapsed="false">
      <c r="C295" s="125" t="n">
        <v>6.157</v>
      </c>
      <c r="D295" s="125" t="n">
        <v>0</v>
      </c>
      <c r="E295" s="125" t="n">
        <v>0</v>
      </c>
      <c r="F295" s="125" t="n">
        <v>0</v>
      </c>
      <c r="G295" s="125" t="n">
        <v>0</v>
      </c>
      <c r="I295" s="125" t="n">
        <v>0</v>
      </c>
      <c r="J295" s="125" t="n">
        <v>0</v>
      </c>
      <c r="K295" s="127" t="n">
        <v>-0.06</v>
      </c>
      <c r="M295" s="125" t="n">
        <v>0</v>
      </c>
      <c r="N295" s="125" t="n">
        <v>0</v>
      </c>
      <c r="O295" s="125" t="n">
        <v>0</v>
      </c>
      <c r="P295" s="125" t="n">
        <v>0</v>
      </c>
      <c r="Q295" s="127" t="n">
        <v>0</v>
      </c>
      <c r="R295" s="127" t="n">
        <v>0.025</v>
      </c>
      <c r="S295" s="127" t="n">
        <v>0.02</v>
      </c>
      <c r="T295" s="127" t="n">
        <v>0.02</v>
      </c>
      <c r="U295" s="127" t="n">
        <v>0.015</v>
      </c>
      <c r="V295" s="127" t="n">
        <v>0</v>
      </c>
      <c r="W295" s="127" t="n">
        <v>0.01</v>
      </c>
      <c r="Y295" s="127" t="n">
        <v>0</v>
      </c>
      <c r="AA295" s="127" t="n">
        <v>0.015</v>
      </c>
      <c r="AC295" s="127" t="n">
        <v>0</v>
      </c>
      <c r="AD295" s="125" t="n">
        <v>0.01</v>
      </c>
    </row>
    <row r="296" customFormat="false" ht="12" hidden="false" customHeight="false" outlineLevel="0" collapsed="false">
      <c r="C296" s="125" t="n">
        <v>5.527</v>
      </c>
      <c r="D296" s="125" t="n">
        <v>0</v>
      </c>
      <c r="E296" s="125" t="n">
        <v>0</v>
      </c>
      <c r="F296" s="125" t="n">
        <v>0</v>
      </c>
      <c r="G296" s="125" t="n">
        <v>0</v>
      </c>
      <c r="I296" s="125" t="n">
        <v>0</v>
      </c>
      <c r="J296" s="125" t="n">
        <v>0</v>
      </c>
      <c r="K296" s="127" t="n">
        <v>-0.06</v>
      </c>
      <c r="M296" s="125" t="n">
        <v>0</v>
      </c>
      <c r="N296" s="125" t="n">
        <v>0</v>
      </c>
      <c r="O296" s="125" t="n">
        <v>0</v>
      </c>
      <c r="P296" s="125" t="n">
        <v>0</v>
      </c>
      <c r="Q296" s="127" t="n">
        <v>0</v>
      </c>
      <c r="R296" s="127" t="n">
        <v>0.025</v>
      </c>
      <c r="S296" s="127" t="n">
        <v>0.02</v>
      </c>
      <c r="T296" s="127" t="n">
        <v>0.02</v>
      </c>
      <c r="U296" s="127" t="n">
        <v>0.015</v>
      </c>
      <c r="V296" s="127" t="n">
        <v>0</v>
      </c>
      <c r="W296" s="127" t="n">
        <v>0.01</v>
      </c>
      <c r="Y296" s="127" t="n">
        <v>0</v>
      </c>
      <c r="AA296" s="127" t="n">
        <v>0.015</v>
      </c>
      <c r="AC296" s="127" t="n">
        <v>0</v>
      </c>
      <c r="AD296" s="125" t="n">
        <v>0.01</v>
      </c>
    </row>
    <row r="297" customFormat="false" ht="12" hidden="false" customHeight="false" outlineLevel="0" collapsed="false">
      <c r="C297" s="125" t="n">
        <v>5.247</v>
      </c>
      <c r="D297" s="125" t="n">
        <v>0</v>
      </c>
      <c r="E297" s="125" t="n">
        <v>0</v>
      </c>
      <c r="F297" s="125" t="n">
        <v>0</v>
      </c>
      <c r="G297" s="125" t="n">
        <v>0</v>
      </c>
      <c r="I297" s="125" t="n">
        <v>0</v>
      </c>
      <c r="J297" s="125" t="n">
        <v>0</v>
      </c>
      <c r="K297" s="127" t="n">
        <v>-0.06</v>
      </c>
      <c r="M297" s="125" t="n">
        <v>0</v>
      </c>
      <c r="N297" s="125" t="n">
        <v>0</v>
      </c>
      <c r="O297" s="125" t="n">
        <v>0</v>
      </c>
      <c r="P297" s="125" t="n">
        <v>0</v>
      </c>
      <c r="Q297" s="127" t="n">
        <v>0</v>
      </c>
      <c r="R297" s="127" t="n">
        <v>0.025</v>
      </c>
      <c r="S297" s="127" t="n">
        <v>0.02</v>
      </c>
      <c r="T297" s="127" t="n">
        <v>0.02</v>
      </c>
      <c r="U297" s="127" t="n">
        <v>0.015</v>
      </c>
      <c r="V297" s="127" t="n">
        <v>0</v>
      </c>
      <c r="W297" s="127" t="n">
        <v>0.01</v>
      </c>
      <c r="Y297" s="127" t="n">
        <v>0</v>
      </c>
      <c r="AA297" s="127" t="n">
        <v>0.015</v>
      </c>
      <c r="AC297" s="127" t="n">
        <v>0</v>
      </c>
      <c r="AD297" s="125" t="n">
        <v>0.01</v>
      </c>
    </row>
    <row r="298" customFormat="false" ht="12" hidden="false" customHeight="false" outlineLevel="0" collapsed="false">
      <c r="C298" s="125" t="n">
        <v>5.719</v>
      </c>
      <c r="D298" s="125" t="n">
        <v>0</v>
      </c>
      <c r="E298" s="125" t="n">
        <v>0</v>
      </c>
      <c r="F298" s="125" t="n">
        <v>0</v>
      </c>
      <c r="G298" s="125" t="n">
        <v>0</v>
      </c>
      <c r="I298" s="125" t="n">
        <v>0</v>
      </c>
      <c r="J298" s="125" t="n">
        <v>0</v>
      </c>
      <c r="K298" s="127" t="n">
        <v>-0.06</v>
      </c>
      <c r="M298" s="125" t="n">
        <v>0</v>
      </c>
      <c r="N298" s="125" t="n">
        <v>0</v>
      </c>
      <c r="O298" s="125" t="n">
        <v>0</v>
      </c>
      <c r="P298" s="125" t="n">
        <v>0</v>
      </c>
      <c r="Q298" s="127" t="n">
        <v>0</v>
      </c>
      <c r="R298" s="127" t="n">
        <v>0.025</v>
      </c>
      <c r="S298" s="127" t="n">
        <v>0.02</v>
      </c>
      <c r="T298" s="127" t="n">
        <v>0.02</v>
      </c>
      <c r="U298" s="127" t="n">
        <v>0.015</v>
      </c>
      <c r="V298" s="127" t="n">
        <v>0</v>
      </c>
      <c r="W298" s="127" t="n">
        <v>0.01</v>
      </c>
      <c r="Y298" s="127" t="n">
        <v>0</v>
      </c>
      <c r="AA298" s="127" t="n">
        <v>0.015</v>
      </c>
      <c r="AC298" s="127" t="n">
        <v>0</v>
      </c>
      <c r="AD298" s="125" t="n">
        <v>0.01</v>
      </c>
    </row>
    <row r="299" customFormat="false" ht="12" hidden="false" customHeight="false" outlineLevel="0" collapsed="false">
      <c r="C299" s="125" t="n">
        <v>6.1375</v>
      </c>
      <c r="D299" s="125" t="n">
        <v>0</v>
      </c>
      <c r="E299" s="125" t="n">
        <v>0</v>
      </c>
      <c r="F299" s="125" t="n">
        <v>0</v>
      </c>
      <c r="G299" s="125" t="n">
        <v>0</v>
      </c>
      <c r="I299" s="125" t="n">
        <v>0</v>
      </c>
      <c r="J299" s="125" t="n">
        <v>0</v>
      </c>
      <c r="K299" s="127" t="n">
        <v>-0.06</v>
      </c>
      <c r="M299" s="125" t="n">
        <v>0</v>
      </c>
      <c r="N299" s="125" t="n">
        <v>0</v>
      </c>
      <c r="O299" s="125" t="n">
        <v>0</v>
      </c>
      <c r="P299" s="125" t="n">
        <v>0</v>
      </c>
      <c r="Q299" s="127" t="n">
        <v>0</v>
      </c>
      <c r="R299" s="127" t="n">
        <v>0.025</v>
      </c>
      <c r="S299" s="127" t="n">
        <v>0.02</v>
      </c>
      <c r="T299" s="127" t="n">
        <v>0.02</v>
      </c>
      <c r="U299" s="127" t="n">
        <v>0.015</v>
      </c>
      <c r="V299" s="127" t="n">
        <v>0</v>
      </c>
      <c r="W299" s="127" t="n">
        <v>0.01</v>
      </c>
      <c r="Y299" s="127" t="n">
        <v>0</v>
      </c>
      <c r="AA299" s="127" t="n">
        <v>0.015</v>
      </c>
      <c r="AC299" s="127" t="n">
        <v>0</v>
      </c>
      <c r="AD299" s="125" t="n">
        <v>0.01</v>
      </c>
    </row>
    <row r="300" customFormat="false" ht="12" hidden="false" customHeight="false" outlineLevel="0" collapsed="false">
      <c r="C300" s="125" t="n">
        <v>5.967</v>
      </c>
      <c r="D300" s="125" t="n">
        <v>0</v>
      </c>
      <c r="E300" s="125" t="n">
        <v>0</v>
      </c>
      <c r="F300" s="125" t="n">
        <v>0</v>
      </c>
      <c r="G300" s="125" t="n">
        <v>0</v>
      </c>
      <c r="I300" s="125" t="n">
        <v>0</v>
      </c>
      <c r="J300" s="125" t="n">
        <v>0</v>
      </c>
      <c r="K300" s="127" t="n">
        <v>-0.06</v>
      </c>
      <c r="M300" s="125" t="n">
        <v>0</v>
      </c>
      <c r="N300" s="125" t="n">
        <v>0</v>
      </c>
      <c r="O300" s="125" t="n">
        <v>0</v>
      </c>
      <c r="P300" s="125" t="n">
        <v>0</v>
      </c>
      <c r="Q300" s="127" t="n">
        <v>0</v>
      </c>
      <c r="R300" s="127" t="n">
        <v>0.025</v>
      </c>
      <c r="S300" s="127" t="n">
        <v>0.02</v>
      </c>
      <c r="T300" s="127" t="n">
        <v>0.02</v>
      </c>
      <c r="U300" s="127" t="n">
        <v>0.015</v>
      </c>
      <c r="V300" s="127" t="n">
        <v>0</v>
      </c>
      <c r="W300" s="127" t="n">
        <v>0.01</v>
      </c>
      <c r="Y300" s="127" t="n">
        <v>0</v>
      </c>
      <c r="AA300" s="127" t="n">
        <v>0.015</v>
      </c>
      <c r="AC300" s="127" t="n">
        <v>0</v>
      </c>
      <c r="AD300" s="125" t="n">
        <v>0.01</v>
      </c>
    </row>
    <row r="301" customFormat="false" ht="12" hidden="false" customHeight="false" outlineLevel="0" collapsed="false">
      <c r="C301" s="125" t="n">
        <v>6.69</v>
      </c>
      <c r="D301" s="125" t="n">
        <v>0</v>
      </c>
      <c r="E301" s="125" t="n">
        <v>0</v>
      </c>
      <c r="F301" s="125" t="n">
        <v>0</v>
      </c>
      <c r="G301" s="125" t="n">
        <v>0</v>
      </c>
      <c r="I301" s="125" t="n">
        <v>0</v>
      </c>
      <c r="J301" s="125" t="n">
        <v>0</v>
      </c>
      <c r="K301" s="127" t="n">
        <v>-0.06</v>
      </c>
      <c r="M301" s="125" t="n">
        <v>0</v>
      </c>
      <c r="N301" s="125" t="n">
        <v>0</v>
      </c>
      <c r="O301" s="125" t="n">
        <v>0</v>
      </c>
      <c r="P301" s="125" t="n">
        <v>0</v>
      </c>
      <c r="Q301" s="127" t="n">
        <v>0</v>
      </c>
      <c r="R301" s="127" t="n">
        <v>0.025</v>
      </c>
      <c r="S301" s="127" t="n">
        <v>0.02</v>
      </c>
      <c r="T301" s="127" t="n">
        <v>0.02</v>
      </c>
      <c r="U301" s="127" t="n">
        <v>0.015</v>
      </c>
      <c r="V301" s="127" t="n">
        <v>0</v>
      </c>
      <c r="W301" s="127" t="n">
        <v>0.01</v>
      </c>
      <c r="Y301" s="127" t="n">
        <v>0</v>
      </c>
      <c r="AA301" s="127" t="n">
        <v>0.015</v>
      </c>
      <c r="AC301" s="127" t="n">
        <v>0</v>
      </c>
      <c r="AD301" s="125" t="n">
        <v>0.01</v>
      </c>
    </row>
    <row r="302" customFormat="false" ht="12" hidden="false" customHeight="false" outlineLevel="0" collapsed="false">
      <c r="C302" s="125" t="n">
        <v>6.2805</v>
      </c>
      <c r="D302" s="125" t="n">
        <v>0</v>
      </c>
      <c r="E302" s="125" t="n">
        <v>0</v>
      </c>
      <c r="F302" s="125" t="n">
        <v>0</v>
      </c>
      <c r="G302" s="125" t="n">
        <v>0</v>
      </c>
      <c r="I302" s="125" t="n">
        <v>0</v>
      </c>
      <c r="J302" s="125" t="n">
        <v>0</v>
      </c>
      <c r="K302" s="127" t="n">
        <v>-0.06</v>
      </c>
      <c r="M302" s="125" t="n">
        <v>0</v>
      </c>
      <c r="N302" s="125" t="n">
        <v>0</v>
      </c>
      <c r="O302" s="125" t="n">
        <v>0</v>
      </c>
      <c r="P302" s="125" t="n">
        <v>0</v>
      </c>
      <c r="Q302" s="127" t="n">
        <v>0</v>
      </c>
      <c r="R302" s="127" t="n">
        <v>0.025</v>
      </c>
      <c r="S302" s="127" t="n">
        <v>0.02</v>
      </c>
      <c r="T302" s="127" t="n">
        <v>0.02</v>
      </c>
      <c r="U302" s="127" t="n">
        <v>0.015</v>
      </c>
      <c r="V302" s="127" t="n">
        <v>0</v>
      </c>
      <c r="W302" s="127" t="n">
        <v>0.01</v>
      </c>
      <c r="Y302" s="127" t="n">
        <v>0</v>
      </c>
      <c r="AA302" s="127" t="n">
        <v>0.015</v>
      </c>
      <c r="AC302" s="127" t="n">
        <v>0</v>
      </c>
      <c r="AD302" s="125" t="n">
        <v>0.01</v>
      </c>
    </row>
    <row r="303" customFormat="false" ht="12" hidden="false" customHeight="false" outlineLevel="0" collapsed="false">
      <c r="C303" s="125" t="n">
        <v>4.824</v>
      </c>
      <c r="D303" s="125" t="n">
        <v>0</v>
      </c>
      <c r="E303" s="125" t="n">
        <v>0</v>
      </c>
      <c r="F303" s="125" t="n">
        <v>0</v>
      </c>
      <c r="G303" s="125" t="n">
        <v>0</v>
      </c>
      <c r="I303" s="125" t="n">
        <v>0</v>
      </c>
      <c r="J303" s="125" t="n">
        <v>0</v>
      </c>
      <c r="K303" s="127" t="n">
        <v>-0.06</v>
      </c>
      <c r="M303" s="125" t="n">
        <v>0</v>
      </c>
      <c r="N303" s="125" t="n">
        <v>0</v>
      </c>
      <c r="O303" s="125" t="n">
        <v>0</v>
      </c>
      <c r="P303" s="125" t="n">
        <v>0</v>
      </c>
      <c r="Q303" s="127" t="n">
        <v>0</v>
      </c>
      <c r="R303" s="127" t="n">
        <v>0.025</v>
      </c>
      <c r="S303" s="127" t="n">
        <v>0.02</v>
      </c>
      <c r="T303" s="127" t="n">
        <v>0.02</v>
      </c>
      <c r="U303" s="127" t="n">
        <v>0.015</v>
      </c>
      <c r="V303" s="127" t="n">
        <v>0</v>
      </c>
      <c r="W303" s="127" t="n">
        <v>0.01</v>
      </c>
      <c r="Y303" s="127" t="n">
        <v>0</v>
      </c>
      <c r="AA303" s="127" t="n">
        <v>0.015</v>
      </c>
      <c r="AC303" s="127" t="n">
        <v>0</v>
      </c>
      <c r="AD303" s="125" t="n">
        <v>0.01</v>
      </c>
    </row>
    <row r="304" customFormat="false" ht="12" hidden="false" customHeight="false" outlineLevel="0" collapsed="false">
      <c r="D304" s="125" t="n">
        <v>0</v>
      </c>
      <c r="E304" s="125" t="n">
        <v>0</v>
      </c>
      <c r="F304" s="125" t="n">
        <v>0</v>
      </c>
      <c r="G304" s="125" t="n">
        <v>0</v>
      </c>
      <c r="I304" s="125" t="n">
        <v>0</v>
      </c>
      <c r="J304" s="125" t="n">
        <v>0</v>
      </c>
      <c r="K304" s="127" t="n">
        <v>-0.06</v>
      </c>
      <c r="M304" s="125" t="n">
        <v>0</v>
      </c>
      <c r="N304" s="125" t="n">
        <v>0</v>
      </c>
      <c r="O304" s="125" t="n">
        <v>0</v>
      </c>
      <c r="P304" s="125" t="n">
        <v>0</v>
      </c>
      <c r="Q304" s="127" t="n">
        <v>0</v>
      </c>
      <c r="R304" s="127" t="n">
        <v>0.025</v>
      </c>
      <c r="S304" s="127" t="n">
        <v>0.02</v>
      </c>
      <c r="T304" s="127" t="n">
        <v>0.02</v>
      </c>
      <c r="U304" s="127" t="n">
        <v>0.015</v>
      </c>
      <c r="V304" s="127" t="n">
        <v>0</v>
      </c>
      <c r="W304" s="127" t="n">
        <v>0.01</v>
      </c>
      <c r="Y304" s="127" t="n">
        <v>0</v>
      </c>
      <c r="AA304" s="127" t="n">
        <v>0.015</v>
      </c>
      <c r="AC304" s="127" t="n">
        <v>0</v>
      </c>
      <c r="AD304" s="125" t="n">
        <v>0.01</v>
      </c>
    </row>
    <row r="305" customFormat="false" ht="12" hidden="false" customHeight="false" outlineLevel="0" collapsed="false">
      <c r="D305" s="125" t="n">
        <v>0</v>
      </c>
      <c r="E305" s="125" t="n">
        <v>0</v>
      </c>
      <c r="F305" s="125" t="n">
        <v>0</v>
      </c>
      <c r="G305" s="125" t="n">
        <v>0</v>
      </c>
      <c r="I305" s="125" t="n">
        <v>0</v>
      </c>
      <c r="J305" s="125" t="n">
        <v>0</v>
      </c>
      <c r="K305" s="127" t="n">
        <v>-0.06</v>
      </c>
      <c r="M305" s="125" t="n">
        <v>0</v>
      </c>
      <c r="N305" s="125" t="n">
        <v>0</v>
      </c>
      <c r="O305" s="125" t="n">
        <v>0</v>
      </c>
      <c r="P305" s="125" t="n">
        <v>0</v>
      </c>
      <c r="Q305" s="127" t="n">
        <v>0</v>
      </c>
      <c r="R305" s="127" t="n">
        <v>0.025</v>
      </c>
      <c r="S305" s="127" t="n">
        <v>0.02</v>
      </c>
      <c r="T305" s="127" t="n">
        <v>0.02</v>
      </c>
      <c r="U305" s="127" t="n">
        <v>0.015</v>
      </c>
      <c r="V305" s="127" t="n">
        <v>0</v>
      </c>
      <c r="W305" s="127" t="n">
        <v>0.01</v>
      </c>
      <c r="Y305" s="127" t="n">
        <v>0</v>
      </c>
      <c r="AA305" s="127" t="n">
        <v>0.015</v>
      </c>
      <c r="AC305" s="127" t="n">
        <v>0</v>
      </c>
      <c r="AD305" s="125" t="n">
        <v>0.01</v>
      </c>
    </row>
    <row r="306" customFormat="false" ht="12" hidden="false" customHeight="false" outlineLevel="0" collapsed="false">
      <c r="D306" s="125" t="n">
        <v>0</v>
      </c>
      <c r="E306" s="125" t="n">
        <v>0</v>
      </c>
      <c r="F306" s="125" t="n">
        <v>0</v>
      </c>
      <c r="G306" s="125" t="n">
        <v>0</v>
      </c>
      <c r="I306" s="125" t="n">
        <v>0</v>
      </c>
      <c r="J306" s="125" t="n">
        <v>0</v>
      </c>
      <c r="K306" s="127" t="n">
        <v>-0.06</v>
      </c>
      <c r="M306" s="125" t="n">
        <v>0</v>
      </c>
      <c r="N306" s="125" t="n">
        <v>0</v>
      </c>
      <c r="O306" s="125" t="n">
        <v>0</v>
      </c>
      <c r="P306" s="125" t="n">
        <v>0</v>
      </c>
      <c r="Q306" s="127" t="n">
        <v>0</v>
      </c>
      <c r="R306" s="127" t="n">
        <v>0.025</v>
      </c>
      <c r="S306" s="127" t="n">
        <v>0.02</v>
      </c>
      <c r="T306" s="127" t="n">
        <v>0.02</v>
      </c>
      <c r="U306" s="127" t="n">
        <v>0.015</v>
      </c>
      <c r="V306" s="127" t="n">
        <v>0</v>
      </c>
      <c r="W306" s="127" t="n">
        <v>0.01</v>
      </c>
      <c r="Y306" s="127" t="n">
        <v>0</v>
      </c>
      <c r="AA306" s="127" t="n">
        <v>0.015</v>
      </c>
      <c r="AC306" s="127" t="n">
        <v>0</v>
      </c>
      <c r="AD306" s="125" t="n">
        <v>0.01</v>
      </c>
    </row>
    <row r="307" customFormat="false" ht="12" hidden="false" customHeight="false" outlineLevel="0" collapsed="false">
      <c r="D307" s="125" t="n">
        <v>0</v>
      </c>
      <c r="E307" s="125" t="n">
        <v>0</v>
      </c>
      <c r="F307" s="125" t="n">
        <v>0</v>
      </c>
      <c r="G307" s="125" t="n">
        <v>0</v>
      </c>
      <c r="I307" s="125" t="n">
        <v>0</v>
      </c>
      <c r="J307" s="125" t="n">
        <v>0</v>
      </c>
      <c r="K307" s="127" t="n">
        <v>-0.06</v>
      </c>
      <c r="M307" s="125" t="n">
        <v>0</v>
      </c>
      <c r="N307" s="125" t="n">
        <v>0</v>
      </c>
      <c r="O307" s="125" t="n">
        <v>0</v>
      </c>
      <c r="P307" s="125" t="n">
        <v>0</v>
      </c>
      <c r="Q307" s="127" t="n">
        <v>0</v>
      </c>
      <c r="R307" s="127" t="n">
        <v>0.025</v>
      </c>
      <c r="S307" s="127" t="n">
        <v>0.02</v>
      </c>
      <c r="T307" s="127" t="n">
        <v>0.02</v>
      </c>
      <c r="U307" s="127" t="n">
        <v>0.015</v>
      </c>
      <c r="V307" s="127" t="n">
        <v>0</v>
      </c>
      <c r="W307" s="127" t="n">
        <v>0.01</v>
      </c>
      <c r="Y307" s="127" t="n">
        <v>0</v>
      </c>
      <c r="AA307" s="127" t="n">
        <v>0.015</v>
      </c>
      <c r="AC307" s="127" t="n">
        <v>0</v>
      </c>
      <c r="AD307" s="125" t="n">
        <v>0.01</v>
      </c>
    </row>
    <row r="308" customFormat="false" ht="12" hidden="false" customHeight="false" outlineLevel="0" collapsed="false">
      <c r="D308" s="125" t="n">
        <v>0</v>
      </c>
      <c r="E308" s="125" t="n">
        <v>0</v>
      </c>
      <c r="F308" s="125" t="n">
        <v>0</v>
      </c>
      <c r="G308" s="125" t="n">
        <v>0</v>
      </c>
      <c r="I308" s="125" t="n">
        <v>0</v>
      </c>
      <c r="J308" s="125" t="n">
        <v>0</v>
      </c>
      <c r="K308" s="127" t="n">
        <v>-0.06</v>
      </c>
      <c r="M308" s="125" t="n">
        <v>0</v>
      </c>
      <c r="N308" s="125" t="n">
        <v>0</v>
      </c>
      <c r="O308" s="125" t="n">
        <v>0</v>
      </c>
      <c r="P308" s="125" t="n">
        <v>0</v>
      </c>
      <c r="Q308" s="127" t="n">
        <v>0</v>
      </c>
      <c r="R308" s="127" t="n">
        <v>0.025</v>
      </c>
      <c r="S308" s="127" t="n">
        <v>0.02</v>
      </c>
      <c r="T308" s="127" t="n">
        <v>0.02</v>
      </c>
      <c r="U308" s="127" t="n">
        <v>0.015</v>
      </c>
      <c r="V308" s="127" t="n">
        <v>0</v>
      </c>
      <c r="W308" s="127" t="n">
        <v>0.01</v>
      </c>
      <c r="Y308" s="127" t="n">
        <v>0</v>
      </c>
      <c r="AA308" s="127" t="n">
        <v>0.015</v>
      </c>
      <c r="AC308" s="127" t="n">
        <v>0</v>
      </c>
      <c r="AD308" s="125" t="n">
        <v>0.01</v>
      </c>
    </row>
    <row r="309" customFormat="false" ht="12" hidden="false" customHeight="false" outlineLevel="0" collapsed="false">
      <c r="D309" s="125" t="n">
        <v>0</v>
      </c>
      <c r="E309" s="125" t="n">
        <v>0</v>
      </c>
      <c r="F309" s="125" t="n">
        <v>0</v>
      </c>
      <c r="G309" s="125" t="n">
        <v>0</v>
      </c>
      <c r="I309" s="125" t="n">
        <v>0</v>
      </c>
      <c r="J309" s="125" t="n">
        <v>0</v>
      </c>
      <c r="K309" s="127" t="n">
        <v>-0.06</v>
      </c>
      <c r="M309" s="125" t="n">
        <v>0</v>
      </c>
      <c r="N309" s="125" t="n">
        <v>0</v>
      </c>
      <c r="O309" s="125" t="n">
        <v>0</v>
      </c>
      <c r="P309" s="125" t="n">
        <v>0</v>
      </c>
      <c r="Q309" s="127" t="n">
        <v>0</v>
      </c>
      <c r="R309" s="127" t="n">
        <v>0.025</v>
      </c>
      <c r="S309" s="127" t="n">
        <v>0.02</v>
      </c>
      <c r="T309" s="127" t="n">
        <v>0.02</v>
      </c>
      <c r="U309" s="127" t="n">
        <v>0.015</v>
      </c>
      <c r="V309" s="127" t="n">
        <v>0</v>
      </c>
      <c r="W309" s="127" t="n">
        <v>0.01</v>
      </c>
      <c r="Y309" s="127" t="n">
        <v>0</v>
      </c>
      <c r="AA309" s="127" t="n">
        <v>0.015</v>
      </c>
      <c r="AC309" s="127" t="n">
        <v>0</v>
      </c>
      <c r="AD309" s="125" t="n">
        <v>0.01</v>
      </c>
    </row>
    <row r="310" customFormat="false" ht="12" hidden="false" customHeight="false" outlineLevel="0" collapsed="false">
      <c r="D310" s="125" t="n">
        <v>0</v>
      </c>
      <c r="E310" s="125" t="n">
        <v>0</v>
      </c>
      <c r="F310" s="125" t="n">
        <v>0</v>
      </c>
      <c r="G310" s="125" t="n">
        <v>0</v>
      </c>
      <c r="I310" s="125" t="n">
        <v>0</v>
      </c>
      <c r="J310" s="125" t="n">
        <v>0</v>
      </c>
      <c r="K310" s="127" t="n">
        <v>-0.06</v>
      </c>
      <c r="M310" s="125" t="n">
        <v>0</v>
      </c>
      <c r="N310" s="125" t="n">
        <v>0</v>
      </c>
      <c r="O310" s="125" t="n">
        <v>0</v>
      </c>
      <c r="P310" s="125" t="n">
        <v>0</v>
      </c>
      <c r="Q310" s="127" t="n">
        <v>0</v>
      </c>
      <c r="R310" s="127" t="n">
        <v>0.025</v>
      </c>
      <c r="S310" s="127" t="n">
        <v>0.02</v>
      </c>
      <c r="T310" s="127" t="n">
        <v>0.02</v>
      </c>
      <c r="U310" s="127" t="n">
        <v>0.015</v>
      </c>
      <c r="V310" s="127" t="n">
        <v>0</v>
      </c>
      <c r="W310" s="127" t="n">
        <v>0.01</v>
      </c>
      <c r="Y310" s="127" t="n">
        <v>0</v>
      </c>
      <c r="AA310" s="127" t="n">
        <v>0.015</v>
      </c>
      <c r="AC310" s="127" t="n">
        <v>0</v>
      </c>
      <c r="AD310" s="125" t="n">
        <v>0.01</v>
      </c>
    </row>
    <row r="311" customFormat="false" ht="12" hidden="false" customHeight="false" outlineLevel="0" collapsed="false">
      <c r="D311" s="125" t="n">
        <v>0</v>
      </c>
      <c r="E311" s="125" t="n">
        <v>0</v>
      </c>
      <c r="F311" s="125" t="n">
        <v>0</v>
      </c>
      <c r="G311" s="125" t="n">
        <v>0</v>
      </c>
      <c r="I311" s="125" t="n">
        <v>0</v>
      </c>
      <c r="J311" s="125" t="n">
        <v>0</v>
      </c>
      <c r="K311" s="127" t="n">
        <v>-0.06</v>
      </c>
      <c r="M311" s="125" t="n">
        <v>0</v>
      </c>
      <c r="N311" s="125" t="n">
        <v>0</v>
      </c>
      <c r="O311" s="125" t="n">
        <v>0</v>
      </c>
      <c r="P311" s="125" t="n">
        <v>0</v>
      </c>
      <c r="Q311" s="127" t="n">
        <v>0</v>
      </c>
      <c r="R311" s="127" t="n">
        <v>0.025</v>
      </c>
      <c r="S311" s="127" t="n">
        <v>0.02</v>
      </c>
      <c r="T311" s="127" t="n">
        <v>0.02</v>
      </c>
      <c r="U311" s="127" t="n">
        <v>0.015</v>
      </c>
      <c r="V311" s="127" t="n">
        <v>0</v>
      </c>
      <c r="W311" s="127" t="n">
        <v>0.01</v>
      </c>
      <c r="Y311" s="127" t="n">
        <v>0</v>
      </c>
      <c r="AA311" s="127" t="n">
        <v>0.015</v>
      </c>
      <c r="AC311" s="127" t="n">
        <v>0</v>
      </c>
      <c r="AD311" s="125" t="n">
        <v>0.01</v>
      </c>
    </row>
    <row r="312" customFormat="false" ht="12" hidden="false" customHeight="false" outlineLevel="0" collapsed="false">
      <c r="D312" s="125" t="n">
        <v>0</v>
      </c>
      <c r="E312" s="125" t="n">
        <v>0</v>
      </c>
      <c r="F312" s="125" t="n">
        <v>0</v>
      </c>
      <c r="G312" s="125" t="n">
        <v>0</v>
      </c>
      <c r="I312" s="125" t="n">
        <v>0</v>
      </c>
      <c r="J312" s="125" t="n">
        <v>0</v>
      </c>
      <c r="K312" s="127" t="n">
        <v>-0.06</v>
      </c>
      <c r="M312" s="125" t="n">
        <v>0</v>
      </c>
      <c r="N312" s="125" t="n">
        <v>0</v>
      </c>
      <c r="O312" s="125" t="n">
        <v>0</v>
      </c>
      <c r="P312" s="125" t="n">
        <v>0</v>
      </c>
      <c r="Q312" s="127" t="n">
        <v>0</v>
      </c>
      <c r="R312" s="127" t="n">
        <v>0.025</v>
      </c>
      <c r="S312" s="127" t="n">
        <v>0.02</v>
      </c>
      <c r="T312" s="127" t="n">
        <v>0.02</v>
      </c>
      <c r="U312" s="127" t="n">
        <v>0.015</v>
      </c>
      <c r="V312" s="127" t="n">
        <v>0</v>
      </c>
      <c r="W312" s="127" t="n">
        <v>0.01</v>
      </c>
      <c r="Y312" s="127" t="n">
        <v>0</v>
      </c>
      <c r="AA312" s="127" t="n">
        <v>0.015</v>
      </c>
      <c r="AC312" s="127" t="n">
        <v>0</v>
      </c>
      <c r="AD312" s="125" t="n">
        <v>0.01</v>
      </c>
    </row>
    <row r="313" customFormat="false" ht="12" hidden="false" customHeight="false" outlineLevel="0" collapsed="false">
      <c r="D313" s="125" t="n">
        <v>0</v>
      </c>
      <c r="E313" s="125" t="n">
        <v>0</v>
      </c>
      <c r="F313" s="125" t="n">
        <v>0</v>
      </c>
      <c r="G313" s="125" t="n">
        <v>0</v>
      </c>
      <c r="I313" s="125" t="n">
        <v>0</v>
      </c>
      <c r="J313" s="125" t="n">
        <v>0</v>
      </c>
      <c r="K313" s="127" t="n">
        <v>-0.06</v>
      </c>
      <c r="M313" s="125" t="n">
        <v>0</v>
      </c>
      <c r="N313" s="125" t="n">
        <v>0</v>
      </c>
      <c r="O313" s="125" t="n">
        <v>0</v>
      </c>
      <c r="P313" s="125" t="n">
        <v>0</v>
      </c>
      <c r="Q313" s="127" t="n">
        <v>0</v>
      </c>
      <c r="R313" s="127" t="n">
        <v>0.025</v>
      </c>
      <c r="S313" s="127" t="n">
        <v>0.02</v>
      </c>
      <c r="T313" s="127" t="n">
        <v>0.02</v>
      </c>
      <c r="U313" s="127" t="n">
        <v>0.015</v>
      </c>
      <c r="V313" s="127" t="n">
        <v>0</v>
      </c>
      <c r="W313" s="127" t="n">
        <v>0.01</v>
      </c>
      <c r="Y313" s="127" t="n">
        <v>0</v>
      </c>
      <c r="AA313" s="127" t="n">
        <v>0.015</v>
      </c>
      <c r="AC313" s="127" t="n">
        <v>0</v>
      </c>
      <c r="AD313" s="125" t="n">
        <v>0.01</v>
      </c>
    </row>
    <row r="314" customFormat="false" ht="12" hidden="false" customHeight="false" outlineLevel="0" collapsed="false">
      <c r="D314" s="125" t="n">
        <v>0</v>
      </c>
      <c r="E314" s="125" t="n">
        <v>0</v>
      </c>
      <c r="F314" s="125" t="n">
        <v>0</v>
      </c>
      <c r="G314" s="125" t="n">
        <v>0</v>
      </c>
      <c r="I314" s="125" t="n">
        <v>0</v>
      </c>
      <c r="J314" s="125" t="n">
        <v>0</v>
      </c>
      <c r="K314" s="127" t="n">
        <v>-0.06</v>
      </c>
      <c r="M314" s="125" t="n">
        <v>0</v>
      </c>
      <c r="N314" s="125" t="n">
        <v>0</v>
      </c>
      <c r="O314" s="125" t="n">
        <v>0</v>
      </c>
      <c r="P314" s="125" t="n">
        <v>0</v>
      </c>
      <c r="Q314" s="127" t="n">
        <v>0</v>
      </c>
      <c r="R314" s="127" t="n">
        <v>0.025</v>
      </c>
      <c r="S314" s="127" t="n">
        <v>0.02</v>
      </c>
      <c r="T314" s="127" t="n">
        <v>0.02</v>
      </c>
      <c r="U314" s="127" t="n">
        <v>0.015</v>
      </c>
      <c r="V314" s="127" t="n">
        <v>0</v>
      </c>
      <c r="W314" s="127" t="n">
        <v>0.01</v>
      </c>
      <c r="Y314" s="127" t="n">
        <v>0</v>
      </c>
      <c r="AA314" s="127" t="n">
        <v>0.015</v>
      </c>
      <c r="AC314" s="127" t="n">
        <v>0</v>
      </c>
      <c r="AD314" s="125" t="n">
        <v>0.01</v>
      </c>
    </row>
    <row r="315" customFormat="false" ht="12" hidden="false" customHeight="false" outlineLevel="0" collapsed="false">
      <c r="D315" s="125" t="n">
        <v>0</v>
      </c>
      <c r="E315" s="125" t="n">
        <v>0</v>
      </c>
      <c r="F315" s="125" t="n">
        <v>0</v>
      </c>
      <c r="G315" s="125" t="n">
        <v>0</v>
      </c>
      <c r="I315" s="125" t="n">
        <v>0</v>
      </c>
      <c r="J315" s="125" t="n">
        <v>0</v>
      </c>
      <c r="K315" s="127" t="n">
        <v>-0.06</v>
      </c>
      <c r="M315" s="125" t="n">
        <v>0</v>
      </c>
      <c r="N315" s="125" t="n">
        <v>0</v>
      </c>
      <c r="O315" s="125" t="n">
        <v>0</v>
      </c>
      <c r="P315" s="125" t="n">
        <v>0</v>
      </c>
      <c r="Q315" s="127" t="n">
        <v>0</v>
      </c>
      <c r="R315" s="127" t="n">
        <v>0.025</v>
      </c>
      <c r="S315" s="127" t="n">
        <v>0.02</v>
      </c>
      <c r="T315" s="127" t="n">
        <v>0.02</v>
      </c>
      <c r="U315" s="127" t="n">
        <v>0.015</v>
      </c>
      <c r="V315" s="127" t="n">
        <v>0</v>
      </c>
      <c r="W315" s="127" t="n">
        <v>0.01</v>
      </c>
      <c r="Y315" s="127" t="n">
        <v>0</v>
      </c>
      <c r="AA315" s="127" t="n">
        <v>0.015</v>
      </c>
      <c r="AC315" s="127" t="n">
        <v>0</v>
      </c>
      <c r="AD315" s="125" t="n">
        <v>0.01</v>
      </c>
    </row>
    <row r="316" customFormat="false" ht="12" hidden="false" customHeight="false" outlineLevel="0" collapsed="false">
      <c r="D316" s="125" t="n">
        <v>0</v>
      </c>
      <c r="E316" s="125" t="n">
        <v>0</v>
      </c>
      <c r="F316" s="125" t="n">
        <v>0</v>
      </c>
      <c r="G316" s="125" t="n">
        <v>0</v>
      </c>
      <c r="I316" s="125" t="n">
        <v>0</v>
      </c>
      <c r="J316" s="125" t="n">
        <v>0</v>
      </c>
      <c r="K316" s="127" t="n">
        <v>-0.06</v>
      </c>
      <c r="M316" s="125" t="n">
        <v>0</v>
      </c>
      <c r="N316" s="125" t="n">
        <v>0</v>
      </c>
      <c r="O316" s="125" t="n">
        <v>0</v>
      </c>
      <c r="P316" s="125" t="n">
        <v>0</v>
      </c>
      <c r="Q316" s="127" t="n">
        <v>0</v>
      </c>
      <c r="R316" s="127" t="n">
        <v>0.025</v>
      </c>
      <c r="S316" s="127" t="n">
        <v>0.02</v>
      </c>
      <c r="T316" s="127" t="n">
        <v>0.02</v>
      </c>
      <c r="U316" s="127" t="n">
        <v>0.015</v>
      </c>
      <c r="V316" s="127" t="n">
        <v>0</v>
      </c>
      <c r="W316" s="127" t="n">
        <v>0.01</v>
      </c>
      <c r="Y316" s="127" t="n">
        <v>0</v>
      </c>
      <c r="AA316" s="127" t="n">
        <v>0.015</v>
      </c>
      <c r="AC316" s="127" t="n">
        <v>0</v>
      </c>
      <c r="AD316" s="125" t="n">
        <v>0.01</v>
      </c>
    </row>
    <row r="317" customFormat="false" ht="12" hidden="false" customHeight="false" outlineLevel="0" collapsed="false">
      <c r="D317" s="125" t="n">
        <v>0</v>
      </c>
      <c r="E317" s="125" t="n">
        <v>0</v>
      </c>
      <c r="F317" s="125" t="n">
        <v>0</v>
      </c>
      <c r="G317" s="125" t="n">
        <v>0</v>
      </c>
      <c r="I317" s="125" t="n">
        <v>0</v>
      </c>
      <c r="J317" s="125" t="n">
        <v>0</v>
      </c>
      <c r="K317" s="127" t="n">
        <v>-0.06</v>
      </c>
      <c r="M317" s="125" t="n">
        <v>0</v>
      </c>
      <c r="N317" s="125" t="n">
        <v>0</v>
      </c>
      <c r="O317" s="125" t="n">
        <v>0</v>
      </c>
      <c r="P317" s="125" t="n">
        <v>0</v>
      </c>
      <c r="Q317" s="127" t="n">
        <v>0</v>
      </c>
      <c r="R317" s="127" t="n">
        <v>0.025</v>
      </c>
      <c r="S317" s="127" t="n">
        <v>0.02</v>
      </c>
      <c r="T317" s="127" t="n">
        <v>0.02</v>
      </c>
      <c r="U317" s="127" t="n">
        <v>0.015</v>
      </c>
      <c r="V317" s="127" t="n">
        <v>0</v>
      </c>
      <c r="W317" s="127" t="n">
        <v>0.01</v>
      </c>
      <c r="Y317" s="127" t="n">
        <v>0</v>
      </c>
      <c r="AA317" s="127" t="n">
        <v>0.015</v>
      </c>
      <c r="AC317" s="127" t="n">
        <v>0</v>
      </c>
      <c r="AD317" s="125" t="n">
        <v>0.01</v>
      </c>
    </row>
    <row r="318" customFormat="false" ht="12" hidden="false" customHeight="false" outlineLevel="0" collapsed="false">
      <c r="D318" s="125" t="n">
        <v>0</v>
      </c>
      <c r="E318" s="125" t="n">
        <v>0</v>
      </c>
      <c r="F318" s="125" t="n">
        <v>0</v>
      </c>
      <c r="G318" s="125" t="n">
        <v>0</v>
      </c>
      <c r="I318" s="125" t="n">
        <v>0</v>
      </c>
      <c r="J318" s="125" t="n">
        <v>0</v>
      </c>
      <c r="K318" s="127" t="n">
        <v>-0.06</v>
      </c>
      <c r="M318" s="125" t="n">
        <v>0</v>
      </c>
      <c r="N318" s="125" t="n">
        <v>0</v>
      </c>
      <c r="O318" s="125" t="n">
        <v>0</v>
      </c>
      <c r="P318" s="125" t="n">
        <v>0</v>
      </c>
      <c r="Q318" s="127" t="n">
        <v>0</v>
      </c>
      <c r="R318" s="127" t="n">
        <v>0.025</v>
      </c>
      <c r="S318" s="127" t="n">
        <v>0.02</v>
      </c>
      <c r="T318" s="127" t="n">
        <v>0.02</v>
      </c>
      <c r="U318" s="127" t="n">
        <v>0.015</v>
      </c>
      <c r="V318" s="127" t="n">
        <v>0</v>
      </c>
      <c r="W318" s="127" t="n">
        <v>0.01</v>
      </c>
      <c r="Y318" s="127" t="n">
        <v>0</v>
      </c>
      <c r="AA318" s="127" t="n">
        <v>0.015</v>
      </c>
      <c r="AC318" s="127" t="n">
        <v>0</v>
      </c>
      <c r="AD318" s="125" t="n">
        <v>0.01</v>
      </c>
    </row>
    <row r="319" customFormat="false" ht="12" hidden="false" customHeight="false" outlineLevel="0" collapsed="false">
      <c r="D319" s="125" t="n">
        <v>0</v>
      </c>
      <c r="E319" s="125" t="n">
        <v>0</v>
      </c>
      <c r="F319" s="125" t="n">
        <v>0</v>
      </c>
      <c r="G319" s="125" t="n">
        <v>0</v>
      </c>
      <c r="I319" s="125" t="n">
        <v>0</v>
      </c>
      <c r="J319" s="125" t="n">
        <v>0</v>
      </c>
      <c r="K319" s="127" t="n">
        <v>-0.06</v>
      </c>
      <c r="M319" s="125" t="n">
        <v>0</v>
      </c>
      <c r="N319" s="125" t="n">
        <v>0</v>
      </c>
      <c r="O319" s="125" t="n">
        <v>0</v>
      </c>
      <c r="P319" s="125" t="n">
        <v>0</v>
      </c>
      <c r="Q319" s="127" t="n">
        <v>0</v>
      </c>
      <c r="R319" s="127" t="n">
        <v>0.025</v>
      </c>
      <c r="S319" s="127" t="n">
        <v>0.02</v>
      </c>
      <c r="T319" s="127" t="n">
        <v>0.02</v>
      </c>
      <c r="U319" s="127" t="n">
        <v>0.015</v>
      </c>
      <c r="V319" s="127" t="n">
        <v>0</v>
      </c>
      <c r="W319" s="127" t="n">
        <v>0.01</v>
      </c>
      <c r="Y319" s="127" t="n">
        <v>0</v>
      </c>
      <c r="AA319" s="127" t="n">
        <v>0.015</v>
      </c>
      <c r="AC319" s="127" t="n">
        <v>0</v>
      </c>
      <c r="AD319" s="125" t="n">
        <v>0.01</v>
      </c>
    </row>
    <row r="320" customFormat="false" ht="12" hidden="false" customHeight="false" outlineLevel="0" collapsed="false">
      <c r="D320" s="125" t="n">
        <v>0</v>
      </c>
      <c r="E320" s="125" t="n">
        <v>0</v>
      </c>
      <c r="F320" s="125" t="n">
        <v>0</v>
      </c>
      <c r="G320" s="125" t="n">
        <v>0</v>
      </c>
      <c r="I320" s="125" t="n">
        <v>0</v>
      </c>
      <c r="J320" s="125" t="n">
        <v>0</v>
      </c>
      <c r="K320" s="127" t="n">
        <v>-0.06</v>
      </c>
      <c r="M320" s="125" t="n">
        <v>0</v>
      </c>
      <c r="N320" s="125" t="n">
        <v>0</v>
      </c>
      <c r="O320" s="125" t="n">
        <v>0</v>
      </c>
      <c r="P320" s="125" t="n">
        <v>0</v>
      </c>
      <c r="Q320" s="127" t="n">
        <v>0</v>
      </c>
      <c r="R320" s="127" t="n">
        <v>0.025</v>
      </c>
      <c r="S320" s="127" t="n">
        <v>0.02</v>
      </c>
      <c r="T320" s="127" t="n">
        <v>0.02</v>
      </c>
      <c r="U320" s="127" t="n">
        <v>0.015</v>
      </c>
      <c r="V320" s="127" t="n">
        <v>0</v>
      </c>
      <c r="W320" s="127" t="n">
        <v>0.01</v>
      </c>
      <c r="Y320" s="127" t="n">
        <v>0</v>
      </c>
      <c r="AA320" s="127" t="n">
        <v>0.015</v>
      </c>
      <c r="AC320" s="127" t="n">
        <v>0</v>
      </c>
      <c r="AD320" s="125" t="n">
        <v>0.01</v>
      </c>
    </row>
    <row r="321" customFormat="false" ht="12" hidden="false" customHeight="false" outlineLevel="0" collapsed="false">
      <c r="D321" s="125" t="n">
        <v>0</v>
      </c>
      <c r="E321" s="125" t="n">
        <v>0</v>
      </c>
      <c r="F321" s="125" t="n">
        <v>0</v>
      </c>
      <c r="G321" s="125" t="n">
        <v>0</v>
      </c>
      <c r="I321" s="125" t="n">
        <v>0</v>
      </c>
      <c r="J321" s="125" t="n">
        <v>0</v>
      </c>
      <c r="K321" s="127" t="n">
        <v>-0.06</v>
      </c>
      <c r="M321" s="125" t="n">
        <v>0</v>
      </c>
      <c r="N321" s="125" t="n">
        <v>0</v>
      </c>
      <c r="O321" s="125" t="n">
        <v>0</v>
      </c>
      <c r="P321" s="125" t="n">
        <v>0</v>
      </c>
      <c r="Q321" s="127" t="n">
        <v>0</v>
      </c>
      <c r="R321" s="127" t="n">
        <v>0.025</v>
      </c>
      <c r="S321" s="127" t="n">
        <v>0.02</v>
      </c>
      <c r="T321" s="127" t="n">
        <v>0.02</v>
      </c>
      <c r="U321" s="127" t="n">
        <v>0.015</v>
      </c>
      <c r="V321" s="127" t="n">
        <v>0</v>
      </c>
      <c r="W321" s="127" t="n">
        <v>0.01</v>
      </c>
      <c r="Y321" s="127" t="n">
        <v>0</v>
      </c>
      <c r="AA321" s="127" t="n">
        <v>0.015</v>
      </c>
      <c r="AC321" s="127" t="n">
        <v>0</v>
      </c>
      <c r="AD321" s="125" t="n">
        <v>0.01</v>
      </c>
    </row>
    <row r="322" customFormat="false" ht="12" hidden="false" customHeight="false" outlineLevel="0" collapsed="false">
      <c r="D322" s="125" t="n">
        <v>0</v>
      </c>
      <c r="E322" s="125" t="n">
        <v>0</v>
      </c>
      <c r="F322" s="125" t="n">
        <v>0</v>
      </c>
      <c r="G322" s="125" t="n">
        <v>0</v>
      </c>
      <c r="I322" s="125" t="n">
        <v>0</v>
      </c>
      <c r="J322" s="125" t="n">
        <v>0</v>
      </c>
      <c r="K322" s="127" t="n">
        <v>-0.06</v>
      </c>
      <c r="M322" s="125" t="n">
        <v>0</v>
      </c>
      <c r="N322" s="125" t="n">
        <v>0</v>
      </c>
      <c r="O322" s="125" t="n">
        <v>0</v>
      </c>
      <c r="P322" s="125" t="n">
        <v>0</v>
      </c>
      <c r="Q322" s="127" t="n">
        <v>0</v>
      </c>
      <c r="R322" s="127" t="n">
        <v>0.025</v>
      </c>
      <c r="S322" s="127" t="n">
        <v>0.02</v>
      </c>
      <c r="T322" s="127" t="n">
        <v>0.02</v>
      </c>
      <c r="U322" s="127" t="n">
        <v>0.015</v>
      </c>
      <c r="V322" s="127" t="n">
        <v>0</v>
      </c>
      <c r="W322" s="127" t="n">
        <v>0.01</v>
      </c>
      <c r="Y322" s="127" t="n">
        <v>0</v>
      </c>
      <c r="AA322" s="127" t="n">
        <v>0.015</v>
      </c>
      <c r="AC322" s="127" t="n">
        <v>0</v>
      </c>
      <c r="AD322" s="125" t="n">
        <v>0.01</v>
      </c>
    </row>
    <row r="323" customFormat="false" ht="12" hidden="false" customHeight="false" outlineLevel="0" collapsed="false">
      <c r="D323" s="125" t="n">
        <v>0</v>
      </c>
      <c r="E323" s="125" t="n">
        <v>0</v>
      </c>
      <c r="F323" s="125" t="n">
        <v>0</v>
      </c>
      <c r="G323" s="125" t="n">
        <v>0</v>
      </c>
      <c r="I323" s="125" t="n">
        <v>0</v>
      </c>
      <c r="J323" s="125" t="n">
        <v>0</v>
      </c>
      <c r="K323" s="127" t="n">
        <v>-0.06</v>
      </c>
      <c r="M323" s="125" t="n">
        <v>0</v>
      </c>
      <c r="N323" s="125" t="n">
        <v>0</v>
      </c>
      <c r="O323" s="125" t="n">
        <v>0</v>
      </c>
      <c r="P323" s="125" t="n">
        <v>0</v>
      </c>
      <c r="Q323" s="127" t="n">
        <v>0</v>
      </c>
      <c r="R323" s="127" t="n">
        <v>0.025</v>
      </c>
      <c r="S323" s="127" t="n">
        <v>0.02</v>
      </c>
      <c r="T323" s="127" t="n">
        <v>0.02</v>
      </c>
      <c r="U323" s="127" t="n">
        <v>0.015</v>
      </c>
      <c r="V323" s="127" t="n">
        <v>0</v>
      </c>
      <c r="W323" s="127" t="n">
        <v>0.01</v>
      </c>
      <c r="Y323" s="127" t="n">
        <v>0</v>
      </c>
      <c r="AA323" s="127" t="n">
        <v>0.015</v>
      </c>
      <c r="AC323" s="127" t="n">
        <v>0</v>
      </c>
      <c r="AD323" s="125" t="n">
        <v>0.01</v>
      </c>
    </row>
    <row r="324" customFormat="false" ht="12" hidden="false" customHeight="false" outlineLevel="0" collapsed="false">
      <c r="D324" s="125" t="n">
        <v>0</v>
      </c>
      <c r="E324" s="125" t="n">
        <v>0</v>
      </c>
      <c r="F324" s="125" t="n">
        <v>0</v>
      </c>
      <c r="G324" s="125" t="n">
        <v>0</v>
      </c>
      <c r="I324" s="125" t="n">
        <v>0</v>
      </c>
      <c r="J324" s="125" t="n">
        <v>0</v>
      </c>
      <c r="K324" s="127" t="n">
        <v>-0.06</v>
      </c>
      <c r="M324" s="125" t="n">
        <v>0</v>
      </c>
      <c r="N324" s="125" t="n">
        <v>0</v>
      </c>
      <c r="O324" s="125" t="n">
        <v>0</v>
      </c>
      <c r="P324" s="125" t="n">
        <v>0</v>
      </c>
      <c r="Q324" s="127" t="n">
        <v>0</v>
      </c>
      <c r="R324" s="127" t="n">
        <v>0.025</v>
      </c>
      <c r="S324" s="127" t="n">
        <v>0.02</v>
      </c>
      <c r="T324" s="127" t="n">
        <v>0.02</v>
      </c>
      <c r="U324" s="127" t="n">
        <v>0.015</v>
      </c>
      <c r="V324" s="127" t="n">
        <v>0</v>
      </c>
      <c r="W324" s="127" t="n">
        <v>0.01</v>
      </c>
      <c r="Y324" s="127" t="n">
        <v>0</v>
      </c>
      <c r="AA324" s="127" t="n">
        <v>0.015</v>
      </c>
      <c r="AC324" s="127" t="n">
        <v>0</v>
      </c>
      <c r="AD324" s="125" t="n">
        <v>0.01</v>
      </c>
    </row>
    <row r="325" customFormat="false" ht="12" hidden="false" customHeight="false" outlineLevel="0" collapsed="false">
      <c r="D325" s="125" t="n">
        <v>0</v>
      </c>
      <c r="E325" s="125" t="n">
        <v>0</v>
      </c>
      <c r="F325" s="125" t="n">
        <v>0</v>
      </c>
      <c r="G325" s="125" t="n">
        <v>0</v>
      </c>
      <c r="I325" s="125" t="n">
        <v>0</v>
      </c>
      <c r="J325" s="125" t="n">
        <v>0</v>
      </c>
      <c r="K325" s="127" t="n">
        <v>-0.06</v>
      </c>
      <c r="M325" s="125" t="n">
        <v>0</v>
      </c>
      <c r="N325" s="125" t="n">
        <v>0</v>
      </c>
      <c r="O325" s="125" t="n">
        <v>0</v>
      </c>
      <c r="P325" s="125" t="n">
        <v>0</v>
      </c>
      <c r="Q325" s="127" t="n">
        <v>0</v>
      </c>
      <c r="R325" s="127" t="n">
        <v>0.025</v>
      </c>
      <c r="S325" s="127" t="n">
        <v>0.02</v>
      </c>
      <c r="T325" s="127" t="n">
        <v>0.02</v>
      </c>
      <c r="U325" s="127" t="n">
        <v>0.015</v>
      </c>
      <c r="V325" s="127" t="n">
        <v>0</v>
      </c>
      <c r="W325" s="127" t="n">
        <v>0.01</v>
      </c>
      <c r="Y325" s="127" t="n">
        <v>0</v>
      </c>
      <c r="AA325" s="127" t="n">
        <v>0.015</v>
      </c>
      <c r="AC325" s="127" t="n">
        <v>0</v>
      </c>
      <c r="AD325" s="125" t="n">
        <v>0.01</v>
      </c>
    </row>
    <row r="326" customFormat="false" ht="12" hidden="false" customHeight="false" outlineLevel="0" collapsed="false">
      <c r="D326" s="125" t="n">
        <v>0</v>
      </c>
      <c r="E326" s="125" t="n">
        <v>0</v>
      </c>
      <c r="F326" s="125" t="n">
        <v>0</v>
      </c>
      <c r="G326" s="125" t="n">
        <v>0</v>
      </c>
      <c r="I326" s="125" t="n">
        <v>0</v>
      </c>
      <c r="J326" s="125" t="n">
        <v>0</v>
      </c>
      <c r="K326" s="127" t="n">
        <v>-0.06</v>
      </c>
      <c r="M326" s="125" t="n">
        <v>0</v>
      </c>
      <c r="N326" s="125" t="n">
        <v>0</v>
      </c>
      <c r="O326" s="125" t="n">
        <v>0</v>
      </c>
      <c r="P326" s="125" t="n">
        <v>0</v>
      </c>
      <c r="Q326" s="127" t="n">
        <v>0</v>
      </c>
      <c r="R326" s="127" t="n">
        <v>0.025</v>
      </c>
      <c r="S326" s="127" t="n">
        <v>0.02</v>
      </c>
      <c r="T326" s="127" t="n">
        <v>0.02</v>
      </c>
      <c r="U326" s="127" t="n">
        <v>0.015</v>
      </c>
      <c r="V326" s="127" t="n">
        <v>0</v>
      </c>
      <c r="W326" s="127" t="n">
        <v>0.01</v>
      </c>
      <c r="Y326" s="127" t="n">
        <v>0</v>
      </c>
      <c r="AA326" s="127" t="n">
        <v>0.015</v>
      </c>
      <c r="AC326" s="127" t="n">
        <v>0</v>
      </c>
      <c r="AD326" s="125" t="n">
        <v>0.01</v>
      </c>
    </row>
    <row r="327" customFormat="false" ht="12" hidden="false" customHeight="false" outlineLevel="0" collapsed="false">
      <c r="D327" s="125" t="n">
        <v>0</v>
      </c>
      <c r="E327" s="125" t="n">
        <v>0</v>
      </c>
      <c r="F327" s="125" t="n">
        <v>0</v>
      </c>
      <c r="G327" s="125" t="n">
        <v>0</v>
      </c>
      <c r="I327" s="125" t="n">
        <v>0</v>
      </c>
      <c r="J327" s="125" t="n">
        <v>0</v>
      </c>
      <c r="K327" s="127" t="n">
        <v>-0.06</v>
      </c>
      <c r="M327" s="125" t="n">
        <v>0</v>
      </c>
      <c r="N327" s="125" t="n">
        <v>0</v>
      </c>
      <c r="O327" s="125" t="n">
        <v>0</v>
      </c>
      <c r="P327" s="125" t="n">
        <v>0</v>
      </c>
      <c r="Q327" s="127" t="n">
        <v>0</v>
      </c>
      <c r="R327" s="127" t="n">
        <v>0.025</v>
      </c>
      <c r="S327" s="127" t="n">
        <v>0.02</v>
      </c>
      <c r="T327" s="127" t="n">
        <v>0.02</v>
      </c>
      <c r="U327" s="127" t="n">
        <v>0.015</v>
      </c>
      <c r="V327" s="127" t="n">
        <v>0</v>
      </c>
      <c r="W327" s="127" t="n">
        <v>0.01</v>
      </c>
      <c r="Y327" s="127" t="n">
        <v>0</v>
      </c>
      <c r="AA327" s="127" t="n">
        <v>0.015</v>
      </c>
      <c r="AC327" s="127" t="n">
        <v>0</v>
      </c>
      <c r="AD327" s="125" t="n">
        <v>0.01</v>
      </c>
    </row>
    <row r="328" customFormat="false" ht="12" hidden="false" customHeight="false" outlineLevel="0" collapsed="false">
      <c r="D328" s="125" t="n">
        <v>0</v>
      </c>
      <c r="E328" s="125" t="n">
        <v>0</v>
      </c>
      <c r="F328" s="125" t="n">
        <v>0</v>
      </c>
      <c r="G328" s="125" t="n">
        <v>0</v>
      </c>
      <c r="I328" s="125" t="n">
        <v>0</v>
      </c>
      <c r="J328" s="125" t="n">
        <v>0</v>
      </c>
      <c r="K328" s="127" t="n">
        <v>-0.06</v>
      </c>
      <c r="M328" s="125" t="n">
        <v>0</v>
      </c>
      <c r="N328" s="125" t="n">
        <v>0</v>
      </c>
      <c r="O328" s="125" t="n">
        <v>0</v>
      </c>
      <c r="P328" s="125" t="n">
        <v>0</v>
      </c>
      <c r="Q328" s="127" t="n">
        <v>0</v>
      </c>
      <c r="R328" s="127" t="n">
        <v>0.025</v>
      </c>
      <c r="S328" s="127" t="n">
        <v>0.02</v>
      </c>
      <c r="T328" s="127" t="n">
        <v>0.02</v>
      </c>
      <c r="U328" s="127" t="n">
        <v>0.015</v>
      </c>
      <c r="V328" s="127" t="n">
        <v>0</v>
      </c>
      <c r="W328" s="127" t="n">
        <v>0.01</v>
      </c>
      <c r="Y328" s="127" t="n">
        <v>0</v>
      </c>
      <c r="AA328" s="127" t="n">
        <v>0.015</v>
      </c>
      <c r="AC328" s="127" t="n">
        <v>0</v>
      </c>
      <c r="AD328" s="125" t="n">
        <v>0.01</v>
      </c>
    </row>
    <row r="329" customFormat="false" ht="12" hidden="false" customHeight="false" outlineLevel="0" collapsed="false">
      <c r="D329" s="125" t="n">
        <v>0</v>
      </c>
      <c r="E329" s="125" t="n">
        <v>0</v>
      </c>
      <c r="F329" s="125" t="n">
        <v>0</v>
      </c>
      <c r="G329" s="125" t="n">
        <v>0</v>
      </c>
      <c r="I329" s="125" t="n">
        <v>0</v>
      </c>
      <c r="J329" s="125" t="n">
        <v>0</v>
      </c>
      <c r="K329" s="127" t="n">
        <v>-0.06</v>
      </c>
      <c r="M329" s="125" t="n">
        <v>0</v>
      </c>
      <c r="N329" s="125" t="n">
        <v>0</v>
      </c>
      <c r="O329" s="125" t="n">
        <v>0</v>
      </c>
      <c r="P329" s="125" t="n">
        <v>0</v>
      </c>
      <c r="Q329" s="127" t="n">
        <v>0</v>
      </c>
      <c r="R329" s="127" t="n">
        <v>0.025</v>
      </c>
      <c r="S329" s="127" t="n">
        <v>0.02</v>
      </c>
      <c r="T329" s="127" t="n">
        <v>0.02</v>
      </c>
      <c r="U329" s="127" t="n">
        <v>0.015</v>
      </c>
      <c r="V329" s="127" t="n">
        <v>0</v>
      </c>
      <c r="W329" s="127" t="n">
        <v>0.01</v>
      </c>
      <c r="Y329" s="127" t="n">
        <v>0</v>
      </c>
      <c r="AA329" s="127" t="n">
        <v>0.015</v>
      </c>
      <c r="AC329" s="127" t="n">
        <v>0</v>
      </c>
      <c r="AD329" s="125" t="n">
        <v>0.01</v>
      </c>
    </row>
    <row r="330" customFormat="false" ht="12" hidden="false" customHeight="false" outlineLevel="0" collapsed="false">
      <c r="D330" s="125" t="n">
        <v>0</v>
      </c>
      <c r="E330" s="125" t="n">
        <v>0</v>
      </c>
      <c r="F330" s="125" t="n">
        <v>0</v>
      </c>
      <c r="G330" s="125" t="n">
        <v>0</v>
      </c>
      <c r="I330" s="125" t="n">
        <v>0</v>
      </c>
      <c r="J330" s="125" t="n">
        <v>0</v>
      </c>
      <c r="K330" s="127" t="n">
        <v>-0.06</v>
      </c>
      <c r="M330" s="125" t="n">
        <v>0</v>
      </c>
      <c r="N330" s="125" t="n">
        <v>0</v>
      </c>
      <c r="O330" s="125" t="n">
        <v>0</v>
      </c>
      <c r="P330" s="125" t="n">
        <v>0</v>
      </c>
      <c r="Q330" s="127" t="n">
        <v>0</v>
      </c>
      <c r="R330" s="127" t="n">
        <v>0.025</v>
      </c>
      <c r="S330" s="127" t="n">
        <v>0.02</v>
      </c>
      <c r="T330" s="127" t="n">
        <v>0.02</v>
      </c>
      <c r="U330" s="127" t="n">
        <v>0.015</v>
      </c>
      <c r="V330" s="127" t="n">
        <v>0</v>
      </c>
      <c r="W330" s="127" t="n">
        <v>0.01</v>
      </c>
      <c r="Y330" s="127" t="n">
        <v>0</v>
      </c>
      <c r="AA330" s="127" t="n">
        <v>0.015</v>
      </c>
      <c r="AC330" s="127" t="n">
        <v>0</v>
      </c>
      <c r="AD330" s="125" t="n">
        <v>0.01</v>
      </c>
    </row>
    <row r="331" customFormat="false" ht="12" hidden="false" customHeight="false" outlineLevel="0" collapsed="false">
      <c r="D331" s="125" t="n">
        <v>0</v>
      </c>
      <c r="E331" s="125" t="n">
        <v>0</v>
      </c>
      <c r="F331" s="125" t="n">
        <v>0</v>
      </c>
      <c r="G331" s="125" t="n">
        <v>0</v>
      </c>
      <c r="I331" s="125" t="n">
        <v>0</v>
      </c>
      <c r="J331" s="125" t="n">
        <v>0</v>
      </c>
      <c r="K331" s="127" t="n">
        <v>-0.06</v>
      </c>
      <c r="M331" s="125" t="n">
        <v>0</v>
      </c>
      <c r="N331" s="125" t="n">
        <v>0</v>
      </c>
      <c r="O331" s="125" t="n">
        <v>0</v>
      </c>
      <c r="P331" s="125" t="n">
        <v>0</v>
      </c>
      <c r="Q331" s="127" t="n">
        <v>0</v>
      </c>
      <c r="R331" s="127" t="n">
        <v>0.025</v>
      </c>
      <c r="S331" s="127" t="n">
        <v>0.02</v>
      </c>
      <c r="T331" s="127" t="n">
        <v>0.02</v>
      </c>
      <c r="U331" s="127" t="n">
        <v>0.015</v>
      </c>
      <c r="V331" s="127" t="n">
        <v>0</v>
      </c>
      <c r="W331" s="127" t="n">
        <v>0.01</v>
      </c>
      <c r="Y331" s="127" t="n">
        <v>0</v>
      </c>
      <c r="AA331" s="127" t="n">
        <v>0.015</v>
      </c>
      <c r="AC331" s="127" t="n">
        <v>0</v>
      </c>
      <c r="AD331" s="125" t="n">
        <v>0.01</v>
      </c>
    </row>
    <row r="332" customFormat="false" ht="12" hidden="false" customHeight="false" outlineLevel="0" collapsed="false">
      <c r="D332" s="125" t="n">
        <v>0</v>
      </c>
      <c r="E332" s="125" t="n">
        <v>0</v>
      </c>
      <c r="F332" s="125" t="n">
        <v>0</v>
      </c>
      <c r="G332" s="125" t="n">
        <v>0</v>
      </c>
      <c r="I332" s="125" t="n">
        <v>0</v>
      </c>
      <c r="J332" s="125" t="n">
        <v>0</v>
      </c>
      <c r="K332" s="127" t="n">
        <v>-0.06</v>
      </c>
      <c r="M332" s="125" t="n">
        <v>0</v>
      </c>
      <c r="N332" s="125" t="n">
        <v>0</v>
      </c>
      <c r="O332" s="125" t="n">
        <v>0</v>
      </c>
      <c r="P332" s="125" t="n">
        <v>0</v>
      </c>
      <c r="Q332" s="127" t="n">
        <v>0</v>
      </c>
      <c r="R332" s="127" t="n">
        <v>0.025</v>
      </c>
      <c r="S332" s="127" t="n">
        <v>0.02</v>
      </c>
      <c r="T332" s="127" t="n">
        <v>0.02</v>
      </c>
      <c r="U332" s="127" t="n">
        <v>0.015</v>
      </c>
      <c r="V332" s="127" t="n">
        <v>0</v>
      </c>
      <c r="W332" s="127" t="n">
        <v>0.01</v>
      </c>
      <c r="Y332" s="127" t="n">
        <v>0</v>
      </c>
      <c r="AA332" s="127" t="n">
        <v>0.015</v>
      </c>
      <c r="AC332" s="127" t="n">
        <v>0</v>
      </c>
      <c r="AD332" s="125" t="n">
        <v>0.01</v>
      </c>
    </row>
    <row r="333" customFormat="false" ht="12" hidden="false" customHeight="false" outlineLevel="0" collapsed="false">
      <c r="D333" s="125" t="n">
        <v>0</v>
      </c>
      <c r="E333" s="125" t="n">
        <v>0</v>
      </c>
      <c r="F333" s="125" t="n">
        <v>0</v>
      </c>
      <c r="G333" s="125" t="n">
        <v>0</v>
      </c>
      <c r="I333" s="125" t="n">
        <v>0</v>
      </c>
      <c r="J333" s="125" t="n">
        <v>0</v>
      </c>
      <c r="K333" s="127" t="n">
        <v>-0.06</v>
      </c>
      <c r="M333" s="125" t="n">
        <v>0</v>
      </c>
      <c r="N333" s="125" t="n">
        <v>0</v>
      </c>
      <c r="O333" s="125" t="n">
        <v>0</v>
      </c>
      <c r="P333" s="125" t="n">
        <v>0</v>
      </c>
      <c r="Q333" s="127" t="n">
        <v>0</v>
      </c>
      <c r="R333" s="127" t="n">
        <v>0.025</v>
      </c>
      <c r="S333" s="127" t="n">
        <v>0.02</v>
      </c>
      <c r="T333" s="127" t="n">
        <v>0.02</v>
      </c>
      <c r="U333" s="127" t="n">
        <v>0.015</v>
      </c>
      <c r="V333" s="127" t="n">
        <v>0</v>
      </c>
      <c r="W333" s="127" t="n">
        <v>0.01</v>
      </c>
      <c r="Y333" s="127" t="n">
        <v>0</v>
      </c>
      <c r="AA333" s="127" t="n">
        <v>0.015</v>
      </c>
      <c r="AC333" s="127" t="n">
        <v>0</v>
      </c>
      <c r="AD333" s="125" t="n">
        <v>0.01</v>
      </c>
    </row>
    <row r="334" customFormat="false" ht="12" hidden="false" customHeight="false" outlineLevel="0" collapsed="false">
      <c r="D334" s="125" t="n">
        <v>0</v>
      </c>
      <c r="E334" s="125" t="n">
        <v>0</v>
      </c>
      <c r="F334" s="125" t="n">
        <v>0</v>
      </c>
      <c r="G334" s="125" t="n">
        <v>0</v>
      </c>
      <c r="I334" s="125" t="n">
        <v>0</v>
      </c>
      <c r="J334" s="125" t="n">
        <v>0</v>
      </c>
      <c r="K334" s="127" t="n">
        <v>-0.06</v>
      </c>
      <c r="M334" s="125" t="n">
        <v>0</v>
      </c>
      <c r="N334" s="125" t="n">
        <v>0</v>
      </c>
      <c r="O334" s="125" t="n">
        <v>0</v>
      </c>
      <c r="P334" s="125" t="n">
        <v>0</v>
      </c>
      <c r="Q334" s="127" t="n">
        <v>0</v>
      </c>
      <c r="R334" s="127" t="n">
        <v>0.025</v>
      </c>
      <c r="S334" s="127" t="n">
        <v>0.02</v>
      </c>
      <c r="T334" s="127" t="n">
        <v>0.02</v>
      </c>
      <c r="U334" s="127" t="n">
        <v>0.015</v>
      </c>
      <c r="V334" s="127" t="n">
        <v>0</v>
      </c>
      <c r="W334" s="127" t="n">
        <v>0.01</v>
      </c>
      <c r="Y334" s="127" t="n">
        <v>0</v>
      </c>
      <c r="AA334" s="127" t="n">
        <v>0.015</v>
      </c>
      <c r="AC334" s="127" t="n">
        <v>0</v>
      </c>
      <c r="AD334" s="125" t="n">
        <v>0.01</v>
      </c>
    </row>
    <row r="335" customFormat="false" ht="12" hidden="false" customHeight="false" outlineLevel="0" collapsed="false">
      <c r="D335" s="125" t="n">
        <v>0</v>
      </c>
      <c r="E335" s="125" t="n">
        <v>0</v>
      </c>
      <c r="F335" s="125" t="n">
        <v>0</v>
      </c>
      <c r="G335" s="125" t="n">
        <v>0</v>
      </c>
      <c r="I335" s="125" t="n">
        <v>0</v>
      </c>
      <c r="J335" s="125" t="n">
        <v>0</v>
      </c>
      <c r="K335" s="127" t="n">
        <v>-0.06</v>
      </c>
      <c r="M335" s="125" t="n">
        <v>0</v>
      </c>
      <c r="N335" s="125" t="n">
        <v>0</v>
      </c>
      <c r="O335" s="125" t="n">
        <v>0</v>
      </c>
      <c r="P335" s="125" t="n">
        <v>0</v>
      </c>
      <c r="Q335" s="127" t="n">
        <v>0</v>
      </c>
      <c r="R335" s="127" t="n">
        <v>0.025</v>
      </c>
      <c r="S335" s="127" t="n">
        <v>0.02</v>
      </c>
      <c r="T335" s="127" t="n">
        <v>0.02</v>
      </c>
      <c r="U335" s="127" t="n">
        <v>0.015</v>
      </c>
      <c r="V335" s="127" t="n">
        <v>0</v>
      </c>
      <c r="W335" s="127" t="n">
        <v>0.01</v>
      </c>
      <c r="Y335" s="127" t="n">
        <v>0</v>
      </c>
      <c r="AA335" s="127" t="n">
        <v>0.015</v>
      </c>
      <c r="AC335" s="127" t="n">
        <v>0</v>
      </c>
      <c r="AD335" s="125" t="n">
        <v>0.01</v>
      </c>
    </row>
    <row r="336" customFormat="false" ht="12" hidden="false" customHeight="false" outlineLevel="0" collapsed="false">
      <c r="D336" s="125" t="n">
        <v>0</v>
      </c>
      <c r="E336" s="125" t="n">
        <v>0</v>
      </c>
      <c r="F336" s="125" t="n">
        <v>0</v>
      </c>
      <c r="G336" s="125" t="n">
        <v>0</v>
      </c>
      <c r="I336" s="125" t="n">
        <v>0</v>
      </c>
      <c r="J336" s="125" t="n">
        <v>0</v>
      </c>
      <c r="K336" s="127" t="n">
        <v>-0.06</v>
      </c>
      <c r="M336" s="125" t="n">
        <v>0</v>
      </c>
      <c r="N336" s="125" t="n">
        <v>0</v>
      </c>
      <c r="O336" s="125" t="n">
        <v>0</v>
      </c>
      <c r="P336" s="125" t="n">
        <v>0</v>
      </c>
      <c r="Q336" s="127" t="n">
        <v>0</v>
      </c>
      <c r="R336" s="127" t="n">
        <v>0.025</v>
      </c>
      <c r="S336" s="127" t="n">
        <v>0.02</v>
      </c>
      <c r="T336" s="127" t="n">
        <v>0.02</v>
      </c>
      <c r="U336" s="127" t="n">
        <v>0.015</v>
      </c>
      <c r="V336" s="127" t="n">
        <v>0</v>
      </c>
      <c r="W336" s="127" t="n">
        <v>0.01</v>
      </c>
      <c r="Y336" s="127" t="n">
        <v>0</v>
      </c>
      <c r="AA336" s="127" t="n">
        <v>0.015</v>
      </c>
      <c r="AC336" s="127" t="n">
        <v>0</v>
      </c>
      <c r="AD336" s="125" t="n">
        <v>0.01</v>
      </c>
    </row>
    <row r="337" customFormat="false" ht="12" hidden="false" customHeight="false" outlineLevel="0" collapsed="false">
      <c r="D337" s="125" t="n">
        <v>0</v>
      </c>
      <c r="E337" s="125" t="n">
        <v>0</v>
      </c>
      <c r="F337" s="125" t="n">
        <v>0</v>
      </c>
      <c r="G337" s="125" t="n">
        <v>0</v>
      </c>
      <c r="I337" s="125" t="n">
        <v>0</v>
      </c>
      <c r="J337" s="125" t="n">
        <v>0</v>
      </c>
      <c r="K337" s="127" t="n">
        <v>-0.06</v>
      </c>
      <c r="M337" s="125" t="n">
        <v>0</v>
      </c>
      <c r="N337" s="125" t="n">
        <v>0</v>
      </c>
      <c r="O337" s="125" t="n">
        <v>0</v>
      </c>
      <c r="P337" s="125" t="n">
        <v>0</v>
      </c>
      <c r="Q337" s="127" t="n">
        <v>0</v>
      </c>
      <c r="R337" s="127" t="n">
        <v>0.025</v>
      </c>
      <c r="S337" s="127" t="n">
        <v>0.02</v>
      </c>
      <c r="T337" s="127" t="n">
        <v>0.02</v>
      </c>
      <c r="U337" s="127" t="n">
        <v>0.015</v>
      </c>
      <c r="V337" s="127" t="n">
        <v>0</v>
      </c>
      <c r="W337" s="127" t="n">
        <v>0.01</v>
      </c>
      <c r="Y337" s="127" t="n">
        <v>0</v>
      </c>
      <c r="AA337" s="127" t="n">
        <v>0.015</v>
      </c>
      <c r="AC337" s="127" t="n">
        <v>0</v>
      </c>
      <c r="AD337" s="125" t="n">
        <v>0.01</v>
      </c>
    </row>
    <row r="338" customFormat="false" ht="12" hidden="false" customHeight="false" outlineLevel="0" collapsed="false">
      <c r="D338" s="125" t="n">
        <v>0</v>
      </c>
      <c r="E338" s="125" t="n">
        <v>0</v>
      </c>
      <c r="F338" s="125" t="n">
        <v>0</v>
      </c>
      <c r="G338" s="125" t="n">
        <v>0</v>
      </c>
      <c r="I338" s="125" t="n">
        <v>0</v>
      </c>
      <c r="J338" s="125" t="n">
        <v>0</v>
      </c>
      <c r="K338" s="127" t="n">
        <v>-0.06</v>
      </c>
      <c r="M338" s="125" t="n">
        <v>0</v>
      </c>
      <c r="N338" s="125" t="n">
        <v>0</v>
      </c>
      <c r="O338" s="125" t="n">
        <v>0</v>
      </c>
      <c r="P338" s="125" t="n">
        <v>0</v>
      </c>
      <c r="Q338" s="127" t="n">
        <v>0</v>
      </c>
      <c r="R338" s="127" t="n">
        <v>0.025</v>
      </c>
      <c r="S338" s="127" t="n">
        <v>0.02</v>
      </c>
      <c r="T338" s="127" t="n">
        <v>0.02</v>
      </c>
      <c r="U338" s="127" t="n">
        <v>0.015</v>
      </c>
      <c r="V338" s="127" t="n">
        <v>0</v>
      </c>
      <c r="W338" s="127" t="n">
        <v>0.01</v>
      </c>
      <c r="Y338" s="127" t="n">
        <v>0</v>
      </c>
      <c r="AA338" s="127" t="n">
        <v>0.015</v>
      </c>
      <c r="AC338" s="127" t="n">
        <v>0</v>
      </c>
      <c r="AD338" s="125" t="n">
        <v>0.01</v>
      </c>
    </row>
    <row r="339" customFormat="false" ht="12" hidden="false" customHeight="false" outlineLevel="0" collapsed="false">
      <c r="D339" s="125" t="n">
        <v>0</v>
      </c>
      <c r="E339" s="125" t="n">
        <v>0</v>
      </c>
      <c r="F339" s="125" t="n">
        <v>0</v>
      </c>
      <c r="G339" s="125" t="n">
        <v>0</v>
      </c>
      <c r="I339" s="125" t="n">
        <v>0</v>
      </c>
      <c r="J339" s="125" t="n">
        <v>0</v>
      </c>
      <c r="K339" s="127" t="n">
        <v>-0.06</v>
      </c>
      <c r="M339" s="125" t="n">
        <v>0</v>
      </c>
      <c r="N339" s="125" t="n">
        <v>0</v>
      </c>
      <c r="O339" s="125" t="n">
        <v>0</v>
      </c>
      <c r="P339" s="125" t="n">
        <v>0</v>
      </c>
      <c r="Q339" s="127" t="n">
        <v>0</v>
      </c>
      <c r="R339" s="127" t="n">
        <v>0.025</v>
      </c>
      <c r="S339" s="127" t="n">
        <v>0.02</v>
      </c>
      <c r="T339" s="127" t="n">
        <v>0.02</v>
      </c>
      <c r="U339" s="127" t="n">
        <v>0.015</v>
      </c>
      <c r="V339" s="127" t="n">
        <v>0</v>
      </c>
      <c r="W339" s="127" t="n">
        <v>0.01</v>
      </c>
      <c r="Y339" s="127" t="n">
        <v>0</v>
      </c>
      <c r="AA339" s="127" t="n">
        <v>0.015</v>
      </c>
      <c r="AC339" s="127" t="n">
        <v>0</v>
      </c>
      <c r="AD339" s="125" t="n">
        <v>0.01</v>
      </c>
    </row>
    <row r="340" customFormat="false" ht="12" hidden="false" customHeight="false" outlineLevel="0" collapsed="false">
      <c r="D340" s="125" t="n">
        <v>0</v>
      </c>
      <c r="E340" s="125" t="n">
        <v>0</v>
      </c>
      <c r="F340" s="125" t="n">
        <v>0</v>
      </c>
      <c r="G340" s="125" t="n">
        <v>0</v>
      </c>
      <c r="I340" s="125" t="n">
        <v>0</v>
      </c>
      <c r="J340" s="125" t="n">
        <v>0</v>
      </c>
      <c r="K340" s="127" t="n">
        <v>-0.06</v>
      </c>
      <c r="M340" s="125" t="n">
        <v>0</v>
      </c>
      <c r="N340" s="125" t="n">
        <v>0</v>
      </c>
      <c r="O340" s="125" t="n">
        <v>0</v>
      </c>
      <c r="P340" s="125" t="n">
        <v>0</v>
      </c>
      <c r="Q340" s="127" t="n">
        <v>0</v>
      </c>
      <c r="R340" s="127" t="n">
        <v>0.025</v>
      </c>
      <c r="S340" s="127" t="n">
        <v>0.02</v>
      </c>
      <c r="T340" s="127" t="n">
        <v>0.02</v>
      </c>
      <c r="U340" s="127" t="n">
        <v>0.015</v>
      </c>
      <c r="V340" s="127" t="n">
        <v>0</v>
      </c>
      <c r="W340" s="127" t="n">
        <v>0.01</v>
      </c>
      <c r="Y340" s="127" t="n">
        <v>0</v>
      </c>
      <c r="AA340" s="127" t="n">
        <v>0.015</v>
      </c>
      <c r="AC340" s="127" t="n">
        <v>0</v>
      </c>
      <c r="AD340" s="125" t="n">
        <v>0.01</v>
      </c>
    </row>
    <row r="341" customFormat="false" ht="12" hidden="false" customHeight="false" outlineLevel="0" collapsed="false">
      <c r="D341" s="125" t="n">
        <v>0</v>
      </c>
      <c r="E341" s="125" t="n">
        <v>0</v>
      </c>
      <c r="F341" s="125" t="n">
        <v>0</v>
      </c>
      <c r="G341" s="125" t="n">
        <v>0</v>
      </c>
      <c r="I341" s="125" t="n">
        <v>0</v>
      </c>
      <c r="J341" s="125" t="n">
        <v>0</v>
      </c>
      <c r="K341" s="127" t="n">
        <v>-0.06</v>
      </c>
      <c r="M341" s="125" t="n">
        <v>0</v>
      </c>
      <c r="N341" s="125" t="n">
        <v>0</v>
      </c>
      <c r="O341" s="125" t="n">
        <v>0</v>
      </c>
      <c r="P341" s="125" t="n">
        <v>0</v>
      </c>
      <c r="Q341" s="127" t="n">
        <v>0</v>
      </c>
      <c r="R341" s="127" t="n">
        <v>0.025</v>
      </c>
      <c r="S341" s="127" t="n">
        <v>0.02</v>
      </c>
      <c r="T341" s="127" t="n">
        <v>0.02</v>
      </c>
      <c r="U341" s="127" t="n">
        <v>0.015</v>
      </c>
      <c r="V341" s="127" t="n">
        <v>0</v>
      </c>
      <c r="W341" s="127" t="n">
        <v>0.01</v>
      </c>
      <c r="Y341" s="127" t="n">
        <v>0</v>
      </c>
      <c r="AA341" s="127" t="n">
        <v>0.015</v>
      </c>
      <c r="AC341" s="127" t="n">
        <v>0</v>
      </c>
      <c r="AD341" s="125" t="n">
        <v>0.01</v>
      </c>
    </row>
    <row r="342" customFormat="false" ht="12" hidden="false" customHeight="false" outlineLevel="0" collapsed="false">
      <c r="D342" s="125" t="n">
        <v>0</v>
      </c>
      <c r="E342" s="125" t="n">
        <v>0</v>
      </c>
      <c r="F342" s="125" t="n">
        <v>0</v>
      </c>
      <c r="G342" s="125" t="n">
        <v>0</v>
      </c>
      <c r="I342" s="125" t="n">
        <v>0</v>
      </c>
      <c r="J342" s="125" t="n">
        <v>0</v>
      </c>
      <c r="K342" s="127" t="n">
        <v>-0.06</v>
      </c>
      <c r="M342" s="125" t="n">
        <v>0</v>
      </c>
      <c r="N342" s="125" t="n">
        <v>0</v>
      </c>
      <c r="O342" s="125" t="n">
        <v>0</v>
      </c>
      <c r="P342" s="125" t="n">
        <v>0</v>
      </c>
      <c r="Q342" s="127" t="n">
        <v>0</v>
      </c>
      <c r="R342" s="127" t="n">
        <v>0.025</v>
      </c>
      <c r="S342" s="127" t="n">
        <v>0.02</v>
      </c>
      <c r="T342" s="127" t="n">
        <v>0.02</v>
      </c>
      <c r="U342" s="127" t="n">
        <v>0.015</v>
      </c>
      <c r="V342" s="127" t="n">
        <v>0</v>
      </c>
      <c r="W342" s="127" t="n">
        <v>0.01</v>
      </c>
      <c r="Y342" s="127" t="n">
        <v>0</v>
      </c>
      <c r="AA342" s="127" t="n">
        <v>0.015</v>
      </c>
      <c r="AC342" s="127" t="n">
        <v>0</v>
      </c>
      <c r="AD342" s="125" t="n">
        <v>0.01</v>
      </c>
    </row>
    <row r="343" customFormat="false" ht="12" hidden="false" customHeight="false" outlineLevel="0" collapsed="false">
      <c r="D343" s="125" t="n">
        <v>0</v>
      </c>
      <c r="E343" s="125" t="n">
        <v>0</v>
      </c>
      <c r="F343" s="125" t="n">
        <v>0</v>
      </c>
      <c r="G343" s="125" t="n">
        <v>0</v>
      </c>
      <c r="I343" s="125" t="n">
        <v>0</v>
      </c>
      <c r="J343" s="125" t="n">
        <v>0</v>
      </c>
      <c r="K343" s="127" t="n">
        <v>-0.06</v>
      </c>
      <c r="M343" s="125" t="n">
        <v>0</v>
      </c>
      <c r="N343" s="125" t="n">
        <v>0</v>
      </c>
      <c r="O343" s="125" t="n">
        <v>0</v>
      </c>
      <c r="P343" s="125" t="n">
        <v>0</v>
      </c>
      <c r="Q343" s="127" t="n">
        <v>0</v>
      </c>
      <c r="R343" s="127" t="n">
        <v>0.025</v>
      </c>
      <c r="S343" s="127" t="n">
        <v>0.02</v>
      </c>
      <c r="T343" s="127" t="n">
        <v>0.02</v>
      </c>
      <c r="U343" s="127" t="n">
        <v>0.015</v>
      </c>
      <c r="V343" s="127" t="n">
        <v>0</v>
      </c>
      <c r="W343" s="127" t="n">
        <v>0.01</v>
      </c>
      <c r="Y343" s="127" t="n">
        <v>0</v>
      </c>
      <c r="AA343" s="127" t="n">
        <v>0.015</v>
      </c>
      <c r="AC343" s="127" t="n">
        <v>0</v>
      </c>
      <c r="AD343" s="125" t="n">
        <v>0.01</v>
      </c>
    </row>
    <row r="344" customFormat="false" ht="12" hidden="false" customHeight="false" outlineLevel="0" collapsed="false">
      <c r="D344" s="125" t="n">
        <v>0</v>
      </c>
      <c r="E344" s="125" t="n">
        <v>0</v>
      </c>
      <c r="F344" s="125" t="n">
        <v>0</v>
      </c>
      <c r="G344" s="125" t="n">
        <v>0</v>
      </c>
      <c r="I344" s="125" t="n">
        <v>0</v>
      </c>
      <c r="J344" s="125" t="n">
        <v>0</v>
      </c>
      <c r="K344" s="127" t="n">
        <v>-0.06</v>
      </c>
      <c r="M344" s="125" t="n">
        <v>0</v>
      </c>
      <c r="N344" s="125" t="n">
        <v>0</v>
      </c>
      <c r="O344" s="125" t="n">
        <v>0</v>
      </c>
      <c r="P344" s="125" t="n">
        <v>0</v>
      </c>
      <c r="Q344" s="127" t="n">
        <v>0</v>
      </c>
      <c r="R344" s="127" t="n">
        <v>0.025</v>
      </c>
      <c r="S344" s="127" t="n">
        <v>0.02</v>
      </c>
      <c r="T344" s="127" t="n">
        <v>0.02</v>
      </c>
      <c r="U344" s="127" t="n">
        <v>0.015</v>
      </c>
      <c r="V344" s="127" t="n">
        <v>0</v>
      </c>
      <c r="W344" s="127" t="n">
        <v>0.01</v>
      </c>
      <c r="Y344" s="127" t="n">
        <v>0</v>
      </c>
      <c r="AA344" s="127" t="n">
        <v>0.015</v>
      </c>
      <c r="AC344" s="127" t="n">
        <v>0</v>
      </c>
      <c r="AD344" s="125" t="n">
        <v>0.01</v>
      </c>
    </row>
    <row r="345" customFormat="false" ht="12" hidden="false" customHeight="false" outlineLevel="0" collapsed="false">
      <c r="D345" s="125" t="n">
        <v>0</v>
      </c>
      <c r="E345" s="125" t="n">
        <v>0</v>
      </c>
      <c r="F345" s="125" t="n">
        <v>0</v>
      </c>
      <c r="G345" s="125" t="n">
        <v>0</v>
      </c>
      <c r="I345" s="125" t="n">
        <v>0</v>
      </c>
      <c r="J345" s="125" t="n">
        <v>0</v>
      </c>
      <c r="K345" s="127" t="n">
        <v>-0.06</v>
      </c>
      <c r="M345" s="125" t="n">
        <v>0</v>
      </c>
      <c r="N345" s="125" t="n">
        <v>0</v>
      </c>
      <c r="O345" s="125" t="n">
        <v>0</v>
      </c>
      <c r="P345" s="125" t="n">
        <v>0</v>
      </c>
      <c r="Q345" s="127" t="n">
        <v>0</v>
      </c>
      <c r="R345" s="127" t="n">
        <v>0.025</v>
      </c>
      <c r="S345" s="127" t="n">
        <v>0.02</v>
      </c>
      <c r="T345" s="127" t="n">
        <v>0.02</v>
      </c>
      <c r="U345" s="127" t="n">
        <v>0.015</v>
      </c>
      <c r="V345" s="127" t="n">
        <v>0</v>
      </c>
      <c r="W345" s="127" t="n">
        <v>0.01</v>
      </c>
      <c r="Y345" s="127" t="n">
        <v>0</v>
      </c>
      <c r="AA345" s="127" t="n">
        <v>0.015</v>
      </c>
      <c r="AC345" s="127" t="n">
        <v>0</v>
      </c>
      <c r="AD345" s="125" t="n">
        <v>0.01</v>
      </c>
    </row>
    <row r="346" customFormat="false" ht="12" hidden="false" customHeight="false" outlineLevel="0" collapsed="false">
      <c r="D346" s="125" t="n">
        <v>0</v>
      </c>
      <c r="E346" s="125" t="n">
        <v>0</v>
      </c>
      <c r="F346" s="125" t="n">
        <v>0</v>
      </c>
      <c r="G346" s="125" t="n">
        <v>0</v>
      </c>
      <c r="I346" s="125" t="n">
        <v>0</v>
      </c>
      <c r="J346" s="125" t="n">
        <v>0</v>
      </c>
      <c r="K346" s="127" t="n">
        <v>-0.06</v>
      </c>
      <c r="M346" s="125" t="n">
        <v>0</v>
      </c>
      <c r="N346" s="125" t="n">
        <v>0</v>
      </c>
      <c r="O346" s="125" t="n">
        <v>0</v>
      </c>
      <c r="P346" s="125" t="n">
        <v>0</v>
      </c>
      <c r="Q346" s="127" t="n">
        <v>0</v>
      </c>
      <c r="R346" s="127" t="n">
        <v>0.025</v>
      </c>
      <c r="S346" s="127" t="n">
        <v>0.02</v>
      </c>
      <c r="T346" s="127" t="n">
        <v>0.02</v>
      </c>
      <c r="U346" s="127" t="n">
        <v>0.015</v>
      </c>
      <c r="V346" s="127" t="n">
        <v>0</v>
      </c>
      <c r="W346" s="127" t="n">
        <v>0.01</v>
      </c>
      <c r="Y346" s="127" t="n">
        <v>0</v>
      </c>
      <c r="AA346" s="127" t="n">
        <v>0.015</v>
      </c>
      <c r="AC346" s="127" t="n">
        <v>0</v>
      </c>
      <c r="AD346" s="125" t="n">
        <v>0.01</v>
      </c>
    </row>
    <row r="347" customFormat="false" ht="12" hidden="false" customHeight="false" outlineLevel="0" collapsed="false">
      <c r="D347" s="125" t="n">
        <v>0</v>
      </c>
      <c r="E347" s="125" t="n">
        <v>0</v>
      </c>
      <c r="F347" s="125" t="n">
        <v>0</v>
      </c>
      <c r="G347" s="125" t="n">
        <v>0</v>
      </c>
      <c r="I347" s="125" t="n">
        <v>0</v>
      </c>
      <c r="J347" s="125" t="n">
        <v>0</v>
      </c>
      <c r="K347" s="127" t="n">
        <v>-0.06</v>
      </c>
      <c r="M347" s="125" t="n">
        <v>0</v>
      </c>
      <c r="N347" s="125" t="n">
        <v>0</v>
      </c>
      <c r="O347" s="125" t="n">
        <v>0</v>
      </c>
      <c r="P347" s="125" t="n">
        <v>0</v>
      </c>
      <c r="Q347" s="127" t="n">
        <v>0</v>
      </c>
      <c r="R347" s="127" t="n">
        <v>0.025</v>
      </c>
      <c r="S347" s="127" t="n">
        <v>0.02</v>
      </c>
      <c r="T347" s="127" t="n">
        <v>0.02</v>
      </c>
      <c r="U347" s="127" t="n">
        <v>0.015</v>
      </c>
      <c r="V347" s="127" t="n">
        <v>0</v>
      </c>
      <c r="W347" s="127" t="n">
        <v>0.01</v>
      </c>
      <c r="Y347" s="127" t="n">
        <v>0</v>
      </c>
      <c r="AA347" s="127" t="n">
        <v>0.015</v>
      </c>
      <c r="AC347" s="127" t="n">
        <v>0</v>
      </c>
      <c r="AD347" s="125" t="n">
        <v>0.01</v>
      </c>
    </row>
    <row r="348" customFormat="false" ht="12" hidden="false" customHeight="false" outlineLevel="0" collapsed="false">
      <c r="D348" s="125" t="n">
        <v>0</v>
      </c>
      <c r="E348" s="125" t="n">
        <v>0</v>
      </c>
      <c r="F348" s="125" t="n">
        <v>0</v>
      </c>
      <c r="G348" s="125" t="n">
        <v>0</v>
      </c>
      <c r="I348" s="125" t="n">
        <v>0</v>
      </c>
      <c r="J348" s="125" t="n">
        <v>0</v>
      </c>
      <c r="K348" s="127" t="n">
        <v>-0.06</v>
      </c>
      <c r="M348" s="125" t="n">
        <v>0</v>
      </c>
      <c r="N348" s="125" t="n">
        <v>0</v>
      </c>
      <c r="O348" s="125" t="n">
        <v>0</v>
      </c>
      <c r="P348" s="125" t="n">
        <v>0</v>
      </c>
      <c r="Q348" s="127" t="n">
        <v>0</v>
      </c>
      <c r="R348" s="127" t="n">
        <v>0.025</v>
      </c>
      <c r="S348" s="127" t="n">
        <v>0.02</v>
      </c>
      <c r="T348" s="127" t="n">
        <v>0.02</v>
      </c>
      <c r="U348" s="127" t="n">
        <v>0.015</v>
      </c>
      <c r="V348" s="127" t="n">
        <v>0</v>
      </c>
      <c r="W348" s="127" t="n">
        <v>0.01</v>
      </c>
      <c r="Y348" s="127" t="n">
        <v>0</v>
      </c>
      <c r="AA348" s="127" t="n">
        <v>0.015</v>
      </c>
      <c r="AC348" s="127" t="n">
        <v>0</v>
      </c>
      <c r="AD348" s="125" t="n">
        <v>0.01</v>
      </c>
    </row>
    <row r="349" customFormat="false" ht="12" hidden="false" customHeight="false" outlineLevel="0" collapsed="false">
      <c r="D349" s="125" t="n">
        <v>0</v>
      </c>
      <c r="E349" s="125" t="n">
        <v>0</v>
      </c>
      <c r="F349" s="125" t="n">
        <v>0</v>
      </c>
      <c r="G349" s="125" t="n">
        <v>0</v>
      </c>
      <c r="I349" s="125" t="n">
        <v>0</v>
      </c>
      <c r="J349" s="125" t="n">
        <v>0</v>
      </c>
      <c r="K349" s="127" t="n">
        <v>-0.06</v>
      </c>
      <c r="M349" s="125" t="n">
        <v>0</v>
      </c>
      <c r="N349" s="125" t="n">
        <v>0</v>
      </c>
      <c r="O349" s="125" t="n">
        <v>0</v>
      </c>
      <c r="P349" s="125" t="n">
        <v>0</v>
      </c>
      <c r="Q349" s="127" t="n">
        <v>0</v>
      </c>
      <c r="R349" s="127" t="n">
        <v>0.025</v>
      </c>
      <c r="S349" s="127" t="n">
        <v>0.02</v>
      </c>
      <c r="T349" s="127" t="n">
        <v>0.02</v>
      </c>
      <c r="U349" s="127" t="n">
        <v>0.015</v>
      </c>
      <c r="V349" s="127" t="n">
        <v>0</v>
      </c>
      <c r="W349" s="127" t="n">
        <v>0.01</v>
      </c>
      <c r="Y349" s="127" t="n">
        <v>0</v>
      </c>
      <c r="AA349" s="127" t="n">
        <v>0.015</v>
      </c>
      <c r="AC349" s="127" t="n">
        <v>0</v>
      </c>
      <c r="AD349" s="125" t="n">
        <v>0.01</v>
      </c>
    </row>
    <row r="350" customFormat="false" ht="12" hidden="false" customHeight="false" outlineLevel="0" collapsed="false">
      <c r="D350" s="125" t="n">
        <v>0</v>
      </c>
      <c r="E350" s="125" t="n">
        <v>0</v>
      </c>
      <c r="F350" s="125" t="n">
        <v>0</v>
      </c>
      <c r="G350" s="125" t="n">
        <v>0</v>
      </c>
      <c r="I350" s="125" t="n">
        <v>0</v>
      </c>
      <c r="J350" s="125" t="n">
        <v>0</v>
      </c>
      <c r="K350" s="127" t="n">
        <v>-0.06</v>
      </c>
      <c r="M350" s="125" t="n">
        <v>0</v>
      </c>
      <c r="N350" s="125" t="n">
        <v>0</v>
      </c>
      <c r="O350" s="125" t="n">
        <v>0</v>
      </c>
      <c r="P350" s="125" t="n">
        <v>0</v>
      </c>
      <c r="Q350" s="127" t="n">
        <v>0</v>
      </c>
      <c r="R350" s="127" t="n">
        <v>0.025</v>
      </c>
      <c r="S350" s="127" t="n">
        <v>0.02</v>
      </c>
      <c r="T350" s="127" t="n">
        <v>0.02</v>
      </c>
      <c r="U350" s="127" t="n">
        <v>0.015</v>
      </c>
      <c r="V350" s="127" t="n">
        <v>0</v>
      </c>
      <c r="W350" s="127" t="n">
        <v>0.01</v>
      </c>
      <c r="Y350" s="127" t="n">
        <v>0</v>
      </c>
      <c r="AA350" s="127" t="n">
        <v>0.015</v>
      </c>
      <c r="AC350" s="127" t="n">
        <v>0</v>
      </c>
      <c r="AD350" s="125" t="n">
        <v>0.01</v>
      </c>
    </row>
    <row r="351" customFormat="false" ht="12" hidden="false" customHeight="false" outlineLevel="0" collapsed="false">
      <c r="D351" s="125" t="n">
        <v>0</v>
      </c>
      <c r="E351" s="125" t="n">
        <v>0</v>
      </c>
      <c r="F351" s="125" t="n">
        <v>0</v>
      </c>
      <c r="G351" s="125" t="n">
        <v>0</v>
      </c>
      <c r="I351" s="125" t="n">
        <v>0</v>
      </c>
      <c r="J351" s="125" t="n">
        <v>0</v>
      </c>
      <c r="K351" s="127" t="n">
        <v>-0.06</v>
      </c>
      <c r="M351" s="125" t="n">
        <v>0</v>
      </c>
      <c r="N351" s="125" t="n">
        <v>0</v>
      </c>
      <c r="O351" s="125" t="n">
        <v>0</v>
      </c>
      <c r="P351" s="125" t="n">
        <v>0</v>
      </c>
      <c r="Q351" s="127" t="n">
        <v>0</v>
      </c>
      <c r="R351" s="127" t="n">
        <v>0.025</v>
      </c>
      <c r="S351" s="127" t="n">
        <v>0.02</v>
      </c>
      <c r="T351" s="127" t="n">
        <v>0.02</v>
      </c>
      <c r="U351" s="127" t="n">
        <v>0.015</v>
      </c>
      <c r="V351" s="127" t="n">
        <v>0</v>
      </c>
      <c r="W351" s="127" t="n">
        <v>0.01</v>
      </c>
      <c r="Y351" s="127" t="n">
        <v>0</v>
      </c>
      <c r="AA351" s="127" t="n">
        <v>0.015</v>
      </c>
      <c r="AC351" s="127" t="n">
        <v>0</v>
      </c>
      <c r="AD351" s="125" t="n">
        <v>0.01</v>
      </c>
    </row>
    <row r="352" customFormat="false" ht="12" hidden="false" customHeight="false" outlineLevel="0" collapsed="false">
      <c r="D352" s="125" t="n">
        <v>0</v>
      </c>
      <c r="E352" s="125" t="n">
        <v>0</v>
      </c>
      <c r="F352" s="125" t="n">
        <v>0</v>
      </c>
      <c r="G352" s="125" t="n">
        <v>0</v>
      </c>
      <c r="I352" s="125" t="n">
        <v>0</v>
      </c>
      <c r="J352" s="125" t="n">
        <v>0</v>
      </c>
      <c r="K352" s="127" t="n">
        <v>-0.06</v>
      </c>
      <c r="M352" s="125" t="n">
        <v>0</v>
      </c>
      <c r="N352" s="125" t="n">
        <v>0</v>
      </c>
      <c r="O352" s="125" t="n">
        <v>0</v>
      </c>
      <c r="P352" s="125" t="n">
        <v>0</v>
      </c>
      <c r="Q352" s="127" t="n">
        <v>0</v>
      </c>
      <c r="R352" s="127" t="n">
        <v>0.025</v>
      </c>
      <c r="S352" s="127" t="n">
        <v>0.02</v>
      </c>
      <c r="T352" s="127" t="n">
        <v>0.02</v>
      </c>
      <c r="U352" s="127" t="n">
        <v>0.015</v>
      </c>
      <c r="V352" s="127" t="n">
        <v>0</v>
      </c>
      <c r="W352" s="127" t="n">
        <v>0.01</v>
      </c>
      <c r="Y352" s="127" t="n">
        <v>0</v>
      </c>
      <c r="AA352" s="127" t="n">
        <v>0.015</v>
      </c>
      <c r="AC352" s="127" t="n">
        <v>0</v>
      </c>
      <c r="AD352" s="125" t="n">
        <v>0.01</v>
      </c>
    </row>
    <row r="353" customFormat="false" ht="12" hidden="false" customHeight="false" outlineLevel="0" collapsed="false">
      <c r="D353" s="125" t="n">
        <v>0</v>
      </c>
      <c r="E353" s="125" t="n">
        <v>0</v>
      </c>
      <c r="F353" s="125" t="n">
        <v>0</v>
      </c>
      <c r="G353" s="125" t="n">
        <v>0</v>
      </c>
      <c r="I353" s="125" t="n">
        <v>0</v>
      </c>
      <c r="J353" s="125" t="n">
        <v>0</v>
      </c>
      <c r="K353" s="127" t="n">
        <v>-0.06</v>
      </c>
      <c r="M353" s="125" t="n">
        <v>0</v>
      </c>
      <c r="N353" s="125" t="n">
        <v>0</v>
      </c>
      <c r="O353" s="125" t="n">
        <v>0</v>
      </c>
      <c r="P353" s="125" t="n">
        <v>0</v>
      </c>
      <c r="Q353" s="127" t="n">
        <v>0</v>
      </c>
      <c r="R353" s="127" t="n">
        <v>0.025</v>
      </c>
      <c r="S353" s="127" t="n">
        <v>0.02</v>
      </c>
      <c r="T353" s="127" t="n">
        <v>0.02</v>
      </c>
      <c r="U353" s="127" t="n">
        <v>0.015</v>
      </c>
      <c r="V353" s="127" t="n">
        <v>0</v>
      </c>
      <c r="W353" s="127" t="n">
        <v>0.01</v>
      </c>
      <c r="Y353" s="127" t="n">
        <v>0</v>
      </c>
      <c r="AA353" s="127" t="n">
        <v>0.015</v>
      </c>
      <c r="AC353" s="127" t="n">
        <v>0</v>
      </c>
      <c r="AD353" s="125" t="n">
        <v>0.01</v>
      </c>
    </row>
    <row r="354" customFormat="false" ht="12" hidden="false" customHeight="false" outlineLevel="0" collapsed="false">
      <c r="D354" s="125" t="n">
        <v>0</v>
      </c>
      <c r="E354" s="125" t="n">
        <v>0</v>
      </c>
      <c r="F354" s="125" t="n">
        <v>0</v>
      </c>
      <c r="G354" s="125" t="n">
        <v>0</v>
      </c>
      <c r="I354" s="125" t="n">
        <v>-0.07</v>
      </c>
      <c r="J354" s="125" t="n">
        <v>0</v>
      </c>
      <c r="K354" s="127" t="n">
        <v>-0.06</v>
      </c>
      <c r="N354" s="125" t="n">
        <v>0</v>
      </c>
      <c r="P354" s="125" t="n">
        <v>0</v>
      </c>
      <c r="R354" s="127" t="n">
        <v>0.025</v>
      </c>
      <c r="S354" s="127" t="n">
        <v>0.02</v>
      </c>
      <c r="T354" s="127" t="n">
        <v>0.02</v>
      </c>
      <c r="U354" s="127" t="n">
        <v>0.015</v>
      </c>
      <c r="V354" s="127" t="n">
        <v>0</v>
      </c>
      <c r="W354" s="127" t="n">
        <v>0.01</v>
      </c>
      <c r="Y354" s="127" t="n">
        <v>0</v>
      </c>
      <c r="AA354" s="127" t="n">
        <v>0.015</v>
      </c>
      <c r="AC354" s="127" t="n">
        <v>0</v>
      </c>
      <c r="AD354" s="125" t="n">
        <v>0.01</v>
      </c>
    </row>
    <row r="355" customFormat="false" ht="12" hidden="false" customHeight="false" outlineLevel="0" collapsed="false">
      <c r="D355" s="125" t="n">
        <v>0</v>
      </c>
      <c r="E355" s="125" t="n">
        <v>0</v>
      </c>
      <c r="F355" s="125" t="n">
        <v>0</v>
      </c>
      <c r="G355" s="125" t="n">
        <v>0</v>
      </c>
      <c r="I355" s="125" t="n">
        <v>-0.07</v>
      </c>
      <c r="J355" s="125" t="n">
        <v>0</v>
      </c>
      <c r="K355" s="127" t="n">
        <v>-0.06</v>
      </c>
      <c r="N355" s="125" t="n">
        <v>0</v>
      </c>
      <c r="P355" s="125" t="n">
        <v>0</v>
      </c>
      <c r="R355" s="127" t="n">
        <v>0.025</v>
      </c>
      <c r="S355" s="127" t="n">
        <v>0.02</v>
      </c>
      <c r="T355" s="127" t="n">
        <v>0.02</v>
      </c>
      <c r="U355" s="127" t="n">
        <v>0.015</v>
      </c>
      <c r="V355" s="127" t="n">
        <v>0</v>
      </c>
      <c r="W355" s="127" t="n">
        <v>0.01</v>
      </c>
      <c r="Y355" s="127" t="n">
        <v>0</v>
      </c>
      <c r="AA355" s="127" t="n">
        <v>0.015</v>
      </c>
      <c r="AC355" s="127" t="n">
        <v>0</v>
      </c>
      <c r="AD355" s="125" t="n">
        <v>0.01</v>
      </c>
    </row>
    <row r="356" customFormat="false" ht="12" hidden="false" customHeight="false" outlineLevel="0" collapsed="false">
      <c r="D356" s="125" t="n">
        <v>0</v>
      </c>
      <c r="E356" s="125" t="n">
        <v>0</v>
      </c>
      <c r="F356" s="125" t="n">
        <v>0</v>
      </c>
      <c r="G356" s="125" t="n">
        <v>0</v>
      </c>
      <c r="I356" s="125" t="n">
        <v>-0.06</v>
      </c>
      <c r="J356" s="125" t="n">
        <v>0</v>
      </c>
      <c r="R356" s="127" t="n">
        <v>0.025</v>
      </c>
      <c r="S356" s="127" t="n">
        <v>0.02</v>
      </c>
      <c r="T356" s="127" t="n">
        <v>0.02</v>
      </c>
      <c r="U356" s="127" t="n">
        <v>0.015</v>
      </c>
      <c r="V356" s="127" t="n">
        <v>0</v>
      </c>
      <c r="W356" s="127" t="n">
        <v>0.01</v>
      </c>
      <c r="Y356" s="127" t="n">
        <v>0</v>
      </c>
      <c r="AA356" s="127" t="n">
        <v>0.015</v>
      </c>
      <c r="AC356" s="127" t="n">
        <v>0</v>
      </c>
      <c r="AD356" s="125" t="n">
        <v>0.01</v>
      </c>
    </row>
    <row r="357" customFormat="false" ht="12" hidden="false" customHeight="false" outlineLevel="0" collapsed="false">
      <c r="D357" s="125" t="n">
        <v>0</v>
      </c>
      <c r="E357" s="125" t="n">
        <v>0</v>
      </c>
      <c r="F357" s="125" t="n">
        <v>0</v>
      </c>
      <c r="G357" s="125" t="n">
        <v>0</v>
      </c>
      <c r="I357" s="125" t="n">
        <v>-0.045</v>
      </c>
      <c r="J357" s="125" t="n">
        <v>0</v>
      </c>
      <c r="R357" s="127" t="n">
        <v>0.025</v>
      </c>
      <c r="S357" s="127" t="n">
        <v>0.02</v>
      </c>
      <c r="T357" s="127" t="n">
        <v>0.02</v>
      </c>
      <c r="U357" s="127" t="n">
        <v>0.015</v>
      </c>
      <c r="V357" s="127" t="n">
        <v>0</v>
      </c>
      <c r="W357" s="127" t="n">
        <v>0.01</v>
      </c>
      <c r="Y357" s="127" t="n">
        <v>0</v>
      </c>
      <c r="AA357" s="127" t="n">
        <v>0.015</v>
      </c>
      <c r="AC357" s="127" t="n">
        <v>0</v>
      </c>
      <c r="AD357" s="125" t="n">
        <v>0.01</v>
      </c>
    </row>
    <row r="358" customFormat="false" ht="12" hidden="false" customHeight="false" outlineLevel="0" collapsed="false">
      <c r="D358" s="125" t="n">
        <v>0</v>
      </c>
      <c r="E358" s="125" t="n">
        <v>0</v>
      </c>
      <c r="F358" s="125" t="n">
        <v>0</v>
      </c>
      <c r="G358" s="125" t="n">
        <v>0</v>
      </c>
      <c r="I358" s="125" t="n">
        <v>0.01</v>
      </c>
      <c r="J358" s="125" t="n">
        <v>0</v>
      </c>
      <c r="R358" s="127" t="n">
        <v>0.025</v>
      </c>
      <c r="S358" s="127" t="n">
        <v>0.02</v>
      </c>
      <c r="T358" s="127" t="n">
        <v>0.02</v>
      </c>
      <c r="U358" s="127" t="n">
        <v>0.015</v>
      </c>
      <c r="V358" s="127" t="n">
        <v>0</v>
      </c>
      <c r="W358" s="127" t="n">
        <v>0.01</v>
      </c>
      <c r="Y358" s="127" t="n">
        <v>0</v>
      </c>
      <c r="AA358" s="127" t="n">
        <v>0.015</v>
      </c>
      <c r="AC358" s="127" t="n">
        <v>0</v>
      </c>
      <c r="AD358" s="125" t="n">
        <v>0.01</v>
      </c>
    </row>
    <row r="359" customFormat="false" ht="12" hidden="false" customHeight="false" outlineLevel="0" collapsed="false">
      <c r="D359" s="125" t="n">
        <v>0</v>
      </c>
      <c r="E359" s="125" t="n">
        <v>0</v>
      </c>
      <c r="F359" s="125" t="n">
        <v>0</v>
      </c>
      <c r="G359" s="125" t="n">
        <v>0</v>
      </c>
      <c r="I359" s="125" t="n">
        <v>0.1</v>
      </c>
      <c r="J359" s="125" t="n">
        <v>0</v>
      </c>
      <c r="R359" s="127" t="n">
        <v>0.025</v>
      </c>
      <c r="S359" s="127" t="n">
        <v>0.02</v>
      </c>
      <c r="T359" s="127" t="n">
        <v>0.02</v>
      </c>
      <c r="U359" s="127" t="n">
        <v>0.015</v>
      </c>
      <c r="V359" s="127" t="n">
        <v>0</v>
      </c>
      <c r="W359" s="127" t="n">
        <v>0.01</v>
      </c>
      <c r="Y359" s="127" t="n">
        <v>0</v>
      </c>
      <c r="AA359" s="127" t="n">
        <v>0.015</v>
      </c>
      <c r="AC359" s="127" t="n">
        <v>0</v>
      </c>
      <c r="AD359" s="125" t="n">
        <v>0.01</v>
      </c>
    </row>
    <row r="360" customFormat="false" ht="12" hidden="false" customHeight="false" outlineLevel="0" collapsed="false">
      <c r="D360" s="125" t="n">
        <v>0</v>
      </c>
      <c r="E360" s="125" t="n">
        <v>0</v>
      </c>
      <c r="F360" s="125" t="n">
        <v>0</v>
      </c>
      <c r="G360" s="125" t="n">
        <v>0</v>
      </c>
      <c r="I360" s="125" t="n">
        <v>0.1</v>
      </c>
      <c r="J360" s="125" t="n">
        <v>0</v>
      </c>
      <c r="R360" s="127" t="n">
        <v>0.025</v>
      </c>
      <c r="S360" s="127" t="n">
        <v>0.02</v>
      </c>
      <c r="T360" s="127" t="n">
        <v>0.02</v>
      </c>
      <c r="U360" s="127" t="n">
        <v>0.015</v>
      </c>
      <c r="V360" s="127" t="n">
        <v>0</v>
      </c>
      <c r="W360" s="127" t="n">
        <v>0.01</v>
      </c>
      <c r="Y360" s="127" t="n">
        <v>0</v>
      </c>
      <c r="AA360" s="127" t="n">
        <v>0.015</v>
      </c>
      <c r="AC360" s="127" t="n">
        <v>0</v>
      </c>
      <c r="AD360" s="125" t="n">
        <v>0.01</v>
      </c>
    </row>
    <row r="361" customFormat="false" ht="12" hidden="false" customHeight="false" outlineLevel="0" collapsed="false">
      <c r="D361" s="125" t="n">
        <v>0</v>
      </c>
      <c r="E361" s="125" t="n">
        <v>0</v>
      </c>
      <c r="F361" s="125" t="n">
        <v>0</v>
      </c>
      <c r="G361" s="125" t="n">
        <v>0</v>
      </c>
      <c r="I361" s="125" t="n">
        <v>0</v>
      </c>
      <c r="J361" s="125" t="n">
        <v>0</v>
      </c>
      <c r="R361" s="127" t="n">
        <v>0.025</v>
      </c>
      <c r="S361" s="127" t="n">
        <v>0.02</v>
      </c>
      <c r="T361" s="127" t="n">
        <v>0.02</v>
      </c>
      <c r="U361" s="127" t="n">
        <v>0.015</v>
      </c>
      <c r="V361" s="127" t="n">
        <v>0</v>
      </c>
      <c r="W361" s="127" t="n">
        <v>0.01</v>
      </c>
      <c r="Y361" s="127" t="n">
        <v>0</v>
      </c>
      <c r="AA361" s="127" t="n">
        <v>0.015</v>
      </c>
      <c r="AC361" s="127" t="n">
        <v>0</v>
      </c>
      <c r="AD361" s="125" t="n">
        <v>0.01</v>
      </c>
    </row>
    <row r="362" customFormat="false" ht="12" hidden="false" customHeight="false" outlineLevel="0" collapsed="false">
      <c r="D362" s="125" t="n">
        <v>0</v>
      </c>
      <c r="E362" s="125" t="n">
        <v>0</v>
      </c>
      <c r="F362" s="125" t="n">
        <v>0</v>
      </c>
      <c r="G362" s="125" t="n">
        <v>0</v>
      </c>
      <c r="I362" s="125" t="n">
        <v>0</v>
      </c>
      <c r="J362" s="125" t="n">
        <v>0</v>
      </c>
    </row>
    <row r="363" customFormat="false" ht="12" hidden="false" customHeight="false" outlineLevel="0" collapsed="false">
      <c r="D363" s="125" t="n">
        <v>0</v>
      </c>
      <c r="E363" s="125" t="n">
        <v>0</v>
      </c>
      <c r="F363" s="125" t="n">
        <v>0</v>
      </c>
      <c r="G363" s="125" t="n">
        <v>0</v>
      </c>
      <c r="I363" s="125" t="n">
        <v>0</v>
      </c>
      <c r="J363" s="125" t="n">
        <v>0</v>
      </c>
    </row>
    <row r="364" customFormat="false" ht="12" hidden="false" customHeight="false" outlineLevel="0" collapsed="false">
      <c r="D364" s="125" t="n">
        <v>0</v>
      </c>
      <c r="E364" s="125" t="n">
        <v>0</v>
      </c>
      <c r="F364" s="125" t="n">
        <v>0</v>
      </c>
      <c r="G364" s="125" t="n">
        <v>0</v>
      </c>
      <c r="I364" s="125" t="n">
        <v>0</v>
      </c>
      <c r="J364" s="125" t="n">
        <v>0</v>
      </c>
    </row>
    <row r="365" customFormat="false" ht="12" hidden="false" customHeight="false" outlineLevel="0" collapsed="false">
      <c r="D365" s="125" t="n">
        <v>0</v>
      </c>
      <c r="E365" s="125" t="n">
        <v>0</v>
      </c>
      <c r="F365" s="125" t="n">
        <v>0</v>
      </c>
      <c r="G365" s="125" t="n">
        <v>0</v>
      </c>
      <c r="I365" s="125" t="n">
        <v>0</v>
      </c>
      <c r="J365" s="125" t="n">
        <v>0</v>
      </c>
    </row>
    <row r="366" customFormat="false" ht="12" hidden="false" customHeight="false" outlineLevel="0" collapsed="false">
      <c r="D366" s="125" t="n">
        <v>0</v>
      </c>
      <c r="E366" s="125" t="n">
        <v>0</v>
      </c>
      <c r="F366" s="125" t="n">
        <v>0</v>
      </c>
      <c r="G366" s="125" t="n">
        <v>0</v>
      </c>
      <c r="I366" s="125" t="n">
        <v>0</v>
      </c>
      <c r="J366" s="125" t="n">
        <v>0</v>
      </c>
    </row>
    <row r="367" customFormat="false" ht="12" hidden="false" customHeight="false" outlineLevel="0" collapsed="false">
      <c r="D367" s="125" t="n">
        <v>0</v>
      </c>
      <c r="E367" s="125" t="n">
        <v>0</v>
      </c>
      <c r="F367" s="125" t="n">
        <v>0</v>
      </c>
      <c r="G367" s="125" t="n">
        <v>0</v>
      </c>
      <c r="I367" s="125" t="n">
        <v>0</v>
      </c>
      <c r="J367" s="125" t="n">
        <v>0</v>
      </c>
    </row>
    <row r="368" customFormat="false" ht="12" hidden="false" customHeight="false" outlineLevel="0" collapsed="false">
      <c r="D368" s="125" t="n">
        <v>0</v>
      </c>
      <c r="E368" s="125" t="n">
        <v>0</v>
      </c>
      <c r="F368" s="125" t="n">
        <v>0</v>
      </c>
      <c r="G368" s="125" t="n">
        <v>0</v>
      </c>
      <c r="I368" s="125" t="n">
        <v>0</v>
      </c>
      <c r="J368" s="125" t="n">
        <v>0</v>
      </c>
    </row>
    <row r="369" customFormat="false" ht="12" hidden="false" customHeight="false" outlineLevel="0" collapsed="false">
      <c r="D369" s="125" t="n">
        <v>0</v>
      </c>
      <c r="E369" s="125" t="n">
        <v>0</v>
      </c>
      <c r="F369" s="125" t="n">
        <v>0</v>
      </c>
      <c r="G369" s="125" t="n">
        <v>0</v>
      </c>
      <c r="I369" s="125" t="n">
        <v>0</v>
      </c>
      <c r="J369" s="125" t="n">
        <v>0</v>
      </c>
    </row>
    <row r="370" customFormat="false" ht="12" hidden="false" customHeight="false" outlineLevel="0" collapsed="false">
      <c r="D370" s="125" t="n">
        <v>0</v>
      </c>
      <c r="E370" s="125" t="n">
        <v>0</v>
      </c>
      <c r="F370" s="125" t="n">
        <v>0</v>
      </c>
      <c r="G370" s="125" t="n">
        <v>0</v>
      </c>
      <c r="I370" s="125" t="n">
        <v>0</v>
      </c>
      <c r="J370" s="125" t="n"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4" name="Button 1">
              <controlPr defaultSize="0" print="false" autoFill="0" autoPict="0" macro="xls.Module2.LoadInIndexCurves">
                <anchor moveWithCells="true" sizeWithCells="false">
                  <from>
                    <xdr:col>0</xdr:col>
                    <xdr:colOff>261360</xdr:colOff>
                    <xdr:row>6</xdr:row>
                    <xdr:rowOff>0</xdr:rowOff>
                  </from>
                  <to>
                    <xdr:col>1</xdr:col>
                    <xdr:colOff>181800</xdr:colOff>
                    <xdr:row>9</xdr:row>
                    <xdr:rowOff>76320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IV16384"/>
    </sheetView>
  </sheetViews>
  <sheetFormatPr defaultColWidth="9.0546875" defaultRowHeight="11.25" customHeight="true" zeroHeight="false" outlineLevelRow="0" outlineLevelCol="0"/>
  <cols>
    <col collapsed="false" customWidth="true" hidden="false" outlineLevel="0" max="1" min="1" style="135" width="30.85"/>
    <col collapsed="false" customWidth="true" hidden="true" outlineLevel="0" max="2" min="2" style="135" width="9.28"/>
    <col collapsed="false" customWidth="true" hidden="false" outlineLevel="0" max="4" min="3" style="135" width="9.14"/>
    <col collapsed="false" customWidth="true" hidden="false" outlineLevel="0" max="5" min="5" style="135" width="9.7"/>
    <col collapsed="false" customWidth="true" hidden="true" outlineLevel="0" max="6" min="6" style="135" width="12.99"/>
    <col collapsed="false" customWidth="true" hidden="false" outlineLevel="0" max="8" min="7" style="135" width="9.7"/>
    <col collapsed="false" customWidth="true" hidden="true" outlineLevel="0" max="9" min="9" style="135" width="12.99"/>
    <col collapsed="false" customWidth="true" hidden="false" outlineLevel="0" max="10" min="10" style="135" width="9.85"/>
    <col collapsed="false" customWidth="true" hidden="true" outlineLevel="0" max="13" min="11" style="135" width="9.7"/>
    <col collapsed="false" customWidth="true" hidden="false" outlineLevel="0" max="14" min="14" style="135" width="9.7"/>
    <col collapsed="false" customWidth="true" hidden="false" outlineLevel="0" max="15" min="15" style="135" width="12.14"/>
    <col collapsed="false" customWidth="true" hidden="true" outlineLevel="0" max="18" min="16" style="135" width="9.7"/>
    <col collapsed="false" customWidth="true" hidden="false" outlineLevel="0" max="19" min="19" style="135" width="12.56"/>
    <col collapsed="false" customWidth="true" hidden="true" outlineLevel="0" max="22" min="20" style="135" width="9.7"/>
    <col collapsed="false" customWidth="true" hidden="false" outlineLevel="0" max="27" min="23" style="135" width="9.7"/>
    <col collapsed="false" customWidth="true" hidden="false" outlineLevel="0" max="28" min="28" style="135" width="10.41"/>
    <col collapsed="false" customWidth="true" hidden="false" outlineLevel="0" max="29" min="29" style="135" width="12.56"/>
    <col collapsed="false" customWidth="true" hidden="false" outlineLevel="0" max="31" min="30" style="136" width="9.85"/>
    <col collapsed="false" customWidth="true" hidden="false" outlineLevel="0" max="32" min="32" style="135" width="14.85"/>
    <col collapsed="false" customWidth="true" hidden="false" outlineLevel="0" max="140" min="33" style="135" width="9.14"/>
    <col collapsed="false" customWidth="false" hidden="true" outlineLevel="0" max="257" min="141" style="135" width="9.06"/>
    <col collapsed="false" customWidth="false" hidden="true" outlineLevel="0" max="16384" min="258" style="0" width="9.06"/>
  </cols>
  <sheetData>
    <row r="1" customFormat="false" ht="11.25" hidden="false" customHeight="false" outlineLevel="0" collapsed="false">
      <c r="A1" s="137" t="s">
        <v>158</v>
      </c>
      <c r="M1" s="137" t="s">
        <v>159</v>
      </c>
      <c r="N1" s="137"/>
      <c r="O1" s="138"/>
      <c r="P1" s="139" t="s">
        <v>160</v>
      </c>
    </row>
    <row r="2" customFormat="false" ht="24" hidden="false" customHeight="true" outlineLevel="0" collapsed="false">
      <c r="A2" s="140" t="n">
        <f aca="false">PrReportDate</f>
        <v>37165</v>
      </c>
      <c r="B2" s="138"/>
      <c r="P2" s="139" t="s">
        <v>161</v>
      </c>
      <c r="AC2" s="136"/>
      <c r="AD2" s="135"/>
      <c r="AE2" s="135"/>
    </row>
    <row r="3" customFormat="false" ht="12.75" hidden="true" customHeight="true" outlineLevel="0" collapsed="false">
      <c r="C3" s="135" t="n">
        <v>9</v>
      </c>
      <c r="D3" s="135" t="n">
        <v>25</v>
      </c>
      <c r="AC3" s="136"/>
      <c r="AD3" s="135"/>
      <c r="AE3" s="135"/>
      <c r="AG3" s="135" t="n">
        <v>26</v>
      </c>
      <c r="AH3" s="135" t="n">
        <v>24</v>
      </c>
      <c r="AI3" s="135" t="n">
        <v>26</v>
      </c>
      <c r="AJ3" s="135" t="n">
        <v>26</v>
      </c>
      <c r="AK3" s="135" t="n">
        <v>26</v>
      </c>
      <c r="AL3" s="135" t="n">
        <v>25</v>
      </c>
      <c r="AM3" s="135" t="n">
        <v>26</v>
      </c>
      <c r="AN3" s="135" t="n">
        <v>27</v>
      </c>
      <c r="AO3" s="135" t="n">
        <v>24</v>
      </c>
      <c r="AP3" s="135" t="n">
        <v>27</v>
      </c>
      <c r="AQ3" s="135" t="n">
        <v>25</v>
      </c>
      <c r="AR3" s="135" t="n">
        <v>25</v>
      </c>
      <c r="AS3" s="135" t="n">
        <v>26</v>
      </c>
      <c r="AT3" s="135" t="n">
        <v>24</v>
      </c>
      <c r="AU3" s="135" t="n">
        <v>26</v>
      </c>
      <c r="AV3" s="135" t="n">
        <v>26</v>
      </c>
      <c r="AW3" s="135" t="n">
        <v>26</v>
      </c>
      <c r="AX3" s="135" t="n">
        <v>25</v>
      </c>
      <c r="AY3" s="135" t="n">
        <v>26</v>
      </c>
      <c r="AZ3" s="135" t="n">
        <v>26</v>
      </c>
      <c r="BA3" s="135" t="n">
        <v>25</v>
      </c>
      <c r="BB3" s="135" t="n">
        <v>27</v>
      </c>
      <c r="BC3" s="135" t="n">
        <v>24</v>
      </c>
      <c r="BD3" s="135" t="n">
        <v>26</v>
      </c>
      <c r="BE3" s="135" t="n">
        <v>26</v>
      </c>
      <c r="BF3" s="135" t="n">
        <v>24</v>
      </c>
      <c r="BG3" s="135" t="n">
        <v>27</v>
      </c>
      <c r="BH3" s="135" t="n">
        <v>26</v>
      </c>
      <c r="BI3" s="135" t="n">
        <v>25</v>
      </c>
      <c r="BJ3" s="135" t="n">
        <v>26</v>
      </c>
      <c r="BK3" s="135" t="n">
        <v>26</v>
      </c>
      <c r="BL3" s="135" t="n">
        <v>26</v>
      </c>
      <c r="BM3" s="135" t="n">
        <v>25</v>
      </c>
      <c r="BN3" s="135" t="n">
        <v>26</v>
      </c>
      <c r="BO3" s="135" t="n">
        <v>25</v>
      </c>
      <c r="BP3" s="135" t="n">
        <v>26</v>
      </c>
      <c r="BQ3" s="135" t="n">
        <v>25</v>
      </c>
      <c r="BR3" s="135" t="n">
        <v>24</v>
      </c>
      <c r="BS3" s="135" t="n">
        <v>27</v>
      </c>
      <c r="BT3" s="135" t="n">
        <v>26</v>
      </c>
      <c r="BU3" s="135" t="n">
        <v>25</v>
      </c>
      <c r="BV3" s="135" t="n">
        <v>26</v>
      </c>
      <c r="BW3" s="135" t="n">
        <v>25</v>
      </c>
      <c r="BX3" s="135" t="n">
        <v>27</v>
      </c>
      <c r="BY3" s="135" t="n">
        <v>25</v>
      </c>
      <c r="BZ3" s="135" t="n">
        <v>26</v>
      </c>
      <c r="CA3" s="135" t="n">
        <v>25</v>
      </c>
      <c r="CB3" s="135" t="n">
        <v>26</v>
      </c>
      <c r="CC3" s="135" t="n">
        <v>25</v>
      </c>
      <c r="CD3" s="135" t="n">
        <v>24</v>
      </c>
      <c r="CE3" s="135" t="n">
        <v>27</v>
      </c>
      <c r="CF3" s="135" t="n">
        <v>25</v>
      </c>
      <c r="CG3" s="135" t="n">
        <v>26</v>
      </c>
      <c r="CH3" s="135" t="n">
        <v>26</v>
      </c>
      <c r="CI3" s="135" t="n">
        <v>25</v>
      </c>
      <c r="CJ3" s="135" t="n">
        <v>27</v>
      </c>
      <c r="CK3" s="135" t="n">
        <v>25</v>
      </c>
      <c r="CL3" s="135" t="n">
        <v>26</v>
      </c>
      <c r="CM3" s="135" t="n">
        <v>25</v>
      </c>
      <c r="CN3" s="135" t="n">
        <v>25</v>
      </c>
      <c r="CO3" s="135" t="n">
        <v>26</v>
      </c>
      <c r="CP3" s="135" t="n">
        <v>24</v>
      </c>
      <c r="CQ3" s="135" t="n">
        <v>27</v>
      </c>
      <c r="CR3" s="135" t="n">
        <v>25</v>
      </c>
      <c r="CS3" s="135" t="n">
        <v>26</v>
      </c>
      <c r="CT3" s="135" t="n">
        <v>26</v>
      </c>
      <c r="CU3" s="135" t="n">
        <v>25</v>
      </c>
      <c r="CV3" s="135" t="n">
        <v>27</v>
      </c>
      <c r="CW3" s="135" t="n">
        <v>24</v>
      </c>
      <c r="CX3" s="135" t="n">
        <v>27</v>
      </c>
      <c r="CY3" s="135" t="n">
        <v>25</v>
      </c>
      <c r="CZ3" s="135" t="n">
        <v>25</v>
      </c>
      <c r="DA3" s="135" t="n">
        <v>26</v>
      </c>
      <c r="DB3" s="135" t="n">
        <v>25</v>
      </c>
      <c r="DC3" s="135" t="n">
        <v>26</v>
      </c>
      <c r="DD3" s="135" t="n">
        <v>26</v>
      </c>
      <c r="DE3" s="135" t="n">
        <v>26</v>
      </c>
      <c r="DF3" s="135" t="n">
        <v>25</v>
      </c>
      <c r="DG3" s="135" t="n">
        <v>26</v>
      </c>
      <c r="DH3" s="135" t="n">
        <v>26</v>
      </c>
      <c r="DI3" s="135" t="n">
        <v>25</v>
      </c>
      <c r="DJ3" s="135" t="n">
        <v>27</v>
      </c>
      <c r="DK3" s="135" t="n">
        <v>24</v>
      </c>
      <c r="DL3" s="135" t="n">
        <v>26</v>
      </c>
      <c r="DM3" s="135" t="n">
        <v>26</v>
      </c>
      <c r="DN3" s="135" t="n">
        <v>24</v>
      </c>
      <c r="DO3" s="135" t="n">
        <v>26</v>
      </c>
      <c r="DP3" s="135" t="n">
        <v>26</v>
      </c>
      <c r="DQ3" s="135" t="n">
        <v>25</v>
      </c>
      <c r="DR3" s="135" t="n">
        <v>26</v>
      </c>
      <c r="DS3" s="135" t="n">
        <v>26</v>
      </c>
      <c r="DT3" s="135" t="n">
        <v>26</v>
      </c>
      <c r="DU3" s="135" t="n">
        <v>25</v>
      </c>
      <c r="DV3" s="135" t="n">
        <v>27</v>
      </c>
      <c r="DW3" s="135" t="n">
        <v>24</v>
      </c>
      <c r="DX3" s="135" t="n">
        <v>26</v>
      </c>
      <c r="DY3" s="135" t="n">
        <v>25</v>
      </c>
      <c r="DZ3" s="135" t="n">
        <v>24</v>
      </c>
      <c r="EA3" s="135" t="n">
        <v>27</v>
      </c>
      <c r="EB3" s="135" t="n">
        <v>26</v>
      </c>
      <c r="EC3" s="135" t="n">
        <v>25</v>
      </c>
      <c r="ED3" s="135" t="n">
        <v>26</v>
      </c>
      <c r="EE3" s="135" t="n">
        <v>26</v>
      </c>
      <c r="EF3" s="135" t="n">
        <v>26</v>
      </c>
      <c r="EG3" s="135" t="n">
        <v>25</v>
      </c>
      <c r="EH3" s="135" t="n">
        <v>26</v>
      </c>
      <c r="EI3" s="135" t="n">
        <v>25</v>
      </c>
      <c r="EJ3" s="135" t="n">
        <v>26</v>
      </c>
    </row>
    <row r="4" customFormat="false" ht="11.25" hidden="true" customHeight="false" outlineLevel="0" collapsed="false">
      <c r="A4" s="141"/>
      <c r="B4" s="138"/>
      <c r="E4" s="142" t="n">
        <v>36892</v>
      </c>
      <c r="F4" s="142"/>
      <c r="G4" s="142"/>
      <c r="H4" s="142"/>
      <c r="I4" s="142"/>
      <c r="J4" s="142"/>
      <c r="K4" s="142"/>
      <c r="L4" s="142"/>
      <c r="M4" s="142"/>
      <c r="N4" s="142"/>
      <c r="O4" s="142"/>
      <c r="P4" s="142"/>
      <c r="Q4" s="142"/>
      <c r="R4" s="142"/>
      <c r="S4" s="142"/>
      <c r="T4" s="142"/>
      <c r="U4" s="142"/>
      <c r="V4" s="142"/>
      <c r="W4" s="142" t="n">
        <v>37257</v>
      </c>
      <c r="X4" s="142" t="n">
        <v>37622</v>
      </c>
      <c r="Y4" s="142" t="n">
        <v>37987</v>
      </c>
      <c r="Z4" s="142" t="n">
        <v>38353</v>
      </c>
      <c r="AA4" s="142" t="n">
        <v>38718</v>
      </c>
      <c r="AB4" s="143" t="n">
        <v>40179</v>
      </c>
      <c r="AC4" s="143" t="n">
        <v>40544</v>
      </c>
      <c r="AD4" s="135"/>
      <c r="AE4" s="135"/>
    </row>
    <row r="5" customFormat="false" ht="10.5" hidden="true" customHeight="true" outlineLevel="0" collapsed="false">
      <c r="A5" s="141"/>
      <c r="B5" s="138"/>
      <c r="C5" s="135" t="n">
        <v>8</v>
      </c>
      <c r="D5" s="135" t="n">
        <v>20</v>
      </c>
      <c r="AG5" s="135" t="n">
        <v>22</v>
      </c>
      <c r="AH5" s="135" t="n">
        <v>20</v>
      </c>
      <c r="AI5" s="135" t="n">
        <v>21</v>
      </c>
      <c r="AJ5" s="135" t="n">
        <v>22</v>
      </c>
      <c r="AK5" s="135" t="n">
        <v>22</v>
      </c>
      <c r="AL5" s="135" t="n">
        <v>20</v>
      </c>
      <c r="AM5" s="135" t="n">
        <v>22</v>
      </c>
      <c r="AN5" s="135" t="n">
        <v>22</v>
      </c>
      <c r="AO5" s="135" t="n">
        <v>20</v>
      </c>
      <c r="AP5" s="135" t="n">
        <v>23</v>
      </c>
      <c r="AQ5" s="135" t="n">
        <v>20</v>
      </c>
      <c r="AR5" s="135" t="n">
        <v>21</v>
      </c>
      <c r="AS5" s="135" t="n">
        <v>22</v>
      </c>
      <c r="AT5" s="135" t="n">
        <v>20</v>
      </c>
      <c r="AU5" s="135" t="n">
        <v>21</v>
      </c>
      <c r="AV5" s="135" t="n">
        <v>22</v>
      </c>
      <c r="AW5" s="135" t="n">
        <v>21</v>
      </c>
      <c r="AX5" s="135" t="n">
        <v>21</v>
      </c>
      <c r="AY5" s="135" t="n">
        <v>22</v>
      </c>
      <c r="AZ5" s="135" t="n">
        <v>21</v>
      </c>
      <c r="BA5" s="135" t="n">
        <v>21</v>
      </c>
      <c r="BB5" s="135" t="n">
        <v>23</v>
      </c>
      <c r="BC5" s="135" t="n">
        <v>19</v>
      </c>
      <c r="BD5" s="135" t="n">
        <v>22</v>
      </c>
      <c r="BE5" s="135" t="n">
        <v>21</v>
      </c>
      <c r="BF5" s="135" t="n">
        <v>20</v>
      </c>
      <c r="BG5" s="135" t="n">
        <v>23</v>
      </c>
      <c r="BH5" s="135" t="n">
        <v>22</v>
      </c>
      <c r="BI5" s="135" t="n">
        <v>20</v>
      </c>
      <c r="BJ5" s="135" t="n">
        <v>22</v>
      </c>
      <c r="BK5" s="135" t="n">
        <v>21</v>
      </c>
      <c r="BL5" s="135" t="n">
        <v>22</v>
      </c>
      <c r="BM5" s="135" t="n">
        <v>21</v>
      </c>
      <c r="BN5" s="135" t="n">
        <v>21</v>
      </c>
      <c r="BO5" s="135" t="n">
        <v>21</v>
      </c>
      <c r="BP5" s="135" t="n">
        <v>23</v>
      </c>
      <c r="BQ5" s="135" t="n">
        <v>21</v>
      </c>
      <c r="BR5" s="135" t="n">
        <v>20</v>
      </c>
      <c r="BS5" s="135" t="n">
        <v>23</v>
      </c>
      <c r="BT5" s="135" t="n">
        <v>21</v>
      </c>
      <c r="BU5" s="135" t="n">
        <v>21</v>
      </c>
      <c r="BV5" s="135" t="n">
        <v>22</v>
      </c>
      <c r="BW5" s="135" t="n">
        <v>20</v>
      </c>
      <c r="BX5" s="135" t="n">
        <v>23</v>
      </c>
      <c r="BY5" s="135" t="n">
        <v>21</v>
      </c>
      <c r="BZ5" s="135" t="n">
        <v>21</v>
      </c>
      <c r="CA5" s="135" t="n">
        <v>21</v>
      </c>
      <c r="CB5" s="135" t="n">
        <v>21</v>
      </c>
      <c r="CC5" s="135" t="n">
        <v>21</v>
      </c>
      <c r="CD5" s="135" t="n">
        <v>20</v>
      </c>
      <c r="CE5" s="135" t="n">
        <v>23</v>
      </c>
      <c r="CF5" s="135" t="n">
        <v>20</v>
      </c>
      <c r="CG5" s="135" t="n">
        <v>22</v>
      </c>
      <c r="CH5" s="135" t="n">
        <v>22</v>
      </c>
      <c r="CI5" s="135" t="n">
        <v>20</v>
      </c>
      <c r="CJ5" s="135" t="n">
        <v>23</v>
      </c>
      <c r="CK5" s="135" t="n">
        <v>20</v>
      </c>
      <c r="CL5" s="135" t="n">
        <v>22</v>
      </c>
      <c r="CM5" s="135" t="n">
        <v>21</v>
      </c>
      <c r="CN5" s="135" t="n">
        <v>20</v>
      </c>
      <c r="CO5" s="135" t="n">
        <v>22</v>
      </c>
      <c r="CP5" s="135" t="n">
        <v>20</v>
      </c>
      <c r="CQ5" s="135" t="n">
        <v>22</v>
      </c>
      <c r="CR5" s="135" t="n">
        <v>21</v>
      </c>
      <c r="CS5" s="135" t="n">
        <v>22</v>
      </c>
      <c r="CT5" s="135" t="n">
        <v>21</v>
      </c>
      <c r="CU5" s="135" t="n">
        <v>21</v>
      </c>
      <c r="CV5" s="135" t="n">
        <v>23</v>
      </c>
      <c r="CW5" s="135" t="n">
        <v>19</v>
      </c>
      <c r="CX5" s="135" t="n">
        <v>23</v>
      </c>
      <c r="CY5" s="135" t="n">
        <v>21</v>
      </c>
      <c r="CZ5" s="135" t="n">
        <v>20</v>
      </c>
      <c r="DA5" s="135" t="n">
        <v>22</v>
      </c>
      <c r="DB5" s="135" t="n">
        <v>21</v>
      </c>
      <c r="DC5" s="135" t="n">
        <v>21</v>
      </c>
      <c r="DD5" s="135" t="n">
        <v>22</v>
      </c>
      <c r="DE5" s="135" t="n">
        <v>21</v>
      </c>
      <c r="DF5" s="135" t="n">
        <v>21</v>
      </c>
      <c r="DG5" s="135" t="n">
        <v>22</v>
      </c>
      <c r="DH5" s="135" t="n">
        <v>21</v>
      </c>
      <c r="DI5" s="135" t="n">
        <v>21</v>
      </c>
      <c r="DJ5" s="135" t="n">
        <v>23</v>
      </c>
      <c r="DK5" s="135" t="n">
        <v>19</v>
      </c>
      <c r="DL5" s="135" t="n">
        <v>22</v>
      </c>
      <c r="DM5" s="135" t="n">
        <v>21</v>
      </c>
      <c r="DN5" s="135" t="n">
        <v>20</v>
      </c>
      <c r="DO5" s="135" t="n">
        <v>22</v>
      </c>
      <c r="DP5" s="135" t="n">
        <v>22</v>
      </c>
      <c r="DQ5" s="135" t="n">
        <v>20</v>
      </c>
      <c r="DR5" s="135" t="n">
        <v>22</v>
      </c>
      <c r="DS5" s="135" t="n">
        <v>22</v>
      </c>
      <c r="DT5" s="135" t="n">
        <v>21</v>
      </c>
      <c r="DU5" s="135" t="n">
        <v>21</v>
      </c>
      <c r="DV5" s="135" t="n">
        <v>22</v>
      </c>
      <c r="DW5" s="135" t="n">
        <v>20</v>
      </c>
      <c r="DX5" s="135" t="n">
        <v>22</v>
      </c>
      <c r="DY5" s="135" t="n">
        <v>20</v>
      </c>
      <c r="DZ5" s="135" t="n">
        <v>20</v>
      </c>
      <c r="EA5" s="135" t="n">
        <v>23</v>
      </c>
      <c r="EB5" s="135" t="n">
        <v>22</v>
      </c>
      <c r="EC5" s="135" t="n">
        <v>20</v>
      </c>
      <c r="ED5" s="135" t="n">
        <v>22</v>
      </c>
      <c r="EE5" s="135" t="n">
        <v>21</v>
      </c>
      <c r="EF5" s="135" t="n">
        <v>22</v>
      </c>
      <c r="EG5" s="135" t="n">
        <v>21</v>
      </c>
      <c r="EH5" s="135" t="n">
        <v>21</v>
      </c>
      <c r="EI5" s="135" t="n">
        <v>21</v>
      </c>
      <c r="EJ5" s="135" t="n">
        <v>23</v>
      </c>
    </row>
    <row r="6" customFormat="false" ht="12.75" hidden="false" customHeight="false" outlineLevel="0" collapsed="false">
      <c r="A6" s="144" t="n">
        <f aca="false">+crvDate</f>
        <v>37154</v>
      </c>
    </row>
    <row r="7" customFormat="false" ht="10.5" hidden="true" customHeight="true" outlineLevel="0" collapsed="false">
      <c r="A7" s="144"/>
      <c r="C7" s="145" t="n">
        <v>37196</v>
      </c>
      <c r="D7" s="145" t="n">
        <v>37226</v>
      </c>
      <c r="E7" s="146"/>
      <c r="F7" s="146"/>
      <c r="G7" s="145" t="n">
        <v>37257</v>
      </c>
      <c r="H7" s="145" t="n">
        <v>37288</v>
      </c>
      <c r="I7" s="146"/>
      <c r="J7" s="145" t="n">
        <v>37316</v>
      </c>
      <c r="K7" s="145" t="n">
        <v>37347</v>
      </c>
      <c r="L7" s="145" t="n">
        <v>37377</v>
      </c>
      <c r="M7" s="145" t="n">
        <v>37408</v>
      </c>
      <c r="N7" s="146"/>
      <c r="O7" s="146"/>
      <c r="P7" s="145" t="n">
        <v>37438</v>
      </c>
      <c r="Q7" s="145" t="n">
        <v>37469</v>
      </c>
      <c r="R7" s="145" t="n">
        <v>37500</v>
      </c>
      <c r="S7" s="146"/>
      <c r="T7" s="147" t="n">
        <v>37530</v>
      </c>
      <c r="U7" s="147" t="n">
        <v>37561</v>
      </c>
      <c r="V7" s="147" t="n">
        <v>37591</v>
      </c>
      <c r="W7" s="145"/>
      <c r="X7" s="145"/>
      <c r="Y7" s="145"/>
      <c r="Z7" s="145"/>
      <c r="AA7" s="145"/>
      <c r="AB7" s="148"/>
      <c r="AG7" s="143" t="n">
        <v>37257</v>
      </c>
      <c r="AH7" s="143" t="n">
        <v>37288</v>
      </c>
      <c r="AI7" s="143" t="n">
        <v>37316</v>
      </c>
      <c r="AJ7" s="143" t="n">
        <v>37347</v>
      </c>
      <c r="AK7" s="143" t="n">
        <v>37377</v>
      </c>
      <c r="AL7" s="143" t="n">
        <v>37408</v>
      </c>
      <c r="AM7" s="143" t="n">
        <v>37438</v>
      </c>
      <c r="AN7" s="143" t="n">
        <v>37469</v>
      </c>
      <c r="AO7" s="143" t="n">
        <v>37500</v>
      </c>
      <c r="AP7" s="143" t="n">
        <v>37530</v>
      </c>
      <c r="AQ7" s="143" t="n">
        <v>37561</v>
      </c>
      <c r="AR7" s="143" t="n">
        <v>37591</v>
      </c>
      <c r="AS7" s="143" t="n">
        <v>37622</v>
      </c>
      <c r="AT7" s="143" t="n">
        <v>37653</v>
      </c>
      <c r="AU7" s="143" t="n">
        <v>37681</v>
      </c>
      <c r="AV7" s="143" t="n">
        <v>37712</v>
      </c>
      <c r="AW7" s="143" t="n">
        <v>37742</v>
      </c>
      <c r="AX7" s="143" t="n">
        <v>37773</v>
      </c>
      <c r="AY7" s="143" t="n">
        <v>37803</v>
      </c>
      <c r="AZ7" s="143" t="n">
        <v>37834</v>
      </c>
      <c r="BA7" s="143" t="n">
        <v>37865</v>
      </c>
      <c r="BB7" s="143" t="n">
        <v>37895</v>
      </c>
      <c r="BC7" s="143" t="n">
        <v>37926</v>
      </c>
      <c r="BD7" s="143" t="n">
        <v>37956</v>
      </c>
      <c r="BE7" s="143" t="n">
        <v>37987</v>
      </c>
      <c r="BF7" s="143" t="n">
        <v>38018</v>
      </c>
      <c r="BG7" s="143" t="n">
        <v>38047</v>
      </c>
      <c r="BH7" s="143" t="n">
        <v>38078</v>
      </c>
      <c r="BI7" s="143" t="n">
        <v>38108</v>
      </c>
      <c r="BJ7" s="143" t="n">
        <v>38139</v>
      </c>
      <c r="BK7" s="143" t="n">
        <v>38169</v>
      </c>
      <c r="BL7" s="143" t="n">
        <v>38200</v>
      </c>
      <c r="BM7" s="143" t="n">
        <v>38231</v>
      </c>
      <c r="BN7" s="143" t="n">
        <v>38261</v>
      </c>
      <c r="BO7" s="143" t="n">
        <v>38292</v>
      </c>
      <c r="BP7" s="143" t="n">
        <v>38322</v>
      </c>
      <c r="BQ7" s="143" t="n">
        <v>38353</v>
      </c>
      <c r="BR7" s="143" t="n">
        <v>38384</v>
      </c>
      <c r="BS7" s="143" t="n">
        <v>38412</v>
      </c>
      <c r="BT7" s="143" t="n">
        <v>38443</v>
      </c>
      <c r="BU7" s="143" t="n">
        <v>38473</v>
      </c>
      <c r="BV7" s="143" t="n">
        <v>38504</v>
      </c>
      <c r="BW7" s="143" t="n">
        <v>38534</v>
      </c>
      <c r="BX7" s="143" t="n">
        <v>38565</v>
      </c>
      <c r="BY7" s="143" t="n">
        <v>38596</v>
      </c>
      <c r="BZ7" s="143" t="n">
        <v>38626</v>
      </c>
      <c r="CA7" s="143" t="n">
        <v>38657</v>
      </c>
      <c r="CB7" s="143" t="n">
        <v>38687</v>
      </c>
      <c r="CC7" s="143" t="n">
        <v>38718</v>
      </c>
      <c r="CD7" s="143" t="n">
        <v>38749</v>
      </c>
      <c r="CE7" s="143" t="n">
        <v>38777</v>
      </c>
      <c r="CF7" s="143" t="n">
        <v>38808</v>
      </c>
      <c r="CG7" s="143" t="n">
        <v>38838</v>
      </c>
      <c r="CH7" s="143" t="n">
        <v>38869</v>
      </c>
      <c r="CI7" s="143" t="n">
        <v>38899</v>
      </c>
      <c r="CJ7" s="143" t="n">
        <v>38930</v>
      </c>
      <c r="CK7" s="143" t="n">
        <v>38961</v>
      </c>
      <c r="CL7" s="143" t="n">
        <v>38991</v>
      </c>
      <c r="CM7" s="143" t="n">
        <v>39022</v>
      </c>
      <c r="CN7" s="143" t="n">
        <v>39052</v>
      </c>
      <c r="CO7" s="143" t="n">
        <v>39083</v>
      </c>
      <c r="CP7" s="143" t="n">
        <v>39114</v>
      </c>
      <c r="CQ7" s="143" t="n">
        <v>39142</v>
      </c>
      <c r="CR7" s="143" t="n">
        <v>39173</v>
      </c>
      <c r="CS7" s="143" t="n">
        <v>39203</v>
      </c>
      <c r="CT7" s="143" t="n">
        <v>39234</v>
      </c>
      <c r="CU7" s="143" t="n">
        <v>39264</v>
      </c>
      <c r="CV7" s="143" t="n">
        <v>39295</v>
      </c>
      <c r="CW7" s="143" t="n">
        <v>39326</v>
      </c>
      <c r="CX7" s="143" t="n">
        <v>39356</v>
      </c>
      <c r="CY7" s="143" t="n">
        <v>39387</v>
      </c>
      <c r="CZ7" s="143" t="n">
        <v>39417</v>
      </c>
      <c r="DA7" s="143" t="n">
        <v>39448</v>
      </c>
      <c r="DB7" s="143" t="n">
        <v>39479</v>
      </c>
      <c r="DC7" s="143" t="n">
        <v>39508</v>
      </c>
      <c r="DD7" s="143" t="n">
        <v>39539</v>
      </c>
      <c r="DE7" s="143" t="n">
        <v>39569</v>
      </c>
      <c r="DF7" s="143" t="n">
        <v>39600</v>
      </c>
      <c r="DG7" s="143" t="n">
        <v>39630</v>
      </c>
      <c r="DH7" s="143" t="n">
        <v>39661</v>
      </c>
      <c r="DI7" s="143" t="n">
        <v>39692</v>
      </c>
      <c r="DJ7" s="143" t="n">
        <v>39722</v>
      </c>
      <c r="DK7" s="143" t="n">
        <v>39753</v>
      </c>
      <c r="DL7" s="143" t="n">
        <v>39783</v>
      </c>
      <c r="DM7" s="143" t="n">
        <v>39814</v>
      </c>
      <c r="DN7" s="143" t="n">
        <v>39845</v>
      </c>
      <c r="DO7" s="143" t="n">
        <v>39873</v>
      </c>
      <c r="DP7" s="143" t="n">
        <v>39904</v>
      </c>
      <c r="DQ7" s="143" t="n">
        <v>39934</v>
      </c>
      <c r="DR7" s="143" t="n">
        <v>39965</v>
      </c>
      <c r="DS7" s="143" t="n">
        <v>39995</v>
      </c>
      <c r="DT7" s="143" t="n">
        <v>40026</v>
      </c>
      <c r="DU7" s="143" t="n">
        <v>40057</v>
      </c>
      <c r="DV7" s="143" t="n">
        <v>40087</v>
      </c>
      <c r="DW7" s="143" t="n">
        <v>40118</v>
      </c>
      <c r="DX7" s="143" t="n">
        <v>40148</v>
      </c>
      <c r="DY7" s="143" t="n">
        <v>40179</v>
      </c>
      <c r="DZ7" s="143" t="n">
        <v>40210</v>
      </c>
      <c r="EA7" s="143" t="n">
        <v>40238</v>
      </c>
      <c r="EB7" s="143" t="n">
        <v>40269</v>
      </c>
      <c r="EC7" s="143" t="n">
        <v>40299</v>
      </c>
      <c r="ED7" s="143" t="n">
        <v>40330</v>
      </c>
      <c r="EE7" s="143" t="n">
        <v>40360</v>
      </c>
      <c r="EF7" s="143" t="n">
        <v>40391</v>
      </c>
      <c r="EG7" s="143" t="n">
        <v>40422</v>
      </c>
      <c r="EH7" s="143" t="n">
        <v>40452</v>
      </c>
      <c r="EI7" s="143" t="n">
        <v>40483</v>
      </c>
      <c r="EJ7" s="143" t="n">
        <v>40513</v>
      </c>
    </row>
    <row r="8" customFormat="false" ht="15.75" hidden="false" customHeight="true" outlineLevel="0" collapsed="false">
      <c r="A8" s="149" t="s">
        <v>162</v>
      </c>
      <c r="B8" s="150"/>
      <c r="C8" s="151" t="s">
        <v>163</v>
      </c>
      <c r="D8" s="151" t="s">
        <v>164</v>
      </c>
      <c r="E8" s="152" t="s">
        <v>165</v>
      </c>
      <c r="F8" s="153" t="s">
        <v>166</v>
      </c>
      <c r="G8" s="154" t="n">
        <f aca="false">AG7</f>
        <v>37257</v>
      </c>
      <c r="H8" s="154" t="n">
        <f aca="false">AH7</f>
        <v>37288</v>
      </c>
      <c r="I8" s="153" t="s">
        <v>167</v>
      </c>
      <c r="J8" s="154" t="n">
        <f aca="false">AI7</f>
        <v>37316</v>
      </c>
      <c r="K8" s="154" t="n">
        <f aca="false">AJ7</f>
        <v>37347</v>
      </c>
      <c r="L8" s="154" t="n">
        <f aca="false">AK7</f>
        <v>37377</v>
      </c>
      <c r="M8" s="154" t="n">
        <f aca="false">AL7</f>
        <v>37408</v>
      </c>
      <c r="N8" s="155" t="s">
        <v>168</v>
      </c>
      <c r="O8" s="151" t="s">
        <v>169</v>
      </c>
      <c r="P8" s="154" t="n">
        <f aca="false">AM7</f>
        <v>37438</v>
      </c>
      <c r="Q8" s="154" t="n">
        <f aca="false">AN7</f>
        <v>37469</v>
      </c>
      <c r="R8" s="154" t="n">
        <f aca="false">AO7</f>
        <v>37500</v>
      </c>
      <c r="S8" s="151" t="s">
        <v>170</v>
      </c>
      <c r="T8" s="154" t="n">
        <f aca="false">AP7</f>
        <v>37530</v>
      </c>
      <c r="U8" s="154" t="n">
        <f aca="false">AQ7</f>
        <v>37561</v>
      </c>
      <c r="V8" s="154" t="n">
        <f aca="false">AR7</f>
        <v>37591</v>
      </c>
      <c r="W8" s="151" t="s">
        <v>171</v>
      </c>
      <c r="X8" s="151" t="s">
        <v>172</v>
      </c>
      <c r="Y8" s="152" t="s">
        <v>173</v>
      </c>
      <c r="Z8" s="152" t="s">
        <v>174</v>
      </c>
      <c r="AA8" s="152" t="s">
        <v>175</v>
      </c>
      <c r="AB8" s="151" t="s">
        <v>176</v>
      </c>
      <c r="AC8" s="153" t="s">
        <v>177</v>
      </c>
      <c r="AD8" s="153"/>
      <c r="AE8" s="153"/>
      <c r="AF8" s="156"/>
      <c r="AG8" s="157"/>
      <c r="AH8" s="156"/>
      <c r="AI8" s="156"/>
      <c r="AJ8" s="156"/>
      <c r="AK8" s="156"/>
      <c r="AL8" s="156"/>
      <c r="AM8" s="156"/>
      <c r="AN8" s="156"/>
      <c r="AO8" s="156"/>
      <c r="AP8" s="156"/>
      <c r="AQ8" s="156"/>
      <c r="AR8" s="156"/>
      <c r="AS8" s="156"/>
      <c r="AT8" s="156"/>
      <c r="AU8" s="156"/>
      <c r="AV8" s="156"/>
      <c r="AW8" s="156"/>
      <c r="AX8" s="156"/>
      <c r="AY8" s="156"/>
      <c r="AZ8" s="156"/>
      <c r="BA8" s="156"/>
      <c r="BB8" s="156"/>
      <c r="BC8" s="156"/>
      <c r="BD8" s="156"/>
      <c r="BE8" s="156"/>
      <c r="BF8" s="156"/>
      <c r="BG8" s="156"/>
      <c r="BH8" s="156"/>
      <c r="BI8" s="156"/>
      <c r="BJ8" s="156"/>
      <c r="BK8" s="156"/>
      <c r="BL8" s="156"/>
      <c r="BM8" s="156"/>
      <c r="BN8" s="156"/>
      <c r="BO8" s="156"/>
      <c r="BP8" s="156"/>
      <c r="BQ8" s="156"/>
      <c r="BR8" s="156"/>
      <c r="BS8" s="156"/>
      <c r="BT8" s="156"/>
      <c r="BU8" s="156"/>
      <c r="BV8" s="156"/>
      <c r="BW8" s="156"/>
      <c r="BX8" s="156"/>
      <c r="BY8" s="156"/>
      <c r="BZ8" s="156"/>
      <c r="CA8" s="156"/>
      <c r="CB8" s="156"/>
      <c r="CC8" s="156"/>
      <c r="CD8" s="156"/>
      <c r="CE8" s="156"/>
      <c r="CF8" s="156"/>
      <c r="CG8" s="156"/>
      <c r="CH8" s="156"/>
      <c r="CI8" s="156"/>
      <c r="CJ8" s="156"/>
      <c r="CK8" s="156"/>
      <c r="CL8" s="156"/>
      <c r="CM8" s="156"/>
      <c r="CN8" s="156"/>
      <c r="CO8" s="156"/>
      <c r="CP8" s="156"/>
      <c r="CQ8" s="156"/>
      <c r="CR8" s="156"/>
      <c r="CS8" s="156"/>
      <c r="CT8" s="156"/>
      <c r="CU8" s="156"/>
      <c r="CV8" s="156"/>
      <c r="CW8" s="156"/>
      <c r="CX8" s="156"/>
      <c r="CY8" s="156"/>
      <c r="CZ8" s="156"/>
      <c r="DA8" s="156"/>
      <c r="DB8" s="156"/>
      <c r="DC8" s="156"/>
      <c r="DD8" s="156"/>
      <c r="DE8" s="156"/>
      <c r="DF8" s="156"/>
      <c r="DG8" s="156"/>
      <c r="DH8" s="156"/>
      <c r="DI8" s="156"/>
      <c r="DJ8" s="156"/>
      <c r="DK8" s="156"/>
      <c r="DL8" s="156"/>
      <c r="DM8" s="156"/>
      <c r="DN8" s="156"/>
      <c r="DO8" s="156"/>
      <c r="DP8" s="156"/>
      <c r="DQ8" s="156"/>
      <c r="DR8" s="156"/>
      <c r="DS8" s="156"/>
      <c r="DT8" s="156"/>
      <c r="DU8" s="156"/>
      <c r="DV8" s="156"/>
      <c r="DW8" s="156"/>
      <c r="DX8" s="156"/>
      <c r="DY8" s="156"/>
      <c r="DZ8" s="156"/>
      <c r="EA8" s="156"/>
      <c r="EB8" s="156"/>
      <c r="EC8" s="156"/>
      <c r="ED8" s="156"/>
      <c r="EE8" s="156"/>
      <c r="EF8" s="156"/>
      <c r="EG8" s="156"/>
      <c r="EH8" s="156"/>
      <c r="EI8" s="156"/>
      <c r="EJ8" s="156"/>
      <c r="EK8" s="156"/>
      <c r="EL8" s="156"/>
      <c r="EM8" s="156"/>
      <c r="EN8" s="156"/>
      <c r="EO8" s="156"/>
      <c r="EP8" s="156"/>
      <c r="EQ8" s="156"/>
      <c r="ER8" s="156"/>
      <c r="ES8" s="156"/>
      <c r="ET8" s="156"/>
      <c r="EU8" s="156"/>
      <c r="EV8" s="156"/>
      <c r="EW8" s="156"/>
      <c r="EX8" s="156"/>
      <c r="EY8" s="156"/>
      <c r="EZ8" s="156"/>
      <c r="FA8" s="156"/>
      <c r="FB8" s="156"/>
      <c r="FC8" s="156"/>
      <c r="FD8" s="156"/>
      <c r="FE8" s="156"/>
      <c r="FF8" s="156"/>
      <c r="FG8" s="156"/>
      <c r="FH8" s="156"/>
      <c r="FI8" s="156"/>
      <c r="FJ8" s="156"/>
      <c r="FK8" s="156"/>
      <c r="FL8" s="156"/>
      <c r="FM8" s="156"/>
      <c r="FN8" s="156"/>
      <c r="FO8" s="156"/>
      <c r="FP8" s="156"/>
      <c r="FQ8" s="156"/>
      <c r="FR8" s="156"/>
      <c r="FS8" s="156"/>
      <c r="FT8" s="156"/>
      <c r="FU8" s="156"/>
      <c r="FV8" s="156"/>
      <c r="FW8" s="156"/>
      <c r="FX8" s="156"/>
      <c r="FY8" s="156"/>
      <c r="FZ8" s="156"/>
      <c r="GA8" s="156"/>
      <c r="GB8" s="156"/>
      <c r="GC8" s="156"/>
      <c r="GD8" s="156"/>
      <c r="GE8" s="156"/>
      <c r="GF8" s="156"/>
      <c r="GG8" s="156"/>
      <c r="GH8" s="156"/>
      <c r="GI8" s="156"/>
      <c r="GJ8" s="156"/>
      <c r="GK8" s="156"/>
      <c r="GL8" s="156"/>
      <c r="GM8" s="156"/>
      <c r="GN8" s="156"/>
      <c r="GO8" s="156"/>
      <c r="GP8" s="156"/>
      <c r="GQ8" s="156"/>
      <c r="GR8" s="156"/>
      <c r="GS8" s="156"/>
      <c r="GT8" s="156"/>
      <c r="GU8" s="156"/>
      <c r="GV8" s="156"/>
      <c r="GW8" s="156"/>
      <c r="GX8" s="156"/>
      <c r="GY8" s="156"/>
      <c r="GZ8" s="156"/>
      <c r="HA8" s="156"/>
      <c r="HB8" s="156"/>
      <c r="HC8" s="156"/>
      <c r="HD8" s="156"/>
      <c r="HE8" s="156"/>
      <c r="HF8" s="156"/>
      <c r="HG8" s="156"/>
      <c r="HH8" s="156"/>
      <c r="HI8" s="156"/>
      <c r="HJ8" s="156"/>
      <c r="HK8" s="156"/>
      <c r="HL8" s="156"/>
      <c r="HM8" s="156"/>
      <c r="HN8" s="156"/>
      <c r="HO8" s="156"/>
      <c r="HP8" s="156"/>
      <c r="HQ8" s="156"/>
      <c r="HR8" s="156"/>
      <c r="HS8" s="156"/>
      <c r="HT8" s="156"/>
      <c r="HU8" s="156"/>
      <c r="HV8" s="156"/>
      <c r="HW8" s="156"/>
      <c r="HX8" s="156"/>
      <c r="HY8" s="156"/>
      <c r="HZ8" s="156"/>
      <c r="IA8" s="156"/>
      <c r="IB8" s="156"/>
      <c r="IC8" s="156"/>
      <c r="ID8" s="156"/>
      <c r="IE8" s="156"/>
      <c r="IF8" s="156"/>
      <c r="IG8" s="156"/>
      <c r="IH8" s="156"/>
      <c r="II8" s="156"/>
      <c r="IJ8" s="156"/>
      <c r="IK8" s="156"/>
      <c r="IL8" s="156"/>
      <c r="IM8" s="156"/>
      <c r="IN8" s="156"/>
      <c r="IO8" s="156"/>
      <c r="IP8" s="156"/>
      <c r="IQ8" s="156"/>
      <c r="IR8" s="156"/>
      <c r="IS8" s="156"/>
      <c r="IT8" s="156"/>
      <c r="IU8" s="156"/>
      <c r="IV8" s="156"/>
      <c r="IW8" s="156"/>
    </row>
    <row r="9" customFormat="false" ht="13.7" hidden="false" customHeight="true" outlineLevel="0" collapsed="false">
      <c r="A9" s="158" t="s">
        <v>76</v>
      </c>
      <c r="B9" s="136" t="s">
        <v>178</v>
      </c>
      <c r="C9" s="159" t="n">
        <f aca="false">'[6]Power Desk Daily Price'!$AC9</f>
        <v>17.8333333333333</v>
      </c>
      <c r="D9" s="159" t="n">
        <f aca="true">IF(ISERROR((AVERAGE(OFFSET('[6]Curve Summary'!$D$6,10,0,17,1))*17+8*'[6]Curve Summary Backup'!$D$38)/25),'[6]Curve Summary Backup'!$D$38,(AVERAGE(OFFSET('[6]Curve Summary'!$D$6,10,0,17,1))*17+8*'[6]Curve Summary Backup'!$D$38)/25)</f>
        <v>29.75</v>
      </c>
      <c r="E9" s="160" t="n">
        <f aca="false">(C9*C$5+D9*D$5)/(SUM(C$5:D$5))</f>
        <v>26.3452380952381</v>
      </c>
      <c r="F9" s="159" t="n">
        <f aca="false">AVERAGE(G9:H9)</f>
        <v>30.625</v>
      </c>
      <c r="G9" s="159" t="n">
        <f aca="false">AG9</f>
        <v>31.5</v>
      </c>
      <c r="H9" s="159" t="n">
        <f aca="false">AH9</f>
        <v>29.75</v>
      </c>
      <c r="I9" s="159" t="n">
        <f aca="false">AVERAGE(J9:K9)</f>
        <v>29</v>
      </c>
      <c r="J9" s="159" t="n">
        <f aca="false">AI9</f>
        <v>30</v>
      </c>
      <c r="K9" s="159" t="n">
        <f aca="false">AJ9</f>
        <v>28</v>
      </c>
      <c r="L9" s="159" t="n">
        <f aca="false">AK9</f>
        <v>26</v>
      </c>
      <c r="M9" s="159" t="n">
        <f aca="false">AL9</f>
        <v>28</v>
      </c>
      <c r="N9" s="159" t="n">
        <f aca="false">AVERAGE(K9:M9)</f>
        <v>27.3333333333333</v>
      </c>
      <c r="O9" s="159" t="n">
        <f aca="false">AVERAGE(P9:R9)</f>
        <v>44</v>
      </c>
      <c r="P9" s="161" t="n">
        <f aca="false">AM9</f>
        <v>41.5</v>
      </c>
      <c r="Q9" s="159" t="n">
        <f aca="false">AN9</f>
        <v>49</v>
      </c>
      <c r="R9" s="159" t="n">
        <f aca="false">AO9</f>
        <v>41.5</v>
      </c>
      <c r="S9" s="159" t="n">
        <f aca="false">AVERAGE(T9:V9)</f>
        <v>37</v>
      </c>
      <c r="T9" s="159" t="n">
        <f aca="false">AP9</f>
        <v>38</v>
      </c>
      <c r="U9" s="159" t="n">
        <f aca="false">AQ9</f>
        <v>36</v>
      </c>
      <c r="V9" s="159" t="n">
        <f aca="false">AR9</f>
        <v>37</v>
      </c>
      <c r="W9" s="160" t="n">
        <f aca="false">SUM(AG28:AR28)/SUM($AG$5:$AR$5)</f>
        <v>34.7372549019608</v>
      </c>
      <c r="X9" s="159" t="n">
        <f aca="false">SUM(AS28:BD28)/SUM($AS$5:$BD$5)</f>
        <v>40.0088235294118</v>
      </c>
      <c r="Y9" s="159" t="n">
        <f aca="false">SUM(BE28:BR28)/SUM($BE$5:$BR$5)</f>
        <v>40.5507046979866</v>
      </c>
      <c r="Z9" s="159" t="n">
        <f aca="false">SUM(BQ28:CB28)/SUM($BQ$5:$CB$5)</f>
        <v>40.7615294117647</v>
      </c>
      <c r="AA9" s="159" t="n">
        <f aca="false">SUM(CC28:DX28)/SUM($CC$5:$DX$5)</f>
        <v>41.8259215686275</v>
      </c>
      <c r="AB9" s="162" t="n">
        <f aca="false">SUM(DY28:EJ28)/SUM($DY$5:$EJ$5)</f>
        <v>43.041328125</v>
      </c>
      <c r="AC9" s="163" t="n">
        <f aca="false">(C9*C$5+D9*D$5+SUM(AG28:EJ28))/(SUM(C$5:D$5)+SUM($AG$5:$EJ$5))</f>
        <v>40.5227973631413</v>
      </c>
      <c r="AD9" s="164"/>
      <c r="AE9" s="164"/>
      <c r="AF9" s="165"/>
      <c r="AG9" s="161" t="n">
        <f aca="false">VLOOKUP(AG$7,'[6]Curve Summary'!$A$7:$AG$161,4)</f>
        <v>31.5</v>
      </c>
      <c r="AH9" s="161" t="n">
        <f aca="false">VLOOKUP(AH$7,'[6]Curve Summary'!$A$7:$AG$161,4)</f>
        <v>29.75</v>
      </c>
      <c r="AI9" s="161" t="n">
        <f aca="false">VLOOKUP(AI$7,'[6]Curve Summary'!$A$7:$AG$161,4)</f>
        <v>30</v>
      </c>
      <c r="AJ9" s="161" t="n">
        <f aca="false">VLOOKUP(AJ$7,'[6]Curve Summary'!$A$7:$AG$161,4)</f>
        <v>28</v>
      </c>
      <c r="AK9" s="161" t="n">
        <f aca="false">VLOOKUP(AK$7,'[6]Curve Summary'!$A$7:$AG$161,4)</f>
        <v>26</v>
      </c>
      <c r="AL9" s="161" t="n">
        <f aca="false">VLOOKUP(AL$7,'[6]Curve Summary'!$A$7:$AG$161,4)</f>
        <v>28</v>
      </c>
      <c r="AM9" s="161" t="n">
        <f aca="false">VLOOKUP(AM$7,'[6]Curve Summary'!$A$7:$AG$161,4)</f>
        <v>41.5</v>
      </c>
      <c r="AN9" s="161" t="n">
        <f aca="false">VLOOKUP(AN$7,'[6]Curve Summary'!$A$7:$AG$161,4)</f>
        <v>49</v>
      </c>
      <c r="AO9" s="161" t="n">
        <f aca="false">VLOOKUP(AO$7,'[6]Curve Summary'!$A$7:$AG$161,4)</f>
        <v>41.5</v>
      </c>
      <c r="AP9" s="161" t="n">
        <f aca="false">VLOOKUP(AP$7,'[6]Curve Summary'!$A$7:$AG$161,4)</f>
        <v>38</v>
      </c>
      <c r="AQ9" s="161" t="n">
        <f aca="false">VLOOKUP(AQ$7,'[6]Curve Summary'!$A$7:$AG$161,4)</f>
        <v>36</v>
      </c>
      <c r="AR9" s="161" t="n">
        <f aca="false">VLOOKUP(AR$7,'[6]Curve Summary'!$A$7:$AG$161,4)</f>
        <v>37</v>
      </c>
      <c r="AS9" s="161" t="n">
        <f aca="false">VLOOKUP(AS$7,'[6]Curve Summary'!$A$7:$AG$161,4)</f>
        <v>42</v>
      </c>
      <c r="AT9" s="161" t="n">
        <f aca="false">VLOOKUP(AT$7,'[6]Curve Summary'!$A$7:$AG$161,4)</f>
        <v>40</v>
      </c>
      <c r="AU9" s="161" t="n">
        <f aca="false">VLOOKUP(AU$7,'[6]Curve Summary'!$A$7:$AG$161,4)</f>
        <v>38</v>
      </c>
      <c r="AV9" s="161" t="n">
        <f aca="false">VLOOKUP(AV$7,'[6]Curve Summary'!$A$7:$AG$161,4)</f>
        <v>33</v>
      </c>
      <c r="AW9" s="161" t="n">
        <f aca="false">VLOOKUP(AW$7,'[6]Curve Summary'!$A$7:$AG$161,4)</f>
        <v>29.5</v>
      </c>
      <c r="AX9" s="161" t="n">
        <f aca="false">VLOOKUP(AX$7,'[6]Curve Summary'!$A$7:$AG$161,4)</f>
        <v>31</v>
      </c>
      <c r="AY9" s="161" t="n">
        <f aca="false">VLOOKUP(AY$7,'[6]Curve Summary'!$A$7:$AG$161,4)</f>
        <v>47</v>
      </c>
      <c r="AZ9" s="161" t="n">
        <f aca="false">VLOOKUP(AZ$7,'[6]Curve Summary'!$A$7:$AG$161,4)</f>
        <v>55</v>
      </c>
      <c r="BA9" s="161" t="n">
        <f aca="false">VLOOKUP(BA$7,'[6]Curve Summary'!$A$7:$AG$161,4)</f>
        <v>44</v>
      </c>
      <c r="BB9" s="161" t="n">
        <f aca="false">VLOOKUP(BB$7,'[6]Curve Summary'!$A$7:$AG$161,4)</f>
        <v>41.5</v>
      </c>
      <c r="BC9" s="161" t="n">
        <f aca="false">VLOOKUP(BC$7,'[6]Curve Summary'!$A$7:$AG$161,4)</f>
        <v>38.75</v>
      </c>
      <c r="BD9" s="161" t="n">
        <f aca="false">VLOOKUP(BD$7,'[6]Curve Summary'!$A$7:$AG$161,4)</f>
        <v>40</v>
      </c>
      <c r="BE9" s="161" t="n">
        <f aca="false">VLOOKUP(BE$7,'[6]Curve Summary'!$A$7:$AG$161,4)</f>
        <v>42.12</v>
      </c>
      <c r="BF9" s="161" t="n">
        <f aca="false">VLOOKUP(BF$7,'[6]Curve Summary'!$A$7:$AG$161,4)</f>
        <v>40.4</v>
      </c>
      <c r="BG9" s="161" t="n">
        <f aca="false">VLOOKUP(BG$7,'[6]Curve Summary'!$A$7:$AG$161,4)</f>
        <v>38.68</v>
      </c>
      <c r="BH9" s="161" t="n">
        <f aca="false">VLOOKUP(BH$7,'[6]Curve Summary'!$A$7:$AG$161,4)</f>
        <v>34.39</v>
      </c>
      <c r="BI9" s="161" t="n">
        <f aca="false">VLOOKUP(BI$7,'[6]Curve Summary'!$A$7:$AG$161,4)</f>
        <v>31.38</v>
      </c>
      <c r="BJ9" s="161" t="n">
        <f aca="false">VLOOKUP(BJ$7,'[6]Curve Summary'!$A$7:$AG$161,4)</f>
        <v>32.67</v>
      </c>
      <c r="BK9" s="161" t="n">
        <f aca="false">VLOOKUP(BK$7,'[6]Curve Summary'!$A$7:$AG$161,4)</f>
        <v>46.41</v>
      </c>
      <c r="BL9" s="161" t="n">
        <f aca="false">VLOOKUP(BL$7,'[6]Curve Summary'!$A$7:$AG$161,4)</f>
        <v>53.28</v>
      </c>
      <c r="BM9" s="161" t="n">
        <f aca="false">VLOOKUP(BM$7,'[6]Curve Summary'!$A$7:$AG$161,4)</f>
        <v>43.83</v>
      </c>
      <c r="BN9" s="161" t="n">
        <f aca="false">VLOOKUP(BN$7,'[6]Curve Summary'!$A$7:$AG$161,4)</f>
        <v>41.69</v>
      </c>
      <c r="BO9" s="161" t="n">
        <f aca="false">VLOOKUP(BO$7,'[6]Curve Summary'!$A$7:$AG$161,4)</f>
        <v>39.33</v>
      </c>
      <c r="BP9" s="161" t="n">
        <f aca="false">VLOOKUP(BP$7,'[6]Curve Summary'!$A$7:$AG$161,4)</f>
        <v>40.4</v>
      </c>
      <c r="BQ9" s="161" t="n">
        <f aca="false">VLOOKUP(BQ$7,'[6]Curve Summary'!$A$7:$AG$161,4)</f>
        <v>42.21</v>
      </c>
      <c r="BR9" s="161" t="n">
        <f aca="false">VLOOKUP(BR$7,'[6]Curve Summary'!$A$7:$AG$161,4)</f>
        <v>40.74</v>
      </c>
      <c r="BS9" s="161" t="n">
        <f aca="false">VLOOKUP(BS$7,'[6]Curve Summary'!$A$7:$AG$161,4)</f>
        <v>39.27</v>
      </c>
      <c r="BT9" s="161" t="n">
        <f aca="false">VLOOKUP(BT$7,'[6]Curve Summary'!$A$7:$AG$161,4)</f>
        <v>35.59</v>
      </c>
      <c r="BU9" s="161" t="n">
        <f aca="false">VLOOKUP(BU$7,'[6]Curve Summary'!$A$7:$AG$161,4)</f>
        <v>33.02</v>
      </c>
      <c r="BV9" s="161" t="n">
        <f aca="false">VLOOKUP(BV$7,'[6]Curve Summary'!$A$7:$AG$161,4)</f>
        <v>34.12</v>
      </c>
      <c r="BW9" s="161" t="n">
        <f aca="false">VLOOKUP(BW$7,'[6]Curve Summary'!$A$7:$AG$161,4)</f>
        <v>45.9</v>
      </c>
      <c r="BX9" s="161" t="n">
        <f aca="false">VLOOKUP(BX$7,'[6]Curve Summary'!$A$7:$AG$161,4)</f>
        <v>51.79</v>
      </c>
      <c r="BY9" s="161" t="n">
        <f aca="false">VLOOKUP(BY$7,'[6]Curve Summary'!$A$7:$AG$161,4)</f>
        <v>43.7</v>
      </c>
      <c r="BZ9" s="161" t="n">
        <f aca="false">VLOOKUP(BZ$7,'[6]Curve Summary'!$A$7:$AG$161,4)</f>
        <v>41.86</v>
      </c>
      <c r="CA9" s="161" t="n">
        <f aca="false">VLOOKUP(CA$7,'[6]Curve Summary'!$A$7:$AG$161,4)</f>
        <v>39.83</v>
      </c>
      <c r="CB9" s="161" t="n">
        <f aca="false">VLOOKUP(CB$7,'[6]Curve Summary'!$A$7:$AG$161,4)</f>
        <v>40.76</v>
      </c>
      <c r="CC9" s="161" t="n">
        <f aca="false">VLOOKUP(CC$7,'[6]Curve Summary'!$A$7:$AG$161,4)</f>
        <v>42.47</v>
      </c>
      <c r="CD9" s="161" t="n">
        <f aca="false">VLOOKUP(CD$7,'[6]Curve Summary'!$A$7:$AG$161,4)</f>
        <v>41.14</v>
      </c>
      <c r="CE9" s="161" t="n">
        <f aca="false">VLOOKUP(CE$7,'[6]Curve Summary'!$A$7:$AG$161,4)</f>
        <v>39.8</v>
      </c>
      <c r="CF9" s="161" t="n">
        <f aca="false">VLOOKUP(CF$7,'[6]Curve Summary'!$A$7:$AG$161,4)</f>
        <v>36.46</v>
      </c>
      <c r="CG9" s="161" t="n">
        <f aca="false">VLOOKUP(CG$7,'[6]Curve Summary'!$A$7:$AG$161,4)</f>
        <v>34.12</v>
      </c>
      <c r="CH9" s="161" t="n">
        <f aca="false">VLOOKUP(CH$7,'[6]Curve Summary'!$A$7:$AG$161,4)</f>
        <v>35.12</v>
      </c>
      <c r="CI9" s="161" t="n">
        <f aca="false">VLOOKUP(CI$7,'[6]Curve Summary'!$A$7:$AG$161,4)</f>
        <v>45.83</v>
      </c>
      <c r="CJ9" s="161" t="n">
        <f aca="false">VLOOKUP(CJ$7,'[6]Curve Summary'!$A$7:$AG$161,4)</f>
        <v>51.18</v>
      </c>
      <c r="CK9" s="161" t="n">
        <f aca="false">VLOOKUP(CK$7,'[6]Curve Summary'!$A$7:$AG$161,4)</f>
        <v>43.83</v>
      </c>
      <c r="CL9" s="161" t="n">
        <f aca="false">VLOOKUP(CL$7,'[6]Curve Summary'!$A$7:$AG$161,4)</f>
        <v>42.16</v>
      </c>
      <c r="CM9" s="161" t="n">
        <f aca="false">VLOOKUP(CM$7,'[6]Curve Summary'!$A$7:$AG$161,4)</f>
        <v>40.32</v>
      </c>
      <c r="CN9" s="161" t="n">
        <f aca="false">VLOOKUP(CN$7,'[6]Curve Summary'!$A$7:$AG$161,4)</f>
        <v>41.16</v>
      </c>
      <c r="CO9" s="161" t="n">
        <f aca="false">VLOOKUP(CO$7,'[6]Curve Summary'!$A$7:$AG$161,4)</f>
        <v>42.74</v>
      </c>
      <c r="CP9" s="161" t="n">
        <f aca="false">VLOOKUP(CP$7,'[6]Curve Summary'!$A$7:$AG$161,4)</f>
        <v>41.53</v>
      </c>
      <c r="CQ9" s="161" t="n">
        <f aca="false">VLOOKUP(CQ$7,'[6]Curve Summary'!$A$7:$AG$161,4)</f>
        <v>40.32</v>
      </c>
      <c r="CR9" s="161" t="n">
        <f aca="false">VLOOKUP(CR$7,'[6]Curve Summary'!$A$7:$AG$161,4)</f>
        <v>37.28</v>
      </c>
      <c r="CS9" s="161" t="n">
        <f aca="false">VLOOKUP(CS$7,'[6]Curve Summary'!$A$7:$AG$161,4)</f>
        <v>35.16</v>
      </c>
      <c r="CT9" s="161" t="n">
        <f aca="false">VLOOKUP(CT$7,'[6]Curve Summary'!$A$7:$AG$161,4)</f>
        <v>36.07</v>
      </c>
      <c r="CU9" s="161" t="n">
        <f aca="false">VLOOKUP(CU$7,'[6]Curve Summary'!$A$7:$AG$161,4)</f>
        <v>45.8</v>
      </c>
      <c r="CV9" s="161" t="n">
        <f aca="false">VLOOKUP(CV$7,'[6]Curve Summary'!$A$7:$AG$161,4)</f>
        <v>50.67</v>
      </c>
      <c r="CW9" s="161" t="n">
        <f aca="false">VLOOKUP(CW$7,'[6]Curve Summary'!$A$7:$AG$161,4)</f>
        <v>43.99</v>
      </c>
      <c r="CX9" s="161" t="n">
        <f aca="false">VLOOKUP(CX$7,'[6]Curve Summary'!$A$7:$AG$161,4)</f>
        <v>42.47</v>
      </c>
      <c r="CY9" s="161" t="n">
        <f aca="false">VLOOKUP(CY$7,'[6]Curve Summary'!$A$7:$AG$161,4)</f>
        <v>40.8</v>
      </c>
      <c r="CZ9" s="161" t="n">
        <f aca="false">VLOOKUP(CZ$7,'[6]Curve Summary'!$A$7:$AG$161,4)</f>
        <v>41.57</v>
      </c>
      <c r="DA9" s="161" t="n">
        <f aca="false">VLOOKUP(DA$7,'[6]Curve Summary'!$A$7:$AG$161,4)</f>
        <v>43.16</v>
      </c>
      <c r="DB9" s="161" t="n">
        <f aca="false">VLOOKUP(DB$7,'[6]Curve Summary'!$A$7:$AG$161,4)</f>
        <v>42.03</v>
      </c>
      <c r="DC9" s="161" t="n">
        <f aca="false">VLOOKUP(DC$7,'[6]Curve Summary'!$A$7:$AG$161,4)</f>
        <v>40.9</v>
      </c>
      <c r="DD9" s="161" t="n">
        <f aca="false">VLOOKUP(DD$7,'[6]Curve Summary'!$A$7:$AG$161,4)</f>
        <v>38.07</v>
      </c>
      <c r="DE9" s="161" t="n">
        <f aca="false">VLOOKUP(DE$7,'[6]Curve Summary'!$A$7:$AG$161,4)</f>
        <v>36.1</v>
      </c>
      <c r="DF9" s="161" t="n">
        <f aca="false">VLOOKUP(DF$7,'[6]Curve Summary'!$A$7:$AG$161,4)</f>
        <v>36.95</v>
      </c>
      <c r="DG9" s="161" t="n">
        <f aca="false">VLOOKUP(DG$7,'[6]Curve Summary'!$A$7:$AG$161,4)</f>
        <v>46.01</v>
      </c>
      <c r="DH9" s="161" t="n">
        <f aca="false">VLOOKUP(DH$7,'[6]Curve Summary'!$A$7:$AG$161,4)</f>
        <v>50.54</v>
      </c>
      <c r="DI9" s="161" t="n">
        <f aca="false">VLOOKUP(DI$7,'[6]Curve Summary'!$A$7:$AG$161,4)</f>
        <v>44.32</v>
      </c>
      <c r="DJ9" s="161" t="n">
        <f aca="false">VLOOKUP(DJ$7,'[6]Curve Summary'!$A$7:$AG$161,4)</f>
        <v>42.91</v>
      </c>
      <c r="DK9" s="161" t="n">
        <f aca="false">VLOOKUP(DK$7,'[6]Curve Summary'!$A$7:$AG$161,4)</f>
        <v>41.35</v>
      </c>
      <c r="DL9" s="161" t="n">
        <f aca="false">VLOOKUP(DL$7,'[6]Curve Summary'!$A$7:$AG$161,4)</f>
        <v>42.07</v>
      </c>
      <c r="DM9" s="161" t="n">
        <f aca="false">VLOOKUP(DM$7,'[6]Curve Summary'!$A$7:$AG$161,4)</f>
        <v>43.58</v>
      </c>
      <c r="DN9" s="161" t="n">
        <f aca="false">VLOOKUP(DN$7,'[6]Curve Summary'!$A$7:$AG$161,4)</f>
        <v>42.53</v>
      </c>
      <c r="DO9" s="161" t="n">
        <f aca="false">VLOOKUP(DO$7,'[6]Curve Summary'!$A$7:$AG$161,4)</f>
        <v>41.48</v>
      </c>
      <c r="DP9" s="161" t="n">
        <f aca="false">VLOOKUP(DP$7,'[6]Curve Summary'!$A$7:$AG$161,4)</f>
        <v>38.85</v>
      </c>
      <c r="DQ9" s="161" t="n">
        <f aca="false">VLOOKUP(DQ$7,'[6]Curve Summary'!$A$7:$AG$161,4)</f>
        <v>37</v>
      </c>
      <c r="DR9" s="161" t="n">
        <f aca="false">VLOOKUP(DR$7,'[6]Curve Summary'!$A$7:$AG$161,4)</f>
        <v>37.8</v>
      </c>
      <c r="DS9" s="161" t="n">
        <f aca="false">VLOOKUP(DS$7,'[6]Curve Summary'!$A$7:$AG$161,4)</f>
        <v>46.23</v>
      </c>
      <c r="DT9" s="161" t="n">
        <f aca="false">VLOOKUP(DT$7,'[6]Curve Summary'!$A$7:$AG$161,4)</f>
        <v>50.45</v>
      </c>
      <c r="DU9" s="161" t="n">
        <f aca="false">VLOOKUP(DU$7,'[6]Curve Summary'!$A$7:$AG$161,4)</f>
        <v>44.66</v>
      </c>
      <c r="DV9" s="161" t="n">
        <f aca="false">VLOOKUP(DV$7,'[6]Curve Summary'!$A$7:$AG$161,4)</f>
        <v>43.35</v>
      </c>
      <c r="DW9" s="161" t="n">
        <f aca="false">VLOOKUP(DW$7,'[6]Curve Summary'!$A$7:$AG$161,4)</f>
        <v>41.9</v>
      </c>
      <c r="DX9" s="161" t="n">
        <f aca="false">VLOOKUP(DX$7,'[6]Curve Summary'!$A$7:$AG$161,4)</f>
        <v>42.57</v>
      </c>
      <c r="DY9" s="161" t="n">
        <f aca="false">VLOOKUP(DY$7,'[6]Curve Summary'!$A$7:$AG$161,4)</f>
        <v>44</v>
      </c>
      <c r="DZ9" s="161" t="n">
        <f aca="false">VLOOKUP(DZ$7,'[6]Curve Summary'!$A$7:$AG$161,4)</f>
        <v>43.02</v>
      </c>
      <c r="EA9" s="161" t="n">
        <f aca="false">VLOOKUP(EA$7,'[6]Curve Summary'!$A$7:$AG$161,4)</f>
        <v>42.05</v>
      </c>
      <c r="EB9" s="161" t="n">
        <f aca="false">VLOOKUP(EB$7,'[6]Curve Summary'!$A$7:$AG$161,4)</f>
        <v>39.6</v>
      </c>
      <c r="EC9" s="161" t="n">
        <f aca="false">VLOOKUP(EC$7,'[6]Curve Summary'!$A$7:$AG$161,4)</f>
        <v>37.89</v>
      </c>
      <c r="ED9" s="161" t="n">
        <f aca="false">VLOOKUP(ED$7,'[6]Curve Summary'!$A$7:$AG$161,4)</f>
        <v>38.63</v>
      </c>
      <c r="EE9" s="161" t="n">
        <f aca="false">VLOOKUP(EE$7,'[6]Curve Summary'!$A$7:$AG$161,4)</f>
        <v>46.48</v>
      </c>
      <c r="EF9" s="161" t="n">
        <f aca="false">VLOOKUP(EF$7,'[6]Curve Summary'!$A$7:$AG$161,4)</f>
        <v>50.41</v>
      </c>
      <c r="EG9" s="161" t="n">
        <f aca="false">VLOOKUP(EG$7,'[6]Curve Summary'!$A$7:$AG$161,4)</f>
        <v>45.02</v>
      </c>
      <c r="EH9" s="161" t="n">
        <f aca="false">VLOOKUP(EH$7,'[6]Curve Summary'!$A$7:$AG$161,4)</f>
        <v>43.79</v>
      </c>
      <c r="EI9" s="161" t="n">
        <f aca="false">VLOOKUP(EI$7,'[6]Curve Summary'!$A$7:$AG$161,4)</f>
        <v>42.45</v>
      </c>
      <c r="EJ9" s="161" t="n">
        <f aca="false">VLOOKUP(EJ$7,'[6]Curve Summary'!$A$7:$AG$161,4)</f>
        <v>43.07</v>
      </c>
    </row>
    <row r="10" customFormat="false" ht="13.7" hidden="false" customHeight="true" outlineLevel="0" collapsed="false">
      <c r="A10" s="166" t="s">
        <v>179</v>
      </c>
      <c r="B10" s="167" t="s">
        <v>180</v>
      </c>
      <c r="C10" s="161" t="n">
        <f aca="false">'[6]Power Desk Daily Price'!$AC10</f>
        <v>20.7222222222222</v>
      </c>
      <c r="D10" s="161" t="n">
        <f aca="true">IF(ISERROR((AVERAGE(OFFSET('[6]Curve Summary'!$C$6,10,0,17,1))*17+8*'[6]Curve Summary Backup'!$C$38)/25),'[6]Curve Summary Backup'!$C$38,(AVERAGE(OFFSET('[6]Curve Summary'!$C$6,10,0,17,1))*17+8*'[6]Curve Summary Backup'!$C$38)/25)</f>
        <v>30.25</v>
      </c>
      <c r="E10" s="168" t="n">
        <f aca="false">(C10*C$5+D10*D$5)/(SUM(C$5:D$5))</f>
        <v>27.5277777777778</v>
      </c>
      <c r="F10" s="161" t="n">
        <f aca="false">AVERAGE(G10:H10)</f>
        <v>30.575</v>
      </c>
      <c r="G10" s="161" t="n">
        <f aca="false">AG10</f>
        <v>31.5</v>
      </c>
      <c r="H10" s="161" t="n">
        <f aca="false">AH10</f>
        <v>29.65</v>
      </c>
      <c r="I10" s="161" t="n">
        <f aca="false">AVERAGE(J10:K10)</f>
        <v>30</v>
      </c>
      <c r="J10" s="161" t="n">
        <f aca="false">AI10</f>
        <v>30</v>
      </c>
      <c r="K10" s="161" t="n">
        <f aca="false">AJ10</f>
        <v>30</v>
      </c>
      <c r="L10" s="161" t="n">
        <f aca="false">AK10</f>
        <v>28.5</v>
      </c>
      <c r="M10" s="161" t="n">
        <f aca="false">AL10</f>
        <v>30.5</v>
      </c>
      <c r="N10" s="161" t="n">
        <f aca="false">AVERAGE(K10:M10)</f>
        <v>29.6666666666667</v>
      </c>
      <c r="O10" s="161" t="n">
        <f aca="false">AVERAGE(P10:R10)</f>
        <v>47</v>
      </c>
      <c r="P10" s="161" t="n">
        <f aca="false">AM10</f>
        <v>44.5</v>
      </c>
      <c r="Q10" s="161" t="n">
        <f aca="false">AN10</f>
        <v>51.5</v>
      </c>
      <c r="R10" s="161" t="n">
        <f aca="false">AO10</f>
        <v>45</v>
      </c>
      <c r="S10" s="161" t="n">
        <f aca="false">AVERAGE(T10:V10)</f>
        <v>37.8333333333333</v>
      </c>
      <c r="T10" s="161" t="n">
        <f aca="false">AP10</f>
        <v>39</v>
      </c>
      <c r="U10" s="161" t="n">
        <f aca="false">AQ10</f>
        <v>37</v>
      </c>
      <c r="V10" s="161" t="n">
        <f aca="false">AR10</f>
        <v>37.5</v>
      </c>
      <c r="W10" s="168" t="n">
        <f aca="false">SUM(AG29:AR29)/SUM($AG$5:$AR$5)</f>
        <v>36.2725490196078</v>
      </c>
      <c r="X10" s="161" t="n">
        <f aca="false">SUM(AS29:BD29)/SUM($AS$5:$BD$5)</f>
        <v>42.3764705882353</v>
      </c>
      <c r="Y10" s="161" t="n">
        <f aca="false">SUM(BE29:BR29)/SUM($BE$5:$BR$5)</f>
        <v>42.7270134228188</v>
      </c>
      <c r="Z10" s="161" t="n">
        <f aca="false">SUM(BQ29:CB29)/SUM($BQ$5:$CB$5)</f>
        <v>43.1198039215686</v>
      </c>
      <c r="AA10" s="161" t="n">
        <f aca="false">SUM(CC29:DX29)/SUM($CC$5:$DX$5)</f>
        <v>44.7627941176471</v>
      </c>
      <c r="AB10" s="169" t="n">
        <f aca="false">SUM(DY29:EJ29)/SUM($DY$5:$EJ$5)</f>
        <v>46.7996875</v>
      </c>
      <c r="AC10" s="170" t="n">
        <f aca="false">(C10*C$5+D10*D$5+SUM(AG29:EJ29))/(SUM(C$5:D$5)+SUM($AG$5:$EJ$5))</f>
        <v>43.1848915639629</v>
      </c>
      <c r="AD10" s="164"/>
      <c r="AE10" s="164"/>
      <c r="AF10" s="165"/>
      <c r="AG10" s="171" t="n">
        <f aca="false">VLOOKUP(AG$7,'[6]Curve Summary'!$A$8:$AG$161,3)</f>
        <v>31.5</v>
      </c>
      <c r="AH10" s="171" t="n">
        <f aca="false">VLOOKUP(AH$7,'[6]Curve Summary'!$A$8:$AG$161,3)</f>
        <v>29.65</v>
      </c>
      <c r="AI10" s="171" t="n">
        <f aca="false">VLOOKUP(AI$7,'[6]Curve Summary'!$A$8:$AG$161,3)</f>
        <v>30</v>
      </c>
      <c r="AJ10" s="171" t="n">
        <f aca="false">VLOOKUP(AJ$7,'[6]Curve Summary'!$A$8:$AG$161,3)</f>
        <v>30</v>
      </c>
      <c r="AK10" s="171" t="n">
        <f aca="false">VLOOKUP(AK$7,'[6]Curve Summary'!$A$8:$AG$161,3)</f>
        <v>28.5</v>
      </c>
      <c r="AL10" s="171" t="n">
        <f aca="false">VLOOKUP(AL$7,'[6]Curve Summary'!$A$8:$AG$161,3)</f>
        <v>30.5</v>
      </c>
      <c r="AM10" s="171" t="n">
        <f aca="false">VLOOKUP(AM$7,'[6]Curve Summary'!$A$8:$AG$161,3)</f>
        <v>44.5</v>
      </c>
      <c r="AN10" s="171" t="n">
        <f aca="false">VLOOKUP(AN$7,'[6]Curve Summary'!$A$8:$AG$161,3)</f>
        <v>51.5</v>
      </c>
      <c r="AO10" s="171" t="n">
        <f aca="false">VLOOKUP(AO$7,'[6]Curve Summary'!$A$8:$AG$161,3)</f>
        <v>45</v>
      </c>
      <c r="AP10" s="171" t="n">
        <f aca="false">VLOOKUP(AP$7,'[6]Curve Summary'!$A$8:$AG$161,3)</f>
        <v>39</v>
      </c>
      <c r="AQ10" s="171" t="n">
        <f aca="false">VLOOKUP(AQ$7,'[6]Curve Summary'!$A$8:$AG$161,3)</f>
        <v>37</v>
      </c>
      <c r="AR10" s="171" t="n">
        <f aca="false">VLOOKUP(AR$7,'[6]Curve Summary'!$A$8:$AG$161,3)</f>
        <v>37.5</v>
      </c>
      <c r="AS10" s="171" t="n">
        <f aca="false">VLOOKUP(AS$7,'[6]Curve Summary'!$A$8:$AG$161,3)</f>
        <v>42.5</v>
      </c>
      <c r="AT10" s="171" t="n">
        <f aca="false">VLOOKUP(AT$7,'[6]Curve Summary'!$A$8:$AG$161,3)</f>
        <v>40.75</v>
      </c>
      <c r="AU10" s="171" t="n">
        <f aca="false">VLOOKUP(AU$7,'[6]Curve Summary'!$A$8:$AG$161,3)</f>
        <v>39.5</v>
      </c>
      <c r="AV10" s="171" t="n">
        <f aca="false">VLOOKUP(AV$7,'[6]Curve Summary'!$A$8:$AG$161,3)</f>
        <v>36.5</v>
      </c>
      <c r="AW10" s="171" t="n">
        <f aca="false">VLOOKUP(AW$7,'[6]Curve Summary'!$A$8:$AG$161,3)</f>
        <v>33</v>
      </c>
      <c r="AX10" s="171" t="n">
        <f aca="false">VLOOKUP(AX$7,'[6]Curve Summary'!$A$8:$AG$161,3)</f>
        <v>34.75</v>
      </c>
      <c r="AY10" s="171" t="n">
        <f aca="false">VLOOKUP(AY$7,'[6]Curve Summary'!$A$8:$AG$161,3)</f>
        <v>51.5</v>
      </c>
      <c r="AZ10" s="171" t="n">
        <f aca="false">VLOOKUP(AZ$7,'[6]Curve Summary'!$A$8:$AG$161,3)</f>
        <v>58.5</v>
      </c>
      <c r="BA10" s="171" t="n">
        <f aca="false">VLOOKUP(BA$7,'[6]Curve Summary'!$A$8:$AG$161,3)</f>
        <v>47.5</v>
      </c>
      <c r="BB10" s="171" t="n">
        <f aca="false">VLOOKUP(BB$7,'[6]Curve Summary'!$A$8:$AG$161,3)</f>
        <v>43.25</v>
      </c>
      <c r="BC10" s="171" t="n">
        <f aca="false">VLOOKUP(BC$7,'[6]Curve Summary'!$A$8:$AG$161,3)</f>
        <v>39.5</v>
      </c>
      <c r="BD10" s="171" t="n">
        <f aca="false">VLOOKUP(BD$7,'[6]Curve Summary'!$A$8:$AG$161,3)</f>
        <v>40.75</v>
      </c>
      <c r="BE10" s="171" t="n">
        <f aca="false">VLOOKUP(BE$7,'[6]Curve Summary'!$A$8:$AG$161,3)</f>
        <v>42.88</v>
      </c>
      <c r="BF10" s="171" t="n">
        <f aca="false">VLOOKUP(BF$7,'[6]Curve Summary'!$A$8:$AG$161,3)</f>
        <v>41.38</v>
      </c>
      <c r="BG10" s="171" t="n">
        <f aca="false">VLOOKUP(BG$7,'[6]Curve Summary'!$A$8:$AG$161,3)</f>
        <v>40.3</v>
      </c>
      <c r="BH10" s="171" t="n">
        <f aca="false">VLOOKUP(BH$7,'[6]Curve Summary'!$A$8:$AG$161,3)</f>
        <v>37.73</v>
      </c>
      <c r="BI10" s="171" t="n">
        <f aca="false">VLOOKUP(BI$7,'[6]Curve Summary'!$A$8:$AG$161,3)</f>
        <v>34.73</v>
      </c>
      <c r="BJ10" s="171" t="n">
        <f aca="false">VLOOKUP(BJ$7,'[6]Curve Summary'!$A$8:$AG$161,3)</f>
        <v>36.23</v>
      </c>
      <c r="BK10" s="171" t="n">
        <f aca="false">VLOOKUP(BK$7,'[6]Curve Summary'!$A$8:$AG$161,3)</f>
        <v>50.6</v>
      </c>
      <c r="BL10" s="171" t="n">
        <f aca="false">VLOOKUP(BL$7,'[6]Curve Summary'!$A$8:$AG$161,3)</f>
        <v>56.61</v>
      </c>
      <c r="BM10" s="171" t="n">
        <f aca="false">VLOOKUP(BM$7,'[6]Curve Summary'!$A$8:$AG$161,3)</f>
        <v>47.17</v>
      </c>
      <c r="BN10" s="171" t="n">
        <f aca="false">VLOOKUP(BN$7,'[6]Curve Summary'!$A$8:$AG$161,3)</f>
        <v>43.52</v>
      </c>
      <c r="BO10" s="171" t="n">
        <f aca="false">VLOOKUP(BO$7,'[6]Curve Summary'!$A$8:$AG$161,3)</f>
        <v>40.31</v>
      </c>
      <c r="BP10" s="171" t="n">
        <f aca="false">VLOOKUP(BP$7,'[6]Curve Summary'!$A$8:$AG$161,3)</f>
        <v>41.38</v>
      </c>
      <c r="BQ10" s="171" t="n">
        <f aca="false">VLOOKUP(BQ$7,'[6]Curve Summary'!$A$8:$AG$161,3)</f>
        <v>43.19</v>
      </c>
      <c r="BR10" s="171" t="n">
        <f aca="false">VLOOKUP(BR$7,'[6]Curve Summary'!$A$8:$AG$161,3)</f>
        <v>41.91</v>
      </c>
      <c r="BS10" s="171" t="n">
        <f aca="false">VLOOKUP(BS$7,'[6]Curve Summary'!$A$8:$AG$161,3)</f>
        <v>40.99</v>
      </c>
      <c r="BT10" s="171" t="n">
        <f aca="false">VLOOKUP(BT$7,'[6]Curve Summary'!$A$8:$AG$161,3)</f>
        <v>38.79</v>
      </c>
      <c r="BU10" s="171" t="n">
        <f aca="false">VLOOKUP(BU$7,'[6]Curve Summary'!$A$8:$AG$161,3)</f>
        <v>36.22</v>
      </c>
      <c r="BV10" s="171" t="n">
        <f aca="false">VLOOKUP(BV$7,'[6]Curve Summary'!$A$8:$AG$161,3)</f>
        <v>37.51</v>
      </c>
      <c r="BW10" s="171" t="n">
        <f aca="false">VLOOKUP(BW$7,'[6]Curve Summary'!$A$8:$AG$161,3)</f>
        <v>49.83</v>
      </c>
      <c r="BX10" s="171" t="n">
        <f aca="false">VLOOKUP(BX$7,'[6]Curve Summary'!$A$8:$AG$161,3)</f>
        <v>54.98</v>
      </c>
      <c r="BY10" s="171" t="n">
        <f aca="false">VLOOKUP(BY$7,'[6]Curve Summary'!$A$8:$AG$161,3)</f>
        <v>46.89</v>
      </c>
      <c r="BZ10" s="171" t="n">
        <f aca="false">VLOOKUP(BZ$7,'[6]Curve Summary'!$A$8:$AG$161,3)</f>
        <v>43.77</v>
      </c>
      <c r="CA10" s="171" t="n">
        <f aca="false">VLOOKUP(CA$7,'[6]Curve Summary'!$A$8:$AG$161,3)</f>
        <v>41.02</v>
      </c>
      <c r="CB10" s="171" t="n">
        <f aca="false">VLOOKUP(CB$7,'[6]Curve Summary'!$A$8:$AG$161,3)</f>
        <v>41.94</v>
      </c>
      <c r="CC10" s="171" t="n">
        <f aca="false">VLOOKUP(CC$7,'[6]Curve Summary'!$A$8:$AG$161,3)</f>
        <v>43.66</v>
      </c>
      <c r="CD10" s="171" t="n">
        <f aca="false">VLOOKUP(CD$7,'[6]Curve Summary'!$A$8:$AG$161,3)</f>
        <v>42.5</v>
      </c>
      <c r="CE10" s="171" t="n">
        <f aca="false">VLOOKUP(CE$7,'[6]Curve Summary'!$A$8:$AG$161,3)</f>
        <v>41.67</v>
      </c>
      <c r="CF10" s="171" t="n">
        <f aca="false">VLOOKUP(CF$7,'[6]Curve Summary'!$A$8:$AG$161,3)</f>
        <v>39.67</v>
      </c>
      <c r="CG10" s="171" t="n">
        <f aca="false">VLOOKUP(CG$7,'[6]Curve Summary'!$A$8:$AG$161,3)</f>
        <v>37.33</v>
      </c>
      <c r="CH10" s="171" t="n">
        <f aca="false">VLOOKUP(CH$7,'[6]Curve Summary'!$A$8:$AG$161,3)</f>
        <v>38.51</v>
      </c>
      <c r="CI10" s="171" t="n">
        <f aca="false">VLOOKUP(CI$7,'[6]Curve Summary'!$A$8:$AG$161,3)</f>
        <v>49.73</v>
      </c>
      <c r="CJ10" s="171" t="n">
        <f aca="false">VLOOKUP(CJ$7,'[6]Curve Summary'!$A$8:$AG$161,3)</f>
        <v>54.42</v>
      </c>
      <c r="CK10" s="171" t="n">
        <f aca="false">VLOOKUP(CK$7,'[6]Curve Summary'!$A$8:$AG$161,3)</f>
        <v>47.07</v>
      </c>
      <c r="CL10" s="171" t="n">
        <f aca="false">VLOOKUP(CL$7,'[6]Curve Summary'!$A$8:$AG$161,3)</f>
        <v>44.23</v>
      </c>
      <c r="CM10" s="171" t="n">
        <f aca="false">VLOOKUP(CM$7,'[6]Curve Summary'!$A$8:$AG$161,3)</f>
        <v>41.72</v>
      </c>
      <c r="CN10" s="171" t="n">
        <f aca="false">VLOOKUP(CN$7,'[6]Curve Summary'!$A$8:$AG$161,3)</f>
        <v>42.57</v>
      </c>
      <c r="CO10" s="171" t="n">
        <f aca="false">VLOOKUP(CO$7,'[6]Curve Summary'!$A$8:$AG$161,3)</f>
        <v>44.4</v>
      </c>
      <c r="CP10" s="171" t="n">
        <f aca="false">VLOOKUP(CP$7,'[6]Curve Summary'!$A$8:$AG$161,3)</f>
        <v>43.34</v>
      </c>
      <c r="CQ10" s="171" t="n">
        <f aca="false">VLOOKUP(CQ$7,'[6]Curve Summary'!$A$8:$AG$161,3)</f>
        <v>42.58</v>
      </c>
      <c r="CR10" s="171" t="n">
        <f aca="false">VLOOKUP(CR$7,'[6]Curve Summary'!$A$8:$AG$161,3)</f>
        <v>40.75</v>
      </c>
      <c r="CS10" s="171" t="n">
        <f aca="false">VLOOKUP(CS$7,'[6]Curve Summary'!$A$8:$AG$161,3)</f>
        <v>38.61</v>
      </c>
      <c r="CT10" s="171" t="n">
        <f aca="false">VLOOKUP(CT$7,'[6]Curve Summary'!$A$8:$AG$161,3)</f>
        <v>39.69</v>
      </c>
      <c r="CU10" s="171" t="n">
        <f aca="false">VLOOKUP(CU$7,'[6]Curve Summary'!$A$8:$AG$161,3)</f>
        <v>49.96</v>
      </c>
      <c r="CV10" s="171" t="n">
        <f aca="false">VLOOKUP(CV$7,'[6]Curve Summary'!$A$8:$AG$161,3)</f>
        <v>54.26</v>
      </c>
      <c r="CW10" s="171" t="n">
        <f aca="false">VLOOKUP(CW$7,'[6]Curve Summary'!$A$8:$AG$161,3)</f>
        <v>47.52</v>
      </c>
      <c r="CX10" s="171" t="n">
        <f aca="false">VLOOKUP(CX$7,'[6]Curve Summary'!$A$8:$AG$161,3)</f>
        <v>44.93</v>
      </c>
      <c r="CY10" s="171" t="n">
        <f aca="false">VLOOKUP(CY$7,'[6]Curve Summary'!$A$8:$AG$161,3)</f>
        <v>42.63</v>
      </c>
      <c r="CZ10" s="171" t="n">
        <f aca="false">VLOOKUP(CZ$7,'[6]Curve Summary'!$A$8:$AG$161,3)</f>
        <v>43.41</v>
      </c>
      <c r="DA10" s="171" t="n">
        <f aca="false">VLOOKUP(DA$7,'[6]Curve Summary'!$A$8:$AG$161,3)</f>
        <v>45.14</v>
      </c>
      <c r="DB10" s="171" t="n">
        <f aca="false">VLOOKUP(DB$7,'[6]Curve Summary'!$A$8:$AG$161,3)</f>
        <v>44.14</v>
      </c>
      <c r="DC10" s="171" t="n">
        <f aca="false">VLOOKUP(DC$7,'[6]Curve Summary'!$A$8:$AG$161,3)</f>
        <v>43.44</v>
      </c>
      <c r="DD10" s="171" t="n">
        <f aca="false">VLOOKUP(DD$7,'[6]Curve Summary'!$A$8:$AG$161,3)</f>
        <v>41.72</v>
      </c>
      <c r="DE10" s="171" t="n">
        <f aca="false">VLOOKUP(DE$7,'[6]Curve Summary'!$A$8:$AG$161,3)</f>
        <v>39.73</v>
      </c>
      <c r="DF10" s="171" t="n">
        <f aca="false">VLOOKUP(DF$7,'[6]Curve Summary'!$A$8:$AG$161,3)</f>
        <v>40.74</v>
      </c>
      <c r="DG10" s="171" t="n">
        <f aca="false">VLOOKUP(DG$7,'[6]Curve Summary'!$A$8:$AG$161,3)</f>
        <v>50.35</v>
      </c>
      <c r="DH10" s="171" t="n">
        <f aca="false">VLOOKUP(DH$7,'[6]Curve Summary'!$A$8:$AG$161,3)</f>
        <v>54.38</v>
      </c>
      <c r="DI10" s="171" t="n">
        <f aca="false">VLOOKUP(DI$7,'[6]Curve Summary'!$A$8:$AG$161,3)</f>
        <v>48.08</v>
      </c>
      <c r="DJ10" s="171" t="n">
        <f aca="false">VLOOKUP(DJ$7,'[6]Curve Summary'!$A$8:$AG$161,3)</f>
        <v>45.65</v>
      </c>
      <c r="DK10" s="171" t="n">
        <f aca="false">VLOOKUP(DK$7,'[6]Curve Summary'!$A$8:$AG$161,3)</f>
        <v>43.5</v>
      </c>
      <c r="DL10" s="171" t="n">
        <f aca="false">VLOOKUP(DL$7,'[6]Curve Summary'!$A$8:$AG$161,3)</f>
        <v>44.23</v>
      </c>
      <c r="DM10" s="171" t="n">
        <f aca="false">VLOOKUP(DM$7,'[6]Curve Summary'!$A$8:$AG$161,3)</f>
        <v>45.98</v>
      </c>
      <c r="DN10" s="171" t="n">
        <f aca="false">VLOOKUP(DN$7,'[6]Curve Summary'!$A$8:$AG$161,3)</f>
        <v>45.05</v>
      </c>
      <c r="DO10" s="171" t="n">
        <f aca="false">VLOOKUP(DO$7,'[6]Curve Summary'!$A$8:$AG$161,3)</f>
        <v>44.39</v>
      </c>
      <c r="DP10" s="171" t="n">
        <f aca="false">VLOOKUP(DP$7,'[6]Curve Summary'!$A$8:$AG$161,3)</f>
        <v>42.78</v>
      </c>
      <c r="DQ10" s="171" t="n">
        <f aca="false">VLOOKUP(DQ$7,'[6]Curve Summary'!$A$8:$AG$161,3)</f>
        <v>40.91</v>
      </c>
      <c r="DR10" s="171" t="n">
        <f aca="false">VLOOKUP(DR$7,'[6]Curve Summary'!$A$8:$AG$161,3)</f>
        <v>41.86</v>
      </c>
      <c r="DS10" s="171" t="n">
        <f aca="false">VLOOKUP(DS$7,'[6]Curve Summary'!$A$8:$AG$161,3)</f>
        <v>50.87</v>
      </c>
      <c r="DT10" s="171" t="n">
        <f aca="false">VLOOKUP(DT$7,'[6]Curve Summary'!$A$8:$AG$161,3)</f>
        <v>54.64</v>
      </c>
      <c r="DU10" s="171" t="n">
        <f aca="false">VLOOKUP(DU$7,'[6]Curve Summary'!$A$8:$AG$161,3)</f>
        <v>48.74</v>
      </c>
      <c r="DV10" s="171" t="n">
        <f aca="false">VLOOKUP(DV$7,'[6]Curve Summary'!$A$8:$AG$161,3)</f>
        <v>46.46</v>
      </c>
      <c r="DW10" s="171" t="n">
        <f aca="false">VLOOKUP(DW$7,'[6]Curve Summary'!$A$8:$AG$161,3)</f>
        <v>44.46</v>
      </c>
      <c r="DX10" s="171" t="n">
        <f aca="false">VLOOKUP(DX$7,'[6]Curve Summary'!$A$8:$AG$161,3)</f>
        <v>45.14</v>
      </c>
      <c r="DY10" s="171" t="n">
        <f aca="false">VLOOKUP(DY$7,'[6]Curve Summary'!$A$8:$AG$161,3)</f>
        <v>46.82</v>
      </c>
      <c r="DZ10" s="171" t="n">
        <f aca="false">VLOOKUP(DZ$7,'[6]Curve Summary'!$A$8:$AG$161,3)</f>
        <v>45.95</v>
      </c>
      <c r="EA10" s="171" t="n">
        <f aca="false">VLOOKUP(EA$7,'[6]Curve Summary'!$A$8:$AG$161,3)</f>
        <v>45.33</v>
      </c>
      <c r="EB10" s="171" t="n">
        <f aca="false">VLOOKUP(EB$7,'[6]Curve Summary'!$A$8:$AG$161,3)</f>
        <v>43.83</v>
      </c>
      <c r="EC10" s="171" t="n">
        <f aca="false">VLOOKUP(EC$7,'[6]Curve Summary'!$A$8:$AG$161,3)</f>
        <v>42.08</v>
      </c>
      <c r="ED10" s="171" t="n">
        <f aca="false">VLOOKUP(ED$7,'[6]Curve Summary'!$A$8:$AG$161,3)</f>
        <v>42.97</v>
      </c>
      <c r="EE10" s="171" t="n">
        <f aca="false">VLOOKUP(EE$7,'[6]Curve Summary'!$A$8:$AG$161,3)</f>
        <v>51.41</v>
      </c>
      <c r="EF10" s="171" t="n">
        <f aca="false">VLOOKUP(EF$7,'[6]Curve Summary'!$A$8:$AG$161,3)</f>
        <v>54.95</v>
      </c>
      <c r="EG10" s="171" t="n">
        <f aca="false">VLOOKUP(EG$7,'[6]Curve Summary'!$A$8:$AG$161,3)</f>
        <v>49.42</v>
      </c>
      <c r="EH10" s="171" t="n">
        <f aca="false">VLOOKUP(EH$7,'[6]Curve Summary'!$A$8:$AG$161,3)</f>
        <v>47.28</v>
      </c>
      <c r="EI10" s="171" t="n">
        <f aca="false">VLOOKUP(EI$7,'[6]Curve Summary'!$A$8:$AG$161,3)</f>
        <v>45.4</v>
      </c>
      <c r="EJ10" s="171" t="n">
        <f aca="false">VLOOKUP(EJ$7,'[6]Curve Summary'!$A$8:$AG$161,3)</f>
        <v>46.04</v>
      </c>
    </row>
    <row r="11" customFormat="false" ht="13.7" hidden="false" customHeight="true" outlineLevel="0" collapsed="false">
      <c r="A11" s="166" t="s">
        <v>77</v>
      </c>
      <c r="B11" s="136"/>
      <c r="C11" s="161" t="n">
        <f aca="false">'[6]Power Desk Daily Price'!$AC11</f>
        <v>22.4166666666667</v>
      </c>
      <c r="D11" s="161" t="n">
        <f aca="true">IF(ISERROR((AVERAGE(OFFSET('[6]Curve Summary'!$E$6,10,0,17,1))*17+8*'[6]Curve Summary Backup'!$E$38)/25),'[6]Curve Summary Backup'!$E$38,(AVERAGE(OFFSET('[6]Curve Summary'!$E$6,10,0,17,1))*17+8*'[6]Curve Summary Backup'!$E$38)/25)</f>
        <v>30.944</v>
      </c>
      <c r="E11" s="168" t="n">
        <f aca="false">(C11*C$5+D11*D$5)/(SUM(C$5:D$5))</f>
        <v>28.5076190476191</v>
      </c>
      <c r="F11" s="161" t="n">
        <f aca="false">AVERAGE(G11:H11)</f>
        <v>32.825</v>
      </c>
      <c r="G11" s="161" t="n">
        <f aca="false">AG11</f>
        <v>33.35</v>
      </c>
      <c r="H11" s="161" t="n">
        <f aca="false">AH11</f>
        <v>32.3</v>
      </c>
      <c r="I11" s="161" t="n">
        <f aca="false">AVERAGE(J11:K11)</f>
        <v>30.475</v>
      </c>
      <c r="J11" s="161" t="n">
        <f aca="false">AI11</f>
        <v>31.7</v>
      </c>
      <c r="K11" s="161" t="n">
        <f aca="false">AJ11</f>
        <v>29.25</v>
      </c>
      <c r="L11" s="161" t="n">
        <f aca="false">AK11</f>
        <v>28.75</v>
      </c>
      <c r="M11" s="161" t="n">
        <f aca="false">AL11</f>
        <v>35.75</v>
      </c>
      <c r="N11" s="161" t="n">
        <f aca="false">AVERAGE(K11:M11)</f>
        <v>31.25</v>
      </c>
      <c r="O11" s="161" t="n">
        <f aca="false">AVERAGE(P11:R11)</f>
        <v>50.25</v>
      </c>
      <c r="P11" s="161" t="n">
        <f aca="false">AM11</f>
        <v>48.5</v>
      </c>
      <c r="Q11" s="161" t="n">
        <f aca="false">AN11</f>
        <v>54.75</v>
      </c>
      <c r="R11" s="161" t="n">
        <f aca="false">AO11</f>
        <v>47.5</v>
      </c>
      <c r="S11" s="161" t="n">
        <f aca="false">AVERAGE(T11:V11)</f>
        <v>38.75</v>
      </c>
      <c r="T11" s="161" t="n">
        <f aca="false">AP11</f>
        <v>37.75</v>
      </c>
      <c r="U11" s="161" t="n">
        <f aca="false">AQ11</f>
        <v>38.75</v>
      </c>
      <c r="V11" s="161" t="n">
        <f aca="false">AR11</f>
        <v>39.75</v>
      </c>
      <c r="W11" s="168" t="n">
        <f aca="false">SUM(AG30:AR30)/SUM($AG$5:$AR$5)</f>
        <v>38.18</v>
      </c>
      <c r="X11" s="161" t="n">
        <f aca="false">SUM(AS30:BD30)/SUM($AS$5:$BD$5)</f>
        <v>43.9911764705882</v>
      </c>
      <c r="Y11" s="161" t="n">
        <f aca="false">SUM(BE30:BR30)/SUM($BE$5:$BR$5)</f>
        <v>44.1340604026846</v>
      </c>
      <c r="Z11" s="161" t="n">
        <f aca="false">SUM(BQ30:CB30)/SUM($BQ$5:$CB$5)</f>
        <v>44.8517254901961</v>
      </c>
      <c r="AA11" s="161" t="n">
        <f aca="false">SUM(CC30:DX30)/SUM($CC$5:$DX$5)</f>
        <v>45.4721764705882</v>
      </c>
      <c r="AB11" s="169" t="n">
        <f aca="false">SUM(DY30:EJ30)/SUM($DY$5:$EJ$5)</f>
        <v>46.0611328125</v>
      </c>
      <c r="AC11" s="170" t="n">
        <f aca="false">(C11*C$5+D11*D$5+SUM(AG30:EJ30))/(SUM(C$5:D$5)+SUM($AG$5:$EJ$5))</f>
        <v>44.1913126970479</v>
      </c>
      <c r="AD11" s="164"/>
      <c r="AE11" s="164"/>
      <c r="AF11" s="165"/>
      <c r="AG11" s="171" t="n">
        <f aca="false">VLOOKUP(AG$7,'[6]Curve Summary'!$A$8:$AG$161,5)</f>
        <v>33.35</v>
      </c>
      <c r="AH11" s="171" t="n">
        <f aca="false">VLOOKUP(AH$7,'[6]Curve Summary'!$A$8:$AG$161,5)</f>
        <v>32.3</v>
      </c>
      <c r="AI11" s="171" t="n">
        <f aca="false">VLOOKUP(AI$7,'[6]Curve Summary'!$A$8:$AG$161,5)</f>
        <v>31.7</v>
      </c>
      <c r="AJ11" s="171" t="n">
        <f aca="false">VLOOKUP(AJ$7,'[6]Curve Summary'!$A$8:$AG$161,5)</f>
        <v>29.25</v>
      </c>
      <c r="AK11" s="171" t="n">
        <f aca="false">VLOOKUP(AK$7,'[6]Curve Summary'!$A$8:$AG$161,5)</f>
        <v>28.75</v>
      </c>
      <c r="AL11" s="171" t="n">
        <f aca="false">VLOOKUP(AL$7,'[6]Curve Summary'!$A$8:$AG$161,5)</f>
        <v>35.75</v>
      </c>
      <c r="AM11" s="171" t="n">
        <f aca="false">VLOOKUP(AM$7,'[6]Curve Summary'!$A$8:$AG$161,5)</f>
        <v>48.5</v>
      </c>
      <c r="AN11" s="171" t="n">
        <f aca="false">VLOOKUP(AN$7,'[6]Curve Summary'!$A$8:$AG$161,5)</f>
        <v>54.75</v>
      </c>
      <c r="AO11" s="171" t="n">
        <f aca="false">VLOOKUP(AO$7,'[6]Curve Summary'!$A$8:$AG$161,5)</f>
        <v>47.5</v>
      </c>
      <c r="AP11" s="171" t="n">
        <f aca="false">VLOOKUP(AP$7,'[6]Curve Summary'!$A$8:$AG$161,5)</f>
        <v>37.75</v>
      </c>
      <c r="AQ11" s="171" t="n">
        <f aca="false">VLOOKUP(AQ$7,'[6]Curve Summary'!$A$8:$AG$161,5)</f>
        <v>38.75</v>
      </c>
      <c r="AR11" s="171" t="n">
        <f aca="false">VLOOKUP(AR$7,'[6]Curve Summary'!$A$8:$AG$161,5)</f>
        <v>39.75</v>
      </c>
      <c r="AS11" s="171" t="n">
        <f aca="false">VLOOKUP(AS$7,'[6]Curve Summary'!$A$8:$AG$161,5)</f>
        <v>42.25</v>
      </c>
      <c r="AT11" s="171" t="n">
        <f aca="false">VLOOKUP(AT$7,'[6]Curve Summary'!$A$8:$AG$161,5)</f>
        <v>40.25</v>
      </c>
      <c r="AU11" s="171" t="n">
        <f aca="false">VLOOKUP(AU$7,'[6]Curve Summary'!$A$8:$AG$161,5)</f>
        <v>38.25</v>
      </c>
      <c r="AV11" s="171" t="n">
        <f aca="false">VLOOKUP(AV$7,'[6]Curve Summary'!$A$8:$AG$161,5)</f>
        <v>36.25</v>
      </c>
      <c r="AW11" s="171" t="n">
        <f aca="false">VLOOKUP(AW$7,'[6]Curve Summary'!$A$8:$AG$161,5)</f>
        <v>36.75</v>
      </c>
      <c r="AX11" s="171" t="n">
        <f aca="false">VLOOKUP(AX$7,'[6]Curve Summary'!$A$8:$AG$161,5)</f>
        <v>41.75</v>
      </c>
      <c r="AY11" s="171" t="n">
        <f aca="false">VLOOKUP(AY$7,'[6]Curve Summary'!$A$8:$AG$161,5)</f>
        <v>52.25</v>
      </c>
      <c r="AZ11" s="171" t="n">
        <f aca="false">VLOOKUP(AZ$7,'[6]Curve Summary'!$A$8:$AG$161,5)</f>
        <v>60.75</v>
      </c>
      <c r="BA11" s="171" t="n">
        <f aca="false">VLOOKUP(BA$7,'[6]Curve Summary'!$A$8:$AG$161,5)</f>
        <v>55.75</v>
      </c>
      <c r="BB11" s="171" t="n">
        <f aca="false">VLOOKUP(BB$7,'[6]Curve Summary'!$A$8:$AG$161,5)</f>
        <v>39.25</v>
      </c>
      <c r="BC11" s="171" t="n">
        <f aca="false">VLOOKUP(BC$7,'[6]Curve Summary'!$A$8:$AG$161,5)</f>
        <v>41.25</v>
      </c>
      <c r="BD11" s="171" t="n">
        <f aca="false">VLOOKUP(BD$7,'[6]Curve Summary'!$A$8:$AG$161,5)</f>
        <v>43.25</v>
      </c>
      <c r="BE11" s="171" t="n">
        <f aca="false">VLOOKUP(BE$7,'[6]Curve Summary'!$A$8:$AG$161,5)</f>
        <v>42.72</v>
      </c>
      <c r="BF11" s="171" t="n">
        <f aca="false">VLOOKUP(BF$7,'[6]Curve Summary'!$A$8:$AG$161,5)</f>
        <v>40.69</v>
      </c>
      <c r="BG11" s="171" t="n">
        <f aca="false">VLOOKUP(BG$7,'[6]Curve Summary'!$A$8:$AG$161,5)</f>
        <v>38.66</v>
      </c>
      <c r="BH11" s="171" t="n">
        <f aca="false">VLOOKUP(BH$7,'[6]Curve Summary'!$A$8:$AG$161,5)</f>
        <v>36.64</v>
      </c>
      <c r="BI11" s="171" t="n">
        <f aca="false">VLOOKUP(BI$7,'[6]Curve Summary'!$A$8:$AG$161,5)</f>
        <v>37.13</v>
      </c>
      <c r="BJ11" s="171" t="n">
        <f aca="false">VLOOKUP(BJ$7,'[6]Curve Summary'!$A$8:$AG$161,5)</f>
        <v>42.18</v>
      </c>
      <c r="BK11" s="171" t="n">
        <f aca="false">VLOOKUP(BK$7,'[6]Curve Summary'!$A$8:$AG$161,5)</f>
        <v>52.77</v>
      </c>
      <c r="BL11" s="171" t="n">
        <f aca="false">VLOOKUP(BL$7,'[6]Curve Summary'!$A$8:$AG$161,5)</f>
        <v>61.35</v>
      </c>
      <c r="BM11" s="171" t="n">
        <f aca="false">VLOOKUP(BM$7,'[6]Curve Summary'!$A$8:$AG$161,5)</f>
        <v>56.29</v>
      </c>
      <c r="BN11" s="171" t="n">
        <f aca="false">VLOOKUP(BN$7,'[6]Curve Summary'!$A$8:$AG$161,5)</f>
        <v>39.62</v>
      </c>
      <c r="BO11" s="171" t="n">
        <f aca="false">VLOOKUP(BO$7,'[6]Curve Summary'!$A$8:$AG$161,5)</f>
        <v>41.63</v>
      </c>
      <c r="BP11" s="171" t="n">
        <f aca="false">VLOOKUP(BP$7,'[6]Curve Summary'!$A$8:$AG$161,5)</f>
        <v>43.64</v>
      </c>
      <c r="BQ11" s="171" t="n">
        <f aca="false">VLOOKUP(BQ$7,'[6]Curve Summary'!$A$8:$AG$161,5)</f>
        <v>43.08</v>
      </c>
      <c r="BR11" s="171" t="n">
        <f aca="false">VLOOKUP(BR$7,'[6]Curve Summary'!$A$8:$AG$161,5)</f>
        <v>41.03</v>
      </c>
      <c r="BS11" s="171" t="n">
        <f aca="false">VLOOKUP(BS$7,'[6]Curve Summary'!$A$8:$AG$161,5)</f>
        <v>38.98</v>
      </c>
      <c r="BT11" s="171" t="n">
        <f aca="false">VLOOKUP(BT$7,'[6]Curve Summary'!$A$8:$AG$161,5)</f>
        <v>36.93</v>
      </c>
      <c r="BU11" s="171" t="n">
        <f aca="false">VLOOKUP(BU$7,'[6]Curve Summary'!$A$8:$AG$161,5)</f>
        <v>37.43</v>
      </c>
      <c r="BV11" s="171" t="n">
        <f aca="false">VLOOKUP(BV$7,'[6]Curve Summary'!$A$8:$AG$161,5)</f>
        <v>42.51</v>
      </c>
      <c r="BW11" s="171" t="n">
        <f aca="false">VLOOKUP(BW$7,'[6]Curve Summary'!$A$8:$AG$161,5)</f>
        <v>53.18</v>
      </c>
      <c r="BX11" s="171" t="n">
        <f aca="false">VLOOKUP(BX$7,'[6]Curve Summary'!$A$8:$AG$161,5)</f>
        <v>61.82</v>
      </c>
      <c r="BY11" s="171" t="n">
        <f aca="false">VLOOKUP(BY$7,'[6]Curve Summary'!$A$8:$AG$161,5)</f>
        <v>56.71</v>
      </c>
      <c r="BZ11" s="171" t="n">
        <f aca="false">VLOOKUP(BZ$7,'[6]Curve Summary'!$A$8:$AG$161,5)</f>
        <v>39.92</v>
      </c>
      <c r="CA11" s="171" t="n">
        <f aca="false">VLOOKUP(CA$7,'[6]Curve Summary'!$A$8:$AG$161,5)</f>
        <v>41.94</v>
      </c>
      <c r="CB11" s="171" t="n">
        <f aca="false">VLOOKUP(CB$7,'[6]Curve Summary'!$A$8:$AG$161,5)</f>
        <v>43.96</v>
      </c>
      <c r="CC11" s="171" t="n">
        <f aca="false">VLOOKUP(CC$7,'[6]Curve Summary'!$A$8:$AG$161,5)</f>
        <v>43.37</v>
      </c>
      <c r="CD11" s="171" t="n">
        <f aca="false">VLOOKUP(CD$7,'[6]Curve Summary'!$A$8:$AG$161,5)</f>
        <v>41.31</v>
      </c>
      <c r="CE11" s="171" t="n">
        <f aca="false">VLOOKUP(CE$7,'[6]Curve Summary'!$A$8:$AG$161,5)</f>
        <v>39.24</v>
      </c>
      <c r="CF11" s="171" t="n">
        <f aca="false">VLOOKUP(CF$7,'[6]Curve Summary'!$A$8:$AG$161,5)</f>
        <v>37.18</v>
      </c>
      <c r="CG11" s="171" t="n">
        <f aca="false">VLOOKUP(CG$7,'[6]Curve Summary'!$A$8:$AG$161,5)</f>
        <v>37.68</v>
      </c>
      <c r="CH11" s="171" t="n">
        <f aca="false">VLOOKUP(CH$7,'[6]Curve Summary'!$A$8:$AG$161,5)</f>
        <v>42.79</v>
      </c>
      <c r="CI11" s="171" t="n">
        <f aca="false">VLOOKUP(CI$7,'[6]Curve Summary'!$A$8:$AG$161,5)</f>
        <v>53.54</v>
      </c>
      <c r="CJ11" s="171" t="n">
        <f aca="false">VLOOKUP(CJ$7,'[6]Curve Summary'!$A$8:$AG$161,5)</f>
        <v>62.23</v>
      </c>
      <c r="CK11" s="171" t="n">
        <f aca="false">VLOOKUP(CK$7,'[6]Curve Summary'!$A$8:$AG$161,5)</f>
        <v>57.09</v>
      </c>
      <c r="CL11" s="171" t="n">
        <f aca="false">VLOOKUP(CL$7,'[6]Curve Summary'!$A$8:$AG$161,5)</f>
        <v>40.18</v>
      </c>
      <c r="CM11" s="171" t="n">
        <f aca="false">VLOOKUP(CM$7,'[6]Curve Summary'!$A$8:$AG$161,5)</f>
        <v>42.22</v>
      </c>
      <c r="CN11" s="171" t="n">
        <f aca="false">VLOOKUP(CN$7,'[6]Curve Summary'!$A$8:$AG$161,5)</f>
        <v>44.25</v>
      </c>
      <c r="CO11" s="171" t="n">
        <f aca="false">VLOOKUP(CO$7,'[6]Curve Summary'!$A$8:$AG$161,5)</f>
        <v>43.68</v>
      </c>
      <c r="CP11" s="171" t="n">
        <f aca="false">VLOOKUP(CP$7,'[6]Curve Summary'!$A$8:$AG$161,5)</f>
        <v>41.6</v>
      </c>
      <c r="CQ11" s="171" t="n">
        <f aca="false">VLOOKUP(CQ$7,'[6]Curve Summary'!$A$8:$AG$161,5)</f>
        <v>39.51</v>
      </c>
      <c r="CR11" s="171" t="n">
        <f aca="false">VLOOKUP(CR$7,'[6]Curve Summary'!$A$8:$AG$161,5)</f>
        <v>37.43</v>
      </c>
      <c r="CS11" s="171" t="n">
        <f aca="false">VLOOKUP(CS$7,'[6]Curve Summary'!$A$8:$AG$161,5)</f>
        <v>37.93</v>
      </c>
      <c r="CT11" s="171" t="n">
        <f aca="false">VLOOKUP(CT$7,'[6]Curve Summary'!$A$8:$AG$161,5)</f>
        <v>43.08</v>
      </c>
      <c r="CU11" s="171" t="n">
        <f aca="false">VLOOKUP(CU$7,'[6]Curve Summary'!$A$8:$AG$161,5)</f>
        <v>53.89</v>
      </c>
      <c r="CV11" s="171" t="n">
        <f aca="false">VLOOKUP(CV$7,'[6]Curve Summary'!$A$8:$AG$161,5)</f>
        <v>62.63</v>
      </c>
      <c r="CW11" s="171" t="n">
        <f aca="false">VLOOKUP(CW$7,'[6]Curve Summary'!$A$8:$AG$161,5)</f>
        <v>57.46</v>
      </c>
      <c r="CX11" s="171" t="n">
        <f aca="false">VLOOKUP(CX$7,'[6]Curve Summary'!$A$8:$AG$161,5)</f>
        <v>40.44</v>
      </c>
      <c r="CY11" s="171" t="n">
        <f aca="false">VLOOKUP(CY$7,'[6]Curve Summary'!$A$8:$AG$161,5)</f>
        <v>42.48</v>
      </c>
      <c r="CZ11" s="171" t="n">
        <f aca="false">VLOOKUP(CZ$7,'[6]Curve Summary'!$A$8:$AG$161,5)</f>
        <v>44.52</v>
      </c>
      <c r="DA11" s="171" t="n">
        <f aca="false">VLOOKUP(DA$7,'[6]Curve Summary'!$A$8:$AG$161,5)</f>
        <v>43.94</v>
      </c>
      <c r="DB11" s="171" t="n">
        <f aca="false">VLOOKUP(DB$7,'[6]Curve Summary'!$A$8:$AG$161,5)</f>
        <v>41.84</v>
      </c>
      <c r="DC11" s="171" t="n">
        <f aca="false">VLOOKUP(DC$7,'[6]Curve Summary'!$A$8:$AG$161,5)</f>
        <v>39.74</v>
      </c>
      <c r="DD11" s="171" t="n">
        <f aca="false">VLOOKUP(DD$7,'[6]Curve Summary'!$A$8:$AG$161,5)</f>
        <v>37.65</v>
      </c>
      <c r="DE11" s="171" t="n">
        <f aca="false">VLOOKUP(DE$7,'[6]Curve Summary'!$A$8:$AG$161,5)</f>
        <v>38.15</v>
      </c>
      <c r="DF11" s="171" t="n">
        <f aca="false">VLOOKUP(DF$7,'[6]Curve Summary'!$A$8:$AG$161,5)</f>
        <v>43.32</v>
      </c>
      <c r="DG11" s="171" t="n">
        <f aca="false">VLOOKUP(DG$7,'[6]Curve Summary'!$A$8:$AG$161,5)</f>
        <v>54.18</v>
      </c>
      <c r="DH11" s="171" t="n">
        <f aca="false">VLOOKUP(DH$7,'[6]Curve Summary'!$A$8:$AG$161,5)</f>
        <v>62.97</v>
      </c>
      <c r="DI11" s="171" t="n">
        <f aca="false">VLOOKUP(DI$7,'[6]Curve Summary'!$A$8:$AG$161,5)</f>
        <v>57.76</v>
      </c>
      <c r="DJ11" s="171" t="n">
        <f aca="false">VLOOKUP(DJ$7,'[6]Curve Summary'!$A$8:$AG$161,5)</f>
        <v>40.64</v>
      </c>
      <c r="DK11" s="171" t="n">
        <f aca="false">VLOOKUP(DK$7,'[6]Curve Summary'!$A$8:$AG$161,5)</f>
        <v>42.69</v>
      </c>
      <c r="DL11" s="171" t="n">
        <f aca="false">VLOOKUP(DL$7,'[6]Curve Summary'!$A$8:$AG$161,5)</f>
        <v>44.74</v>
      </c>
      <c r="DM11" s="171" t="n">
        <f aca="false">VLOOKUP(DM$7,'[6]Curve Summary'!$A$8:$AG$161,5)</f>
        <v>44.13</v>
      </c>
      <c r="DN11" s="171" t="n">
        <f aca="false">VLOOKUP(DN$7,'[6]Curve Summary'!$A$8:$AG$161,5)</f>
        <v>42.02</v>
      </c>
      <c r="DO11" s="171" t="n">
        <f aca="false">VLOOKUP(DO$7,'[6]Curve Summary'!$A$8:$AG$161,5)</f>
        <v>39.92</v>
      </c>
      <c r="DP11" s="171" t="n">
        <f aca="false">VLOOKUP(DP$7,'[6]Curve Summary'!$A$8:$AG$161,5)</f>
        <v>37.81</v>
      </c>
      <c r="DQ11" s="171" t="n">
        <f aca="false">VLOOKUP(DQ$7,'[6]Curve Summary'!$A$8:$AG$161,5)</f>
        <v>38.31</v>
      </c>
      <c r="DR11" s="171" t="n">
        <f aca="false">VLOOKUP(DR$7,'[6]Curve Summary'!$A$8:$AG$161,5)</f>
        <v>43.51</v>
      </c>
      <c r="DS11" s="171" t="n">
        <f aca="false">VLOOKUP(DS$7,'[6]Curve Summary'!$A$8:$AG$161,5)</f>
        <v>54.42</v>
      </c>
      <c r="DT11" s="171" t="n">
        <f aca="false">VLOOKUP(DT$7,'[6]Curve Summary'!$A$8:$AG$161,5)</f>
        <v>63.24</v>
      </c>
      <c r="DU11" s="171" t="n">
        <f aca="false">VLOOKUP(DU$7,'[6]Curve Summary'!$A$8:$AG$161,5)</f>
        <v>58.01</v>
      </c>
      <c r="DV11" s="171" t="n">
        <f aca="false">VLOOKUP(DV$7,'[6]Curve Summary'!$A$8:$AG$161,5)</f>
        <v>40.82</v>
      </c>
      <c r="DW11" s="171" t="n">
        <f aca="false">VLOOKUP(DW$7,'[6]Curve Summary'!$A$8:$AG$161,5)</f>
        <v>42.88</v>
      </c>
      <c r="DX11" s="171" t="n">
        <f aca="false">VLOOKUP(DX$7,'[6]Curve Summary'!$A$8:$AG$161,5)</f>
        <v>44.94</v>
      </c>
      <c r="DY11" s="171" t="n">
        <f aca="false">VLOOKUP(DY$7,'[6]Curve Summary'!$A$8:$AG$161,5)</f>
        <v>44.33</v>
      </c>
      <c r="DZ11" s="171" t="n">
        <f aca="false">VLOOKUP(DZ$7,'[6]Curve Summary'!$A$8:$AG$161,5)</f>
        <v>42.21</v>
      </c>
      <c r="EA11" s="171" t="n">
        <f aca="false">VLOOKUP(EA$7,'[6]Curve Summary'!$A$8:$AG$161,5)</f>
        <v>40.09</v>
      </c>
      <c r="EB11" s="171" t="n">
        <f aca="false">VLOOKUP(EB$7,'[6]Curve Summary'!$A$8:$AG$161,5)</f>
        <v>37.98</v>
      </c>
      <c r="EC11" s="171" t="n">
        <f aca="false">VLOOKUP(EC$7,'[6]Curve Summary'!$A$8:$AG$161,5)</f>
        <v>38.48</v>
      </c>
      <c r="ED11" s="171" t="n">
        <f aca="false">VLOOKUP(ED$7,'[6]Curve Summary'!$A$8:$AG$161,5)</f>
        <v>43.7</v>
      </c>
      <c r="EE11" s="171" t="n">
        <f aca="false">VLOOKUP(EE$7,'[6]Curve Summary'!$A$8:$AG$161,5)</f>
        <v>54.66</v>
      </c>
      <c r="EF11" s="171" t="n">
        <f aca="false">VLOOKUP(EF$7,'[6]Curve Summary'!$A$8:$AG$161,5)</f>
        <v>63.52</v>
      </c>
      <c r="EG11" s="171" t="n">
        <f aca="false">VLOOKUP(EG$7,'[6]Curve Summary'!$A$8:$AG$161,5)</f>
        <v>58.26</v>
      </c>
      <c r="EH11" s="171" t="n">
        <f aca="false">VLOOKUP(EH$7,'[6]Curve Summary'!$A$8:$AG$161,5)</f>
        <v>41</v>
      </c>
      <c r="EI11" s="171" t="n">
        <f aca="false">VLOOKUP(EI$7,'[6]Curve Summary'!$A$8:$AG$161,5)</f>
        <v>43.07</v>
      </c>
      <c r="EJ11" s="171" t="n">
        <f aca="false">VLOOKUP(EJ$7,'[6]Curve Summary'!$A$8:$AG$161,5)</f>
        <v>45.13</v>
      </c>
    </row>
    <row r="12" customFormat="false" ht="13.7" hidden="false" customHeight="true" outlineLevel="0" collapsed="false">
      <c r="A12" s="166" t="s">
        <v>181</v>
      </c>
      <c r="B12" s="136"/>
      <c r="C12" s="161" t="n">
        <f aca="false">'[6]Power Desk Daily Price'!$AC12</f>
        <v>20.283332824707</v>
      </c>
      <c r="D12" s="161" t="n">
        <f aca="true">IF(ISERROR((AVERAGE(OFFSET('[6]Curve Summary'!$I$6,10,0,17,1))*17+8*'[6]Curve Summary Backup'!$I$38)/25),'[6]Curve Summary Backup'!$I$38,(AVERAGE(OFFSET('[6]Curve Summary'!$I$6,10,0,17,1))*17+8*'[6]Curve Summary Backup'!$I$38)/25)</f>
        <v>28.672</v>
      </c>
      <c r="E12" s="168" t="n">
        <f aca="false">(C12*C$5+D12*D$5)/(SUM(C$5:D$5))</f>
        <v>26.2752379499163</v>
      </c>
      <c r="F12" s="161" t="n">
        <f aca="false">AVERAGE(G12:H12)</f>
        <v>31.375</v>
      </c>
      <c r="G12" s="161" t="n">
        <f aca="false">AG12</f>
        <v>31.6</v>
      </c>
      <c r="H12" s="161" t="n">
        <f aca="false">AH12</f>
        <v>31.15</v>
      </c>
      <c r="I12" s="161" t="n">
        <f aca="false">AVERAGE(J12:K12)</f>
        <v>30.075</v>
      </c>
      <c r="J12" s="161" t="n">
        <f aca="false">AI12</f>
        <v>30.9</v>
      </c>
      <c r="K12" s="161" t="n">
        <f aca="false">AJ12</f>
        <v>29.25</v>
      </c>
      <c r="L12" s="161" t="n">
        <f aca="false">AK12</f>
        <v>28.75</v>
      </c>
      <c r="M12" s="161" t="n">
        <f aca="false">AL12</f>
        <v>35.75</v>
      </c>
      <c r="N12" s="161" t="n">
        <f aca="false">AVERAGE(K12:M12)</f>
        <v>31.25</v>
      </c>
      <c r="O12" s="161" t="n">
        <f aca="false">AVERAGE(P12:R12)</f>
        <v>49.75</v>
      </c>
      <c r="P12" s="161" t="n">
        <f aca="false">AM12</f>
        <v>47.25</v>
      </c>
      <c r="Q12" s="161" t="n">
        <f aca="false">AN12</f>
        <v>54.75</v>
      </c>
      <c r="R12" s="161" t="n">
        <f aca="false">AO12</f>
        <v>47.25</v>
      </c>
      <c r="S12" s="161" t="n">
        <f aca="false">AVERAGE(T12:V12)</f>
        <v>37.75</v>
      </c>
      <c r="T12" s="161" t="n">
        <f aca="false">AP12</f>
        <v>37.75</v>
      </c>
      <c r="U12" s="161" t="n">
        <f aca="false">AQ12</f>
        <v>36.75</v>
      </c>
      <c r="V12" s="161" t="n">
        <f aca="false">AR12</f>
        <v>38.75</v>
      </c>
      <c r="W12" s="168" t="n">
        <f aca="false">SUM(AG31:AR31)/SUM($AG$5:$AR$5)</f>
        <v>37.5062745098039</v>
      </c>
      <c r="X12" s="161" t="n">
        <f aca="false">SUM(AS31:BD31)/SUM($AS$5:$BD$5)</f>
        <v>42.6352941176471</v>
      </c>
      <c r="Y12" s="161" t="n">
        <f aca="false">SUM(BE31:BR31)/SUM($BE$5:$BR$5)</f>
        <v>42.6401006711409</v>
      </c>
      <c r="Z12" s="161" t="n">
        <f aca="false">SUM(BQ31:CB31)/SUM($BQ$5:$CB$5)</f>
        <v>43.4951764705882</v>
      </c>
      <c r="AA12" s="161" t="n">
        <f aca="false">SUM(CC31:DX31)/SUM($CC$5:$DX$5)</f>
        <v>44.1346470588235</v>
      </c>
      <c r="AB12" s="169" t="n">
        <f aca="false">SUM(DY31:EJ31)/SUM($DY$5:$EJ$5)</f>
        <v>44.6944140625</v>
      </c>
      <c r="AC12" s="170" t="n">
        <f aca="false">(C12*C$5+D12*D$5+SUM(AG31:EJ31))/(SUM(C$5:D$5)+SUM($AG$5:$EJ$5))</f>
        <v>42.9048910845218</v>
      </c>
      <c r="AD12" s="164"/>
      <c r="AE12" s="164"/>
      <c r="AF12" s="165"/>
      <c r="AG12" s="171" t="n">
        <f aca="false">VLOOKUP(AG$7,'[6]Curve Summary'!$A$8:$AG$161,9)</f>
        <v>31.6</v>
      </c>
      <c r="AH12" s="171" t="n">
        <f aca="false">VLOOKUP(AH$7,'[6]Curve Summary'!$A$8:$AG$161,9)</f>
        <v>31.15</v>
      </c>
      <c r="AI12" s="171" t="n">
        <f aca="false">VLOOKUP(AI$7,'[6]Curve Summary'!$A$8:$AG$161,9)</f>
        <v>30.9</v>
      </c>
      <c r="AJ12" s="171" t="n">
        <f aca="false">VLOOKUP(AJ$7,'[6]Curve Summary'!$A$8:$AG$161,9)</f>
        <v>29.25</v>
      </c>
      <c r="AK12" s="171" t="n">
        <f aca="false">VLOOKUP(AK$7,'[6]Curve Summary'!$A$8:$AG$161,9)</f>
        <v>28.75</v>
      </c>
      <c r="AL12" s="171" t="n">
        <f aca="false">VLOOKUP(AL$7,'[6]Curve Summary'!$A$8:$AG$161,9)</f>
        <v>35.75</v>
      </c>
      <c r="AM12" s="171" t="n">
        <f aca="false">VLOOKUP(AM$7,'[6]Curve Summary'!$A$8:$AG$161,9)</f>
        <v>47.25</v>
      </c>
      <c r="AN12" s="171" t="n">
        <f aca="false">VLOOKUP(AN$7,'[6]Curve Summary'!$A$8:$AG$161,9)</f>
        <v>54.75</v>
      </c>
      <c r="AO12" s="171" t="n">
        <f aca="false">VLOOKUP(AO$7,'[6]Curve Summary'!$A$8:$AG$161,9)</f>
        <v>47.25</v>
      </c>
      <c r="AP12" s="171" t="n">
        <f aca="false">VLOOKUP(AP$7,'[6]Curve Summary'!$A$8:$AG$161,9)</f>
        <v>37.75</v>
      </c>
      <c r="AQ12" s="171" t="n">
        <f aca="false">VLOOKUP(AQ$7,'[6]Curve Summary'!$A$8:$AG$161,9)</f>
        <v>36.75</v>
      </c>
      <c r="AR12" s="171" t="n">
        <f aca="false">VLOOKUP(AR$7,'[6]Curve Summary'!$A$8:$AG$161,9)</f>
        <v>38.75</v>
      </c>
      <c r="AS12" s="171" t="n">
        <f aca="false">VLOOKUP(AS$7,'[6]Curve Summary'!$A$8:$AG$161,9)</f>
        <v>39.75</v>
      </c>
      <c r="AT12" s="171" t="n">
        <f aca="false">VLOOKUP(AT$7,'[6]Curve Summary'!$A$8:$AG$161,9)</f>
        <v>38.25</v>
      </c>
      <c r="AU12" s="171" t="n">
        <f aca="false">VLOOKUP(AU$7,'[6]Curve Summary'!$A$8:$AG$161,9)</f>
        <v>37.5</v>
      </c>
      <c r="AV12" s="171" t="n">
        <f aca="false">VLOOKUP(AV$7,'[6]Curve Summary'!$A$8:$AG$161,9)</f>
        <v>36.25</v>
      </c>
      <c r="AW12" s="171" t="n">
        <f aca="false">VLOOKUP(AW$7,'[6]Curve Summary'!$A$8:$AG$161,9)</f>
        <v>36.75</v>
      </c>
      <c r="AX12" s="171" t="n">
        <f aca="false">VLOOKUP(AX$7,'[6]Curve Summary'!$A$8:$AG$161,9)</f>
        <v>41.75</v>
      </c>
      <c r="AY12" s="171" t="n">
        <f aca="false">VLOOKUP(AY$7,'[6]Curve Summary'!$A$8:$AG$161,9)</f>
        <v>52.25</v>
      </c>
      <c r="AZ12" s="171" t="n">
        <f aca="false">VLOOKUP(AZ$7,'[6]Curve Summary'!$A$8:$AG$161,9)</f>
        <v>60.75</v>
      </c>
      <c r="BA12" s="171" t="n">
        <f aca="false">VLOOKUP(BA$7,'[6]Curve Summary'!$A$8:$AG$161,9)</f>
        <v>50.5</v>
      </c>
      <c r="BB12" s="171" t="n">
        <f aca="false">VLOOKUP(BB$7,'[6]Curve Summary'!$A$8:$AG$161,9)</f>
        <v>39</v>
      </c>
      <c r="BC12" s="171" t="n">
        <f aca="false">VLOOKUP(BC$7,'[6]Curve Summary'!$A$8:$AG$161,9)</f>
        <v>38.75</v>
      </c>
      <c r="BD12" s="171" t="n">
        <f aca="false">VLOOKUP(BD$7,'[6]Curve Summary'!$A$8:$AG$161,9)</f>
        <v>40</v>
      </c>
      <c r="BE12" s="171" t="n">
        <f aca="false">VLOOKUP(BE$7,'[6]Curve Summary'!$A$8:$AG$161,9)</f>
        <v>40.21</v>
      </c>
      <c r="BF12" s="171" t="n">
        <f aca="false">VLOOKUP(BF$7,'[6]Curve Summary'!$A$8:$AG$161,9)</f>
        <v>38.69</v>
      </c>
      <c r="BG12" s="171" t="n">
        <f aca="false">VLOOKUP(BG$7,'[6]Curve Summary'!$A$8:$AG$161,9)</f>
        <v>37.92</v>
      </c>
      <c r="BH12" s="171" t="n">
        <f aca="false">VLOOKUP(BH$7,'[6]Curve Summary'!$A$8:$AG$161,9)</f>
        <v>36.65</v>
      </c>
      <c r="BI12" s="171" t="n">
        <f aca="false">VLOOKUP(BI$7,'[6]Curve Summary'!$A$8:$AG$161,9)</f>
        <v>37.15</v>
      </c>
      <c r="BJ12" s="171" t="n">
        <f aca="false">VLOOKUP(BJ$7,'[6]Curve Summary'!$A$8:$AG$161,9)</f>
        <v>42.19</v>
      </c>
      <c r="BK12" s="171" t="n">
        <f aca="false">VLOOKUP(BK$7,'[6]Curve Summary'!$A$8:$AG$161,9)</f>
        <v>52.79</v>
      </c>
      <c r="BL12" s="171" t="n">
        <f aca="false">VLOOKUP(BL$7,'[6]Curve Summary'!$A$8:$AG$161,9)</f>
        <v>61.37</v>
      </c>
      <c r="BM12" s="171" t="n">
        <f aca="false">VLOOKUP(BM$7,'[6]Curve Summary'!$A$8:$AG$161,9)</f>
        <v>51</v>
      </c>
      <c r="BN12" s="171" t="n">
        <f aca="false">VLOOKUP(BN$7,'[6]Curve Summary'!$A$8:$AG$161,9)</f>
        <v>39.38</v>
      </c>
      <c r="BO12" s="171" t="n">
        <f aca="false">VLOOKUP(BO$7,'[6]Curve Summary'!$A$8:$AG$161,9)</f>
        <v>39.12</v>
      </c>
      <c r="BP12" s="171" t="n">
        <f aca="false">VLOOKUP(BP$7,'[6]Curve Summary'!$A$8:$AG$161,9)</f>
        <v>40.37</v>
      </c>
      <c r="BQ12" s="171" t="n">
        <f aca="false">VLOOKUP(BQ$7,'[6]Curve Summary'!$A$8:$AG$161,9)</f>
        <v>40.56</v>
      </c>
      <c r="BR12" s="171" t="n">
        <f aca="false">VLOOKUP(BR$7,'[6]Curve Summary'!$A$8:$AG$161,9)</f>
        <v>39.02</v>
      </c>
      <c r="BS12" s="171" t="n">
        <f aca="false">VLOOKUP(BS$7,'[6]Curve Summary'!$A$8:$AG$161,9)</f>
        <v>38.24</v>
      </c>
      <c r="BT12" s="171" t="n">
        <f aca="false">VLOOKUP(BT$7,'[6]Curve Summary'!$A$8:$AG$161,9)</f>
        <v>36.95</v>
      </c>
      <c r="BU12" s="171" t="n">
        <f aca="false">VLOOKUP(BU$7,'[6]Curve Summary'!$A$8:$AG$161,9)</f>
        <v>37.45</v>
      </c>
      <c r="BV12" s="171" t="n">
        <f aca="false">VLOOKUP(BV$7,'[6]Curve Summary'!$A$8:$AG$161,9)</f>
        <v>42.53</v>
      </c>
      <c r="BW12" s="171" t="n">
        <f aca="false">VLOOKUP(BW$7,'[6]Curve Summary'!$A$8:$AG$161,9)</f>
        <v>53.21</v>
      </c>
      <c r="BX12" s="171" t="n">
        <f aca="false">VLOOKUP(BX$7,'[6]Curve Summary'!$A$8:$AG$161,9)</f>
        <v>61.85</v>
      </c>
      <c r="BY12" s="171" t="n">
        <f aca="false">VLOOKUP(BY$7,'[6]Curve Summary'!$A$8:$AG$161,9)</f>
        <v>51.4</v>
      </c>
      <c r="BZ12" s="171" t="n">
        <f aca="false">VLOOKUP(BZ$7,'[6]Curve Summary'!$A$8:$AG$161,9)</f>
        <v>39.68</v>
      </c>
      <c r="CA12" s="171" t="n">
        <f aca="false">VLOOKUP(CA$7,'[6]Curve Summary'!$A$8:$AG$161,9)</f>
        <v>39.42</v>
      </c>
      <c r="CB12" s="171" t="n">
        <f aca="false">VLOOKUP(CB$7,'[6]Curve Summary'!$A$8:$AG$161,9)</f>
        <v>40.68</v>
      </c>
      <c r="CC12" s="171" t="n">
        <f aca="false">VLOOKUP(CC$7,'[6]Curve Summary'!$A$8:$AG$161,9)</f>
        <v>40.84</v>
      </c>
      <c r="CD12" s="171" t="n">
        <f aca="false">VLOOKUP(CD$7,'[6]Curve Summary'!$A$8:$AG$161,9)</f>
        <v>39.29</v>
      </c>
      <c r="CE12" s="171" t="n">
        <f aca="false">VLOOKUP(CE$7,'[6]Curve Summary'!$A$8:$AG$161,9)</f>
        <v>38.5</v>
      </c>
      <c r="CF12" s="171" t="n">
        <f aca="false">VLOOKUP(CF$7,'[6]Curve Summary'!$A$8:$AG$161,9)</f>
        <v>37.21</v>
      </c>
      <c r="CG12" s="171" t="n">
        <f aca="false">VLOOKUP(CG$7,'[6]Curve Summary'!$A$8:$AG$161,9)</f>
        <v>37.71</v>
      </c>
      <c r="CH12" s="171" t="n">
        <f aca="false">VLOOKUP(CH$7,'[6]Curve Summary'!$A$8:$AG$161,9)</f>
        <v>42.83</v>
      </c>
      <c r="CI12" s="171" t="n">
        <f aca="false">VLOOKUP(CI$7,'[6]Curve Summary'!$A$8:$AG$161,9)</f>
        <v>53.58</v>
      </c>
      <c r="CJ12" s="171" t="n">
        <f aca="false">VLOOKUP(CJ$7,'[6]Curve Summary'!$A$8:$AG$161,9)</f>
        <v>62.28</v>
      </c>
      <c r="CK12" s="171" t="n">
        <f aca="false">VLOOKUP(CK$7,'[6]Curve Summary'!$A$8:$AG$161,9)</f>
        <v>51.76</v>
      </c>
      <c r="CL12" s="171" t="n">
        <f aca="false">VLOOKUP(CL$7,'[6]Curve Summary'!$A$8:$AG$161,9)</f>
        <v>39.96</v>
      </c>
      <c r="CM12" s="171" t="n">
        <f aca="false">VLOOKUP(CM$7,'[6]Curve Summary'!$A$8:$AG$161,9)</f>
        <v>39.69</v>
      </c>
      <c r="CN12" s="171" t="n">
        <f aca="false">VLOOKUP(CN$7,'[6]Curve Summary'!$A$8:$AG$161,9)</f>
        <v>40.96</v>
      </c>
      <c r="CO12" s="171" t="n">
        <f aca="false">VLOOKUP(CO$7,'[6]Curve Summary'!$A$8:$AG$161,9)</f>
        <v>41.14</v>
      </c>
      <c r="CP12" s="171" t="n">
        <f aca="false">VLOOKUP(CP$7,'[6]Curve Summary'!$A$8:$AG$161,9)</f>
        <v>39.57</v>
      </c>
      <c r="CQ12" s="171" t="n">
        <f aca="false">VLOOKUP(CQ$7,'[6]Curve Summary'!$A$8:$AG$161,9)</f>
        <v>38.78</v>
      </c>
      <c r="CR12" s="171" t="n">
        <f aca="false">VLOOKUP(CR$7,'[6]Curve Summary'!$A$8:$AG$161,9)</f>
        <v>37.47</v>
      </c>
      <c r="CS12" s="171" t="n">
        <f aca="false">VLOOKUP(CS$7,'[6]Curve Summary'!$A$8:$AG$161,9)</f>
        <v>37.97</v>
      </c>
      <c r="CT12" s="171" t="n">
        <f aca="false">VLOOKUP(CT$7,'[6]Curve Summary'!$A$8:$AG$161,9)</f>
        <v>43.12</v>
      </c>
      <c r="CU12" s="171" t="n">
        <f aca="false">VLOOKUP(CU$7,'[6]Curve Summary'!$A$8:$AG$161,9)</f>
        <v>53.94</v>
      </c>
      <c r="CV12" s="171" t="n">
        <f aca="false">VLOOKUP(CV$7,'[6]Curve Summary'!$A$8:$AG$161,9)</f>
        <v>62.69</v>
      </c>
      <c r="CW12" s="171" t="n">
        <f aca="false">VLOOKUP(CW$7,'[6]Curve Summary'!$A$8:$AG$161,9)</f>
        <v>52.1</v>
      </c>
      <c r="CX12" s="171" t="n">
        <f aca="false">VLOOKUP(CX$7,'[6]Curve Summary'!$A$8:$AG$161,9)</f>
        <v>40.22</v>
      </c>
      <c r="CY12" s="171" t="n">
        <f aca="false">VLOOKUP(CY$7,'[6]Curve Summary'!$A$8:$AG$161,9)</f>
        <v>39.94</v>
      </c>
      <c r="CZ12" s="171" t="n">
        <f aca="false">VLOOKUP(CZ$7,'[6]Curve Summary'!$A$8:$AG$161,9)</f>
        <v>41.21</v>
      </c>
      <c r="DA12" s="171" t="n">
        <f aca="false">VLOOKUP(DA$7,'[6]Curve Summary'!$A$8:$AG$161,9)</f>
        <v>41.39</v>
      </c>
      <c r="DB12" s="171" t="n">
        <f aca="false">VLOOKUP(DB$7,'[6]Curve Summary'!$A$8:$AG$161,9)</f>
        <v>39.81</v>
      </c>
      <c r="DC12" s="171" t="n">
        <f aca="false">VLOOKUP(DC$7,'[6]Curve Summary'!$A$8:$AG$161,9)</f>
        <v>39.01</v>
      </c>
      <c r="DD12" s="171" t="n">
        <f aca="false">VLOOKUP(DD$7,'[6]Curve Summary'!$A$8:$AG$161,9)</f>
        <v>37.69</v>
      </c>
      <c r="DE12" s="171" t="n">
        <f aca="false">VLOOKUP(DE$7,'[6]Curve Summary'!$A$8:$AG$161,9)</f>
        <v>38.19</v>
      </c>
      <c r="DF12" s="171" t="n">
        <f aca="false">VLOOKUP(DF$7,'[6]Curve Summary'!$A$8:$AG$161,9)</f>
        <v>43.37</v>
      </c>
      <c r="DG12" s="171" t="n">
        <f aca="false">VLOOKUP(DG$7,'[6]Curve Summary'!$A$8:$AG$161,9)</f>
        <v>54.25</v>
      </c>
      <c r="DH12" s="171" t="n">
        <f aca="false">VLOOKUP(DH$7,'[6]Curve Summary'!$A$8:$AG$161,9)</f>
        <v>63.04</v>
      </c>
      <c r="DI12" s="171" t="n">
        <f aca="false">VLOOKUP(DI$7,'[6]Curve Summary'!$A$8:$AG$161,9)</f>
        <v>52.38</v>
      </c>
      <c r="DJ12" s="171" t="n">
        <f aca="false">VLOOKUP(DJ$7,'[6]Curve Summary'!$A$8:$AG$161,9)</f>
        <v>40.43</v>
      </c>
      <c r="DK12" s="171" t="n">
        <f aca="false">VLOOKUP(DK$7,'[6]Curve Summary'!$A$8:$AG$161,9)</f>
        <v>40.15</v>
      </c>
      <c r="DL12" s="171" t="n">
        <f aca="false">VLOOKUP(DL$7,'[6]Curve Summary'!$A$8:$AG$161,9)</f>
        <v>41.42</v>
      </c>
      <c r="DM12" s="171" t="n">
        <f aca="false">VLOOKUP(DM$7,'[6]Curve Summary'!$A$8:$AG$161,9)</f>
        <v>41.58</v>
      </c>
      <c r="DN12" s="171" t="n">
        <f aca="false">VLOOKUP(DN$7,'[6]Curve Summary'!$A$8:$AG$161,9)</f>
        <v>39.99</v>
      </c>
      <c r="DO12" s="171" t="n">
        <f aca="false">VLOOKUP(DO$7,'[6]Curve Summary'!$A$8:$AG$161,9)</f>
        <v>39.19</v>
      </c>
      <c r="DP12" s="171" t="n">
        <f aca="false">VLOOKUP(DP$7,'[6]Curve Summary'!$A$8:$AG$161,9)</f>
        <v>37.86</v>
      </c>
      <c r="DQ12" s="171" t="n">
        <f aca="false">VLOOKUP(DQ$7,'[6]Curve Summary'!$A$8:$AG$161,9)</f>
        <v>38.36</v>
      </c>
      <c r="DR12" s="171" t="n">
        <f aca="false">VLOOKUP(DR$7,'[6]Curve Summary'!$A$8:$AG$161,9)</f>
        <v>43.56</v>
      </c>
      <c r="DS12" s="171" t="n">
        <f aca="false">VLOOKUP(DS$7,'[6]Curve Summary'!$A$8:$AG$161,9)</f>
        <v>54.49</v>
      </c>
      <c r="DT12" s="171" t="n">
        <f aca="false">VLOOKUP(DT$7,'[6]Curve Summary'!$A$8:$AG$161,9)</f>
        <v>63.32</v>
      </c>
      <c r="DU12" s="171" t="n">
        <f aca="false">VLOOKUP(DU$7,'[6]Curve Summary'!$A$8:$AG$161,9)</f>
        <v>52.61</v>
      </c>
      <c r="DV12" s="171" t="n">
        <f aca="false">VLOOKUP(DV$7,'[6]Curve Summary'!$A$8:$AG$161,9)</f>
        <v>40.61</v>
      </c>
      <c r="DW12" s="171" t="n">
        <f aca="false">VLOOKUP(DW$7,'[6]Curve Summary'!$A$8:$AG$161,9)</f>
        <v>40.33</v>
      </c>
      <c r="DX12" s="171" t="n">
        <f aca="false">VLOOKUP(DX$7,'[6]Curve Summary'!$A$8:$AG$161,9)</f>
        <v>41.61</v>
      </c>
      <c r="DY12" s="171" t="n">
        <f aca="false">VLOOKUP(DY$7,'[6]Curve Summary'!$A$8:$AG$161,9)</f>
        <v>41.77</v>
      </c>
      <c r="DZ12" s="171" t="n">
        <f aca="false">VLOOKUP(DZ$7,'[6]Curve Summary'!$A$8:$AG$161,9)</f>
        <v>40.17</v>
      </c>
      <c r="EA12" s="171" t="n">
        <f aca="false">VLOOKUP(EA$7,'[6]Curve Summary'!$A$8:$AG$161,9)</f>
        <v>39.36</v>
      </c>
      <c r="EB12" s="171" t="n">
        <f aca="false">VLOOKUP(EB$7,'[6]Curve Summary'!$A$8:$AG$161,9)</f>
        <v>38.03</v>
      </c>
      <c r="EC12" s="171" t="n">
        <f aca="false">VLOOKUP(EC$7,'[6]Curve Summary'!$A$8:$AG$161,9)</f>
        <v>38.54</v>
      </c>
      <c r="ED12" s="171" t="n">
        <f aca="false">VLOOKUP(ED$7,'[6]Curve Summary'!$A$8:$AG$161,9)</f>
        <v>43.76</v>
      </c>
      <c r="EE12" s="171" t="n">
        <f aca="false">VLOOKUP(EE$7,'[6]Curve Summary'!$A$8:$AG$161,9)</f>
        <v>54.74</v>
      </c>
      <c r="EF12" s="171" t="n">
        <f aca="false">VLOOKUP(EF$7,'[6]Curve Summary'!$A$8:$AG$161,9)</f>
        <v>63.61</v>
      </c>
      <c r="EG12" s="171" t="n">
        <f aca="false">VLOOKUP(EG$7,'[6]Curve Summary'!$A$8:$AG$161,9)</f>
        <v>52.85</v>
      </c>
      <c r="EH12" s="171" t="n">
        <f aca="false">VLOOKUP(EH$7,'[6]Curve Summary'!$A$8:$AG$161,9)</f>
        <v>40.79</v>
      </c>
      <c r="EI12" s="171" t="n">
        <f aca="false">VLOOKUP(EI$7,'[6]Curve Summary'!$A$8:$AG$161,9)</f>
        <v>40.51</v>
      </c>
      <c r="EJ12" s="171" t="n">
        <f aca="false">VLOOKUP(EJ$7,'[6]Curve Summary'!$A$8:$AG$161,9)</f>
        <v>41.8</v>
      </c>
    </row>
    <row r="13" customFormat="false" ht="13.7" hidden="false" customHeight="true" outlineLevel="0" collapsed="false">
      <c r="A13" s="166" t="s">
        <v>78</v>
      </c>
      <c r="B13" s="167" t="s">
        <v>182</v>
      </c>
      <c r="C13" s="161" t="n">
        <f aca="false">'[6]Power Desk Daily Price'!$AC13</f>
        <v>21.4444444444444</v>
      </c>
      <c r="D13" s="161" t="n">
        <f aca="true">IF(ISERROR((AVERAGE(OFFSET('[6]Curve Summary'!$F$6,10,0,17,1))*17+8*'[6]Curve Summary Backup'!$F$38)/25),'[6]Curve Summary Backup'!$F$38,(AVERAGE(OFFSET('[6]Curve Summary'!$F$6,10,0,17,1))*17+8*'[6]Curve Summary Backup'!$F$38)/25)</f>
        <v>28.8</v>
      </c>
      <c r="E13" s="168" t="n">
        <f aca="false">(C13*C$5+D13*D$5)/(SUM(C$5:D$5))</f>
        <v>26.6984126984127</v>
      </c>
      <c r="F13" s="161" t="n">
        <f aca="false">AVERAGE(G13:H13)</f>
        <v>31.375</v>
      </c>
      <c r="G13" s="161" t="n">
        <f aca="false">AG13</f>
        <v>31.6</v>
      </c>
      <c r="H13" s="161" t="n">
        <f aca="false">AH13</f>
        <v>31.15</v>
      </c>
      <c r="I13" s="161" t="n">
        <f aca="false">AVERAGE(J13:K13)</f>
        <v>30.075</v>
      </c>
      <c r="J13" s="161" t="n">
        <f aca="false">AI13</f>
        <v>30.9</v>
      </c>
      <c r="K13" s="161" t="n">
        <f aca="false">AJ13</f>
        <v>29.25</v>
      </c>
      <c r="L13" s="161" t="n">
        <f aca="false">AK13</f>
        <v>33.5</v>
      </c>
      <c r="M13" s="161" t="n">
        <f aca="false">AL13</f>
        <v>40</v>
      </c>
      <c r="N13" s="161" t="n">
        <f aca="false">AVERAGE(K13:M13)</f>
        <v>34.25</v>
      </c>
      <c r="O13" s="161" t="n">
        <f aca="false">AVERAGE(P13:R13)</f>
        <v>50.0833333333333</v>
      </c>
      <c r="P13" s="161" t="n">
        <f aca="false">AM13</f>
        <v>47.25</v>
      </c>
      <c r="Q13" s="161" t="n">
        <f aca="false">AN13</f>
        <v>55.75</v>
      </c>
      <c r="R13" s="161" t="n">
        <f aca="false">AO13</f>
        <v>47.25</v>
      </c>
      <c r="S13" s="161" t="n">
        <f aca="false">AVERAGE(T13:V13)</f>
        <v>37.75</v>
      </c>
      <c r="T13" s="161" t="n">
        <f aca="false">AP13</f>
        <v>37.75</v>
      </c>
      <c r="U13" s="161" t="n">
        <f aca="false">AQ13</f>
        <v>36.75</v>
      </c>
      <c r="V13" s="161" t="n">
        <f aca="false">AR13</f>
        <v>38.75</v>
      </c>
      <c r="W13" s="168" t="n">
        <f aca="false">SUM(AG32:AR32)/SUM($AG$5:$AR$5)</f>
        <v>38.3356862745098</v>
      </c>
      <c r="X13" s="161" t="n">
        <f aca="false">SUM(AS32:BD32)/SUM($AS$5:$BD$5)</f>
        <v>44.0245098039216</v>
      </c>
      <c r="Y13" s="161" t="n">
        <f aca="false">SUM(BE32:BR32)/SUM($BE$5:$BR$5)</f>
        <v>43.8188590604027</v>
      </c>
      <c r="Z13" s="161" t="n">
        <f aca="false">SUM(BQ32:CB32)/SUM($BQ$5:$CB$5)</f>
        <v>44.8685490196078</v>
      </c>
      <c r="AA13" s="161" t="n">
        <f aca="false">SUM(CC32:DX32)/SUM($CC$5:$DX$5)</f>
        <v>45.5221470588235</v>
      </c>
      <c r="AB13" s="169" t="n">
        <f aca="false">SUM(DY32:EJ32)/SUM($DY$5:$EJ$5)</f>
        <v>46.071484375</v>
      </c>
      <c r="AC13" s="170" t="n">
        <f aca="false">(C13*C$5+D13*D$5+SUM(AG32:EJ32))/(SUM(C$5:D$5)+SUM($AG$5:$EJ$5))</f>
        <v>44.2153334288717</v>
      </c>
      <c r="AD13" s="164"/>
      <c r="AE13" s="164"/>
      <c r="AF13" s="165"/>
      <c r="AG13" s="171" t="n">
        <f aca="false">VLOOKUP(AG$7,'[6]Curve Summary'!$A$9:$AG$161,6)</f>
        <v>31.6</v>
      </c>
      <c r="AH13" s="171" t="n">
        <f aca="false">VLOOKUP(AH$7,'[6]Curve Summary'!$A$9:$AG$161,6)</f>
        <v>31.15</v>
      </c>
      <c r="AI13" s="171" t="n">
        <f aca="false">VLOOKUP(AI$7,'[6]Curve Summary'!$A$9:$AG$161,6)</f>
        <v>30.9</v>
      </c>
      <c r="AJ13" s="171" t="n">
        <f aca="false">VLOOKUP(AJ$7,'[6]Curve Summary'!$A$9:$AG$161,6)</f>
        <v>29.25</v>
      </c>
      <c r="AK13" s="171" t="n">
        <f aca="false">VLOOKUP(AK$7,'[6]Curve Summary'!$A$9:$AG$161,6)</f>
        <v>33.5</v>
      </c>
      <c r="AL13" s="171" t="n">
        <f aca="false">VLOOKUP(AL$7,'[6]Curve Summary'!$A$9:$AG$161,6)</f>
        <v>40</v>
      </c>
      <c r="AM13" s="171" t="n">
        <f aca="false">VLOOKUP(AM$7,'[6]Curve Summary'!$A$9:$AG$161,6)</f>
        <v>47.25</v>
      </c>
      <c r="AN13" s="171" t="n">
        <f aca="false">VLOOKUP(AN$7,'[6]Curve Summary'!$A$9:$AG$161,6)</f>
        <v>55.75</v>
      </c>
      <c r="AO13" s="171" t="n">
        <f aca="false">VLOOKUP(AO$7,'[6]Curve Summary'!$A$9:$AG$161,6)</f>
        <v>47.25</v>
      </c>
      <c r="AP13" s="171" t="n">
        <f aca="false">VLOOKUP(AP$7,'[6]Curve Summary'!$A$9:$AG$161,6)</f>
        <v>37.75</v>
      </c>
      <c r="AQ13" s="171" t="n">
        <f aca="false">VLOOKUP(AQ$7,'[6]Curve Summary'!$A$9:$AG$161,6)</f>
        <v>36.75</v>
      </c>
      <c r="AR13" s="171" t="n">
        <f aca="false">VLOOKUP(AR$7,'[6]Curve Summary'!$A$9:$AG$161,6)</f>
        <v>38.75</v>
      </c>
      <c r="AS13" s="171" t="n">
        <f aca="false">VLOOKUP(AS$7,'[6]Curve Summary'!$A$9:$AG$161,6)</f>
        <v>39.75</v>
      </c>
      <c r="AT13" s="171" t="n">
        <f aca="false">VLOOKUP(AT$7,'[6]Curve Summary'!$A$9:$AG$161,6)</f>
        <v>38.25</v>
      </c>
      <c r="AU13" s="171" t="n">
        <f aca="false">VLOOKUP(AU$7,'[6]Curve Summary'!$A$9:$AG$161,6)</f>
        <v>37.5</v>
      </c>
      <c r="AV13" s="171" t="n">
        <f aca="false">VLOOKUP(AV$7,'[6]Curve Summary'!$A$9:$AG$161,6)</f>
        <v>38.5</v>
      </c>
      <c r="AW13" s="171" t="n">
        <f aca="false">VLOOKUP(AW$7,'[6]Curve Summary'!$A$9:$AG$161,6)</f>
        <v>39.25</v>
      </c>
      <c r="AX13" s="171" t="n">
        <f aca="false">VLOOKUP(AX$7,'[6]Curve Summary'!$A$9:$AG$161,6)</f>
        <v>45.25</v>
      </c>
      <c r="AY13" s="171" t="n">
        <f aca="false">VLOOKUP(AY$7,'[6]Curve Summary'!$A$9:$AG$161,6)</f>
        <v>57.75</v>
      </c>
      <c r="AZ13" s="171" t="n">
        <f aca="false">VLOOKUP(AZ$7,'[6]Curve Summary'!$A$9:$AG$161,6)</f>
        <v>63.5</v>
      </c>
      <c r="BA13" s="171" t="n">
        <f aca="false">VLOOKUP(BA$7,'[6]Curve Summary'!$A$9:$AG$161,6)</f>
        <v>50.5</v>
      </c>
      <c r="BB13" s="171" t="n">
        <f aca="false">VLOOKUP(BB$7,'[6]Curve Summary'!$A$9:$AG$161,6)</f>
        <v>39</v>
      </c>
      <c r="BC13" s="171" t="n">
        <f aca="false">VLOOKUP(BC$7,'[6]Curve Summary'!$A$9:$AG$161,6)</f>
        <v>38.75</v>
      </c>
      <c r="BD13" s="171" t="n">
        <f aca="false">VLOOKUP(BD$7,'[6]Curve Summary'!$A$9:$AG$161,6)</f>
        <v>40</v>
      </c>
      <c r="BE13" s="171" t="n">
        <f aca="false">VLOOKUP(BE$7,'[6]Curve Summary'!$A$9:$AG$161,6)</f>
        <v>40.2</v>
      </c>
      <c r="BF13" s="171" t="n">
        <f aca="false">VLOOKUP(BF$7,'[6]Curve Summary'!$A$9:$AG$161,6)</f>
        <v>38.67</v>
      </c>
      <c r="BG13" s="171" t="n">
        <f aca="false">VLOOKUP(BG$7,'[6]Curve Summary'!$A$9:$AG$161,6)</f>
        <v>37.91</v>
      </c>
      <c r="BH13" s="171" t="n">
        <f aca="false">VLOOKUP(BH$7,'[6]Curve Summary'!$A$9:$AG$161,6)</f>
        <v>38.91</v>
      </c>
      <c r="BI13" s="171" t="n">
        <f aca="false">VLOOKUP(BI$7,'[6]Curve Summary'!$A$9:$AG$161,6)</f>
        <v>39.66</v>
      </c>
      <c r="BJ13" s="171" t="n">
        <f aca="false">VLOOKUP(BJ$7,'[6]Curve Summary'!$A$9:$AG$161,6)</f>
        <v>45.71</v>
      </c>
      <c r="BK13" s="171" t="n">
        <f aca="false">VLOOKUP(BK$7,'[6]Curve Summary'!$A$9:$AG$161,6)</f>
        <v>58.33</v>
      </c>
      <c r="BL13" s="171" t="n">
        <f aca="false">VLOOKUP(BL$7,'[6]Curve Summary'!$A$9:$AG$161,6)</f>
        <v>64.12</v>
      </c>
      <c r="BM13" s="171" t="n">
        <f aca="false">VLOOKUP(BM$7,'[6]Curve Summary'!$A$9:$AG$161,6)</f>
        <v>50.99</v>
      </c>
      <c r="BN13" s="171" t="n">
        <f aca="false">VLOOKUP(BN$7,'[6]Curve Summary'!$A$9:$AG$161,6)</f>
        <v>39.37</v>
      </c>
      <c r="BO13" s="171" t="n">
        <f aca="false">VLOOKUP(BO$7,'[6]Curve Summary'!$A$9:$AG$161,6)</f>
        <v>39.11</v>
      </c>
      <c r="BP13" s="171" t="n">
        <f aca="false">VLOOKUP(BP$7,'[6]Curve Summary'!$A$9:$AG$161,6)</f>
        <v>40.36</v>
      </c>
      <c r="BQ13" s="171" t="n">
        <f aca="false">VLOOKUP(BQ$7,'[6]Curve Summary'!$A$9:$AG$161,6)</f>
        <v>40.53</v>
      </c>
      <c r="BR13" s="171" t="n">
        <f aca="false">VLOOKUP(BR$7,'[6]Curve Summary'!$A$9:$AG$161,6)</f>
        <v>38.99</v>
      </c>
      <c r="BS13" s="171" t="n">
        <f aca="false">VLOOKUP(BS$7,'[6]Curve Summary'!$A$9:$AG$161,6)</f>
        <v>38.22</v>
      </c>
      <c r="BT13" s="171" t="n">
        <f aca="false">VLOOKUP(BT$7,'[6]Curve Summary'!$A$9:$AG$161,6)</f>
        <v>39.22</v>
      </c>
      <c r="BU13" s="171" t="n">
        <f aca="false">VLOOKUP(BU$7,'[6]Curve Summary'!$A$9:$AG$161,6)</f>
        <v>39.98</v>
      </c>
      <c r="BV13" s="171" t="n">
        <f aca="false">VLOOKUP(BV$7,'[6]Curve Summary'!$A$9:$AG$161,6)</f>
        <v>46.07</v>
      </c>
      <c r="BW13" s="171" t="n">
        <f aca="false">VLOOKUP(BW$7,'[6]Curve Summary'!$A$9:$AG$161,6)</f>
        <v>58.78</v>
      </c>
      <c r="BX13" s="171" t="n">
        <f aca="false">VLOOKUP(BX$7,'[6]Curve Summary'!$A$9:$AG$161,6)</f>
        <v>64.62</v>
      </c>
      <c r="BY13" s="171" t="n">
        <f aca="false">VLOOKUP(BY$7,'[6]Curve Summary'!$A$9:$AG$161,6)</f>
        <v>51.37</v>
      </c>
      <c r="BZ13" s="171" t="n">
        <f aca="false">VLOOKUP(BZ$7,'[6]Curve Summary'!$A$9:$AG$161,6)</f>
        <v>39.66</v>
      </c>
      <c r="CA13" s="171" t="n">
        <f aca="false">VLOOKUP(CA$7,'[6]Curve Summary'!$A$9:$AG$161,6)</f>
        <v>39.4</v>
      </c>
      <c r="CB13" s="171" t="n">
        <f aca="false">VLOOKUP(CB$7,'[6]Curve Summary'!$A$9:$AG$161,6)</f>
        <v>40.66</v>
      </c>
      <c r="CC13" s="171" t="n">
        <f aca="false">VLOOKUP(CC$7,'[6]Curve Summary'!$A$9:$AG$161,6)</f>
        <v>40.8</v>
      </c>
      <c r="CD13" s="171" t="n">
        <f aca="false">VLOOKUP(CD$7,'[6]Curve Summary'!$A$9:$AG$161,6)</f>
        <v>39.25</v>
      </c>
      <c r="CE13" s="171" t="n">
        <f aca="false">VLOOKUP(CE$7,'[6]Curve Summary'!$A$9:$AG$161,6)</f>
        <v>38.47</v>
      </c>
      <c r="CF13" s="171" t="n">
        <f aca="false">VLOOKUP(CF$7,'[6]Curve Summary'!$A$9:$AG$161,6)</f>
        <v>39.49</v>
      </c>
      <c r="CG13" s="171" t="n">
        <f aca="false">VLOOKUP(CG$7,'[6]Curve Summary'!$A$9:$AG$161,6)</f>
        <v>40.24</v>
      </c>
      <c r="CH13" s="171" t="n">
        <f aca="false">VLOOKUP(CH$7,'[6]Curve Summary'!$A$9:$AG$161,6)</f>
        <v>46.38</v>
      </c>
      <c r="CI13" s="171" t="n">
        <f aca="false">VLOOKUP(CI$7,'[6]Curve Summary'!$A$9:$AG$161,6)</f>
        <v>59.18</v>
      </c>
      <c r="CJ13" s="171" t="n">
        <f aca="false">VLOOKUP(CJ$7,'[6]Curve Summary'!$A$9:$AG$161,6)</f>
        <v>65.05</v>
      </c>
      <c r="CK13" s="171" t="n">
        <f aca="false">VLOOKUP(CK$7,'[6]Curve Summary'!$A$9:$AG$161,6)</f>
        <v>51.72</v>
      </c>
      <c r="CL13" s="171" t="n">
        <f aca="false">VLOOKUP(CL$7,'[6]Curve Summary'!$A$9:$AG$161,6)</f>
        <v>39.93</v>
      </c>
      <c r="CM13" s="171" t="n">
        <f aca="false">VLOOKUP(CM$7,'[6]Curve Summary'!$A$9:$AG$161,6)</f>
        <v>39.66</v>
      </c>
      <c r="CN13" s="171" t="n">
        <f aca="false">VLOOKUP(CN$7,'[6]Curve Summary'!$A$9:$AG$161,6)</f>
        <v>40.93</v>
      </c>
      <c r="CO13" s="171" t="n">
        <f aca="false">VLOOKUP(CO$7,'[6]Curve Summary'!$A$9:$AG$161,6)</f>
        <v>41.1</v>
      </c>
      <c r="CP13" s="171" t="n">
        <f aca="false">VLOOKUP(CP$7,'[6]Curve Summary'!$A$9:$AG$161,6)</f>
        <v>39.53</v>
      </c>
      <c r="CQ13" s="171" t="n">
        <f aca="false">VLOOKUP(CQ$7,'[6]Curve Summary'!$A$9:$AG$161,6)</f>
        <v>38.74</v>
      </c>
      <c r="CR13" s="171" t="n">
        <f aca="false">VLOOKUP(CR$7,'[6]Curve Summary'!$A$9:$AG$161,6)</f>
        <v>39.76</v>
      </c>
      <c r="CS13" s="171" t="n">
        <f aca="false">VLOOKUP(CS$7,'[6]Curve Summary'!$A$9:$AG$161,6)</f>
        <v>40.51</v>
      </c>
      <c r="CT13" s="171" t="n">
        <f aca="false">VLOOKUP(CT$7,'[6]Curve Summary'!$A$9:$AG$161,6)</f>
        <v>46.69</v>
      </c>
      <c r="CU13" s="171" t="n">
        <f aca="false">VLOOKUP(CU$7,'[6]Curve Summary'!$A$9:$AG$161,6)</f>
        <v>59.56</v>
      </c>
      <c r="CV13" s="171" t="n">
        <f aca="false">VLOOKUP(CV$7,'[6]Curve Summary'!$A$9:$AG$161,6)</f>
        <v>65.47</v>
      </c>
      <c r="CW13" s="171" t="n">
        <f aca="false">VLOOKUP(CW$7,'[6]Curve Summary'!$A$9:$AG$161,6)</f>
        <v>52.05</v>
      </c>
      <c r="CX13" s="171" t="n">
        <f aca="false">VLOOKUP(CX$7,'[6]Curve Summary'!$A$9:$AG$161,6)</f>
        <v>40.18</v>
      </c>
      <c r="CY13" s="171" t="n">
        <f aca="false">VLOOKUP(CY$7,'[6]Curve Summary'!$A$9:$AG$161,6)</f>
        <v>39.9</v>
      </c>
      <c r="CZ13" s="171" t="n">
        <f aca="false">VLOOKUP(CZ$7,'[6]Curve Summary'!$A$9:$AG$161,6)</f>
        <v>41.18</v>
      </c>
      <c r="DA13" s="171" t="n">
        <f aca="false">VLOOKUP(DA$7,'[6]Curve Summary'!$A$9:$AG$161,6)</f>
        <v>41.34</v>
      </c>
      <c r="DB13" s="171" t="n">
        <f aca="false">VLOOKUP(DB$7,'[6]Curve Summary'!$A$9:$AG$161,6)</f>
        <v>39.76</v>
      </c>
      <c r="DC13" s="171" t="n">
        <f aca="false">VLOOKUP(DC$7,'[6]Curve Summary'!$A$9:$AG$161,6)</f>
        <v>38.96</v>
      </c>
      <c r="DD13" s="171" t="n">
        <f aca="false">VLOOKUP(DD$7,'[6]Curve Summary'!$A$9:$AG$161,6)</f>
        <v>39.98</v>
      </c>
      <c r="DE13" s="171" t="n">
        <f aca="false">VLOOKUP(DE$7,'[6]Curve Summary'!$A$9:$AG$161,6)</f>
        <v>40.74</v>
      </c>
      <c r="DF13" s="171" t="n">
        <f aca="false">VLOOKUP(DF$7,'[6]Curve Summary'!$A$9:$AG$161,6)</f>
        <v>46.95</v>
      </c>
      <c r="DG13" s="171" t="n">
        <f aca="false">VLOOKUP(DG$7,'[6]Curve Summary'!$A$9:$AG$161,6)</f>
        <v>59.89</v>
      </c>
      <c r="DH13" s="171" t="n">
        <f aca="false">VLOOKUP(DH$7,'[6]Curve Summary'!$A$9:$AG$161,6)</f>
        <v>65.82</v>
      </c>
      <c r="DI13" s="171" t="n">
        <f aca="false">VLOOKUP(DI$7,'[6]Curve Summary'!$A$9:$AG$161,6)</f>
        <v>52.32</v>
      </c>
      <c r="DJ13" s="171" t="n">
        <f aca="false">VLOOKUP(DJ$7,'[6]Curve Summary'!$A$9:$AG$161,6)</f>
        <v>40.38</v>
      </c>
      <c r="DK13" s="171" t="n">
        <f aca="false">VLOOKUP(DK$7,'[6]Curve Summary'!$A$9:$AG$161,6)</f>
        <v>40.11</v>
      </c>
      <c r="DL13" s="171" t="n">
        <f aca="false">VLOOKUP(DL$7,'[6]Curve Summary'!$A$9:$AG$161,6)</f>
        <v>41.38</v>
      </c>
      <c r="DM13" s="171" t="n">
        <f aca="false">VLOOKUP(DM$7,'[6]Curve Summary'!$A$9:$AG$161,6)</f>
        <v>41.52</v>
      </c>
      <c r="DN13" s="171" t="n">
        <f aca="false">VLOOKUP(DN$7,'[6]Curve Summary'!$A$9:$AG$161,6)</f>
        <v>39.94</v>
      </c>
      <c r="DO13" s="171" t="n">
        <f aca="false">VLOOKUP(DO$7,'[6]Curve Summary'!$A$9:$AG$161,6)</f>
        <v>39.13</v>
      </c>
      <c r="DP13" s="171" t="n">
        <f aca="false">VLOOKUP(DP$7,'[6]Curve Summary'!$A$9:$AG$161,6)</f>
        <v>40.16</v>
      </c>
      <c r="DQ13" s="171" t="n">
        <f aca="false">VLOOKUP(DQ$7,'[6]Curve Summary'!$A$9:$AG$161,6)</f>
        <v>40.92</v>
      </c>
      <c r="DR13" s="171" t="n">
        <f aca="false">VLOOKUP(DR$7,'[6]Curve Summary'!$A$9:$AG$161,6)</f>
        <v>47.15</v>
      </c>
      <c r="DS13" s="171" t="n">
        <f aca="false">VLOOKUP(DS$7,'[6]Curve Summary'!$A$9:$AG$161,6)</f>
        <v>60.15</v>
      </c>
      <c r="DT13" s="171" t="n">
        <f aca="false">VLOOKUP(DT$7,'[6]Curve Summary'!$A$9:$AG$161,6)</f>
        <v>66.11</v>
      </c>
      <c r="DU13" s="171" t="n">
        <f aca="false">VLOOKUP(DU$7,'[6]Curve Summary'!$A$9:$AG$161,6)</f>
        <v>52.55</v>
      </c>
      <c r="DV13" s="171" t="n">
        <f aca="false">VLOOKUP(DV$7,'[6]Curve Summary'!$A$9:$AG$161,6)</f>
        <v>40.56</v>
      </c>
      <c r="DW13" s="171" t="n">
        <f aca="false">VLOOKUP(DW$7,'[6]Curve Summary'!$A$9:$AG$161,6)</f>
        <v>40.28</v>
      </c>
      <c r="DX13" s="171" t="n">
        <f aca="false">VLOOKUP(DX$7,'[6]Curve Summary'!$A$9:$AG$161,6)</f>
        <v>41.56</v>
      </c>
      <c r="DY13" s="171" t="n">
        <f aca="false">VLOOKUP(DY$7,'[6]Curve Summary'!$A$9:$AG$161,6)</f>
        <v>41.7</v>
      </c>
      <c r="DZ13" s="171" t="n">
        <f aca="false">VLOOKUP(DZ$7,'[6]Curve Summary'!$A$9:$AG$161,6)</f>
        <v>40.11</v>
      </c>
      <c r="EA13" s="171" t="n">
        <f aca="false">VLOOKUP(EA$7,'[6]Curve Summary'!$A$9:$AG$161,6)</f>
        <v>39.31</v>
      </c>
      <c r="EB13" s="171" t="n">
        <f aca="false">VLOOKUP(EB$7,'[6]Curve Summary'!$A$9:$AG$161,6)</f>
        <v>40.33</v>
      </c>
      <c r="EC13" s="171" t="n">
        <f aca="false">VLOOKUP(EC$7,'[6]Curve Summary'!$A$9:$AG$161,6)</f>
        <v>41.1</v>
      </c>
      <c r="ED13" s="171" t="n">
        <f aca="false">VLOOKUP(ED$7,'[6]Curve Summary'!$A$9:$AG$161,6)</f>
        <v>47.36</v>
      </c>
      <c r="EE13" s="171" t="n">
        <f aca="false">VLOOKUP(EE$7,'[6]Curve Summary'!$A$9:$AG$161,6)</f>
        <v>60.41</v>
      </c>
      <c r="EF13" s="171" t="n">
        <f aca="false">VLOOKUP(EF$7,'[6]Curve Summary'!$A$9:$AG$161,6)</f>
        <v>66.39</v>
      </c>
      <c r="EG13" s="171" t="n">
        <f aca="false">VLOOKUP(EG$7,'[6]Curve Summary'!$A$9:$AG$161,6)</f>
        <v>52.78</v>
      </c>
      <c r="EH13" s="171" t="n">
        <f aca="false">VLOOKUP(EH$7,'[6]Curve Summary'!$A$9:$AG$161,6)</f>
        <v>40.74</v>
      </c>
      <c r="EI13" s="171" t="n">
        <f aca="false">VLOOKUP(EI$7,'[6]Curve Summary'!$A$9:$AG$161,6)</f>
        <v>40.46</v>
      </c>
      <c r="EJ13" s="171" t="n">
        <f aca="false">VLOOKUP(EJ$7,'[6]Curve Summary'!$A$9:$AG$161,6)</f>
        <v>41.74</v>
      </c>
    </row>
    <row r="14" customFormat="false" ht="13.7" hidden="false" customHeight="true" outlineLevel="0" collapsed="false">
      <c r="A14" s="166" t="s">
        <v>183</v>
      </c>
      <c r="B14" s="167" t="s">
        <v>182</v>
      </c>
      <c r="C14" s="161" t="n">
        <f aca="false">'[6]Power Desk Daily Price'!$AC14</f>
        <v>19.95</v>
      </c>
      <c r="D14" s="161" t="n">
        <f aca="true">IF(ISERROR((AVERAGE(OFFSET('[6]Curve Summary'!$B$6,10,0,17,1))*17+8*'[6]Curve Summary Backup'!$B$38)/25),'[6]Curve Summary Backup'!$B$38,(AVERAGE(OFFSET('[6]Curve Summary'!$B$6,10,0,17,1))*17+8*'[6]Curve Summary Backup'!$B$38)/25)</f>
        <v>26.5</v>
      </c>
      <c r="E14" s="168" t="n">
        <f aca="false">(C14*C$5+D14*D$5)/(SUM(C$5:D$5))</f>
        <v>24.6285714285714</v>
      </c>
      <c r="F14" s="161" t="n">
        <f aca="false">AVERAGE(G14:H14)</f>
        <v>29.125</v>
      </c>
      <c r="G14" s="161" t="n">
        <f aca="false">AG14</f>
        <v>29.5</v>
      </c>
      <c r="H14" s="161" t="n">
        <f aca="false">AH14</f>
        <v>28.75</v>
      </c>
      <c r="I14" s="161" t="n">
        <f aca="false">AVERAGE(J14:K14)</f>
        <v>28.875</v>
      </c>
      <c r="J14" s="161" t="n">
        <f aca="false">AI14</f>
        <v>28.75</v>
      </c>
      <c r="K14" s="161" t="n">
        <f aca="false">AJ14</f>
        <v>29</v>
      </c>
      <c r="L14" s="161" t="n">
        <f aca="false">AK14</f>
        <v>32.25</v>
      </c>
      <c r="M14" s="161" t="n">
        <f aca="false">AL14</f>
        <v>41.25</v>
      </c>
      <c r="N14" s="161" t="n">
        <f aca="false">AVERAGE(K14:M14)</f>
        <v>34.1666666666667</v>
      </c>
      <c r="O14" s="161" t="n">
        <f aca="false">AVERAGE(P14:R14)</f>
        <v>53.9166666666667</v>
      </c>
      <c r="P14" s="161" t="n">
        <f aca="false">AM14</f>
        <v>54.25</v>
      </c>
      <c r="Q14" s="161" t="n">
        <f aca="false">AN14</f>
        <v>60</v>
      </c>
      <c r="R14" s="161" t="n">
        <f aca="false">AO14</f>
        <v>47.5</v>
      </c>
      <c r="S14" s="161" t="n">
        <f aca="false">AVERAGE(T14:V14)</f>
        <v>35.3333333333333</v>
      </c>
      <c r="T14" s="161" t="n">
        <f aca="false">AP14</f>
        <v>36.25</v>
      </c>
      <c r="U14" s="161" t="n">
        <f aca="false">AQ14</f>
        <v>34.25</v>
      </c>
      <c r="V14" s="161" t="n">
        <f aca="false">AR14</f>
        <v>35.5</v>
      </c>
      <c r="W14" s="168" t="n">
        <f aca="false">SUM(AG33:AR33)/SUM($AG$5:$AR$5)</f>
        <v>38.1490196078431</v>
      </c>
      <c r="X14" s="161" t="n">
        <f aca="false">SUM(AS33:BD33)/SUM($AS$5:$BD$5)</f>
        <v>41.0490196078431</v>
      </c>
      <c r="Y14" s="161" t="n">
        <f aca="false">SUM(BE33:BR33)/SUM($BE$5:$BR$5)</f>
        <v>40.6907718120805</v>
      </c>
      <c r="Z14" s="161" t="n">
        <f aca="false">SUM(BQ33:CB33)/SUM($BQ$5:$CB$5)</f>
        <v>41.743568627451</v>
      </c>
      <c r="AA14" s="161" t="n">
        <f aca="false">SUM(CC33:DX33)/SUM($CC$5:$DX$5)</f>
        <v>42.4299019607843</v>
      </c>
      <c r="AB14" s="169" t="n">
        <f aca="false">SUM(DY33:EJ33)/SUM($DY$5:$EJ$5)</f>
        <v>43.184296875</v>
      </c>
      <c r="AC14" s="170" t="n">
        <f aca="false">(C14*C$5+D14*D$5+SUM(AG33:EJ33))/(SUM(C$5:D$5)+SUM($AG$5:$EJ$5))</f>
        <v>41.4849398108341</v>
      </c>
      <c r="AD14" s="164"/>
      <c r="AE14" s="164"/>
      <c r="AF14" s="165"/>
      <c r="AG14" s="171" t="n">
        <f aca="false">VLOOKUP(AG$7,'[6]Curve Summary'!$A$9:$AG$161,2)</f>
        <v>29.5</v>
      </c>
      <c r="AH14" s="171" t="n">
        <f aca="false">VLOOKUP(AH$7,'[6]Curve Summary'!$A$9:$AG$161,2)</f>
        <v>28.75</v>
      </c>
      <c r="AI14" s="171" t="n">
        <f aca="false">VLOOKUP(AI$7,'[6]Curve Summary'!$A$9:$AG$161,2)</f>
        <v>28.75</v>
      </c>
      <c r="AJ14" s="171" t="n">
        <f aca="false">VLOOKUP(AJ$7,'[6]Curve Summary'!$A$9:$AG$161,2)</f>
        <v>29</v>
      </c>
      <c r="AK14" s="171" t="n">
        <f aca="false">VLOOKUP(AK$7,'[6]Curve Summary'!$A$9:$AG$161,2)</f>
        <v>32.25</v>
      </c>
      <c r="AL14" s="171" t="n">
        <f aca="false">VLOOKUP(AL$7,'[6]Curve Summary'!$A$9:$AG$161,2)</f>
        <v>41.25</v>
      </c>
      <c r="AM14" s="171" t="n">
        <f aca="false">VLOOKUP(AM$7,'[6]Curve Summary'!$A$9:$AG$161,2)</f>
        <v>54.25</v>
      </c>
      <c r="AN14" s="171" t="n">
        <f aca="false">VLOOKUP(AN$7,'[6]Curve Summary'!$A$9:$AG$161,2)</f>
        <v>60</v>
      </c>
      <c r="AO14" s="171" t="n">
        <f aca="false">VLOOKUP(AO$7,'[6]Curve Summary'!$A$9:$AG$161,2)</f>
        <v>47.5</v>
      </c>
      <c r="AP14" s="171" t="n">
        <f aca="false">VLOOKUP(AP$7,'[6]Curve Summary'!$A$9:$AG$161,2)</f>
        <v>36.25</v>
      </c>
      <c r="AQ14" s="171" t="n">
        <f aca="false">VLOOKUP(AQ$7,'[6]Curve Summary'!$A$9:$AG$161,2)</f>
        <v>34.25</v>
      </c>
      <c r="AR14" s="171" t="n">
        <f aca="false">VLOOKUP(AR$7,'[6]Curve Summary'!$A$9:$AG$161,2)</f>
        <v>35.5</v>
      </c>
      <c r="AS14" s="171" t="n">
        <f aca="false">VLOOKUP(AS$7,'[6]Curve Summary'!$A$9:$AG$161,2)</f>
        <v>35.5</v>
      </c>
      <c r="AT14" s="171" t="n">
        <f aca="false">VLOOKUP(AT$7,'[6]Curve Summary'!$A$9:$AG$161,2)</f>
        <v>35.5</v>
      </c>
      <c r="AU14" s="171" t="n">
        <f aca="false">VLOOKUP(AU$7,'[6]Curve Summary'!$A$9:$AG$161,2)</f>
        <v>35.5</v>
      </c>
      <c r="AV14" s="171" t="n">
        <f aca="false">VLOOKUP(AV$7,'[6]Curve Summary'!$A$9:$AG$161,2)</f>
        <v>34</v>
      </c>
      <c r="AW14" s="171" t="n">
        <f aca="false">VLOOKUP(AW$7,'[6]Curve Summary'!$A$9:$AG$161,2)</f>
        <v>35</v>
      </c>
      <c r="AX14" s="171" t="n">
        <f aca="false">VLOOKUP(AX$7,'[6]Curve Summary'!$A$9:$AG$161,2)</f>
        <v>41.5</v>
      </c>
      <c r="AY14" s="171" t="n">
        <f aca="false">VLOOKUP(AY$7,'[6]Curve Summary'!$A$9:$AG$161,2)</f>
        <v>53.5</v>
      </c>
      <c r="AZ14" s="171" t="n">
        <f aca="false">VLOOKUP(AZ$7,'[6]Curve Summary'!$A$9:$AG$161,2)</f>
        <v>63.5</v>
      </c>
      <c r="BA14" s="171" t="n">
        <f aca="false">VLOOKUP(BA$7,'[6]Curve Summary'!$A$9:$AG$161,2)</f>
        <v>50</v>
      </c>
      <c r="BB14" s="171" t="n">
        <f aca="false">VLOOKUP(BB$7,'[6]Curve Summary'!$A$9:$AG$161,2)</f>
        <v>37</v>
      </c>
      <c r="BC14" s="171" t="n">
        <f aca="false">VLOOKUP(BC$7,'[6]Curve Summary'!$A$9:$AG$161,2)</f>
        <v>36</v>
      </c>
      <c r="BD14" s="171" t="n">
        <f aca="false">VLOOKUP(BD$7,'[6]Curve Summary'!$A$9:$AG$161,2)</f>
        <v>35.5</v>
      </c>
      <c r="BE14" s="171" t="n">
        <f aca="false">VLOOKUP(BE$7,'[6]Curve Summary'!$A$9:$AG$161,2)</f>
        <v>36.21</v>
      </c>
      <c r="BF14" s="171" t="n">
        <f aca="false">VLOOKUP(BF$7,'[6]Curve Summary'!$A$9:$AG$161,2)</f>
        <v>36.21</v>
      </c>
      <c r="BG14" s="171" t="n">
        <f aca="false">VLOOKUP(BG$7,'[6]Curve Summary'!$A$9:$AG$161,2)</f>
        <v>36.21</v>
      </c>
      <c r="BH14" s="171" t="n">
        <f aca="false">VLOOKUP(BH$7,'[6]Curve Summary'!$A$9:$AG$161,2)</f>
        <v>34.82</v>
      </c>
      <c r="BI14" s="171" t="n">
        <f aca="false">VLOOKUP(BI$7,'[6]Curve Summary'!$A$9:$AG$161,2)</f>
        <v>35.74</v>
      </c>
      <c r="BJ14" s="171" t="n">
        <f aca="false">VLOOKUP(BJ$7,'[6]Curve Summary'!$A$9:$AG$161,2)</f>
        <v>41.77</v>
      </c>
      <c r="BK14" s="171" t="n">
        <f aca="false">VLOOKUP(BK$7,'[6]Curve Summary'!$A$9:$AG$161,2)</f>
        <v>52.89</v>
      </c>
      <c r="BL14" s="171" t="n">
        <f aca="false">VLOOKUP(BL$7,'[6]Curve Summary'!$A$9:$AG$161,2)</f>
        <v>62.16</v>
      </c>
      <c r="BM14" s="171" t="n">
        <f aca="false">VLOOKUP(BM$7,'[6]Curve Summary'!$A$9:$AG$161,2)</f>
        <v>49.65</v>
      </c>
      <c r="BN14" s="171" t="n">
        <f aca="false">VLOOKUP(BN$7,'[6]Curve Summary'!$A$9:$AG$161,2)</f>
        <v>37.6</v>
      </c>
      <c r="BO14" s="171" t="n">
        <f aca="false">VLOOKUP(BO$7,'[6]Curve Summary'!$A$9:$AG$161,2)</f>
        <v>36.67</v>
      </c>
      <c r="BP14" s="171" t="n">
        <f aca="false">VLOOKUP(BP$7,'[6]Curve Summary'!$A$9:$AG$161,2)</f>
        <v>36.21</v>
      </c>
      <c r="BQ14" s="171" t="n">
        <f aca="false">VLOOKUP(BQ$7,'[6]Curve Summary'!$A$9:$AG$161,2)</f>
        <v>36.47</v>
      </c>
      <c r="BR14" s="171" t="n">
        <f aca="false">VLOOKUP(BR$7,'[6]Curve Summary'!$A$9:$AG$161,2)</f>
        <v>36.47</v>
      </c>
      <c r="BS14" s="171" t="n">
        <f aca="false">VLOOKUP(BS$7,'[6]Curve Summary'!$A$9:$AG$161,2)</f>
        <v>36.47</v>
      </c>
      <c r="BT14" s="171" t="n">
        <f aca="false">VLOOKUP(BT$7,'[6]Curve Summary'!$A$9:$AG$161,2)</f>
        <v>35.07</v>
      </c>
      <c r="BU14" s="171" t="n">
        <f aca="false">VLOOKUP(BU$7,'[6]Curve Summary'!$A$9:$AG$161,2)</f>
        <v>36</v>
      </c>
      <c r="BV14" s="171" t="n">
        <f aca="false">VLOOKUP(BV$7,'[6]Curve Summary'!$A$9:$AG$161,2)</f>
        <v>42.07</v>
      </c>
      <c r="BW14" s="171" t="n">
        <f aca="false">VLOOKUP(BW$7,'[6]Curve Summary'!$A$9:$AG$161,2)</f>
        <v>53.27</v>
      </c>
      <c r="BX14" s="171" t="n">
        <f aca="false">VLOOKUP(BX$7,'[6]Curve Summary'!$A$9:$AG$161,2)</f>
        <v>62.61</v>
      </c>
      <c r="BY14" s="171" t="n">
        <f aca="false">VLOOKUP(BY$7,'[6]Curve Summary'!$A$9:$AG$161,2)</f>
        <v>50.01</v>
      </c>
      <c r="BZ14" s="171" t="n">
        <f aca="false">VLOOKUP(BZ$7,'[6]Curve Summary'!$A$9:$AG$161,2)</f>
        <v>37.87</v>
      </c>
      <c r="CA14" s="171" t="n">
        <f aca="false">VLOOKUP(CA$7,'[6]Curve Summary'!$A$9:$AG$161,2)</f>
        <v>36.94</v>
      </c>
      <c r="CB14" s="171" t="n">
        <f aca="false">VLOOKUP(CB$7,'[6]Curve Summary'!$A$9:$AG$161,2)</f>
        <v>36.47</v>
      </c>
      <c r="CC14" s="171" t="n">
        <f aca="false">VLOOKUP(CC$7,'[6]Curve Summary'!$A$9:$AG$161,2)</f>
        <v>36.73</v>
      </c>
      <c r="CD14" s="171" t="n">
        <f aca="false">VLOOKUP(CD$7,'[6]Curve Summary'!$A$9:$AG$161,2)</f>
        <v>36.73</v>
      </c>
      <c r="CE14" s="171" t="n">
        <f aca="false">VLOOKUP(CE$7,'[6]Curve Summary'!$A$9:$AG$161,2)</f>
        <v>36.73</v>
      </c>
      <c r="CF14" s="171" t="n">
        <f aca="false">VLOOKUP(CF$7,'[6]Curve Summary'!$A$9:$AG$161,2)</f>
        <v>35.32</v>
      </c>
      <c r="CG14" s="171" t="n">
        <f aca="false">VLOOKUP(CG$7,'[6]Curve Summary'!$A$9:$AG$161,2)</f>
        <v>36.26</v>
      </c>
      <c r="CH14" s="171" t="n">
        <f aca="false">VLOOKUP(CH$7,'[6]Curve Summary'!$A$9:$AG$161,2)</f>
        <v>42.38</v>
      </c>
      <c r="CI14" s="171" t="n">
        <f aca="false">VLOOKUP(CI$7,'[6]Curve Summary'!$A$9:$AG$161,2)</f>
        <v>53.66</v>
      </c>
      <c r="CJ14" s="171" t="n">
        <f aca="false">VLOOKUP(CJ$7,'[6]Curve Summary'!$A$9:$AG$161,2)</f>
        <v>63.06</v>
      </c>
      <c r="CK14" s="171" t="n">
        <f aca="false">VLOOKUP(CK$7,'[6]Curve Summary'!$A$9:$AG$161,2)</f>
        <v>50.37</v>
      </c>
      <c r="CL14" s="171" t="n">
        <f aca="false">VLOOKUP(CL$7,'[6]Curve Summary'!$A$9:$AG$161,2)</f>
        <v>38.15</v>
      </c>
      <c r="CM14" s="171" t="n">
        <f aca="false">VLOOKUP(CM$7,'[6]Curve Summary'!$A$9:$AG$161,2)</f>
        <v>37.21</v>
      </c>
      <c r="CN14" s="171" t="n">
        <f aca="false">VLOOKUP(CN$7,'[6]Curve Summary'!$A$9:$AG$161,2)</f>
        <v>36.74</v>
      </c>
      <c r="CO14" s="171" t="n">
        <f aca="false">VLOOKUP(CO$7,'[6]Curve Summary'!$A$9:$AG$161,2)</f>
        <v>37</v>
      </c>
      <c r="CP14" s="171" t="n">
        <f aca="false">VLOOKUP(CP$7,'[6]Curve Summary'!$A$9:$AG$161,2)</f>
        <v>37</v>
      </c>
      <c r="CQ14" s="171" t="n">
        <f aca="false">VLOOKUP(CQ$7,'[6]Curve Summary'!$A$9:$AG$161,2)</f>
        <v>37</v>
      </c>
      <c r="CR14" s="171" t="n">
        <f aca="false">VLOOKUP(CR$7,'[6]Curve Summary'!$A$9:$AG$161,2)</f>
        <v>35.58</v>
      </c>
      <c r="CS14" s="171" t="n">
        <f aca="false">VLOOKUP(CS$7,'[6]Curve Summary'!$A$9:$AG$161,2)</f>
        <v>36.52</v>
      </c>
      <c r="CT14" s="171" t="n">
        <f aca="false">VLOOKUP(CT$7,'[6]Curve Summary'!$A$9:$AG$161,2)</f>
        <v>42.68</v>
      </c>
      <c r="CU14" s="171" t="n">
        <f aca="false">VLOOKUP(CU$7,'[6]Curve Summary'!$A$9:$AG$161,2)</f>
        <v>54.04</v>
      </c>
      <c r="CV14" s="171" t="n">
        <f aca="false">VLOOKUP(CV$7,'[6]Curve Summary'!$A$9:$AG$161,2)</f>
        <v>63.51</v>
      </c>
      <c r="CW14" s="171" t="n">
        <f aca="false">VLOOKUP(CW$7,'[6]Curve Summary'!$A$9:$AG$161,2)</f>
        <v>50.73</v>
      </c>
      <c r="CX14" s="171" t="n">
        <f aca="false">VLOOKUP(CX$7,'[6]Curve Summary'!$A$9:$AG$161,2)</f>
        <v>38.42</v>
      </c>
      <c r="CY14" s="171" t="n">
        <f aca="false">VLOOKUP(CY$7,'[6]Curve Summary'!$A$9:$AG$161,2)</f>
        <v>37.47</v>
      </c>
      <c r="CZ14" s="171" t="n">
        <f aca="false">VLOOKUP(CZ$7,'[6]Curve Summary'!$A$9:$AG$161,2)</f>
        <v>37</v>
      </c>
      <c r="DA14" s="171" t="n">
        <f aca="false">VLOOKUP(DA$7,'[6]Curve Summary'!$A$9:$AG$161,2)</f>
        <v>37.26</v>
      </c>
      <c r="DB14" s="171" t="n">
        <f aca="false">VLOOKUP(DB$7,'[6]Curve Summary'!$A$9:$AG$161,2)</f>
        <v>37.26</v>
      </c>
      <c r="DC14" s="171" t="n">
        <f aca="false">VLOOKUP(DC$7,'[6]Curve Summary'!$A$9:$AG$161,2)</f>
        <v>37.26</v>
      </c>
      <c r="DD14" s="171" t="n">
        <f aca="false">VLOOKUP(DD$7,'[6]Curve Summary'!$A$9:$AG$161,2)</f>
        <v>35.83</v>
      </c>
      <c r="DE14" s="171" t="n">
        <f aca="false">VLOOKUP(DE$7,'[6]Curve Summary'!$A$9:$AG$161,2)</f>
        <v>36.78</v>
      </c>
      <c r="DF14" s="171" t="n">
        <f aca="false">VLOOKUP(DF$7,'[6]Curve Summary'!$A$9:$AG$161,2)</f>
        <v>42.98</v>
      </c>
      <c r="DG14" s="171" t="n">
        <f aca="false">VLOOKUP(DG$7,'[6]Curve Summary'!$A$9:$AG$161,2)</f>
        <v>54.43</v>
      </c>
      <c r="DH14" s="171" t="n">
        <f aca="false">VLOOKUP(DH$7,'[6]Curve Summary'!$A$9:$AG$161,2)</f>
        <v>63.96</v>
      </c>
      <c r="DI14" s="171" t="n">
        <f aca="false">VLOOKUP(DI$7,'[6]Curve Summary'!$A$9:$AG$161,2)</f>
        <v>51.09</v>
      </c>
      <c r="DJ14" s="171" t="n">
        <f aca="false">VLOOKUP(DJ$7,'[6]Curve Summary'!$A$9:$AG$161,2)</f>
        <v>38.69</v>
      </c>
      <c r="DK14" s="171" t="n">
        <f aca="false">VLOOKUP(DK$7,'[6]Curve Summary'!$A$9:$AG$161,2)</f>
        <v>37.74</v>
      </c>
      <c r="DL14" s="171" t="n">
        <f aca="false">VLOOKUP(DL$7,'[6]Curve Summary'!$A$9:$AG$161,2)</f>
        <v>37.26</v>
      </c>
      <c r="DM14" s="171" t="n">
        <f aca="false">VLOOKUP(DM$7,'[6]Curve Summary'!$A$9:$AG$161,2)</f>
        <v>37.52</v>
      </c>
      <c r="DN14" s="171" t="n">
        <f aca="false">VLOOKUP(DN$7,'[6]Curve Summary'!$A$9:$AG$161,2)</f>
        <v>37.52</v>
      </c>
      <c r="DO14" s="171" t="n">
        <f aca="false">VLOOKUP(DO$7,'[6]Curve Summary'!$A$9:$AG$161,2)</f>
        <v>37.52</v>
      </c>
      <c r="DP14" s="171" t="n">
        <f aca="false">VLOOKUP(DP$7,'[6]Curve Summary'!$A$9:$AG$161,2)</f>
        <v>36.08</v>
      </c>
      <c r="DQ14" s="171" t="n">
        <f aca="false">VLOOKUP(DQ$7,'[6]Curve Summary'!$A$9:$AG$161,2)</f>
        <v>37.04</v>
      </c>
      <c r="DR14" s="171" t="n">
        <f aca="false">VLOOKUP(DR$7,'[6]Curve Summary'!$A$9:$AG$161,2)</f>
        <v>43.28</v>
      </c>
      <c r="DS14" s="171" t="n">
        <f aca="false">VLOOKUP(DS$7,'[6]Curve Summary'!$A$9:$AG$161,2)</f>
        <v>54.81</v>
      </c>
      <c r="DT14" s="171" t="n">
        <f aca="false">VLOOKUP(DT$7,'[6]Curve Summary'!$A$9:$AG$161,2)</f>
        <v>64.41</v>
      </c>
      <c r="DU14" s="171" t="n">
        <f aca="false">VLOOKUP(DU$7,'[6]Curve Summary'!$A$9:$AG$161,2)</f>
        <v>51.45</v>
      </c>
      <c r="DV14" s="171" t="n">
        <f aca="false">VLOOKUP(DV$7,'[6]Curve Summary'!$A$9:$AG$161,2)</f>
        <v>38.96</v>
      </c>
      <c r="DW14" s="171" t="n">
        <f aca="false">VLOOKUP(DW$7,'[6]Curve Summary'!$A$9:$AG$161,2)</f>
        <v>38</v>
      </c>
      <c r="DX14" s="171" t="n">
        <f aca="false">VLOOKUP(DX$7,'[6]Curve Summary'!$A$9:$AG$161,2)</f>
        <v>37.52</v>
      </c>
      <c r="DY14" s="171" t="n">
        <f aca="false">VLOOKUP(DY$7,'[6]Curve Summary'!$A$9:$AG$161,2)</f>
        <v>37.78</v>
      </c>
      <c r="DZ14" s="171" t="n">
        <f aca="false">VLOOKUP(DZ$7,'[6]Curve Summary'!$A$9:$AG$161,2)</f>
        <v>37.78</v>
      </c>
      <c r="EA14" s="171" t="n">
        <f aca="false">VLOOKUP(EA$7,'[6]Curve Summary'!$A$9:$AG$161,2)</f>
        <v>37.78</v>
      </c>
      <c r="EB14" s="171" t="n">
        <f aca="false">VLOOKUP(EB$7,'[6]Curve Summary'!$A$9:$AG$161,2)</f>
        <v>36.33</v>
      </c>
      <c r="EC14" s="171" t="n">
        <f aca="false">VLOOKUP(EC$7,'[6]Curve Summary'!$A$9:$AG$161,2)</f>
        <v>37.3</v>
      </c>
      <c r="ED14" s="171" t="n">
        <f aca="false">VLOOKUP(ED$7,'[6]Curve Summary'!$A$9:$AG$161,2)</f>
        <v>43.59</v>
      </c>
      <c r="EE14" s="171" t="n">
        <f aca="false">VLOOKUP(EE$7,'[6]Curve Summary'!$A$9:$AG$161,2)</f>
        <v>55.19</v>
      </c>
      <c r="EF14" s="171" t="n">
        <f aca="false">VLOOKUP(EF$7,'[6]Curve Summary'!$A$9:$AG$161,2)</f>
        <v>64.86</v>
      </c>
      <c r="EG14" s="171" t="n">
        <f aca="false">VLOOKUP(EG$7,'[6]Curve Summary'!$A$9:$AG$161,2)</f>
        <v>51.81</v>
      </c>
      <c r="EH14" s="171" t="n">
        <f aca="false">VLOOKUP(EH$7,'[6]Curve Summary'!$A$9:$AG$161,2)</f>
        <v>39.24</v>
      </c>
      <c r="EI14" s="171" t="n">
        <f aca="false">VLOOKUP(EI$7,'[6]Curve Summary'!$A$9:$AG$161,2)</f>
        <v>38.27</v>
      </c>
      <c r="EJ14" s="171" t="n">
        <f aca="false">VLOOKUP(EJ$7,'[6]Curve Summary'!$A$9:$AG$161,2)</f>
        <v>37.79</v>
      </c>
    </row>
    <row r="15" customFormat="false" ht="13.7" hidden="false" customHeight="true" outlineLevel="0" collapsed="false">
      <c r="A15" s="172" t="s">
        <v>184</v>
      </c>
      <c r="B15" s="173" t="s">
        <v>185</v>
      </c>
      <c r="C15" s="174" t="n">
        <f aca="false">'[6]Power Desk Daily Price'!$AC15</f>
        <v>20.95</v>
      </c>
      <c r="D15" s="174" t="n">
        <f aca="true">IF(ISERROR((AVERAGE(OFFSET('[6]Curve Summary'!$G$6,10,0,17,1))*17+8*'[6]Curve Summary Backup'!$G$38)/25),'[6]Curve Summary Backup'!$G$38,(AVERAGE(OFFSET('[6]Curve Summary'!$G$6,10,0,17,1))*17+8*'[6]Curve Summary Backup'!$G$38)/25)</f>
        <v>27.5</v>
      </c>
      <c r="E15" s="175" t="n">
        <f aca="false">(C15*C$5+D15*D$5)/(SUM(C$5:D$5))</f>
        <v>25.6285714285714</v>
      </c>
      <c r="F15" s="174" t="n">
        <f aca="false">AVERAGE(G15:H15)</f>
        <v>30.5</v>
      </c>
      <c r="G15" s="174" t="n">
        <f aca="false">AG15</f>
        <v>31</v>
      </c>
      <c r="H15" s="174" t="n">
        <f aca="false">AH15</f>
        <v>30</v>
      </c>
      <c r="I15" s="174" t="n">
        <f aca="false">AVERAGE(J15:K15)</f>
        <v>30.5</v>
      </c>
      <c r="J15" s="174" t="n">
        <f aca="false">AI15</f>
        <v>30</v>
      </c>
      <c r="K15" s="174" t="n">
        <f aca="false">AJ15</f>
        <v>31</v>
      </c>
      <c r="L15" s="174" t="n">
        <f aca="false">AK15</f>
        <v>35.25</v>
      </c>
      <c r="M15" s="174" t="n">
        <f aca="false">AL15</f>
        <v>46.25</v>
      </c>
      <c r="N15" s="174" t="n">
        <f aca="false">AVERAGE(K15:M15)</f>
        <v>37.5</v>
      </c>
      <c r="O15" s="174" t="n">
        <f aca="false">AVERAGE(P15:R15)</f>
        <v>61.9166666666667</v>
      </c>
      <c r="P15" s="174" t="n">
        <f aca="false">AM15</f>
        <v>61.25</v>
      </c>
      <c r="Q15" s="174" t="n">
        <f aca="false">AN15</f>
        <v>70</v>
      </c>
      <c r="R15" s="174" t="n">
        <f aca="false">AO15</f>
        <v>54.5</v>
      </c>
      <c r="S15" s="174" t="n">
        <f aca="false">AVERAGE(T15:V15)</f>
        <v>37.5</v>
      </c>
      <c r="T15" s="174" t="n">
        <f aca="false">AP15</f>
        <v>38.75</v>
      </c>
      <c r="U15" s="174" t="n">
        <f aca="false">AQ15</f>
        <v>36.25</v>
      </c>
      <c r="V15" s="174" t="n">
        <f aca="false">AR15</f>
        <v>37.5</v>
      </c>
      <c r="W15" s="175" t="n">
        <f aca="false">SUM(AG34:AR34)/SUM($AG$5:$AR$5)</f>
        <v>41.8656862745098</v>
      </c>
      <c r="X15" s="174" t="n">
        <f aca="false">SUM(AS34:BD34)/SUM($AS$5:$BD$5)</f>
        <v>44.3843137254902</v>
      </c>
      <c r="Y15" s="174" t="n">
        <f aca="false">SUM(BE34:BR34)/SUM($BE$5:$BR$5)</f>
        <v>43.8863422818792</v>
      </c>
      <c r="Z15" s="174" t="n">
        <f aca="false">SUM(BQ34:CB34)/SUM($BQ$5:$CB$5)</f>
        <v>45.0427843137255</v>
      </c>
      <c r="AA15" s="174" t="n">
        <f aca="false">SUM(CC34:DX34)/SUM($CC$5:$DX$5)</f>
        <v>45.5908921568627</v>
      </c>
      <c r="AB15" s="176" t="n">
        <f aca="false">SUM(DY34:EJ34)/SUM($DY$5:$EJ$5)</f>
        <v>46.1704296875</v>
      </c>
      <c r="AC15" s="177" t="n">
        <f aca="false">(C15*C$5+D15*D$5+SUM(AG34:EJ34))/(SUM(C$5:D$5)+SUM($AG$5:$EJ$5))</f>
        <v>44.7151074806535</v>
      </c>
      <c r="AD15" s="164"/>
      <c r="AE15" s="164"/>
      <c r="AF15" s="165"/>
      <c r="AG15" s="161" t="n">
        <f aca="false">VLOOKUP(AG$7,'[6]Curve Summary'!$A$9:$AG$161,7)</f>
        <v>31</v>
      </c>
      <c r="AH15" s="161" t="n">
        <f aca="false">VLOOKUP(AH$7,'[6]Curve Summary'!$A$9:$AG$161,7)</f>
        <v>30</v>
      </c>
      <c r="AI15" s="161" t="n">
        <f aca="false">VLOOKUP(AI$7,'[6]Curve Summary'!$A$9:$AG$161,7)</f>
        <v>30</v>
      </c>
      <c r="AJ15" s="161" t="n">
        <f aca="false">VLOOKUP(AJ$7,'[6]Curve Summary'!$A$9:$AG$161,7)</f>
        <v>31</v>
      </c>
      <c r="AK15" s="161" t="n">
        <f aca="false">VLOOKUP(AK$7,'[6]Curve Summary'!$A$9:$AG$161,7)</f>
        <v>35.25</v>
      </c>
      <c r="AL15" s="161" t="n">
        <f aca="false">VLOOKUP(AL$7,'[6]Curve Summary'!$A$9:$AG$161,7)</f>
        <v>46.25</v>
      </c>
      <c r="AM15" s="161" t="n">
        <f aca="false">VLOOKUP(AM$7,'[6]Curve Summary'!$A$9:$AG$161,7)</f>
        <v>61.25</v>
      </c>
      <c r="AN15" s="161" t="n">
        <f aca="false">VLOOKUP(AN$7,'[6]Curve Summary'!$A$9:$AG$161,7)</f>
        <v>70</v>
      </c>
      <c r="AO15" s="161" t="n">
        <f aca="false">VLOOKUP(AO$7,'[6]Curve Summary'!$A$9:$AG$161,7)</f>
        <v>54.5</v>
      </c>
      <c r="AP15" s="161" t="n">
        <f aca="false">VLOOKUP(AP$7,'[6]Curve Summary'!$A$9:$AG$161,7)</f>
        <v>38.75</v>
      </c>
      <c r="AQ15" s="161" t="n">
        <f aca="false">VLOOKUP(AQ$7,'[6]Curve Summary'!$A$9:$AG$161,7)</f>
        <v>36.25</v>
      </c>
      <c r="AR15" s="161" t="n">
        <f aca="false">VLOOKUP(AR$7,'[6]Curve Summary'!$A$9:$AG$161,7)</f>
        <v>37.5</v>
      </c>
      <c r="AS15" s="161" t="n">
        <f aca="false">VLOOKUP(AS$7,'[6]Curve Summary'!$A$9:$AG$161,7)</f>
        <v>37.5</v>
      </c>
      <c r="AT15" s="161" t="n">
        <f aca="false">VLOOKUP(AT$7,'[6]Curve Summary'!$A$9:$AG$161,7)</f>
        <v>37.5</v>
      </c>
      <c r="AU15" s="161" t="n">
        <f aca="false">VLOOKUP(AU$7,'[6]Curve Summary'!$A$9:$AG$161,7)</f>
        <v>37.5</v>
      </c>
      <c r="AV15" s="161" t="n">
        <f aca="false">VLOOKUP(AV$7,'[6]Curve Summary'!$A$9:$AG$161,7)</f>
        <v>36</v>
      </c>
      <c r="AW15" s="161" t="n">
        <f aca="false">VLOOKUP(AW$7,'[6]Curve Summary'!$A$9:$AG$161,7)</f>
        <v>37</v>
      </c>
      <c r="AX15" s="161" t="n">
        <f aca="false">VLOOKUP(AX$7,'[6]Curve Summary'!$A$9:$AG$161,7)</f>
        <v>46</v>
      </c>
      <c r="AY15" s="161" t="n">
        <f aca="false">VLOOKUP(AY$7,'[6]Curve Summary'!$A$9:$AG$161,7)</f>
        <v>59.5</v>
      </c>
      <c r="AZ15" s="161" t="n">
        <f aca="false">VLOOKUP(AZ$7,'[6]Curve Summary'!$A$9:$AG$161,7)</f>
        <v>71.5</v>
      </c>
      <c r="BA15" s="161" t="n">
        <f aca="false">VLOOKUP(BA$7,'[6]Curve Summary'!$A$9:$AG$161,7)</f>
        <v>56</v>
      </c>
      <c r="BB15" s="161" t="n">
        <f aca="false">VLOOKUP(BB$7,'[6]Curve Summary'!$A$9:$AG$161,7)</f>
        <v>39.25</v>
      </c>
      <c r="BC15" s="161" t="n">
        <f aca="false">VLOOKUP(BC$7,'[6]Curve Summary'!$A$9:$AG$161,7)</f>
        <v>37.75</v>
      </c>
      <c r="BD15" s="161" t="n">
        <f aca="false">VLOOKUP(BD$7,'[6]Curve Summary'!$A$9:$AG$161,7)</f>
        <v>37</v>
      </c>
      <c r="BE15" s="161" t="n">
        <f aca="false">VLOOKUP(BE$7,'[6]Curve Summary'!$A$9:$AG$161,7)</f>
        <v>38.41</v>
      </c>
      <c r="BF15" s="161" t="n">
        <f aca="false">VLOOKUP(BF$7,'[6]Curve Summary'!$A$9:$AG$161,7)</f>
        <v>38.41</v>
      </c>
      <c r="BG15" s="161" t="n">
        <f aca="false">VLOOKUP(BG$7,'[6]Curve Summary'!$A$9:$AG$161,7)</f>
        <v>38.41</v>
      </c>
      <c r="BH15" s="161" t="n">
        <f aca="false">VLOOKUP(BH$7,'[6]Curve Summary'!$A$9:$AG$161,7)</f>
        <v>37.02</v>
      </c>
      <c r="BI15" s="161" t="n">
        <f aca="false">VLOOKUP(BI$7,'[6]Curve Summary'!$A$9:$AG$161,7)</f>
        <v>37.94</v>
      </c>
      <c r="BJ15" s="161" t="n">
        <f aca="false">VLOOKUP(BJ$7,'[6]Curve Summary'!$A$9:$AG$161,7)</f>
        <v>46.1</v>
      </c>
      <c r="BK15" s="161" t="n">
        <f aca="false">VLOOKUP(BK$7,'[6]Curve Summary'!$A$9:$AG$161,7)</f>
        <v>58.49</v>
      </c>
      <c r="BL15" s="161" t="n">
        <f aca="false">VLOOKUP(BL$7,'[6]Curve Summary'!$A$9:$AG$161,7)</f>
        <v>69.46</v>
      </c>
      <c r="BM15" s="161" t="n">
        <f aca="false">VLOOKUP(BM$7,'[6]Curve Summary'!$A$9:$AG$161,7)</f>
        <v>55.25</v>
      </c>
      <c r="BN15" s="161" t="n">
        <f aca="false">VLOOKUP(BN$7,'[6]Curve Summary'!$A$9:$AG$161,7)</f>
        <v>40.01</v>
      </c>
      <c r="BO15" s="161" t="n">
        <f aca="false">VLOOKUP(BO$7,'[6]Curve Summary'!$A$9:$AG$161,7)</f>
        <v>38.65</v>
      </c>
      <c r="BP15" s="161" t="n">
        <f aca="false">VLOOKUP(BP$7,'[6]Curve Summary'!$A$9:$AG$161,7)</f>
        <v>37.98</v>
      </c>
      <c r="BQ15" s="161" t="n">
        <f aca="false">VLOOKUP(BQ$7,'[6]Curve Summary'!$A$9:$AG$161,7)</f>
        <v>38.79</v>
      </c>
      <c r="BR15" s="161" t="n">
        <f aca="false">VLOOKUP(BR$7,'[6]Curve Summary'!$A$9:$AG$161,7)</f>
        <v>38.79</v>
      </c>
      <c r="BS15" s="161" t="n">
        <f aca="false">VLOOKUP(BS$7,'[6]Curve Summary'!$A$9:$AG$161,7)</f>
        <v>38.79</v>
      </c>
      <c r="BT15" s="161" t="n">
        <f aca="false">VLOOKUP(BT$7,'[6]Curve Summary'!$A$9:$AG$161,7)</f>
        <v>37.39</v>
      </c>
      <c r="BU15" s="161" t="n">
        <f aca="false">VLOOKUP(BU$7,'[6]Curve Summary'!$A$9:$AG$161,7)</f>
        <v>38.32</v>
      </c>
      <c r="BV15" s="161" t="n">
        <f aca="false">VLOOKUP(BV$7,'[6]Curve Summary'!$A$9:$AG$161,7)</f>
        <v>46.2</v>
      </c>
      <c r="BW15" s="161" t="n">
        <f aca="false">VLOOKUP(BW$7,'[6]Curve Summary'!$A$9:$AG$161,7)</f>
        <v>58.47</v>
      </c>
      <c r="BX15" s="161" t="n">
        <f aca="false">VLOOKUP(BX$7,'[6]Curve Summary'!$A$9:$AG$161,7)</f>
        <v>69.25</v>
      </c>
      <c r="BY15" s="161" t="n">
        <f aca="false">VLOOKUP(BY$7,'[6]Curve Summary'!$A$9:$AG$161,7)</f>
        <v>55.21</v>
      </c>
      <c r="BZ15" s="161" t="n">
        <f aca="false">VLOOKUP(BZ$7,'[6]Curve Summary'!$A$9:$AG$161,7)</f>
        <v>40.37</v>
      </c>
      <c r="CA15" s="161" t="n">
        <f aca="false">VLOOKUP(CA$7,'[6]Curve Summary'!$A$9:$AG$161,7)</f>
        <v>39.08</v>
      </c>
      <c r="CB15" s="161" t="n">
        <f aca="false">VLOOKUP(CB$7,'[6]Curve Summary'!$A$9:$AG$161,7)</f>
        <v>38.43</v>
      </c>
      <c r="CC15" s="161" t="n">
        <f aca="false">VLOOKUP(CC$7,'[6]Curve Summary'!$A$9:$AG$161,7)</f>
        <v>39.15</v>
      </c>
      <c r="CD15" s="161" t="n">
        <f aca="false">VLOOKUP(CD$7,'[6]Curve Summary'!$A$9:$AG$161,7)</f>
        <v>39.15</v>
      </c>
      <c r="CE15" s="161" t="n">
        <f aca="false">VLOOKUP(CE$7,'[6]Curve Summary'!$A$9:$AG$161,7)</f>
        <v>39.15</v>
      </c>
      <c r="CF15" s="161" t="n">
        <f aca="false">VLOOKUP(CF$7,'[6]Curve Summary'!$A$9:$AG$161,7)</f>
        <v>37.74</v>
      </c>
      <c r="CG15" s="161" t="n">
        <f aca="false">VLOOKUP(CG$7,'[6]Curve Summary'!$A$9:$AG$161,7)</f>
        <v>38.68</v>
      </c>
      <c r="CH15" s="161" t="n">
        <f aca="false">VLOOKUP(CH$7,'[6]Curve Summary'!$A$9:$AG$161,7)</f>
        <v>46.34</v>
      </c>
      <c r="CI15" s="161" t="n">
        <f aca="false">VLOOKUP(CI$7,'[6]Curve Summary'!$A$9:$AG$161,7)</f>
        <v>58.52</v>
      </c>
      <c r="CJ15" s="161" t="n">
        <f aca="false">VLOOKUP(CJ$7,'[6]Curve Summary'!$A$9:$AG$161,7)</f>
        <v>69.14</v>
      </c>
      <c r="CK15" s="161" t="n">
        <f aca="false">VLOOKUP(CK$7,'[6]Curve Summary'!$A$9:$AG$161,7)</f>
        <v>55.23</v>
      </c>
      <c r="CL15" s="161" t="n">
        <f aca="false">VLOOKUP(CL$7,'[6]Curve Summary'!$A$9:$AG$161,7)</f>
        <v>40.72</v>
      </c>
      <c r="CM15" s="161" t="n">
        <f aca="false">VLOOKUP(CM$7,'[6]Curve Summary'!$A$9:$AG$161,7)</f>
        <v>39.47</v>
      </c>
      <c r="CN15" s="161" t="n">
        <f aca="false">VLOOKUP(CN$7,'[6]Curve Summary'!$A$9:$AG$161,7)</f>
        <v>38.85</v>
      </c>
      <c r="CO15" s="161" t="n">
        <f aca="false">VLOOKUP(CO$7,'[6]Curve Summary'!$A$9:$AG$161,7)</f>
        <v>39.45</v>
      </c>
      <c r="CP15" s="161" t="n">
        <f aca="false">VLOOKUP(CP$7,'[6]Curve Summary'!$A$9:$AG$161,7)</f>
        <v>39.45</v>
      </c>
      <c r="CQ15" s="161" t="n">
        <f aca="false">VLOOKUP(CQ$7,'[6]Curve Summary'!$A$9:$AG$161,7)</f>
        <v>39.45</v>
      </c>
      <c r="CR15" s="161" t="n">
        <f aca="false">VLOOKUP(CR$7,'[6]Curve Summary'!$A$9:$AG$161,7)</f>
        <v>38.04</v>
      </c>
      <c r="CS15" s="161" t="n">
        <f aca="false">VLOOKUP(CS$7,'[6]Curve Summary'!$A$9:$AG$161,7)</f>
        <v>38.97</v>
      </c>
      <c r="CT15" s="161" t="n">
        <f aca="false">VLOOKUP(CT$7,'[6]Curve Summary'!$A$9:$AG$161,7)</f>
        <v>46.52</v>
      </c>
      <c r="CU15" s="161" t="n">
        <f aca="false">VLOOKUP(CU$7,'[6]Curve Summary'!$A$9:$AG$161,7)</f>
        <v>58.68</v>
      </c>
      <c r="CV15" s="161" t="n">
        <f aca="false">VLOOKUP(CV$7,'[6]Curve Summary'!$A$9:$AG$161,7)</f>
        <v>69.25</v>
      </c>
      <c r="CW15" s="161" t="n">
        <f aca="false">VLOOKUP(CW$7,'[6]Curve Summary'!$A$9:$AG$161,7)</f>
        <v>55.37</v>
      </c>
      <c r="CX15" s="161" t="n">
        <f aca="false">VLOOKUP(CX$7,'[6]Curve Summary'!$A$9:$AG$161,7)</f>
        <v>41</v>
      </c>
      <c r="CY15" s="161" t="n">
        <f aca="false">VLOOKUP(CY$7,'[6]Curve Summary'!$A$9:$AG$161,7)</f>
        <v>39.78</v>
      </c>
      <c r="CZ15" s="161" t="n">
        <f aca="false">VLOOKUP(CZ$7,'[6]Curve Summary'!$A$9:$AG$161,7)</f>
        <v>39.17</v>
      </c>
      <c r="DA15" s="161" t="n">
        <f aca="false">VLOOKUP(DA$7,'[6]Curve Summary'!$A$9:$AG$161,7)</f>
        <v>39.72</v>
      </c>
      <c r="DB15" s="161" t="n">
        <f aca="false">VLOOKUP(DB$7,'[6]Curve Summary'!$A$9:$AG$161,7)</f>
        <v>39.72</v>
      </c>
      <c r="DC15" s="161" t="n">
        <f aca="false">VLOOKUP(DC$7,'[6]Curve Summary'!$A$9:$AG$161,7)</f>
        <v>39.72</v>
      </c>
      <c r="DD15" s="161" t="n">
        <f aca="false">VLOOKUP(DD$7,'[6]Curve Summary'!$A$9:$AG$161,7)</f>
        <v>38.3</v>
      </c>
      <c r="DE15" s="161" t="n">
        <f aca="false">VLOOKUP(DE$7,'[6]Curve Summary'!$A$9:$AG$161,7)</f>
        <v>39.25</v>
      </c>
      <c r="DF15" s="161" t="n">
        <f aca="false">VLOOKUP(DF$7,'[6]Curve Summary'!$A$9:$AG$161,7)</f>
        <v>46.72</v>
      </c>
      <c r="DG15" s="161" t="n">
        <f aca="false">VLOOKUP(DG$7,'[6]Curve Summary'!$A$9:$AG$161,7)</f>
        <v>58.9</v>
      </c>
      <c r="DH15" s="161" t="n">
        <f aca="false">VLOOKUP(DH$7,'[6]Curve Summary'!$A$9:$AG$161,7)</f>
        <v>69.44</v>
      </c>
      <c r="DI15" s="161" t="n">
        <f aca="false">VLOOKUP(DI$7,'[6]Curve Summary'!$A$9:$AG$161,7)</f>
        <v>55.56</v>
      </c>
      <c r="DJ15" s="161" t="n">
        <f aca="false">VLOOKUP(DJ$7,'[6]Curve Summary'!$A$9:$AG$161,7)</f>
        <v>41.27</v>
      </c>
      <c r="DK15" s="161" t="n">
        <f aca="false">VLOOKUP(DK$7,'[6]Curve Summary'!$A$9:$AG$161,7)</f>
        <v>40.07</v>
      </c>
      <c r="DL15" s="161" t="n">
        <f aca="false">VLOOKUP(DL$7,'[6]Curve Summary'!$A$9:$AG$161,7)</f>
        <v>39.46</v>
      </c>
      <c r="DM15" s="161" t="n">
        <f aca="false">VLOOKUP(DM$7,'[6]Curve Summary'!$A$9:$AG$161,7)</f>
        <v>39.99</v>
      </c>
      <c r="DN15" s="161" t="n">
        <f aca="false">VLOOKUP(DN$7,'[6]Curve Summary'!$A$9:$AG$161,7)</f>
        <v>39.99</v>
      </c>
      <c r="DO15" s="161" t="n">
        <f aca="false">VLOOKUP(DO$7,'[6]Curve Summary'!$A$9:$AG$161,7)</f>
        <v>39.99</v>
      </c>
      <c r="DP15" s="161" t="n">
        <f aca="false">VLOOKUP(DP$7,'[6]Curve Summary'!$A$9:$AG$161,7)</f>
        <v>38.55</v>
      </c>
      <c r="DQ15" s="161" t="n">
        <f aca="false">VLOOKUP(DQ$7,'[6]Curve Summary'!$A$9:$AG$161,7)</f>
        <v>39.51</v>
      </c>
      <c r="DR15" s="161" t="n">
        <f aca="false">VLOOKUP(DR$7,'[6]Curve Summary'!$A$9:$AG$161,7)</f>
        <v>46.93</v>
      </c>
      <c r="DS15" s="161" t="n">
        <f aca="false">VLOOKUP(DS$7,'[6]Curve Summary'!$A$9:$AG$161,7)</f>
        <v>59.11</v>
      </c>
      <c r="DT15" s="161" t="n">
        <f aca="false">VLOOKUP(DT$7,'[6]Curve Summary'!$A$9:$AG$161,7)</f>
        <v>69.64</v>
      </c>
      <c r="DU15" s="161" t="n">
        <f aca="false">VLOOKUP(DU$7,'[6]Curve Summary'!$A$9:$AG$161,7)</f>
        <v>55.76</v>
      </c>
      <c r="DV15" s="161" t="n">
        <f aca="false">VLOOKUP(DV$7,'[6]Curve Summary'!$A$9:$AG$161,7)</f>
        <v>41.53</v>
      </c>
      <c r="DW15" s="161" t="n">
        <f aca="false">VLOOKUP(DW$7,'[6]Curve Summary'!$A$9:$AG$161,7)</f>
        <v>40.34</v>
      </c>
      <c r="DX15" s="161" t="n">
        <f aca="false">VLOOKUP(DX$7,'[6]Curve Summary'!$A$9:$AG$161,7)</f>
        <v>39.74</v>
      </c>
      <c r="DY15" s="161" t="n">
        <f aca="false">VLOOKUP(DY$7,'[6]Curve Summary'!$A$9:$AG$161,7)</f>
        <v>40.2</v>
      </c>
      <c r="DZ15" s="161" t="n">
        <f aca="false">VLOOKUP(DZ$7,'[6]Curve Summary'!$A$9:$AG$161,7)</f>
        <v>40.2</v>
      </c>
      <c r="EA15" s="161" t="n">
        <f aca="false">VLOOKUP(EA$7,'[6]Curve Summary'!$A$9:$AG$161,7)</f>
        <v>40.21</v>
      </c>
      <c r="EB15" s="161" t="n">
        <f aca="false">VLOOKUP(EB$7,'[6]Curve Summary'!$A$9:$AG$161,7)</f>
        <v>38.76</v>
      </c>
      <c r="EC15" s="161" t="n">
        <f aca="false">VLOOKUP(EC$7,'[6]Curve Summary'!$A$9:$AG$161,7)</f>
        <v>39.73</v>
      </c>
      <c r="ED15" s="161" t="n">
        <f aca="false">VLOOKUP(ED$7,'[6]Curve Summary'!$A$9:$AG$161,7)</f>
        <v>47.09</v>
      </c>
      <c r="EE15" s="161" t="n">
        <f aca="false">VLOOKUP(EE$7,'[6]Curve Summary'!$A$9:$AG$161,7)</f>
        <v>59.28</v>
      </c>
      <c r="EF15" s="161" t="n">
        <f aca="false">VLOOKUP(EF$7,'[6]Curve Summary'!$A$9:$AG$161,7)</f>
        <v>69.8</v>
      </c>
      <c r="EG15" s="161" t="n">
        <f aca="false">VLOOKUP(EG$7,'[6]Curve Summary'!$A$9:$AG$161,7)</f>
        <v>55.91</v>
      </c>
      <c r="EH15" s="161" t="n">
        <f aca="false">VLOOKUP(EH$7,'[6]Curve Summary'!$A$9:$AG$161,7)</f>
        <v>41.76</v>
      </c>
      <c r="EI15" s="161" t="n">
        <f aca="false">VLOOKUP(EI$7,'[6]Curve Summary'!$A$9:$AG$161,7)</f>
        <v>40.58</v>
      </c>
      <c r="EJ15" s="161" t="n">
        <f aca="false">VLOOKUP(EJ$7,'[6]Curve Summary'!$A$9:$AG$161,7)</f>
        <v>39.99</v>
      </c>
    </row>
    <row r="16" customFormat="false" ht="13.7" hidden="false" customHeight="true" outlineLevel="0" collapsed="false">
      <c r="A16" s="178"/>
      <c r="B16" s="179"/>
      <c r="C16" s="161"/>
      <c r="D16" s="161"/>
      <c r="E16" s="161"/>
      <c r="F16" s="161"/>
      <c r="G16" s="161"/>
      <c r="H16" s="161"/>
      <c r="I16" s="161"/>
      <c r="J16" s="161"/>
      <c r="K16" s="161"/>
      <c r="L16" s="161"/>
      <c r="M16" s="161"/>
      <c r="N16" s="161"/>
      <c r="O16" s="161"/>
      <c r="P16" s="161"/>
      <c r="Q16" s="161"/>
      <c r="R16" s="161"/>
      <c r="S16" s="161"/>
      <c r="T16" s="161"/>
      <c r="U16" s="161"/>
      <c r="V16" s="161"/>
      <c r="W16" s="161"/>
      <c r="X16" s="161"/>
      <c r="Y16" s="161"/>
      <c r="Z16" s="161"/>
      <c r="AA16" s="161"/>
      <c r="AB16" s="161"/>
      <c r="AC16" s="159"/>
      <c r="AD16" s="164"/>
      <c r="AE16" s="164"/>
      <c r="AF16" s="165"/>
      <c r="AG16" s="161"/>
      <c r="AH16" s="161"/>
      <c r="AI16" s="161"/>
      <c r="AJ16" s="161"/>
      <c r="AK16" s="161"/>
      <c r="AL16" s="161"/>
      <c r="AM16" s="161"/>
      <c r="AN16" s="161"/>
      <c r="AO16" s="161"/>
      <c r="AP16" s="161"/>
      <c r="AQ16" s="161"/>
      <c r="AR16" s="161"/>
      <c r="AS16" s="161"/>
      <c r="AT16" s="161"/>
      <c r="AU16" s="161"/>
      <c r="AV16" s="161"/>
      <c r="AW16" s="161"/>
      <c r="AX16" s="161"/>
      <c r="AY16" s="161"/>
      <c r="AZ16" s="161"/>
      <c r="BA16" s="161"/>
      <c r="BB16" s="161"/>
      <c r="BC16" s="161"/>
      <c r="BD16" s="161"/>
      <c r="BE16" s="161"/>
      <c r="BF16" s="161"/>
      <c r="BG16" s="161"/>
      <c r="BH16" s="161"/>
      <c r="BI16" s="161"/>
      <c r="BJ16" s="161"/>
      <c r="BK16" s="161"/>
      <c r="BL16" s="161"/>
      <c r="BM16" s="161"/>
      <c r="BN16" s="161"/>
      <c r="BO16" s="161"/>
      <c r="BP16" s="161"/>
      <c r="BQ16" s="161"/>
      <c r="BR16" s="161"/>
      <c r="BS16" s="161"/>
      <c r="BT16" s="161"/>
      <c r="BU16" s="161"/>
      <c r="BV16" s="161"/>
      <c r="BW16" s="161"/>
      <c r="BX16" s="161"/>
      <c r="BY16" s="161"/>
      <c r="BZ16" s="161"/>
      <c r="CA16" s="161"/>
      <c r="CB16" s="161"/>
      <c r="CC16" s="161"/>
      <c r="CD16" s="161"/>
      <c r="CE16" s="161"/>
      <c r="CF16" s="161"/>
      <c r="CG16" s="161"/>
      <c r="CH16" s="161"/>
      <c r="CI16" s="161"/>
      <c r="CJ16" s="161"/>
      <c r="CK16" s="161"/>
      <c r="CL16" s="161"/>
      <c r="CM16" s="161"/>
      <c r="CN16" s="161"/>
      <c r="CO16" s="161"/>
      <c r="CP16" s="161"/>
      <c r="CQ16" s="161"/>
      <c r="CR16" s="161"/>
      <c r="CS16" s="161"/>
      <c r="CT16" s="161"/>
      <c r="CU16" s="161"/>
      <c r="CV16" s="161"/>
      <c r="CW16" s="161"/>
      <c r="CX16" s="161"/>
      <c r="CY16" s="161"/>
      <c r="CZ16" s="161"/>
      <c r="DA16" s="161"/>
      <c r="DB16" s="161"/>
      <c r="DC16" s="161"/>
      <c r="DD16" s="161"/>
      <c r="DE16" s="161"/>
      <c r="DF16" s="161"/>
      <c r="DG16" s="161"/>
      <c r="DH16" s="161"/>
      <c r="DI16" s="161"/>
      <c r="DJ16" s="161"/>
      <c r="DK16" s="161"/>
      <c r="DL16" s="161"/>
      <c r="DM16" s="161"/>
      <c r="DN16" s="161"/>
      <c r="DO16" s="161"/>
      <c r="DP16" s="161"/>
      <c r="DQ16" s="161"/>
      <c r="DR16" s="161"/>
      <c r="DS16" s="161"/>
      <c r="DT16" s="161"/>
      <c r="DU16" s="161"/>
      <c r="DV16" s="161"/>
      <c r="DW16" s="161"/>
      <c r="DX16" s="161"/>
      <c r="DY16" s="161"/>
      <c r="DZ16" s="161"/>
      <c r="EA16" s="161"/>
      <c r="EB16" s="161"/>
      <c r="EC16" s="161"/>
      <c r="ED16" s="161"/>
      <c r="EE16" s="161"/>
      <c r="EF16" s="161"/>
      <c r="EG16" s="161"/>
      <c r="EH16" s="161"/>
      <c r="EI16" s="161"/>
      <c r="EJ16" s="161"/>
    </row>
    <row r="17" customFormat="false" ht="13.7" hidden="false" customHeight="true" outlineLevel="0" collapsed="false">
      <c r="A17" s="180" t="s">
        <v>186</v>
      </c>
      <c r="B17" s="173"/>
      <c r="C17" s="174"/>
      <c r="D17" s="174"/>
      <c r="E17" s="174"/>
      <c r="F17" s="174"/>
      <c r="G17" s="174"/>
      <c r="H17" s="174"/>
      <c r="I17" s="174"/>
      <c r="J17" s="174"/>
      <c r="K17" s="174"/>
      <c r="L17" s="174"/>
      <c r="M17" s="174"/>
      <c r="N17" s="174"/>
      <c r="O17" s="174"/>
      <c r="P17" s="174"/>
      <c r="Q17" s="174"/>
      <c r="R17" s="174"/>
      <c r="S17" s="174"/>
      <c r="T17" s="174"/>
      <c r="U17" s="174"/>
      <c r="V17" s="174"/>
      <c r="W17" s="174"/>
      <c r="X17" s="174"/>
      <c r="Y17" s="174"/>
      <c r="Z17" s="174"/>
      <c r="AA17" s="174"/>
      <c r="AB17" s="174"/>
      <c r="AC17" s="174"/>
      <c r="AD17" s="164"/>
      <c r="AE17" s="164"/>
      <c r="AF17" s="165"/>
      <c r="AG17" s="161"/>
      <c r="AH17" s="161"/>
      <c r="AI17" s="161"/>
      <c r="AJ17" s="161"/>
      <c r="AK17" s="161"/>
      <c r="AL17" s="161"/>
      <c r="AM17" s="161"/>
      <c r="AN17" s="161"/>
      <c r="AO17" s="161"/>
      <c r="AP17" s="161"/>
      <c r="AQ17" s="161"/>
      <c r="AR17" s="161"/>
      <c r="AS17" s="161"/>
      <c r="AT17" s="161"/>
      <c r="AU17" s="161"/>
      <c r="AV17" s="161"/>
      <c r="AW17" s="161"/>
      <c r="AX17" s="161"/>
      <c r="AY17" s="161"/>
      <c r="AZ17" s="161"/>
      <c r="BA17" s="161"/>
      <c r="BB17" s="161"/>
      <c r="BC17" s="161"/>
      <c r="BD17" s="161"/>
      <c r="BE17" s="161"/>
      <c r="BF17" s="161"/>
      <c r="BG17" s="161"/>
      <c r="BH17" s="161"/>
      <c r="BI17" s="161"/>
      <c r="BJ17" s="161"/>
      <c r="BK17" s="161"/>
      <c r="BL17" s="161"/>
      <c r="BM17" s="161"/>
      <c r="BN17" s="161"/>
      <c r="BO17" s="161"/>
      <c r="BP17" s="161"/>
      <c r="BQ17" s="161"/>
      <c r="BR17" s="161"/>
      <c r="BS17" s="161"/>
      <c r="BT17" s="161"/>
      <c r="BU17" s="161"/>
      <c r="BV17" s="161"/>
      <c r="BW17" s="161"/>
      <c r="BX17" s="161"/>
      <c r="BY17" s="161"/>
      <c r="BZ17" s="161"/>
      <c r="CA17" s="161"/>
      <c r="CB17" s="161"/>
      <c r="CC17" s="161"/>
      <c r="CD17" s="161"/>
      <c r="CE17" s="161"/>
      <c r="CF17" s="161"/>
      <c r="CG17" s="161"/>
      <c r="CH17" s="161"/>
      <c r="CI17" s="161"/>
      <c r="CJ17" s="161"/>
      <c r="CK17" s="161"/>
      <c r="CL17" s="161"/>
      <c r="CM17" s="161"/>
      <c r="CN17" s="161"/>
      <c r="CO17" s="161"/>
      <c r="CP17" s="161"/>
      <c r="CQ17" s="161"/>
      <c r="CR17" s="161"/>
      <c r="CS17" s="161"/>
      <c r="CT17" s="161"/>
      <c r="CU17" s="161"/>
      <c r="CV17" s="161"/>
      <c r="CW17" s="161"/>
      <c r="CX17" s="161"/>
      <c r="CY17" s="161"/>
      <c r="CZ17" s="161"/>
      <c r="DA17" s="161"/>
      <c r="DB17" s="161"/>
      <c r="DC17" s="161"/>
      <c r="DD17" s="161"/>
      <c r="DE17" s="161"/>
      <c r="DF17" s="161"/>
      <c r="DG17" s="161"/>
      <c r="DH17" s="161"/>
      <c r="DI17" s="161"/>
      <c r="DJ17" s="161"/>
      <c r="DK17" s="161"/>
      <c r="DL17" s="161"/>
      <c r="DM17" s="161"/>
      <c r="DN17" s="161"/>
      <c r="DO17" s="161"/>
      <c r="DP17" s="161"/>
      <c r="DQ17" s="161"/>
      <c r="DR17" s="161"/>
      <c r="DS17" s="161"/>
      <c r="DT17" s="161"/>
      <c r="DU17" s="161"/>
      <c r="DV17" s="161"/>
      <c r="DW17" s="161"/>
      <c r="DX17" s="161"/>
      <c r="DY17" s="161"/>
      <c r="DZ17" s="161"/>
      <c r="EA17" s="161"/>
      <c r="EB17" s="161"/>
      <c r="EC17" s="161"/>
      <c r="ED17" s="161"/>
      <c r="EE17" s="161"/>
      <c r="EF17" s="161"/>
      <c r="EG17" s="161"/>
      <c r="EH17" s="161"/>
      <c r="EI17" s="161"/>
      <c r="EJ17" s="161"/>
    </row>
    <row r="18" customFormat="false" ht="13.7" hidden="false" customHeight="true" outlineLevel="0" collapsed="false">
      <c r="A18" s="181" t="s">
        <v>187</v>
      </c>
      <c r="B18" s="182" t="s">
        <v>188</v>
      </c>
      <c r="C18" s="183" t="n">
        <f aca="false">'[6]Power Desk Daily Price'!$AC18</f>
        <v>34.0111072964138</v>
      </c>
      <c r="D18" s="183" t="n">
        <f aca="true">IF(ISERROR((AVERAGE(OFFSET('[6]Curve Summary ALBERTA'!$R$6,9,0,14,1))*14+6*'[6]Curve Summary Backup'!$R$38)/20),'[6]Curve Summary Backup'!$R$38,(AVERAGE(OFFSET('[6]Curve Summary ALBERTA'!$R$6,9,0,14,1))*14+6*'[6]Curve Summary Backup'!$R$38)/20)</f>
        <v>53.4898505340576</v>
      </c>
      <c r="E18" s="184" t="n">
        <f aca="false">(C18*C$5+D18*D$5)/(SUM(C$5:D$5))</f>
        <v>47.9244953233022</v>
      </c>
      <c r="F18" s="183" t="n">
        <f aca="false">AVERAGE(G18:H18)</f>
        <v>67.7033042907715</v>
      </c>
      <c r="G18" s="183" t="n">
        <f aca="false">AG18</f>
        <v>68.0266189575195</v>
      </c>
      <c r="H18" s="183" t="n">
        <f aca="false">AH18</f>
        <v>67.3799896240234</v>
      </c>
      <c r="I18" s="183" t="n">
        <f aca="false">AVERAGE(J18:K18)</f>
        <v>61.726664352417</v>
      </c>
      <c r="J18" s="183" t="n">
        <f aca="false">AI18</f>
        <v>67.0490570068359</v>
      </c>
      <c r="K18" s="183" t="n">
        <f aca="false">AJ18</f>
        <v>56.4042716979981</v>
      </c>
      <c r="L18" s="183" t="n">
        <f aca="false">AK18</f>
        <v>57.2992889404297</v>
      </c>
      <c r="M18" s="183" t="n">
        <f aca="false">AL18</f>
        <v>58.1543922424316</v>
      </c>
      <c r="N18" s="183" t="n">
        <f aca="false">AVERAGE(K18:M18)</f>
        <v>57.2859842936198</v>
      </c>
      <c r="O18" s="183" t="n">
        <f aca="false">AVERAGE(P18:R18)</f>
        <v>51.8770671103423</v>
      </c>
      <c r="P18" s="183" t="n">
        <f aca="false">AM18</f>
        <v>51.2812485152748</v>
      </c>
      <c r="Q18" s="183" t="n">
        <f aca="false">AN18</f>
        <v>52.0603325557209</v>
      </c>
      <c r="R18" s="183" t="n">
        <f aca="false">AO18</f>
        <v>52.2896202600311</v>
      </c>
      <c r="S18" s="183" t="n">
        <f aca="false">AVERAGE(T18:V18)</f>
        <v>66.6106565550612</v>
      </c>
      <c r="T18" s="183" t="n">
        <f aca="false">AP18</f>
        <v>61.2328018020418</v>
      </c>
      <c r="U18" s="183" t="n">
        <f aca="false">AQ18</f>
        <v>67.2130946128982</v>
      </c>
      <c r="V18" s="183" t="n">
        <f aca="false">AR18</f>
        <v>71.3860732502437</v>
      </c>
      <c r="W18" s="183" t="n">
        <f aca="false">SUM(AG37:AR37)/SUM($AG$5:$AR$5)</f>
        <v>60.7365209659061</v>
      </c>
      <c r="X18" s="183" t="n">
        <f aca="false">SUM(AS37:BD37)/SUM($AS$5:$BD$5)</f>
        <v>50.7456162827802</v>
      </c>
      <c r="Y18" s="183" t="n">
        <f aca="false">SUM(BE37:BR37)/SUM($BE$5:$BR$5)</f>
        <v>50.7979906677315</v>
      </c>
      <c r="Z18" s="183" t="n">
        <f aca="false">SUM(BQ37:CB37)/SUM($BQ$5:$CB$5)</f>
        <v>49.2749636736268</v>
      </c>
      <c r="AA18" s="183" t="n">
        <f aca="false">SUM(CC37:DX37)/SUM($CC$5:$DX$5)</f>
        <v>46.6250961718475</v>
      </c>
      <c r="AB18" s="185" t="n">
        <f aca="false">SUM(DY37:EJ37)/SUM($DY$5:$EJ$5)</f>
        <v>48.4694505277396</v>
      </c>
      <c r="AC18" s="186" t="n">
        <f aca="false">(C18*C$5+D18*D$5+SUM(AG37:EJ37))/(SUM(C$5:D$5)+SUM($AG$5:$EJ$5))</f>
        <v>49.5680743732167</v>
      </c>
      <c r="AD18" s="164"/>
      <c r="AE18" s="164"/>
      <c r="AF18" s="165"/>
      <c r="AG18" s="161" t="n">
        <f aca="false">VLOOKUP(AG$7,'[6]Curve Summary ALBERTA'!$A$13:$AG$161,18)</f>
        <v>68.0266189575195</v>
      </c>
      <c r="AH18" s="161" t="n">
        <f aca="false">VLOOKUP(AH$7,'[6]Curve Summary ALBERTA'!$A$13:$AG$161,18)</f>
        <v>67.3799896240234</v>
      </c>
      <c r="AI18" s="161" t="n">
        <f aca="false">VLOOKUP(AI$7,'[6]Curve Summary ALBERTA'!$A$13:$AG$161,18)</f>
        <v>67.0490570068359</v>
      </c>
      <c r="AJ18" s="161" t="n">
        <f aca="false">VLOOKUP(AJ$7,'[6]Curve Summary ALBERTA'!$A$13:$AG$161,18)</f>
        <v>56.4042716979981</v>
      </c>
      <c r="AK18" s="161" t="n">
        <f aca="false">VLOOKUP(AK$7,'[6]Curve Summary ALBERTA'!$A$13:$AG$161,18)</f>
        <v>57.2992889404297</v>
      </c>
      <c r="AL18" s="161" t="n">
        <f aca="false">VLOOKUP(AL$7,'[6]Curve Summary ALBERTA'!$A$13:$AG$161,18)</f>
        <v>58.1543922424316</v>
      </c>
      <c r="AM18" s="161" t="n">
        <f aca="false">VLOOKUP(AM$7,'[6]Curve Summary ALBERTA'!$A$13:$AG$161,18)</f>
        <v>51.2812485152748</v>
      </c>
      <c r="AN18" s="161" t="n">
        <f aca="false">VLOOKUP(AN$7,'[6]Curve Summary ALBERTA'!$A$13:$AG$161,18)</f>
        <v>52.0603325557209</v>
      </c>
      <c r="AO18" s="161" t="n">
        <f aca="false">VLOOKUP(AO$7,'[6]Curve Summary ALBERTA'!$A$13:$AG$161,18)</f>
        <v>52.2896202600311</v>
      </c>
      <c r="AP18" s="161" t="n">
        <f aca="false">VLOOKUP(AP$7,'[6]Curve Summary ALBERTA'!$A$13:$AG$161,18)</f>
        <v>61.2328018020418</v>
      </c>
      <c r="AQ18" s="161" t="n">
        <f aca="false">VLOOKUP(AQ$7,'[6]Curve Summary ALBERTA'!$A$13:$AG$161,18)</f>
        <v>67.2130946128982</v>
      </c>
      <c r="AR18" s="161" t="n">
        <f aca="false">VLOOKUP(AR$7,'[6]Curve Summary ALBERTA'!$A$13:$AG$161,18)</f>
        <v>71.3860732502437</v>
      </c>
      <c r="AS18" s="161" t="n">
        <f aca="false">VLOOKUP(AS$7,'[6]Curve Summary ALBERTA'!$A$13:$AG$161,18)</f>
        <v>52.9379930839653</v>
      </c>
      <c r="AT18" s="161" t="n">
        <f aca="false">VLOOKUP(AT$7,'[6]Curve Summary ALBERTA'!$A$13:$AG$161,18)</f>
        <v>51.7234888245134</v>
      </c>
      <c r="AU18" s="161" t="n">
        <f aca="false">VLOOKUP(AU$7,'[6]Curve Summary ALBERTA'!$A$13:$AG$161,18)</f>
        <v>50.0236305046603</v>
      </c>
      <c r="AV18" s="161" t="n">
        <f aca="false">VLOOKUP(AV$7,'[6]Curve Summary ALBERTA'!$A$13:$AG$161,18)</f>
        <v>48.1614047651468</v>
      </c>
      <c r="AW18" s="161" t="n">
        <f aca="false">VLOOKUP(AW$7,'[6]Curve Summary ALBERTA'!$A$13:$AG$161,18)</f>
        <v>48.2406747755305</v>
      </c>
      <c r="AX18" s="161" t="n">
        <f aca="false">VLOOKUP(AX$7,'[6]Curve Summary ALBERTA'!$A$13:$AG$161,18)</f>
        <v>48.724116334287</v>
      </c>
      <c r="AY18" s="161" t="n">
        <f aca="false">VLOOKUP(AY$7,'[6]Curve Summary ALBERTA'!$A$13:$AG$161,18)</f>
        <v>49.2887659291249</v>
      </c>
      <c r="AZ18" s="161" t="n">
        <f aca="false">VLOOKUP(AZ$7,'[6]Curve Summary ALBERTA'!$A$13:$AG$161,18)</f>
        <v>49.8054026065874</v>
      </c>
      <c r="BA18" s="161" t="n">
        <f aca="false">VLOOKUP(BA$7,'[6]Curve Summary ALBERTA'!$A$13:$AG$161,18)</f>
        <v>49.9337386414034</v>
      </c>
      <c r="BB18" s="161" t="n">
        <f aca="false">VLOOKUP(BB$7,'[6]Curve Summary ALBERTA'!$A$13:$AG$161,18)</f>
        <v>50.6137380870917</v>
      </c>
      <c r="BC18" s="161" t="n">
        <f aca="false">VLOOKUP(BC$7,'[6]Curve Summary ALBERTA'!$A$13:$AG$161,18)</f>
        <v>53.5770905639071</v>
      </c>
      <c r="BD18" s="161" t="n">
        <f aca="false">VLOOKUP(BD$7,'[6]Curve Summary ALBERTA'!$A$13:$AG$161,18)</f>
        <v>56.0801479849221</v>
      </c>
      <c r="BE18" s="161" t="n">
        <f aca="false">VLOOKUP(BE$7,'[6]Curve Summary ALBERTA'!$A$13:$AG$161,18)</f>
        <v>54.3041692263017</v>
      </c>
      <c r="BF18" s="161" t="n">
        <f aca="false">VLOOKUP(BF$7,'[6]Curve Summary ALBERTA'!$A$13:$AG$161,18)</f>
        <v>52.9935182381892</v>
      </c>
      <c r="BG18" s="161" t="n">
        <f aca="false">VLOOKUP(BG$7,'[6]Curve Summary ALBERTA'!$A$13:$AG$161,18)</f>
        <v>50.8977362571376</v>
      </c>
      <c r="BH18" s="161" t="n">
        <f aca="false">VLOOKUP(BH$7,'[6]Curve Summary ALBERTA'!$A$13:$AG$161,18)</f>
        <v>47.6499485810906</v>
      </c>
      <c r="BI18" s="161" t="n">
        <f aca="false">VLOOKUP(BI$7,'[6]Curve Summary ALBERTA'!$A$13:$AG$161,18)</f>
        <v>47.7038424949411</v>
      </c>
      <c r="BJ18" s="161" t="n">
        <f aca="false">VLOOKUP(BJ$7,'[6]Curve Summary ALBERTA'!$A$13:$AG$161,18)</f>
        <v>48.3114880654095</v>
      </c>
      <c r="BK18" s="161" t="n">
        <f aca="false">VLOOKUP(BK$7,'[6]Curve Summary ALBERTA'!$A$13:$AG$161,18)</f>
        <v>48.9524402445578</v>
      </c>
      <c r="BL18" s="161" t="n">
        <f aca="false">VLOOKUP(BL$7,'[6]Curve Summary ALBERTA'!$A$13:$AG$161,18)</f>
        <v>49.5190872437737</v>
      </c>
      <c r="BM18" s="161" t="n">
        <f aca="false">VLOOKUP(BM$7,'[6]Curve Summary ALBERTA'!$A$13:$AG$161,18)</f>
        <v>49.2542199165551</v>
      </c>
      <c r="BN18" s="161" t="n">
        <f aca="false">VLOOKUP(BN$7,'[6]Curve Summary ALBERTA'!$A$13:$AG$161,18)</f>
        <v>49.4544549395876</v>
      </c>
      <c r="BO18" s="161" t="n">
        <f aca="false">VLOOKUP(BO$7,'[6]Curve Summary ALBERTA'!$A$13:$AG$161,18)</f>
        <v>52.5373445901113</v>
      </c>
      <c r="BP18" s="161" t="n">
        <f aca="false">VLOOKUP(BP$7,'[6]Curve Summary ALBERTA'!$A$13:$AG$161,18)</f>
        <v>54.9954380892059</v>
      </c>
      <c r="BQ18" s="161" t="n">
        <f aca="false">VLOOKUP(BQ$7,'[6]Curve Summary ALBERTA'!$A$13:$AG$161,18)</f>
        <v>52.880649059052</v>
      </c>
      <c r="BR18" s="161" t="n">
        <f aca="false">VLOOKUP(BR$7,'[6]Curve Summary ALBERTA'!$A$13:$AG$161,18)</f>
        <v>51.634531563499</v>
      </c>
      <c r="BS18" s="161" t="n">
        <f aca="false">VLOOKUP(BS$7,'[6]Curve Summary ALBERTA'!$A$13:$AG$161,18)</f>
        <v>49.6439627738887</v>
      </c>
      <c r="BT18" s="161" t="n">
        <f aca="false">VLOOKUP(BT$7,'[6]Curve Summary ALBERTA'!$A$13:$AG$161,18)</f>
        <v>46.5602198997419</v>
      </c>
      <c r="BU18" s="161" t="n">
        <f aca="false">VLOOKUP(BU$7,'[6]Curve Summary ALBERTA'!$A$13:$AG$161,18)</f>
        <v>46.6117884592879</v>
      </c>
      <c r="BV18" s="161" t="n">
        <f aca="false">VLOOKUP(BV$7,'[6]Curve Summary ALBERTA'!$A$13:$AG$161,18)</f>
        <v>47.189377886271</v>
      </c>
      <c r="BW18" s="161" t="n">
        <f aca="false">VLOOKUP(BW$7,'[6]Curve Summary ALBERTA'!$A$13:$AG$161,18)</f>
        <v>47.7991283337621</v>
      </c>
      <c r="BX18" s="161" t="n">
        <f aca="false">VLOOKUP(BX$7,'[6]Curve Summary ALBERTA'!$A$13:$AG$161,18)</f>
        <v>48.3384969411336</v>
      </c>
      <c r="BY18" s="161" t="n">
        <f aca="false">VLOOKUP(BY$7,'[6]Curve Summary ALBERTA'!$A$13:$AG$161,18)</f>
        <v>48.0884031210565</v>
      </c>
      <c r="BZ18" s="161" t="n">
        <f aca="false">VLOOKUP(BZ$7,'[6]Curve Summary ALBERTA'!$A$13:$AG$161,18)</f>
        <v>48.2790190311574</v>
      </c>
      <c r="CA18" s="161" t="n">
        <f aca="false">VLOOKUP(CA$7,'[6]Curve Summary ALBERTA'!$A$13:$AG$161,18)</f>
        <v>51.0621333553193</v>
      </c>
      <c r="CB18" s="161" t="n">
        <f aca="false">VLOOKUP(CB$7,'[6]Curve Summary ALBERTA'!$A$13:$AG$161,18)</f>
        <v>53.4072943070582</v>
      </c>
      <c r="CC18" s="161" t="n">
        <f aca="false">VLOOKUP(CC$7,'[6]Curve Summary ALBERTA'!$A$13:$AG$161,18)</f>
        <v>48.3520837648688</v>
      </c>
      <c r="CD18" s="161" t="n">
        <f aca="false">VLOOKUP(CD$7,'[6]Curve Summary ALBERTA'!$A$13:$AG$161,18)</f>
        <v>47.2654016932398</v>
      </c>
      <c r="CE18" s="161" t="n">
        <f aca="false">VLOOKUP(CE$7,'[6]Curve Summary ALBERTA'!$A$13:$AG$161,18)</f>
        <v>45.5090972197186</v>
      </c>
      <c r="CF18" s="161" t="n">
        <f aca="false">VLOOKUP(CF$7,'[6]Curve Summary ALBERTA'!$A$13:$AG$161,18)</f>
        <v>42.7706056686228</v>
      </c>
      <c r="CG18" s="161" t="n">
        <f aca="false">VLOOKUP(CG$7,'[6]Curve Summary ALBERTA'!$A$13:$AG$161,18)</f>
        <v>42.8364805656698</v>
      </c>
      <c r="CH18" s="161" t="n">
        <f aca="false">VLOOKUP(CH$7,'[6]Curve Summary ALBERTA'!$A$13:$AG$161,18)</f>
        <v>43.3756184941927</v>
      </c>
      <c r="CI18" s="161" t="n">
        <f aca="false">VLOOKUP(CI$7,'[6]Curve Summary ALBERTA'!$A$13:$AG$161,18)</f>
        <v>43.9414629206544</v>
      </c>
      <c r="CJ18" s="161" t="n">
        <f aca="false">VLOOKUP(CJ$7,'[6]Curve Summary ALBERTA'!$A$13:$AG$161,18)</f>
        <v>44.4431765654701</v>
      </c>
      <c r="CK18" s="161" t="n">
        <f aca="false">VLOOKUP(CK$7,'[6]Curve Summary ALBERTA'!$A$13:$AG$161,18)</f>
        <v>44.2368287889556</v>
      </c>
      <c r="CL18" s="161" t="n">
        <f aca="false">VLOOKUP(CL$7,'[6]Curve Summary ALBERTA'!$A$13:$AG$161,18)</f>
        <v>44.4244302087307</v>
      </c>
      <c r="CM18" s="161" t="n">
        <f aca="false">VLOOKUP(CM$7,'[6]Curve Summary ALBERTA'!$A$13:$AG$161,18)</f>
        <v>46.8735803806433</v>
      </c>
      <c r="CN18" s="161" t="n">
        <f aca="false">VLOOKUP(CN$7,'[6]Curve Summary ALBERTA'!$A$13:$AG$161,18)</f>
        <v>48.9862763491375</v>
      </c>
      <c r="CO18" s="161" t="n">
        <f aca="false">VLOOKUP(CO$7,'[6]Curve Summary ALBERTA'!$A$13:$AG$161,18)</f>
        <v>49.5406518390521</v>
      </c>
      <c r="CP18" s="161" t="n">
        <f aca="false">VLOOKUP(CP$7,'[6]Curve Summary ALBERTA'!$A$13:$AG$161,18)</f>
        <v>48.432400389594</v>
      </c>
      <c r="CQ18" s="161" t="n">
        <f aca="false">VLOOKUP(CQ$7,'[6]Curve Summary ALBERTA'!$A$13:$AG$161,18)</f>
        <v>46.6544723741956</v>
      </c>
      <c r="CR18" s="161" t="n">
        <f aca="false">VLOOKUP(CR$7,'[6]Curve Summary ALBERTA'!$A$13:$AG$161,18)</f>
        <v>43.8908843763714</v>
      </c>
      <c r="CS18" s="161" t="n">
        <f aca="false">VLOOKUP(CS$7,'[6]Curve Summary ALBERTA'!$A$13:$AG$161,18)</f>
        <v>43.9393073122803</v>
      </c>
      <c r="CT18" s="161" t="n">
        <f aca="false">VLOOKUP(CT$7,'[6]Curve Summary ALBERTA'!$A$13:$AG$161,18)</f>
        <v>44.4603637319686</v>
      </c>
      <c r="CU18" s="161" t="n">
        <f aca="false">VLOOKUP(CU$7,'[6]Curve Summary ALBERTA'!$A$13:$AG$161,18)</f>
        <v>45.007600569297</v>
      </c>
      <c r="CV18" s="161" t="n">
        <f aca="false">VLOOKUP(CV$7,'[6]Curve Summary ALBERTA'!$A$13:$AG$161,18)</f>
        <v>45.4887707969623</v>
      </c>
      <c r="CW18" s="161" t="n">
        <f aca="false">VLOOKUP(CW$7,'[6]Curve Summary ALBERTA'!$A$13:$AG$161,18)</f>
        <v>45.2605529484073</v>
      </c>
      <c r="CX18" s="161" t="n">
        <f aca="false">VLOOKUP(CX$7,'[6]Curve Summary ALBERTA'!$A$13:$AG$161,18)</f>
        <v>45.4263395263632</v>
      </c>
      <c r="CY18" s="161" t="n">
        <f aca="false">VLOOKUP(CY$7,'[6]Curve Summary ALBERTA'!$A$13:$AG$161,18)</f>
        <v>47.9813360499163</v>
      </c>
      <c r="CZ18" s="161" t="n">
        <f aca="false">VLOOKUP(CZ$7,'[6]Curve Summary ALBERTA'!$A$13:$AG$161,18)</f>
        <v>50.0763088316825</v>
      </c>
      <c r="DA18" s="161" t="n">
        <f aca="false">VLOOKUP(DA$7,'[6]Curve Summary ALBERTA'!$A$13:$AG$161,18)</f>
        <v>50.6609231351373</v>
      </c>
      <c r="DB18" s="161" t="n">
        <f aca="false">VLOOKUP(DB$7,'[6]Curve Summary ALBERTA'!$A$13:$AG$161,18)</f>
        <v>49.5521579294653</v>
      </c>
      <c r="DC18" s="161" t="n">
        <f aca="false">VLOOKUP(DC$7,'[6]Curve Summary ALBERTA'!$A$13:$AG$161,18)</f>
        <v>47.7746443445451</v>
      </c>
      <c r="DD18" s="161" t="n">
        <f aca="false">VLOOKUP(DD$7,'[6]Curve Summary ALBERTA'!$A$13:$AG$161,18)</f>
        <v>44.8817219772094</v>
      </c>
      <c r="DE18" s="161" t="n">
        <f aca="false">VLOOKUP(DE$7,'[6]Curve Summary ALBERTA'!$A$13:$AG$161,18)</f>
        <v>44.9284196623909</v>
      </c>
      <c r="DF18" s="161" t="n">
        <f aca="false">VLOOKUP(DF$7,'[6]Curve Summary ALBERTA'!$A$13:$AG$161,18)</f>
        <v>45.4470220552392</v>
      </c>
      <c r="DG18" s="161" t="n">
        <f aca="false">VLOOKUP(DG$7,'[6]Curve Summary ALBERTA'!$A$13:$AG$161,18)</f>
        <v>45.9917836705312</v>
      </c>
      <c r="DH18" s="161" t="n">
        <f aca="false">VLOOKUP(DH$7,'[6]Curve Summary ALBERTA'!$A$13:$AG$161,18)</f>
        <v>46.4704785948055</v>
      </c>
      <c r="DI18" s="161" t="n">
        <f aca="false">VLOOKUP(DI$7,'[6]Curve Summary ALBERTA'!$A$13:$AG$161,18)</f>
        <v>46.2408253014401</v>
      </c>
      <c r="DJ18" s="161" t="n">
        <f aca="false">VLOOKUP(DJ$7,'[6]Curve Summary ALBERTA'!$A$13:$AG$161,18)</f>
        <v>46.404635288506</v>
      </c>
      <c r="DK18" s="161" t="n">
        <f aca="false">VLOOKUP(DK$7,'[6]Curve Summary ALBERTA'!$A$13:$AG$161,18)</f>
        <v>47.8919969643919</v>
      </c>
      <c r="DL18" s="161" t="n">
        <f aca="false">VLOOKUP(DL$7,'[6]Curve Summary ALBERTA'!$A$13:$AG$161,18)</f>
        <v>49.9903670889502</v>
      </c>
      <c r="DM18" s="161" t="n">
        <f aca="false">VLOOKUP(DM$7,'[6]Curve Summary ALBERTA'!$A$13:$AG$161,18)</f>
        <v>50.6320614083422</v>
      </c>
      <c r="DN18" s="161" t="n">
        <f aca="false">VLOOKUP(DN$7,'[6]Curve Summary ALBERTA'!$A$13:$AG$161,18)</f>
        <v>49.5496025950879</v>
      </c>
      <c r="DO18" s="161" t="n">
        <f aca="false">VLOOKUP(DO$7,'[6]Curve Summary ALBERTA'!$A$13:$AG$161,18)</f>
        <v>47.7955962394172</v>
      </c>
      <c r="DP18" s="161" t="n">
        <f aca="false">VLOOKUP(DP$7,'[6]Curve Summary ALBERTA'!$A$13:$AG$161,18)</f>
        <v>45.3204287082862</v>
      </c>
      <c r="DQ18" s="161" t="n">
        <f aca="false">VLOOKUP(DQ$7,'[6]Curve Summary ALBERTA'!$A$13:$AG$161,18)</f>
        <v>45.3910816339497</v>
      </c>
      <c r="DR18" s="161" t="n">
        <f aca="false">VLOOKUP(DR$7,'[6]Curve Summary ALBERTA'!$A$13:$AG$161,18)</f>
        <v>45.9358401549358</v>
      </c>
      <c r="DS18" s="161" t="n">
        <f aca="false">VLOOKUP(DS$7,'[6]Curve Summary ALBERTA'!$A$13:$AG$161,18)</f>
        <v>46.5071301784319</v>
      </c>
      <c r="DT18" s="161" t="n">
        <f aca="false">VLOOKUP(DT$7,'[6]Curve Summary ALBERTA'!$A$13:$AG$161,18)</f>
        <v>47.0142334787721</v>
      </c>
      <c r="DU18" s="161" t="n">
        <f aca="false">VLOOKUP(DU$7,'[6]Curve Summary ALBERTA'!$A$13:$AG$161,18)</f>
        <v>46.8117636339586</v>
      </c>
      <c r="DV18" s="161" t="n">
        <f aca="false">VLOOKUP(DV$7,'[6]Curve Summary ALBERTA'!$A$13:$AG$161,18)</f>
        <v>47.0037261917537</v>
      </c>
      <c r="DW18" s="161" t="n">
        <f aca="false">VLOOKUP(DW$7,'[6]Curve Summary ALBERTA'!$A$13:$AG$161,18)</f>
        <v>49.6068851592106</v>
      </c>
      <c r="DX18" s="161" t="n">
        <f aca="false">VLOOKUP(DX$7,'[6]Curve Summary ALBERTA'!$A$13:$AG$161,18)</f>
        <v>51.7378654650733</v>
      </c>
      <c r="DY18" s="161" t="n">
        <f aca="false">VLOOKUP(DY$7,'[6]Curve Summary ALBERTA'!$A$13:$AG$161,18)</f>
        <v>52.4222007226762</v>
      </c>
      <c r="DZ18" s="161" t="n">
        <f aca="false">VLOOKUP(DZ$7,'[6]Curve Summary ALBERTA'!$A$13:$AG$161,18)</f>
        <v>51.3405190755551</v>
      </c>
      <c r="EA18" s="161" t="n">
        <f aca="false">VLOOKUP(EA$7,'[6]Curve Summary ALBERTA'!$A$13:$AG$161,18)</f>
        <v>49.5828467715319</v>
      </c>
      <c r="EB18" s="161" t="n">
        <f aca="false">VLOOKUP(EB$7,'[6]Curve Summary ALBERTA'!$A$13:$AG$161,18)</f>
        <v>45.7142129723548</v>
      </c>
      <c r="EC18" s="161" t="n">
        <f aca="false">VLOOKUP(EC$7,'[6]Curve Summary ALBERTA'!$A$13:$AG$161,18)</f>
        <v>45.7902889238486</v>
      </c>
      <c r="ED18" s="161" t="n">
        <f aca="false">VLOOKUP(ED$7,'[6]Curve Summary ALBERTA'!$A$13:$AG$161,18)</f>
        <v>46.3433608368902</v>
      </c>
      <c r="EE18" s="161" t="n">
        <f aca="false">VLOOKUP(EE$7,'[6]Curve Summary ALBERTA'!$A$13:$AG$161,18)</f>
        <v>46.9230707732944</v>
      </c>
      <c r="EF18" s="161" t="n">
        <f aca="false">VLOOKUP(EF$7,'[6]Curve Summary ALBERTA'!$A$13:$AG$161,18)</f>
        <v>47.4385133750537</v>
      </c>
      <c r="EG18" s="161" t="n">
        <f aca="false">VLOOKUP(EG$7,'[6]Curve Summary ALBERTA'!$A$13:$AG$161,18)</f>
        <v>47.2402109915281</v>
      </c>
      <c r="EH18" s="161" t="n">
        <f aca="false">VLOOKUP(EH$7,'[6]Curve Summary ALBERTA'!$A$13:$AG$161,18)</f>
        <v>47.438550227253</v>
      </c>
      <c r="EI18" s="161" t="n">
        <f aca="false">VLOOKUP(EI$7,'[6]Curve Summary ALBERTA'!$A$13:$AG$161,18)</f>
        <v>49.6526179460111</v>
      </c>
      <c r="EJ18" s="161" t="n">
        <f aca="false">VLOOKUP(EJ$7,'[6]Curve Summary ALBERTA'!$A$13:$AG$161,18)</f>
        <v>51.8024486156577</v>
      </c>
    </row>
    <row r="19" customFormat="false" ht="13.7" hidden="true" customHeight="true" outlineLevel="0" collapsed="false">
      <c r="A19" s="187"/>
      <c r="C19" s="161"/>
      <c r="D19" s="161"/>
      <c r="E19" s="161"/>
      <c r="F19" s="161"/>
      <c r="G19" s="161"/>
      <c r="H19" s="161"/>
      <c r="I19" s="161"/>
      <c r="J19" s="161"/>
      <c r="K19" s="161"/>
      <c r="L19" s="161"/>
      <c r="M19" s="161"/>
      <c r="N19" s="161"/>
      <c r="O19" s="161"/>
      <c r="P19" s="161"/>
      <c r="Q19" s="161"/>
      <c r="R19" s="161"/>
      <c r="S19" s="161"/>
      <c r="T19" s="161"/>
      <c r="U19" s="161"/>
      <c r="V19" s="161"/>
      <c r="W19" s="161"/>
      <c r="X19" s="161"/>
      <c r="Y19" s="161"/>
      <c r="Z19" s="161"/>
      <c r="AA19" s="161"/>
      <c r="AB19" s="169"/>
      <c r="AC19" s="170"/>
      <c r="AD19" s="164"/>
      <c r="AE19" s="164"/>
      <c r="AF19" s="165"/>
      <c r="AG19" s="161"/>
      <c r="AH19" s="161"/>
      <c r="AI19" s="161"/>
      <c r="AJ19" s="161"/>
      <c r="AK19" s="161"/>
      <c r="AL19" s="161"/>
      <c r="AM19" s="161"/>
      <c r="AN19" s="161"/>
      <c r="AO19" s="161"/>
      <c r="AP19" s="161"/>
      <c r="AQ19" s="161"/>
      <c r="AR19" s="161"/>
      <c r="AS19" s="161"/>
      <c r="AT19" s="161"/>
      <c r="AU19" s="161"/>
      <c r="AV19" s="161"/>
      <c r="AW19" s="161"/>
      <c r="AX19" s="161"/>
      <c r="AY19" s="161"/>
      <c r="AZ19" s="161"/>
      <c r="BA19" s="161"/>
      <c r="BB19" s="161"/>
      <c r="BC19" s="161"/>
      <c r="BD19" s="161"/>
      <c r="BE19" s="161"/>
      <c r="BF19" s="161"/>
      <c r="BG19" s="161"/>
      <c r="BH19" s="161"/>
      <c r="BI19" s="161"/>
      <c r="BJ19" s="161"/>
      <c r="BK19" s="161"/>
      <c r="BL19" s="161"/>
      <c r="BM19" s="161"/>
      <c r="BN19" s="161"/>
      <c r="BO19" s="161"/>
      <c r="BP19" s="161"/>
      <c r="BQ19" s="161"/>
      <c r="BR19" s="161"/>
      <c r="BS19" s="161"/>
      <c r="BT19" s="161"/>
      <c r="BU19" s="161"/>
      <c r="BV19" s="161"/>
      <c r="BW19" s="161"/>
      <c r="BX19" s="161"/>
      <c r="BY19" s="161"/>
      <c r="BZ19" s="161"/>
      <c r="CA19" s="161"/>
      <c r="CB19" s="161"/>
      <c r="CC19" s="161"/>
      <c r="CD19" s="161"/>
      <c r="CE19" s="161"/>
      <c r="CF19" s="161"/>
      <c r="CG19" s="161"/>
      <c r="CH19" s="161"/>
      <c r="CI19" s="161"/>
      <c r="CJ19" s="161"/>
      <c r="CK19" s="161"/>
      <c r="CL19" s="161"/>
      <c r="CM19" s="161"/>
      <c r="CN19" s="161"/>
      <c r="CO19" s="161"/>
      <c r="CP19" s="161"/>
      <c r="CQ19" s="161"/>
      <c r="CR19" s="161"/>
      <c r="CS19" s="161"/>
      <c r="CT19" s="161"/>
      <c r="CU19" s="161"/>
      <c r="CV19" s="161"/>
      <c r="CW19" s="161"/>
      <c r="CX19" s="161"/>
      <c r="CY19" s="161"/>
      <c r="CZ19" s="161"/>
      <c r="DA19" s="161"/>
      <c r="DB19" s="161"/>
      <c r="DC19" s="161"/>
      <c r="DD19" s="161"/>
      <c r="DE19" s="161"/>
      <c r="DF19" s="161"/>
      <c r="DG19" s="161"/>
      <c r="DH19" s="161"/>
      <c r="DI19" s="161"/>
      <c r="DJ19" s="161"/>
      <c r="DK19" s="161"/>
      <c r="DL19" s="161"/>
      <c r="DM19" s="161"/>
      <c r="DN19" s="161"/>
      <c r="DO19" s="161"/>
      <c r="DP19" s="161"/>
      <c r="DQ19" s="161"/>
      <c r="DR19" s="161"/>
      <c r="DS19" s="161"/>
      <c r="DT19" s="161"/>
      <c r="DU19" s="161"/>
      <c r="DV19" s="161"/>
      <c r="DW19" s="161"/>
      <c r="DX19" s="161"/>
      <c r="DY19" s="161"/>
      <c r="DZ19" s="161"/>
      <c r="EA19" s="161"/>
      <c r="EB19" s="161"/>
      <c r="EC19" s="161"/>
      <c r="ED19" s="161"/>
      <c r="EE19" s="161"/>
      <c r="EF19" s="161"/>
      <c r="EG19" s="161"/>
      <c r="EH19" s="161"/>
      <c r="EI19" s="161"/>
      <c r="EJ19" s="161"/>
    </row>
    <row r="20" customFormat="false" ht="13.7" hidden="true" customHeight="true" outlineLevel="0" collapsed="false">
      <c r="A20" s="187"/>
      <c r="C20" s="161"/>
      <c r="D20" s="161"/>
      <c r="E20" s="161"/>
      <c r="F20" s="161"/>
      <c r="G20" s="161"/>
      <c r="H20" s="161"/>
      <c r="I20" s="161"/>
      <c r="J20" s="161"/>
      <c r="K20" s="161"/>
      <c r="L20" s="161"/>
      <c r="M20" s="161"/>
      <c r="N20" s="161"/>
      <c r="O20" s="161"/>
      <c r="P20" s="161"/>
      <c r="Q20" s="161"/>
      <c r="R20" s="161"/>
      <c r="S20" s="161"/>
      <c r="T20" s="161"/>
      <c r="U20" s="161"/>
      <c r="V20" s="161"/>
      <c r="W20" s="161"/>
      <c r="X20" s="161"/>
      <c r="Y20" s="161"/>
      <c r="Z20" s="161"/>
      <c r="AA20" s="161"/>
      <c r="AB20" s="169"/>
      <c r="AC20" s="170"/>
      <c r="AD20" s="164"/>
      <c r="AE20" s="164"/>
      <c r="AF20" s="165"/>
      <c r="AG20" s="161"/>
      <c r="AH20" s="161"/>
      <c r="AI20" s="161"/>
      <c r="AJ20" s="161"/>
      <c r="AK20" s="161"/>
      <c r="AL20" s="161"/>
      <c r="AM20" s="161"/>
      <c r="AN20" s="161"/>
      <c r="AO20" s="161"/>
      <c r="AP20" s="161"/>
      <c r="AQ20" s="161"/>
      <c r="AR20" s="161"/>
      <c r="AS20" s="161"/>
      <c r="AT20" s="161"/>
      <c r="AU20" s="161"/>
      <c r="AV20" s="161"/>
      <c r="AW20" s="161"/>
      <c r="AX20" s="161"/>
      <c r="AY20" s="161"/>
      <c r="AZ20" s="161"/>
      <c r="BA20" s="161"/>
      <c r="BB20" s="161"/>
      <c r="BC20" s="161"/>
      <c r="BD20" s="161"/>
      <c r="BE20" s="161"/>
      <c r="BF20" s="161"/>
      <c r="BG20" s="161"/>
      <c r="BH20" s="161"/>
      <c r="BI20" s="161"/>
      <c r="BJ20" s="161"/>
      <c r="BK20" s="161"/>
      <c r="BL20" s="161"/>
      <c r="BM20" s="161"/>
      <c r="BN20" s="161"/>
      <c r="BO20" s="161"/>
      <c r="BP20" s="161"/>
      <c r="BQ20" s="161"/>
      <c r="BR20" s="161"/>
      <c r="BS20" s="161"/>
      <c r="BT20" s="161"/>
      <c r="BU20" s="161"/>
      <c r="BV20" s="161"/>
      <c r="BW20" s="161"/>
      <c r="BX20" s="161"/>
      <c r="BY20" s="161"/>
      <c r="BZ20" s="161"/>
      <c r="CA20" s="161"/>
      <c r="CB20" s="161"/>
      <c r="CC20" s="161"/>
      <c r="CD20" s="161"/>
      <c r="CE20" s="161"/>
      <c r="CF20" s="161"/>
      <c r="CG20" s="161"/>
      <c r="CH20" s="161"/>
      <c r="CI20" s="161"/>
      <c r="CJ20" s="161"/>
      <c r="CK20" s="161"/>
      <c r="CL20" s="161"/>
      <c r="CM20" s="161"/>
      <c r="CN20" s="161"/>
      <c r="CO20" s="161"/>
      <c r="CP20" s="161"/>
      <c r="CQ20" s="161"/>
      <c r="CR20" s="161"/>
      <c r="CS20" s="161"/>
      <c r="CT20" s="161"/>
      <c r="CU20" s="161"/>
      <c r="CV20" s="161"/>
      <c r="CW20" s="161"/>
      <c r="CX20" s="161"/>
      <c r="CY20" s="161"/>
      <c r="CZ20" s="161"/>
      <c r="DA20" s="161"/>
      <c r="DB20" s="161"/>
      <c r="DC20" s="161"/>
      <c r="DD20" s="161"/>
      <c r="DE20" s="161"/>
      <c r="DF20" s="161"/>
      <c r="DG20" s="161"/>
      <c r="DH20" s="161"/>
      <c r="DI20" s="161"/>
      <c r="DJ20" s="161"/>
      <c r="DK20" s="161"/>
      <c r="DL20" s="161"/>
      <c r="DM20" s="161"/>
      <c r="DN20" s="161"/>
      <c r="DO20" s="161"/>
      <c r="DP20" s="161"/>
      <c r="DQ20" s="161"/>
      <c r="DR20" s="161"/>
      <c r="DS20" s="161"/>
      <c r="DT20" s="161"/>
      <c r="DU20" s="161"/>
      <c r="DV20" s="161"/>
      <c r="DW20" s="161"/>
      <c r="DX20" s="161"/>
      <c r="DY20" s="161"/>
      <c r="DZ20" s="161"/>
      <c r="EA20" s="161"/>
      <c r="EB20" s="161"/>
      <c r="EC20" s="161"/>
      <c r="ED20" s="161"/>
      <c r="EE20" s="161"/>
      <c r="EF20" s="161"/>
      <c r="EG20" s="161"/>
      <c r="EH20" s="161"/>
      <c r="EI20" s="161"/>
      <c r="EJ20" s="161"/>
    </row>
    <row r="21" customFormat="false" ht="13.7" hidden="true" customHeight="true" outlineLevel="0" collapsed="false">
      <c r="A21" s="187"/>
      <c r="C21" s="161"/>
      <c r="D21" s="161"/>
      <c r="E21" s="161"/>
      <c r="F21" s="161"/>
      <c r="G21" s="161"/>
      <c r="H21" s="161"/>
      <c r="I21" s="161"/>
      <c r="J21" s="161"/>
      <c r="K21" s="161"/>
      <c r="L21" s="161"/>
      <c r="M21" s="161"/>
      <c r="N21" s="161"/>
      <c r="O21" s="161"/>
      <c r="P21" s="161"/>
      <c r="Q21" s="161"/>
      <c r="R21" s="161"/>
      <c r="S21" s="161"/>
      <c r="T21" s="161"/>
      <c r="U21" s="161"/>
      <c r="V21" s="161"/>
      <c r="W21" s="161"/>
      <c r="X21" s="161"/>
      <c r="Y21" s="161"/>
      <c r="Z21" s="161"/>
      <c r="AA21" s="161"/>
      <c r="AB21" s="169"/>
      <c r="AC21" s="170"/>
      <c r="AD21" s="164"/>
      <c r="AE21" s="164"/>
      <c r="AF21" s="165"/>
      <c r="AG21" s="161"/>
      <c r="AH21" s="161"/>
      <c r="AI21" s="161"/>
      <c r="AJ21" s="161"/>
      <c r="AK21" s="161"/>
      <c r="AL21" s="161"/>
      <c r="AM21" s="161"/>
      <c r="AN21" s="161"/>
      <c r="AO21" s="161"/>
      <c r="AP21" s="161"/>
      <c r="AQ21" s="161"/>
      <c r="AR21" s="161"/>
      <c r="AS21" s="161"/>
      <c r="AT21" s="161"/>
      <c r="AU21" s="161"/>
      <c r="AV21" s="161"/>
      <c r="AW21" s="161"/>
      <c r="AX21" s="161"/>
      <c r="AY21" s="161"/>
      <c r="AZ21" s="161"/>
      <c r="BA21" s="161"/>
      <c r="BB21" s="161"/>
      <c r="BC21" s="161"/>
      <c r="BD21" s="161"/>
      <c r="BE21" s="161"/>
      <c r="BF21" s="161"/>
      <c r="BG21" s="161"/>
      <c r="BH21" s="161"/>
      <c r="BI21" s="161"/>
      <c r="BJ21" s="161"/>
      <c r="BK21" s="161"/>
      <c r="BL21" s="161"/>
      <c r="BM21" s="161"/>
      <c r="BN21" s="161"/>
      <c r="BO21" s="161"/>
      <c r="BP21" s="161"/>
      <c r="BQ21" s="161"/>
      <c r="BR21" s="161"/>
      <c r="BS21" s="161"/>
      <c r="BT21" s="161"/>
      <c r="BU21" s="161"/>
      <c r="BV21" s="161"/>
      <c r="BW21" s="161"/>
      <c r="BX21" s="161"/>
      <c r="BY21" s="161"/>
      <c r="BZ21" s="161"/>
      <c r="CA21" s="161"/>
      <c r="CB21" s="161"/>
      <c r="CC21" s="161"/>
      <c r="CD21" s="161"/>
      <c r="CE21" s="161"/>
      <c r="CF21" s="161"/>
      <c r="CG21" s="161"/>
      <c r="CH21" s="161"/>
      <c r="CI21" s="161"/>
      <c r="CJ21" s="161"/>
      <c r="CK21" s="161"/>
      <c r="CL21" s="161"/>
      <c r="CM21" s="161"/>
      <c r="CN21" s="161"/>
      <c r="CO21" s="161"/>
      <c r="CP21" s="161"/>
      <c r="CQ21" s="161"/>
      <c r="CR21" s="161"/>
      <c r="CS21" s="161"/>
      <c r="CT21" s="161"/>
      <c r="CU21" s="161"/>
      <c r="CV21" s="161"/>
      <c r="CW21" s="161"/>
      <c r="CX21" s="161"/>
      <c r="CY21" s="161"/>
      <c r="CZ21" s="161"/>
      <c r="DA21" s="161"/>
      <c r="DB21" s="161"/>
      <c r="DC21" s="161"/>
      <c r="DD21" s="161"/>
      <c r="DE21" s="161"/>
      <c r="DF21" s="161"/>
      <c r="DG21" s="161"/>
      <c r="DH21" s="161"/>
      <c r="DI21" s="161"/>
      <c r="DJ21" s="161"/>
      <c r="DK21" s="161"/>
      <c r="DL21" s="161"/>
      <c r="DM21" s="161"/>
      <c r="DN21" s="161"/>
      <c r="DO21" s="161"/>
      <c r="DP21" s="161"/>
      <c r="DQ21" s="161"/>
      <c r="DR21" s="161"/>
      <c r="DS21" s="161"/>
      <c r="DT21" s="161"/>
      <c r="DU21" s="161"/>
      <c r="DV21" s="161"/>
      <c r="DW21" s="161"/>
      <c r="DX21" s="161"/>
      <c r="DY21" s="161"/>
      <c r="DZ21" s="161"/>
      <c r="EA21" s="161"/>
      <c r="EB21" s="161"/>
      <c r="EC21" s="161"/>
      <c r="ED21" s="161"/>
      <c r="EE21" s="161"/>
      <c r="EF21" s="161"/>
      <c r="EG21" s="161"/>
      <c r="EH21" s="161"/>
      <c r="EI21" s="161"/>
      <c r="EJ21" s="161"/>
    </row>
    <row r="22" customFormat="false" ht="13.7" hidden="true" customHeight="true" outlineLevel="0" collapsed="false">
      <c r="A22" s="187"/>
      <c r="C22" s="161"/>
      <c r="D22" s="161"/>
      <c r="E22" s="161"/>
      <c r="F22" s="161"/>
      <c r="G22" s="161"/>
      <c r="H22" s="161"/>
      <c r="I22" s="161"/>
      <c r="J22" s="161"/>
      <c r="K22" s="161"/>
      <c r="L22" s="161"/>
      <c r="M22" s="161"/>
      <c r="N22" s="161"/>
      <c r="O22" s="161"/>
      <c r="P22" s="161"/>
      <c r="Q22" s="161"/>
      <c r="R22" s="161"/>
      <c r="S22" s="161"/>
      <c r="T22" s="161"/>
      <c r="U22" s="161"/>
      <c r="V22" s="161"/>
      <c r="W22" s="161"/>
      <c r="X22" s="161"/>
      <c r="Y22" s="161"/>
      <c r="Z22" s="161"/>
      <c r="AA22" s="161"/>
      <c r="AB22" s="169"/>
      <c r="AC22" s="170"/>
      <c r="AD22" s="164"/>
      <c r="AE22" s="164"/>
      <c r="AF22" s="165"/>
      <c r="AG22" s="161"/>
      <c r="AH22" s="161"/>
      <c r="AI22" s="161"/>
      <c r="AJ22" s="161"/>
      <c r="AK22" s="161"/>
      <c r="AL22" s="161"/>
      <c r="AM22" s="161"/>
      <c r="AN22" s="161"/>
      <c r="AO22" s="161"/>
      <c r="AP22" s="161"/>
      <c r="AQ22" s="161"/>
      <c r="AR22" s="161"/>
      <c r="AS22" s="161"/>
      <c r="AT22" s="161"/>
      <c r="AU22" s="161"/>
      <c r="AV22" s="161"/>
      <c r="AW22" s="161"/>
      <c r="AX22" s="161"/>
      <c r="AY22" s="161"/>
      <c r="AZ22" s="161"/>
      <c r="BA22" s="161"/>
      <c r="BB22" s="161"/>
      <c r="BC22" s="161"/>
      <c r="BD22" s="161"/>
      <c r="BE22" s="161"/>
      <c r="BF22" s="161"/>
      <c r="BG22" s="161"/>
      <c r="BH22" s="161"/>
      <c r="BI22" s="161"/>
      <c r="BJ22" s="161"/>
      <c r="BK22" s="161"/>
      <c r="BL22" s="161"/>
      <c r="BM22" s="161"/>
      <c r="BN22" s="161"/>
      <c r="BO22" s="161"/>
      <c r="BP22" s="161"/>
      <c r="BQ22" s="161"/>
      <c r="BR22" s="161"/>
      <c r="BS22" s="161"/>
      <c r="BT22" s="161"/>
      <c r="BU22" s="161"/>
      <c r="BV22" s="161"/>
      <c r="BW22" s="161"/>
      <c r="BX22" s="161"/>
      <c r="BY22" s="161"/>
      <c r="BZ22" s="161"/>
      <c r="CA22" s="161"/>
      <c r="CB22" s="161"/>
      <c r="CC22" s="161"/>
      <c r="CD22" s="161"/>
      <c r="CE22" s="161"/>
      <c r="CF22" s="161"/>
      <c r="CG22" s="161"/>
      <c r="CH22" s="161"/>
      <c r="CI22" s="161"/>
      <c r="CJ22" s="161"/>
      <c r="CK22" s="161"/>
      <c r="CL22" s="161"/>
      <c r="CM22" s="161"/>
      <c r="CN22" s="161"/>
      <c r="CO22" s="161"/>
      <c r="CP22" s="161"/>
      <c r="CQ22" s="161"/>
      <c r="CR22" s="161"/>
      <c r="CS22" s="161"/>
      <c r="CT22" s="161"/>
      <c r="CU22" s="161"/>
      <c r="CV22" s="161"/>
      <c r="CW22" s="161"/>
      <c r="CX22" s="161"/>
      <c r="CY22" s="161"/>
      <c r="CZ22" s="161"/>
      <c r="DA22" s="161"/>
      <c r="DB22" s="161"/>
      <c r="DC22" s="161"/>
      <c r="DD22" s="161"/>
      <c r="DE22" s="161"/>
      <c r="DF22" s="161"/>
      <c r="DG22" s="161"/>
      <c r="DH22" s="161"/>
      <c r="DI22" s="161"/>
      <c r="DJ22" s="161"/>
      <c r="DK22" s="161"/>
      <c r="DL22" s="161"/>
      <c r="DM22" s="161"/>
      <c r="DN22" s="161"/>
      <c r="DO22" s="161"/>
      <c r="DP22" s="161"/>
      <c r="DQ22" s="161"/>
      <c r="DR22" s="161"/>
      <c r="DS22" s="161"/>
      <c r="DT22" s="161"/>
      <c r="DU22" s="161"/>
      <c r="DV22" s="161"/>
      <c r="DW22" s="161"/>
      <c r="DX22" s="161"/>
      <c r="DY22" s="161"/>
      <c r="DZ22" s="161"/>
      <c r="EA22" s="161"/>
      <c r="EB22" s="161"/>
      <c r="EC22" s="161"/>
      <c r="ED22" s="161"/>
      <c r="EE22" s="161"/>
      <c r="EF22" s="161"/>
      <c r="EG22" s="161"/>
      <c r="EH22" s="161"/>
      <c r="EI22" s="161"/>
      <c r="EJ22" s="161"/>
    </row>
    <row r="23" customFormat="false" ht="13.7" hidden="true" customHeight="true" outlineLevel="0" collapsed="false">
      <c r="A23" s="187"/>
      <c r="C23" s="161"/>
      <c r="D23" s="161"/>
      <c r="E23" s="161"/>
      <c r="F23" s="161"/>
      <c r="G23" s="161"/>
      <c r="H23" s="161"/>
      <c r="I23" s="161"/>
      <c r="J23" s="161"/>
      <c r="K23" s="161"/>
      <c r="L23" s="161"/>
      <c r="M23" s="161"/>
      <c r="N23" s="161"/>
      <c r="O23" s="161"/>
      <c r="P23" s="161"/>
      <c r="Q23" s="161"/>
      <c r="R23" s="161"/>
      <c r="S23" s="161"/>
      <c r="T23" s="161"/>
      <c r="U23" s="161"/>
      <c r="V23" s="161"/>
      <c r="W23" s="161"/>
      <c r="X23" s="161"/>
      <c r="Y23" s="161"/>
      <c r="Z23" s="161"/>
      <c r="AA23" s="161"/>
      <c r="AB23" s="169"/>
      <c r="AC23" s="170"/>
      <c r="AD23" s="164"/>
      <c r="AE23" s="164"/>
      <c r="AF23" s="165"/>
      <c r="AG23" s="161"/>
      <c r="AH23" s="161"/>
      <c r="AI23" s="161"/>
      <c r="AJ23" s="161"/>
      <c r="AK23" s="161"/>
      <c r="AL23" s="161"/>
      <c r="AM23" s="161"/>
      <c r="AN23" s="161"/>
      <c r="AO23" s="161"/>
      <c r="AP23" s="161"/>
      <c r="AQ23" s="161"/>
      <c r="AR23" s="161"/>
      <c r="AS23" s="161"/>
      <c r="AT23" s="161"/>
      <c r="AU23" s="161"/>
      <c r="AV23" s="161"/>
      <c r="AW23" s="161"/>
      <c r="AX23" s="161"/>
      <c r="AY23" s="161"/>
      <c r="AZ23" s="161"/>
      <c r="BA23" s="161"/>
      <c r="BB23" s="161"/>
      <c r="BC23" s="161"/>
      <c r="BD23" s="161"/>
      <c r="BE23" s="161"/>
      <c r="BF23" s="161"/>
      <c r="BG23" s="161"/>
      <c r="BH23" s="161"/>
      <c r="BI23" s="161"/>
      <c r="BJ23" s="161"/>
      <c r="BK23" s="161"/>
      <c r="BL23" s="161"/>
      <c r="BM23" s="161"/>
      <c r="BN23" s="161"/>
      <c r="BO23" s="161"/>
      <c r="BP23" s="161"/>
      <c r="BQ23" s="161"/>
      <c r="BR23" s="161"/>
      <c r="BS23" s="161"/>
      <c r="BT23" s="161"/>
      <c r="BU23" s="161"/>
      <c r="BV23" s="161"/>
      <c r="BW23" s="161"/>
      <c r="BX23" s="161"/>
      <c r="BY23" s="161"/>
      <c r="BZ23" s="161"/>
      <c r="CA23" s="161"/>
      <c r="CB23" s="161"/>
      <c r="CC23" s="161"/>
      <c r="CD23" s="161"/>
      <c r="CE23" s="161"/>
      <c r="CF23" s="161"/>
      <c r="CG23" s="161"/>
      <c r="CH23" s="161"/>
      <c r="CI23" s="161"/>
      <c r="CJ23" s="161"/>
      <c r="CK23" s="161"/>
      <c r="CL23" s="161"/>
      <c r="CM23" s="161"/>
      <c r="CN23" s="161"/>
      <c r="CO23" s="161"/>
      <c r="CP23" s="161"/>
      <c r="CQ23" s="161"/>
      <c r="CR23" s="161"/>
      <c r="CS23" s="161"/>
      <c r="CT23" s="161"/>
      <c r="CU23" s="161"/>
      <c r="CV23" s="161"/>
      <c r="CW23" s="161"/>
      <c r="CX23" s="161"/>
      <c r="CY23" s="161"/>
      <c r="CZ23" s="161"/>
      <c r="DA23" s="161"/>
      <c r="DB23" s="161"/>
      <c r="DC23" s="161"/>
      <c r="DD23" s="161"/>
      <c r="DE23" s="161"/>
      <c r="DF23" s="161"/>
      <c r="DG23" s="161"/>
      <c r="DH23" s="161"/>
      <c r="DI23" s="161"/>
      <c r="DJ23" s="161"/>
      <c r="DK23" s="161"/>
      <c r="DL23" s="161"/>
      <c r="DM23" s="161"/>
      <c r="DN23" s="161"/>
      <c r="DO23" s="161"/>
      <c r="DP23" s="161"/>
      <c r="DQ23" s="161"/>
      <c r="DR23" s="161"/>
      <c r="DS23" s="161"/>
      <c r="DT23" s="161"/>
      <c r="DU23" s="161"/>
      <c r="DV23" s="161"/>
      <c r="DW23" s="161"/>
      <c r="DX23" s="161"/>
      <c r="DY23" s="161"/>
      <c r="DZ23" s="161"/>
      <c r="EA23" s="161"/>
      <c r="EB23" s="161"/>
      <c r="EC23" s="161"/>
      <c r="ED23" s="161"/>
      <c r="EE23" s="161"/>
      <c r="EF23" s="161"/>
      <c r="EG23" s="161"/>
      <c r="EH23" s="161"/>
      <c r="EI23" s="161"/>
      <c r="EJ23" s="161"/>
    </row>
    <row r="24" customFormat="false" ht="13.7" hidden="true" customHeight="true" outlineLevel="0" collapsed="false">
      <c r="A24" s="187"/>
      <c r="C24" s="161"/>
      <c r="D24" s="161"/>
      <c r="E24" s="161"/>
      <c r="F24" s="161"/>
      <c r="G24" s="161"/>
      <c r="H24" s="161"/>
      <c r="I24" s="161"/>
      <c r="J24" s="161"/>
      <c r="K24" s="161"/>
      <c r="L24" s="161"/>
      <c r="M24" s="161"/>
      <c r="N24" s="161"/>
      <c r="O24" s="161"/>
      <c r="P24" s="161"/>
      <c r="Q24" s="161"/>
      <c r="R24" s="161"/>
      <c r="S24" s="161"/>
      <c r="T24" s="161"/>
      <c r="U24" s="161"/>
      <c r="V24" s="161"/>
      <c r="W24" s="161"/>
      <c r="X24" s="161"/>
      <c r="Y24" s="161"/>
      <c r="Z24" s="161"/>
      <c r="AA24" s="161"/>
      <c r="AB24" s="169"/>
      <c r="AC24" s="170"/>
      <c r="AD24" s="164"/>
      <c r="AE24" s="164"/>
      <c r="AF24" s="165"/>
      <c r="AG24" s="161"/>
      <c r="AH24" s="161"/>
      <c r="AI24" s="161"/>
      <c r="AJ24" s="161"/>
      <c r="AK24" s="161"/>
      <c r="AL24" s="161"/>
      <c r="AM24" s="161"/>
      <c r="AN24" s="161"/>
      <c r="AO24" s="161"/>
      <c r="AP24" s="161"/>
      <c r="AQ24" s="161"/>
      <c r="AR24" s="161"/>
      <c r="AS24" s="161"/>
      <c r="AT24" s="161"/>
      <c r="AU24" s="161"/>
      <c r="AV24" s="161"/>
      <c r="AW24" s="161"/>
      <c r="AX24" s="161"/>
      <c r="AY24" s="161"/>
      <c r="AZ24" s="161"/>
      <c r="BA24" s="161"/>
      <c r="BB24" s="161"/>
      <c r="BC24" s="161"/>
      <c r="BD24" s="161"/>
      <c r="BE24" s="161"/>
      <c r="BF24" s="161"/>
      <c r="BG24" s="161"/>
      <c r="BH24" s="161"/>
      <c r="BI24" s="161"/>
      <c r="BJ24" s="161"/>
      <c r="BK24" s="161"/>
      <c r="BL24" s="161"/>
      <c r="BM24" s="161"/>
      <c r="BN24" s="161"/>
      <c r="BO24" s="161"/>
      <c r="BP24" s="161"/>
      <c r="BQ24" s="161"/>
      <c r="BR24" s="161"/>
      <c r="BS24" s="161"/>
      <c r="BT24" s="161"/>
      <c r="BU24" s="161"/>
      <c r="BV24" s="161"/>
      <c r="BW24" s="161"/>
      <c r="BX24" s="161"/>
      <c r="BY24" s="161"/>
      <c r="BZ24" s="161"/>
      <c r="CA24" s="161"/>
      <c r="CB24" s="161"/>
      <c r="CC24" s="161"/>
      <c r="CD24" s="161"/>
      <c r="CE24" s="161"/>
      <c r="CF24" s="161"/>
      <c r="CG24" s="161"/>
      <c r="CH24" s="161"/>
      <c r="CI24" s="161"/>
      <c r="CJ24" s="161"/>
      <c r="CK24" s="161"/>
      <c r="CL24" s="161"/>
      <c r="CM24" s="161"/>
      <c r="CN24" s="161"/>
      <c r="CO24" s="161"/>
      <c r="CP24" s="161"/>
      <c r="CQ24" s="161"/>
      <c r="CR24" s="161"/>
      <c r="CS24" s="161"/>
      <c r="CT24" s="161"/>
      <c r="CU24" s="161"/>
      <c r="CV24" s="161"/>
      <c r="CW24" s="161"/>
      <c r="CX24" s="161"/>
      <c r="CY24" s="161"/>
      <c r="CZ24" s="161"/>
      <c r="DA24" s="161"/>
      <c r="DB24" s="161"/>
      <c r="DC24" s="161"/>
      <c r="DD24" s="161"/>
      <c r="DE24" s="161"/>
      <c r="DF24" s="161"/>
      <c r="DG24" s="161"/>
      <c r="DH24" s="161"/>
      <c r="DI24" s="161"/>
      <c r="DJ24" s="161"/>
      <c r="DK24" s="161"/>
      <c r="DL24" s="161"/>
      <c r="DM24" s="161"/>
      <c r="DN24" s="161"/>
      <c r="DO24" s="161"/>
      <c r="DP24" s="161"/>
      <c r="DQ24" s="161"/>
      <c r="DR24" s="161"/>
      <c r="DS24" s="161"/>
      <c r="DT24" s="161"/>
      <c r="DU24" s="161"/>
      <c r="DV24" s="161"/>
      <c r="DW24" s="161"/>
      <c r="DX24" s="161"/>
      <c r="DY24" s="161"/>
      <c r="DZ24" s="161"/>
      <c r="EA24" s="161"/>
      <c r="EB24" s="161"/>
      <c r="EC24" s="161"/>
      <c r="ED24" s="161"/>
      <c r="EE24" s="161"/>
      <c r="EF24" s="161"/>
      <c r="EG24" s="161"/>
      <c r="EH24" s="161"/>
      <c r="EI24" s="161"/>
      <c r="EJ24" s="161"/>
    </row>
    <row r="25" customFormat="false" ht="13.7" hidden="true" customHeight="true" outlineLevel="0" collapsed="false">
      <c r="A25" s="188"/>
      <c r="B25" s="189"/>
      <c r="C25" s="174"/>
      <c r="D25" s="174"/>
      <c r="E25" s="174"/>
      <c r="F25" s="174"/>
      <c r="G25" s="174"/>
      <c r="H25" s="174"/>
      <c r="I25" s="174"/>
      <c r="J25" s="174"/>
      <c r="K25" s="174"/>
      <c r="L25" s="174"/>
      <c r="M25" s="174"/>
      <c r="N25" s="174"/>
      <c r="O25" s="174"/>
      <c r="P25" s="174"/>
      <c r="Q25" s="174"/>
      <c r="R25" s="174"/>
      <c r="S25" s="174"/>
      <c r="T25" s="174"/>
      <c r="U25" s="174"/>
      <c r="V25" s="174"/>
      <c r="W25" s="174"/>
      <c r="X25" s="174"/>
      <c r="Y25" s="174"/>
      <c r="Z25" s="174"/>
      <c r="AA25" s="174"/>
      <c r="AB25" s="176"/>
      <c r="AC25" s="177"/>
      <c r="AD25" s="190"/>
      <c r="AE25" s="190"/>
      <c r="AF25" s="165"/>
      <c r="AG25" s="174"/>
      <c r="AH25" s="174"/>
      <c r="AI25" s="174"/>
      <c r="AJ25" s="174"/>
      <c r="AK25" s="174"/>
      <c r="AL25" s="174"/>
      <c r="AM25" s="174"/>
      <c r="AN25" s="174"/>
      <c r="AO25" s="174"/>
      <c r="AP25" s="174"/>
      <c r="AQ25" s="174"/>
      <c r="AR25" s="174"/>
      <c r="AS25" s="174"/>
      <c r="AT25" s="174"/>
      <c r="AU25" s="174"/>
      <c r="AV25" s="174"/>
      <c r="AW25" s="174"/>
      <c r="AX25" s="174"/>
      <c r="AY25" s="174"/>
      <c r="AZ25" s="174"/>
      <c r="BA25" s="174"/>
      <c r="BB25" s="174"/>
      <c r="BC25" s="174"/>
      <c r="BD25" s="174"/>
      <c r="BE25" s="174"/>
      <c r="BF25" s="174"/>
      <c r="BG25" s="174"/>
      <c r="BH25" s="174"/>
      <c r="BI25" s="174"/>
      <c r="BJ25" s="174"/>
      <c r="BK25" s="174"/>
      <c r="BL25" s="174"/>
      <c r="BM25" s="174"/>
      <c r="BN25" s="174"/>
      <c r="BO25" s="174"/>
      <c r="BP25" s="174"/>
      <c r="BQ25" s="174"/>
      <c r="BR25" s="174"/>
      <c r="BS25" s="174"/>
      <c r="BT25" s="174"/>
      <c r="BU25" s="174"/>
      <c r="BV25" s="174"/>
      <c r="BW25" s="174"/>
      <c r="BX25" s="174"/>
      <c r="BY25" s="174"/>
      <c r="BZ25" s="174"/>
      <c r="CA25" s="174"/>
      <c r="CB25" s="174"/>
      <c r="CC25" s="174"/>
      <c r="CD25" s="174"/>
      <c r="CE25" s="174"/>
      <c r="CF25" s="174"/>
      <c r="CG25" s="174"/>
      <c r="CH25" s="174"/>
      <c r="CI25" s="174"/>
      <c r="CJ25" s="174"/>
      <c r="CK25" s="174"/>
      <c r="CL25" s="174"/>
      <c r="CM25" s="174"/>
      <c r="CN25" s="174"/>
      <c r="CO25" s="174"/>
      <c r="CP25" s="174"/>
      <c r="CQ25" s="174"/>
      <c r="CR25" s="174"/>
      <c r="CS25" s="174"/>
      <c r="CT25" s="174"/>
      <c r="CU25" s="174"/>
      <c r="CV25" s="174"/>
      <c r="CW25" s="174"/>
      <c r="CX25" s="174"/>
      <c r="CY25" s="174"/>
      <c r="CZ25" s="174"/>
      <c r="DA25" s="174"/>
      <c r="DB25" s="174"/>
      <c r="DC25" s="174"/>
      <c r="DD25" s="174"/>
      <c r="DE25" s="174"/>
      <c r="DF25" s="174"/>
      <c r="DG25" s="174"/>
      <c r="DH25" s="174"/>
      <c r="DI25" s="174"/>
      <c r="DJ25" s="174"/>
      <c r="DK25" s="174"/>
      <c r="DL25" s="174"/>
      <c r="DM25" s="174"/>
      <c r="DN25" s="174"/>
      <c r="DO25" s="174"/>
      <c r="DP25" s="174"/>
      <c r="DQ25" s="174"/>
      <c r="DR25" s="174"/>
      <c r="DS25" s="174"/>
      <c r="DT25" s="174"/>
      <c r="DU25" s="174"/>
      <c r="DV25" s="174"/>
      <c r="DW25" s="174"/>
      <c r="DX25" s="174"/>
      <c r="DY25" s="174"/>
      <c r="DZ25" s="174"/>
      <c r="EA25" s="174"/>
      <c r="EB25" s="174"/>
      <c r="EC25" s="174"/>
      <c r="ED25" s="174"/>
      <c r="EE25" s="174"/>
      <c r="EF25" s="174"/>
      <c r="EG25" s="174"/>
      <c r="EH25" s="174"/>
      <c r="EI25" s="174"/>
      <c r="EJ25" s="174"/>
    </row>
    <row r="26" customFormat="false" ht="27" hidden="false" customHeight="true" outlineLevel="0" collapsed="false">
      <c r="A26" s="136"/>
      <c r="C26" s="164"/>
      <c r="D26" s="164"/>
      <c r="E26" s="164"/>
      <c r="F26" s="164"/>
      <c r="G26" s="164"/>
      <c r="H26" s="164"/>
      <c r="I26" s="164"/>
      <c r="J26" s="164"/>
      <c r="K26" s="164"/>
      <c r="L26" s="164"/>
      <c r="M26" s="164"/>
      <c r="N26" s="164"/>
      <c r="O26" s="164"/>
      <c r="P26" s="164"/>
      <c r="Q26" s="164"/>
      <c r="R26" s="164"/>
      <c r="S26" s="164"/>
      <c r="T26" s="164"/>
      <c r="U26" s="164"/>
      <c r="V26" s="164"/>
      <c r="W26" s="164"/>
      <c r="X26" s="164"/>
      <c r="Y26" s="164"/>
      <c r="Z26" s="164"/>
      <c r="AA26" s="164"/>
      <c r="AB26" s="164"/>
      <c r="AC26" s="164"/>
      <c r="AD26" s="164"/>
      <c r="AE26" s="164"/>
    </row>
    <row r="27" customFormat="false" ht="13.5" hidden="false" customHeight="true" outlineLevel="0" collapsed="false">
      <c r="A27" s="191" t="s">
        <v>5</v>
      </c>
      <c r="B27" s="192"/>
      <c r="C27" s="193"/>
      <c r="D27" s="193"/>
      <c r="E27" s="193"/>
      <c r="F27" s="193"/>
      <c r="G27" s="193"/>
      <c r="H27" s="193"/>
      <c r="I27" s="193"/>
      <c r="J27" s="193"/>
      <c r="K27" s="193"/>
      <c r="L27" s="193"/>
      <c r="M27" s="193"/>
      <c r="N27" s="193"/>
      <c r="O27" s="193"/>
      <c r="P27" s="193"/>
      <c r="Q27" s="193"/>
      <c r="R27" s="193"/>
      <c r="S27" s="193"/>
      <c r="T27" s="193"/>
      <c r="U27" s="193"/>
      <c r="V27" s="193"/>
      <c r="W27" s="193"/>
      <c r="X27" s="193"/>
      <c r="Y27" s="193"/>
      <c r="Z27" s="193"/>
      <c r="AA27" s="193"/>
      <c r="AB27" s="193"/>
      <c r="AC27" s="193"/>
      <c r="AD27" s="193"/>
      <c r="AE27" s="193"/>
      <c r="AF27" s="136"/>
      <c r="AG27" s="136"/>
      <c r="AH27" s="136"/>
      <c r="AI27" s="136"/>
      <c r="AJ27" s="136"/>
      <c r="AK27" s="136"/>
      <c r="AL27" s="136"/>
      <c r="AM27" s="136"/>
      <c r="AN27" s="136"/>
      <c r="AO27" s="136"/>
      <c r="AP27" s="136"/>
      <c r="AQ27" s="136"/>
      <c r="AR27" s="136"/>
      <c r="AS27" s="136"/>
      <c r="AT27" s="136"/>
      <c r="AU27" s="136"/>
      <c r="AV27" s="136"/>
      <c r="AW27" s="136"/>
      <c r="AX27" s="136"/>
      <c r="AY27" s="136"/>
      <c r="AZ27" s="136"/>
      <c r="BA27" s="136"/>
      <c r="BB27" s="136"/>
      <c r="BC27" s="136"/>
      <c r="BD27" s="136"/>
      <c r="BE27" s="136"/>
      <c r="BF27" s="136"/>
      <c r="BG27" s="136"/>
      <c r="BH27" s="136"/>
      <c r="BI27" s="136"/>
      <c r="BJ27" s="136"/>
      <c r="BK27" s="136"/>
      <c r="BL27" s="136"/>
      <c r="BM27" s="136"/>
      <c r="BN27" s="136"/>
      <c r="BO27" s="136"/>
      <c r="BP27" s="136"/>
      <c r="BQ27" s="136"/>
      <c r="BR27" s="136"/>
      <c r="BS27" s="136"/>
      <c r="BT27" s="136"/>
      <c r="BU27" s="136"/>
      <c r="BV27" s="136"/>
      <c r="BW27" s="136"/>
      <c r="BX27" s="136"/>
      <c r="BY27" s="136"/>
      <c r="BZ27" s="136"/>
      <c r="CA27" s="136"/>
      <c r="CB27" s="136"/>
      <c r="CC27" s="136"/>
      <c r="CD27" s="136"/>
      <c r="CE27" s="136"/>
      <c r="CF27" s="136"/>
      <c r="CG27" s="136"/>
      <c r="CH27" s="136"/>
      <c r="CI27" s="136"/>
      <c r="CJ27" s="136"/>
      <c r="CK27" s="136"/>
      <c r="CL27" s="136"/>
      <c r="CM27" s="136"/>
      <c r="CN27" s="136"/>
      <c r="CO27" s="136"/>
      <c r="CP27" s="136"/>
      <c r="CQ27" s="136"/>
      <c r="CR27" s="136"/>
      <c r="CS27" s="136"/>
      <c r="CT27" s="136"/>
      <c r="CU27" s="136"/>
      <c r="CV27" s="136"/>
      <c r="CW27" s="136"/>
      <c r="CX27" s="136"/>
      <c r="CY27" s="136"/>
      <c r="CZ27" s="136"/>
      <c r="DA27" s="136"/>
      <c r="DB27" s="136"/>
      <c r="DC27" s="136"/>
      <c r="DD27" s="136"/>
      <c r="DE27" s="136"/>
      <c r="DF27" s="136"/>
      <c r="DG27" s="136"/>
      <c r="DH27" s="136"/>
      <c r="DI27" s="136"/>
      <c r="DJ27" s="136"/>
      <c r="DK27" s="136"/>
      <c r="DL27" s="136"/>
      <c r="DM27" s="136"/>
      <c r="DN27" s="136"/>
      <c r="DO27" s="136"/>
      <c r="DP27" s="136"/>
      <c r="DQ27" s="136"/>
      <c r="DR27" s="136"/>
      <c r="DS27" s="136"/>
      <c r="DT27" s="136"/>
      <c r="DU27" s="136"/>
      <c r="DV27" s="136"/>
      <c r="DW27" s="136"/>
      <c r="DX27" s="136"/>
      <c r="DY27" s="136"/>
      <c r="DZ27" s="136"/>
      <c r="EA27" s="136"/>
      <c r="EB27" s="136"/>
      <c r="EC27" s="136"/>
      <c r="ED27" s="136"/>
      <c r="EE27" s="136"/>
      <c r="EF27" s="136"/>
      <c r="EG27" s="136"/>
      <c r="EH27" s="136"/>
      <c r="EI27" s="136"/>
      <c r="EJ27" s="136"/>
      <c r="EK27" s="136"/>
      <c r="EL27" s="136"/>
      <c r="EM27" s="136"/>
      <c r="EN27" s="136"/>
      <c r="EO27" s="136"/>
      <c r="EP27" s="136"/>
      <c r="EQ27" s="136"/>
      <c r="ER27" s="136"/>
      <c r="ES27" s="136"/>
      <c r="ET27" s="136"/>
      <c r="EU27" s="136"/>
      <c r="EV27" s="136"/>
      <c r="EW27" s="136"/>
      <c r="EX27" s="136"/>
      <c r="EY27" s="136"/>
      <c r="EZ27" s="136"/>
      <c r="FA27" s="136"/>
      <c r="FB27" s="136"/>
      <c r="FC27" s="136"/>
      <c r="FD27" s="136"/>
      <c r="FE27" s="136"/>
      <c r="FF27" s="136"/>
      <c r="FG27" s="136"/>
      <c r="FH27" s="136"/>
      <c r="FI27" s="136"/>
      <c r="FJ27" s="136"/>
      <c r="FK27" s="136"/>
      <c r="FL27" s="136"/>
      <c r="FM27" s="136"/>
      <c r="FN27" s="136"/>
      <c r="FO27" s="136"/>
      <c r="FP27" s="136"/>
      <c r="FQ27" s="136"/>
      <c r="FR27" s="136"/>
      <c r="FS27" s="136"/>
      <c r="FT27" s="136"/>
      <c r="FU27" s="136"/>
      <c r="FV27" s="136"/>
      <c r="FW27" s="136"/>
      <c r="FX27" s="136"/>
      <c r="FY27" s="136"/>
      <c r="FZ27" s="136"/>
      <c r="GA27" s="136"/>
      <c r="GB27" s="136"/>
      <c r="GC27" s="136"/>
      <c r="GD27" s="136"/>
      <c r="GE27" s="136"/>
      <c r="GF27" s="136"/>
      <c r="GG27" s="136"/>
      <c r="GH27" s="136"/>
      <c r="GI27" s="136"/>
      <c r="GJ27" s="136"/>
      <c r="GK27" s="136"/>
      <c r="GL27" s="136"/>
      <c r="GM27" s="136"/>
      <c r="GN27" s="136"/>
      <c r="GO27" s="136"/>
      <c r="GP27" s="136"/>
      <c r="GQ27" s="136"/>
      <c r="GR27" s="136"/>
      <c r="GS27" s="136"/>
      <c r="GT27" s="136"/>
      <c r="GU27" s="136"/>
      <c r="GV27" s="136"/>
      <c r="GW27" s="136"/>
      <c r="GX27" s="136"/>
      <c r="GY27" s="136"/>
      <c r="GZ27" s="136"/>
      <c r="HA27" s="136"/>
      <c r="HB27" s="136"/>
      <c r="HC27" s="136"/>
      <c r="HD27" s="136"/>
      <c r="HE27" s="136"/>
      <c r="HF27" s="136"/>
      <c r="HG27" s="136"/>
      <c r="HH27" s="136"/>
      <c r="HI27" s="136"/>
      <c r="HJ27" s="136"/>
      <c r="HK27" s="136"/>
      <c r="HL27" s="136"/>
      <c r="HM27" s="136"/>
      <c r="HN27" s="136"/>
      <c r="HO27" s="136"/>
      <c r="HP27" s="136"/>
      <c r="HQ27" s="136"/>
      <c r="HR27" s="136"/>
      <c r="HS27" s="136"/>
      <c r="HT27" s="136"/>
      <c r="HU27" s="136"/>
      <c r="HV27" s="136"/>
      <c r="HW27" s="136"/>
      <c r="HX27" s="136"/>
      <c r="HY27" s="136"/>
      <c r="HZ27" s="136"/>
      <c r="IA27" s="136"/>
      <c r="IB27" s="136"/>
      <c r="IC27" s="136"/>
      <c r="ID27" s="136"/>
      <c r="IE27" s="136"/>
      <c r="IF27" s="136"/>
      <c r="IG27" s="136"/>
      <c r="IH27" s="136"/>
      <c r="II27" s="136"/>
      <c r="IJ27" s="136"/>
      <c r="IK27" s="136"/>
      <c r="IL27" s="136"/>
      <c r="IM27" s="136"/>
      <c r="IN27" s="136"/>
      <c r="IO27" s="136"/>
      <c r="IP27" s="136"/>
      <c r="IQ27" s="136"/>
      <c r="IR27" s="136"/>
      <c r="IS27" s="136"/>
      <c r="IT27" s="136"/>
      <c r="IU27" s="136"/>
      <c r="IV27" s="136"/>
      <c r="IW27" s="136"/>
    </row>
    <row r="28" customFormat="false" ht="13.7" hidden="false" customHeight="true" outlineLevel="0" collapsed="false">
      <c r="A28" s="158" t="s">
        <v>76</v>
      </c>
      <c r="B28" s="136"/>
      <c r="C28" s="159" t="n">
        <f aca="false">C9-C47</f>
        <v>-1.16666666666667</v>
      </c>
      <c r="D28" s="159" t="n">
        <f aca="false">D9-D47</f>
        <v>-1.05</v>
      </c>
      <c r="E28" s="160" t="n">
        <f aca="false">E9-E47</f>
        <v>-0.792692939244663</v>
      </c>
      <c r="F28" s="159" t="n">
        <f aca="false">F9-F47</f>
        <v>-1.375</v>
      </c>
      <c r="G28" s="159" t="n">
        <f aca="false">G9-G47</f>
        <v>-0.75</v>
      </c>
      <c r="H28" s="159" t="n">
        <f aca="false">H9-H47</f>
        <v>-2</v>
      </c>
      <c r="I28" s="159" t="n">
        <f aca="false">I9-I47</f>
        <v>-0.75</v>
      </c>
      <c r="J28" s="159" t="n">
        <f aca="false">J9-J47</f>
        <v>-1.5</v>
      </c>
      <c r="K28" s="159" t="n">
        <f aca="false">K9-K47</f>
        <v>0</v>
      </c>
      <c r="L28" s="159" t="n">
        <f aca="false">L9-L47</f>
        <v>-0.5</v>
      </c>
      <c r="M28" s="159" t="n">
        <f aca="false">M9-M47</f>
        <v>-0.5</v>
      </c>
      <c r="N28" s="159" t="n">
        <f aca="false">N9-N47</f>
        <v>-0.333333333333336</v>
      </c>
      <c r="O28" s="159" t="n">
        <f aca="false">O9-O47</f>
        <v>-0.666666666666664</v>
      </c>
      <c r="P28" s="159" t="n">
        <f aca="false">P9-P47</f>
        <v>-0.5</v>
      </c>
      <c r="Q28" s="159" t="n">
        <f aca="false">Q9-Q47</f>
        <v>-1</v>
      </c>
      <c r="R28" s="159" t="n">
        <f aca="false">R9-R47</f>
        <v>-0.5</v>
      </c>
      <c r="S28" s="159" t="n">
        <f aca="false">S9-S47</f>
        <v>-0.166666666666664</v>
      </c>
      <c r="T28" s="159" t="n">
        <f aca="false">T9-T47</f>
        <v>0</v>
      </c>
      <c r="U28" s="159" t="n">
        <f aca="false">U9-U47</f>
        <v>-0.5</v>
      </c>
      <c r="V28" s="159" t="n">
        <f aca="false">V9-V47</f>
        <v>0</v>
      </c>
      <c r="W28" s="160" t="n">
        <f aca="false">W9-W47</f>
        <v>-0.635294117647064</v>
      </c>
      <c r="X28" s="159" t="n">
        <f aca="false">X9-X47</f>
        <v>0</v>
      </c>
      <c r="Y28" s="159" t="n">
        <f aca="false">Y9-Y47</f>
        <v>0</v>
      </c>
      <c r="Z28" s="159" t="n">
        <f aca="false">Z9-Z47</f>
        <v>0</v>
      </c>
      <c r="AA28" s="159" t="n">
        <f aca="false">AA9-AA47</f>
        <v>0</v>
      </c>
      <c r="AB28" s="159" t="n">
        <f aca="false">AB9-AB47</f>
        <v>0</v>
      </c>
      <c r="AC28" s="163" t="n">
        <f aca="false">AC9-AC47</f>
        <v>-0.0734037541771073</v>
      </c>
      <c r="AD28" s="164"/>
      <c r="AE28" s="164"/>
      <c r="AF28" s="165"/>
      <c r="AG28" s="161" t="n">
        <f aca="false">AG9*AG$5</f>
        <v>693</v>
      </c>
      <c r="AH28" s="194" t="n">
        <f aca="false">AH9*AH$5</f>
        <v>595</v>
      </c>
      <c r="AI28" s="194" t="n">
        <f aca="false">AI9*AI$5</f>
        <v>630</v>
      </c>
      <c r="AJ28" s="194" t="n">
        <f aca="false">AJ9*AJ$5</f>
        <v>616</v>
      </c>
      <c r="AK28" s="194" t="n">
        <f aca="false">AK9*AK$5</f>
        <v>572</v>
      </c>
      <c r="AL28" s="194" t="n">
        <f aca="false">AL9*AL$5</f>
        <v>560</v>
      </c>
      <c r="AM28" s="194" t="n">
        <f aca="false">AM9*AM$5</f>
        <v>913</v>
      </c>
      <c r="AN28" s="194" t="n">
        <f aca="false">AN9*AN$5</f>
        <v>1078</v>
      </c>
      <c r="AO28" s="194" t="n">
        <f aca="false">AO9*AO$5</f>
        <v>830</v>
      </c>
      <c r="AP28" s="194" t="n">
        <f aca="false">AP9*AP$5</f>
        <v>874</v>
      </c>
      <c r="AQ28" s="194" t="n">
        <f aca="false">AQ9*AQ$5</f>
        <v>720</v>
      </c>
      <c r="AR28" s="194" t="n">
        <f aca="false">AR9*AR$5</f>
        <v>777</v>
      </c>
      <c r="AS28" s="194" t="n">
        <f aca="false">AS9*AS$5</f>
        <v>924</v>
      </c>
      <c r="AT28" s="194" t="n">
        <f aca="false">AT9*AT$5</f>
        <v>800</v>
      </c>
      <c r="AU28" s="194" t="n">
        <f aca="false">AU9*AU$5</f>
        <v>798</v>
      </c>
      <c r="AV28" s="194" t="n">
        <f aca="false">AV9*AV$5</f>
        <v>726</v>
      </c>
      <c r="AW28" s="194" t="n">
        <f aca="false">AW9*AW$5</f>
        <v>619.5</v>
      </c>
      <c r="AX28" s="194" t="n">
        <f aca="false">AX9*AX$5</f>
        <v>651</v>
      </c>
      <c r="AY28" s="194" t="n">
        <f aca="false">AY9*AY$5</f>
        <v>1034</v>
      </c>
      <c r="AZ28" s="194" t="n">
        <f aca="false">AZ9*AZ$5</f>
        <v>1155</v>
      </c>
      <c r="BA28" s="194" t="n">
        <f aca="false">BA9*BA$5</f>
        <v>924</v>
      </c>
      <c r="BB28" s="194" t="n">
        <f aca="false">BB9*BB$5</f>
        <v>954.5</v>
      </c>
      <c r="BC28" s="194" t="n">
        <f aca="false">BC9*BC$5</f>
        <v>736.25</v>
      </c>
      <c r="BD28" s="194" t="n">
        <f aca="false">BD9*BD$5</f>
        <v>880</v>
      </c>
      <c r="BE28" s="194" t="n">
        <f aca="false">BE9*BE$5</f>
        <v>884.52</v>
      </c>
      <c r="BF28" s="194" t="n">
        <f aca="false">BF9*BF$5</f>
        <v>808</v>
      </c>
      <c r="BG28" s="194" t="n">
        <f aca="false">BG9*BG$5</f>
        <v>889.64</v>
      </c>
      <c r="BH28" s="194" t="n">
        <f aca="false">BH9*BH$5</f>
        <v>756.58</v>
      </c>
      <c r="BI28" s="194" t="n">
        <f aca="false">BI9*BI$5</f>
        <v>627.6</v>
      </c>
      <c r="BJ28" s="194" t="n">
        <f aca="false">BJ9*BJ$5</f>
        <v>718.74</v>
      </c>
      <c r="BK28" s="194" t="n">
        <f aca="false">BK9*BK$5</f>
        <v>974.61</v>
      </c>
      <c r="BL28" s="194" t="n">
        <f aca="false">BL9*BL$5</f>
        <v>1172.16</v>
      </c>
      <c r="BM28" s="194" t="n">
        <f aca="false">BM9*BM$5</f>
        <v>920.43</v>
      </c>
      <c r="BN28" s="194" t="n">
        <f aca="false">BN9*BN$5</f>
        <v>875.49</v>
      </c>
      <c r="BO28" s="194" t="n">
        <f aca="false">BO9*BO$5</f>
        <v>825.93</v>
      </c>
      <c r="BP28" s="194" t="n">
        <f aca="false">BP9*BP$5</f>
        <v>929.2</v>
      </c>
      <c r="BQ28" s="194" t="n">
        <f aca="false">BQ9*BQ$5</f>
        <v>886.41</v>
      </c>
      <c r="BR28" s="194" t="n">
        <f aca="false">BR9*BR$5</f>
        <v>814.8</v>
      </c>
      <c r="BS28" s="194" t="n">
        <f aca="false">BS9*BS$5</f>
        <v>903.21</v>
      </c>
      <c r="BT28" s="194" t="n">
        <f aca="false">BT9*BT$5</f>
        <v>747.39</v>
      </c>
      <c r="BU28" s="194" t="n">
        <f aca="false">BU9*BU$5</f>
        <v>693.42</v>
      </c>
      <c r="BV28" s="194" t="n">
        <f aca="false">BV9*BV$5</f>
        <v>750.64</v>
      </c>
      <c r="BW28" s="194" t="n">
        <f aca="false">BW9*BW$5</f>
        <v>918</v>
      </c>
      <c r="BX28" s="194" t="n">
        <f aca="false">BX9*BX$5</f>
        <v>1191.17</v>
      </c>
      <c r="BY28" s="194" t="n">
        <f aca="false">BY9*BY$5</f>
        <v>917.7</v>
      </c>
      <c r="BZ28" s="194" t="n">
        <f aca="false">BZ9*BZ$5</f>
        <v>879.06</v>
      </c>
      <c r="CA28" s="194" t="n">
        <f aca="false">CA9*CA$5</f>
        <v>836.43</v>
      </c>
      <c r="CB28" s="194" t="n">
        <f aca="false">CB9*CB$5</f>
        <v>855.96</v>
      </c>
      <c r="CC28" s="194" t="n">
        <f aca="false">CC9*CC$5</f>
        <v>891.87</v>
      </c>
      <c r="CD28" s="194" t="n">
        <f aca="false">CD9*CD$5</f>
        <v>822.8</v>
      </c>
      <c r="CE28" s="194" t="n">
        <f aca="false">CE9*CE$5</f>
        <v>915.4</v>
      </c>
      <c r="CF28" s="194" t="n">
        <f aca="false">CF9*CF$5</f>
        <v>729.2</v>
      </c>
      <c r="CG28" s="194" t="n">
        <f aca="false">CG9*CG$5</f>
        <v>750.64</v>
      </c>
      <c r="CH28" s="194" t="n">
        <f aca="false">CH9*CH$5</f>
        <v>772.64</v>
      </c>
      <c r="CI28" s="194" t="n">
        <f aca="false">CI9*CI$5</f>
        <v>916.6</v>
      </c>
      <c r="CJ28" s="194" t="n">
        <f aca="false">CJ9*CJ$5</f>
        <v>1177.14</v>
      </c>
      <c r="CK28" s="194" t="n">
        <f aca="false">CK9*CK$5</f>
        <v>876.6</v>
      </c>
      <c r="CL28" s="194" t="n">
        <f aca="false">CL9*CL$5</f>
        <v>927.52</v>
      </c>
      <c r="CM28" s="194" t="n">
        <f aca="false">CM9*CM$5</f>
        <v>846.72</v>
      </c>
      <c r="CN28" s="194" t="n">
        <f aca="false">CN9*CN$5</f>
        <v>823.2</v>
      </c>
      <c r="CO28" s="194" t="n">
        <f aca="false">CO9*CO$5</f>
        <v>940.28</v>
      </c>
      <c r="CP28" s="194" t="n">
        <f aca="false">CP9*CP$5</f>
        <v>830.6</v>
      </c>
      <c r="CQ28" s="194" t="n">
        <f aca="false">CQ9*CQ$5</f>
        <v>887.04</v>
      </c>
      <c r="CR28" s="194" t="n">
        <f aca="false">CR9*CR$5</f>
        <v>782.88</v>
      </c>
      <c r="CS28" s="194" t="n">
        <f aca="false">CS9*CS$5</f>
        <v>773.52</v>
      </c>
      <c r="CT28" s="194" t="n">
        <f aca="false">CT9*CT$5</f>
        <v>757.47</v>
      </c>
      <c r="CU28" s="194" t="n">
        <f aca="false">CU9*CU$5</f>
        <v>961.8</v>
      </c>
      <c r="CV28" s="194" t="n">
        <f aca="false">CV9*CV$5</f>
        <v>1165.41</v>
      </c>
      <c r="CW28" s="194" t="n">
        <f aca="false">CW9*CW$5</f>
        <v>835.81</v>
      </c>
      <c r="CX28" s="194" t="n">
        <f aca="false">CX9*CX$5</f>
        <v>976.81</v>
      </c>
      <c r="CY28" s="194" t="n">
        <f aca="false">CY9*CY$5</f>
        <v>856.8</v>
      </c>
      <c r="CZ28" s="194" t="n">
        <f aca="false">CZ9*CZ$5</f>
        <v>831.4</v>
      </c>
      <c r="DA28" s="194" t="n">
        <f aca="false">DA9*DA$5</f>
        <v>949.52</v>
      </c>
      <c r="DB28" s="194" t="n">
        <f aca="false">DB9*DB$5</f>
        <v>882.63</v>
      </c>
      <c r="DC28" s="194" t="n">
        <f aca="false">DC9*DC$5</f>
        <v>858.9</v>
      </c>
      <c r="DD28" s="194" t="n">
        <f aca="false">DD9*DD$5</f>
        <v>837.54</v>
      </c>
      <c r="DE28" s="194" t="n">
        <f aca="false">DE9*DE$5</f>
        <v>758.1</v>
      </c>
      <c r="DF28" s="194" t="n">
        <f aca="false">DF9*DF$5</f>
        <v>775.95</v>
      </c>
      <c r="DG28" s="194" t="n">
        <f aca="false">DG9*DG$5</f>
        <v>1012.22</v>
      </c>
      <c r="DH28" s="194" t="n">
        <f aca="false">DH9*DH$5</f>
        <v>1061.34</v>
      </c>
      <c r="DI28" s="194" t="n">
        <f aca="false">DI9*DI$5</f>
        <v>930.72</v>
      </c>
      <c r="DJ28" s="194" t="n">
        <f aca="false">DJ9*DJ$5</f>
        <v>986.93</v>
      </c>
      <c r="DK28" s="194" t="n">
        <f aca="false">DK9*DK$5</f>
        <v>785.65</v>
      </c>
      <c r="DL28" s="194" t="n">
        <f aca="false">DL9*DL$5</f>
        <v>925.54</v>
      </c>
      <c r="DM28" s="194" t="n">
        <f aca="false">DM9*DM$5</f>
        <v>915.18</v>
      </c>
      <c r="DN28" s="194" t="n">
        <f aca="false">DN9*DN$5</f>
        <v>850.6</v>
      </c>
      <c r="DO28" s="194" t="n">
        <f aca="false">DO9*DO$5</f>
        <v>912.56</v>
      </c>
      <c r="DP28" s="194" t="n">
        <f aca="false">DP9*DP$5</f>
        <v>854.7</v>
      </c>
      <c r="DQ28" s="194" t="n">
        <f aca="false">DQ9*DQ$5</f>
        <v>740</v>
      </c>
      <c r="DR28" s="194" t="n">
        <f aca="false">DR9*DR$5</f>
        <v>831.6</v>
      </c>
      <c r="DS28" s="194" t="n">
        <f aca="false">DS9*DS$5</f>
        <v>1017.06</v>
      </c>
      <c r="DT28" s="194" t="n">
        <f aca="false">DT9*DT$5</f>
        <v>1059.45</v>
      </c>
      <c r="DU28" s="194" t="n">
        <f aca="false">DU9*DU$5</f>
        <v>937.86</v>
      </c>
      <c r="DV28" s="194" t="n">
        <f aca="false">DV9*DV$5</f>
        <v>953.7</v>
      </c>
      <c r="DW28" s="194" t="n">
        <f aca="false">DW9*DW$5</f>
        <v>838</v>
      </c>
      <c r="DX28" s="194" t="n">
        <f aca="false">DX9*DX$5</f>
        <v>936.54</v>
      </c>
      <c r="DY28" s="194" t="n">
        <f aca="false">DY9*DY$5</f>
        <v>880</v>
      </c>
      <c r="DZ28" s="194" t="n">
        <f aca="false">DZ9*DZ$5</f>
        <v>860.4</v>
      </c>
      <c r="EA28" s="194" t="n">
        <f aca="false">EA9*EA$5</f>
        <v>967.15</v>
      </c>
      <c r="EB28" s="194" t="n">
        <f aca="false">EB9*EB$5</f>
        <v>871.2</v>
      </c>
      <c r="EC28" s="194" t="n">
        <f aca="false">EC9*EC$5</f>
        <v>757.8</v>
      </c>
      <c r="ED28" s="194" t="n">
        <f aca="false">ED9*ED$5</f>
        <v>849.86</v>
      </c>
      <c r="EE28" s="194" t="n">
        <f aca="false">EE9*EE$5</f>
        <v>976.08</v>
      </c>
      <c r="EF28" s="194" t="n">
        <f aca="false">EF9*EF$5</f>
        <v>1109.02</v>
      </c>
      <c r="EG28" s="194" t="n">
        <f aca="false">EG9*EG$5</f>
        <v>945.42</v>
      </c>
      <c r="EH28" s="194" t="n">
        <f aca="false">EH9*EH$5</f>
        <v>919.59</v>
      </c>
      <c r="EI28" s="194" t="n">
        <f aca="false">EI9*EI$5</f>
        <v>891.45</v>
      </c>
      <c r="EJ28" s="194" t="n">
        <f aca="false">EJ9*EJ$5</f>
        <v>990.61</v>
      </c>
    </row>
    <row r="29" customFormat="false" ht="13.7" hidden="false" customHeight="true" outlineLevel="0" collapsed="false">
      <c r="A29" s="166" t="s">
        <v>179</v>
      </c>
      <c r="B29" s="167"/>
      <c r="C29" s="161" t="n">
        <f aca="false">C10-C48</f>
        <v>-1.00277777777778</v>
      </c>
      <c r="D29" s="161" t="n">
        <f aca="false">D10-D48</f>
        <v>-0.77</v>
      </c>
      <c r="E29" s="168" t="n">
        <f aca="false">E10-E48</f>
        <v>-0.607567049808427</v>
      </c>
      <c r="F29" s="161" t="n">
        <f aca="false">F10-F48</f>
        <v>-1.375</v>
      </c>
      <c r="G29" s="161" t="n">
        <f aca="false">G10-G48</f>
        <v>-0.75</v>
      </c>
      <c r="H29" s="161" t="n">
        <f aca="false">H10-H48</f>
        <v>-2</v>
      </c>
      <c r="I29" s="161" t="n">
        <f aca="false">I10-I48</f>
        <v>-0.75</v>
      </c>
      <c r="J29" s="161" t="n">
        <f aca="false">J10-J48</f>
        <v>-1.5</v>
      </c>
      <c r="K29" s="161" t="n">
        <f aca="false">K10-K48</f>
        <v>0</v>
      </c>
      <c r="L29" s="161" t="n">
        <f aca="false">L10-L48</f>
        <v>-0.5</v>
      </c>
      <c r="M29" s="161" t="n">
        <f aca="false">M10-M48</f>
        <v>-0.5</v>
      </c>
      <c r="N29" s="161" t="n">
        <f aca="false">N10-N48</f>
        <v>-0.333333333333332</v>
      </c>
      <c r="O29" s="161" t="n">
        <f aca="false">O10-O48</f>
        <v>-0.666666666666664</v>
      </c>
      <c r="P29" s="161" t="n">
        <f aca="false">P10-P48</f>
        <v>-0.5</v>
      </c>
      <c r="Q29" s="161" t="n">
        <f aca="false">Q10-Q48</f>
        <v>-1</v>
      </c>
      <c r="R29" s="161" t="n">
        <f aca="false">R10-R48</f>
        <v>-0.5</v>
      </c>
      <c r="S29" s="161" t="n">
        <f aca="false">S10-S48</f>
        <v>-0.166666666666664</v>
      </c>
      <c r="T29" s="161" t="n">
        <f aca="false">T10-T48</f>
        <v>0</v>
      </c>
      <c r="U29" s="161" t="n">
        <f aca="false">U10-U48</f>
        <v>-0.5</v>
      </c>
      <c r="V29" s="161" t="n">
        <f aca="false">V10-V48</f>
        <v>0</v>
      </c>
      <c r="W29" s="168" t="n">
        <f aca="false">W10-W48</f>
        <v>-0.635294117647057</v>
      </c>
      <c r="X29" s="161" t="n">
        <f aca="false">X10-X48</f>
        <v>0</v>
      </c>
      <c r="Y29" s="161" t="n">
        <f aca="false">Y10-Y48</f>
        <v>0</v>
      </c>
      <c r="Z29" s="161" t="n">
        <f aca="false">Z10-Z48</f>
        <v>0</v>
      </c>
      <c r="AA29" s="161" t="n">
        <f aca="false">AA10-AA48</f>
        <v>0</v>
      </c>
      <c r="AB29" s="161" t="n">
        <f aca="false">AB10-AB48</f>
        <v>0</v>
      </c>
      <c r="AC29" s="170" t="n">
        <f aca="false">AC10-AC48</f>
        <v>-0.0704608210821789</v>
      </c>
      <c r="AD29" s="164"/>
      <c r="AE29" s="164"/>
      <c r="AF29" s="165"/>
      <c r="AG29" s="161" t="n">
        <f aca="false">AG10*AG$5</f>
        <v>693</v>
      </c>
      <c r="AH29" s="194" t="n">
        <f aca="false">AH10*AH$5</f>
        <v>593</v>
      </c>
      <c r="AI29" s="194" t="n">
        <f aca="false">AI10*AI$5</f>
        <v>630</v>
      </c>
      <c r="AJ29" s="194" t="n">
        <f aca="false">AJ10*AJ$5</f>
        <v>660</v>
      </c>
      <c r="AK29" s="194" t="n">
        <f aca="false">AK10*AK$5</f>
        <v>627</v>
      </c>
      <c r="AL29" s="194" t="n">
        <f aca="false">AL10*AL$5</f>
        <v>610</v>
      </c>
      <c r="AM29" s="194" t="n">
        <f aca="false">AM10*AM$5</f>
        <v>979</v>
      </c>
      <c r="AN29" s="194" t="n">
        <f aca="false">AN10*AN$5</f>
        <v>1133</v>
      </c>
      <c r="AO29" s="194" t="n">
        <f aca="false">AO10*AO$5</f>
        <v>900</v>
      </c>
      <c r="AP29" s="194" t="n">
        <f aca="false">AP10*AP$5</f>
        <v>897</v>
      </c>
      <c r="AQ29" s="194" t="n">
        <f aca="false">AQ10*AQ$5</f>
        <v>740</v>
      </c>
      <c r="AR29" s="194" t="n">
        <f aca="false">AR10*AR$5</f>
        <v>787.5</v>
      </c>
      <c r="AS29" s="194" t="n">
        <f aca="false">AS10*AS$5</f>
        <v>935</v>
      </c>
      <c r="AT29" s="194" t="n">
        <f aca="false">AT10*AT$5</f>
        <v>815</v>
      </c>
      <c r="AU29" s="194" t="n">
        <f aca="false">AU10*AU$5</f>
        <v>829.5</v>
      </c>
      <c r="AV29" s="194" t="n">
        <f aca="false">AV10*AV$5</f>
        <v>803</v>
      </c>
      <c r="AW29" s="194" t="n">
        <f aca="false">AW10*AW$5</f>
        <v>693</v>
      </c>
      <c r="AX29" s="194" t="n">
        <f aca="false">AX10*AX$5</f>
        <v>729.75</v>
      </c>
      <c r="AY29" s="194" t="n">
        <f aca="false">AY10*AY$5</f>
        <v>1133</v>
      </c>
      <c r="AZ29" s="194" t="n">
        <f aca="false">AZ10*AZ$5</f>
        <v>1228.5</v>
      </c>
      <c r="BA29" s="194" t="n">
        <f aca="false">BA10*BA$5</f>
        <v>997.5</v>
      </c>
      <c r="BB29" s="194" t="n">
        <f aca="false">BB10*BB$5</f>
        <v>994.75</v>
      </c>
      <c r="BC29" s="194" t="n">
        <f aca="false">BC10*BC$5</f>
        <v>750.5</v>
      </c>
      <c r="BD29" s="194" t="n">
        <f aca="false">BD10*BD$5</f>
        <v>896.5</v>
      </c>
      <c r="BE29" s="194" t="n">
        <f aca="false">BE10*BE$5</f>
        <v>900.48</v>
      </c>
      <c r="BF29" s="194" t="n">
        <f aca="false">BF10*BF$5</f>
        <v>827.6</v>
      </c>
      <c r="BG29" s="194" t="n">
        <f aca="false">BG10*BG$5</f>
        <v>926.9</v>
      </c>
      <c r="BH29" s="194" t="n">
        <f aca="false">BH10*BH$5</f>
        <v>830.06</v>
      </c>
      <c r="BI29" s="194" t="n">
        <f aca="false">BI10*BI$5</f>
        <v>694.6</v>
      </c>
      <c r="BJ29" s="194" t="n">
        <f aca="false">BJ10*BJ$5</f>
        <v>797.06</v>
      </c>
      <c r="BK29" s="194" t="n">
        <f aca="false">BK10*BK$5</f>
        <v>1062.6</v>
      </c>
      <c r="BL29" s="194" t="n">
        <f aca="false">BL10*BL$5</f>
        <v>1245.42</v>
      </c>
      <c r="BM29" s="194" t="n">
        <f aca="false">BM10*BM$5</f>
        <v>990.57</v>
      </c>
      <c r="BN29" s="194" t="n">
        <f aca="false">BN10*BN$5</f>
        <v>913.92</v>
      </c>
      <c r="BO29" s="194" t="n">
        <f aca="false">BO10*BO$5</f>
        <v>846.51</v>
      </c>
      <c r="BP29" s="194" t="n">
        <f aca="false">BP10*BP$5</f>
        <v>951.74</v>
      </c>
      <c r="BQ29" s="194" t="n">
        <f aca="false">BQ10*BQ$5</f>
        <v>906.99</v>
      </c>
      <c r="BR29" s="194" t="n">
        <f aca="false">BR10*BR$5</f>
        <v>838.2</v>
      </c>
      <c r="BS29" s="194" t="n">
        <f aca="false">BS10*BS$5</f>
        <v>942.77</v>
      </c>
      <c r="BT29" s="194" t="n">
        <f aca="false">BT10*BT$5</f>
        <v>814.59</v>
      </c>
      <c r="BU29" s="194" t="n">
        <f aca="false">BU10*BU$5</f>
        <v>760.62</v>
      </c>
      <c r="BV29" s="194" t="n">
        <f aca="false">BV10*BV$5</f>
        <v>825.22</v>
      </c>
      <c r="BW29" s="194" t="n">
        <f aca="false">BW10*BW$5</f>
        <v>996.6</v>
      </c>
      <c r="BX29" s="194" t="n">
        <f aca="false">BX10*BX$5</f>
        <v>1264.54</v>
      </c>
      <c r="BY29" s="194" t="n">
        <f aca="false">BY10*BY$5</f>
        <v>984.69</v>
      </c>
      <c r="BZ29" s="194" t="n">
        <f aca="false">BZ10*BZ$5</f>
        <v>919.17</v>
      </c>
      <c r="CA29" s="194" t="n">
        <f aca="false">CA10*CA$5</f>
        <v>861.42</v>
      </c>
      <c r="CB29" s="194" t="n">
        <f aca="false">CB10*CB$5</f>
        <v>880.74</v>
      </c>
      <c r="CC29" s="194" t="n">
        <f aca="false">CC10*CC$5</f>
        <v>916.86</v>
      </c>
      <c r="CD29" s="194" t="n">
        <f aca="false">CD10*CD$5</f>
        <v>850</v>
      </c>
      <c r="CE29" s="194" t="n">
        <f aca="false">CE10*CE$5</f>
        <v>958.41</v>
      </c>
      <c r="CF29" s="194" t="n">
        <f aca="false">CF10*CF$5</f>
        <v>793.4</v>
      </c>
      <c r="CG29" s="194" t="n">
        <f aca="false">CG10*CG$5</f>
        <v>821.26</v>
      </c>
      <c r="CH29" s="194" t="n">
        <f aca="false">CH10*CH$5</f>
        <v>847.22</v>
      </c>
      <c r="CI29" s="194" t="n">
        <f aca="false">CI10*CI$5</f>
        <v>994.6</v>
      </c>
      <c r="CJ29" s="194" t="n">
        <f aca="false">CJ10*CJ$5</f>
        <v>1251.66</v>
      </c>
      <c r="CK29" s="194" t="n">
        <f aca="false">CK10*CK$5</f>
        <v>941.4</v>
      </c>
      <c r="CL29" s="194" t="n">
        <f aca="false">CL10*CL$5</f>
        <v>973.06</v>
      </c>
      <c r="CM29" s="194" t="n">
        <f aca="false">CM10*CM$5</f>
        <v>876.12</v>
      </c>
      <c r="CN29" s="194" t="n">
        <f aca="false">CN10*CN$5</f>
        <v>851.4</v>
      </c>
      <c r="CO29" s="194" t="n">
        <f aca="false">CO10*CO$5</f>
        <v>976.8</v>
      </c>
      <c r="CP29" s="194" t="n">
        <f aca="false">CP10*CP$5</f>
        <v>866.8</v>
      </c>
      <c r="CQ29" s="194" t="n">
        <f aca="false">CQ10*CQ$5</f>
        <v>936.76</v>
      </c>
      <c r="CR29" s="194" t="n">
        <f aca="false">CR10*CR$5</f>
        <v>855.75</v>
      </c>
      <c r="CS29" s="194" t="n">
        <f aca="false">CS10*CS$5</f>
        <v>849.42</v>
      </c>
      <c r="CT29" s="194" t="n">
        <f aca="false">CT10*CT$5</f>
        <v>833.49</v>
      </c>
      <c r="CU29" s="194" t="n">
        <f aca="false">CU10*CU$5</f>
        <v>1049.16</v>
      </c>
      <c r="CV29" s="194" t="n">
        <f aca="false">CV10*CV$5</f>
        <v>1247.98</v>
      </c>
      <c r="CW29" s="194" t="n">
        <f aca="false">CW10*CW$5</f>
        <v>902.88</v>
      </c>
      <c r="CX29" s="194" t="n">
        <f aca="false">CX10*CX$5</f>
        <v>1033.39</v>
      </c>
      <c r="CY29" s="194" t="n">
        <f aca="false">CY10*CY$5</f>
        <v>895.23</v>
      </c>
      <c r="CZ29" s="194" t="n">
        <f aca="false">CZ10*CZ$5</f>
        <v>868.2</v>
      </c>
      <c r="DA29" s="194" t="n">
        <f aca="false">DA10*DA$5</f>
        <v>993.08</v>
      </c>
      <c r="DB29" s="194" t="n">
        <f aca="false">DB10*DB$5</f>
        <v>926.94</v>
      </c>
      <c r="DC29" s="194" t="n">
        <f aca="false">DC10*DC$5</f>
        <v>912.24</v>
      </c>
      <c r="DD29" s="194" t="n">
        <f aca="false">DD10*DD$5</f>
        <v>917.84</v>
      </c>
      <c r="DE29" s="194" t="n">
        <f aca="false">DE10*DE$5</f>
        <v>834.33</v>
      </c>
      <c r="DF29" s="194" t="n">
        <f aca="false">DF10*DF$5</f>
        <v>855.54</v>
      </c>
      <c r="DG29" s="194" t="n">
        <f aca="false">DG10*DG$5</f>
        <v>1107.7</v>
      </c>
      <c r="DH29" s="194" t="n">
        <f aca="false">DH10*DH$5</f>
        <v>1141.98</v>
      </c>
      <c r="DI29" s="194" t="n">
        <f aca="false">DI10*DI$5</f>
        <v>1009.68</v>
      </c>
      <c r="DJ29" s="194" t="n">
        <f aca="false">DJ10*DJ$5</f>
        <v>1049.95</v>
      </c>
      <c r="DK29" s="194" t="n">
        <f aca="false">DK10*DK$5</f>
        <v>826.5</v>
      </c>
      <c r="DL29" s="194" t="n">
        <f aca="false">DL10*DL$5</f>
        <v>973.06</v>
      </c>
      <c r="DM29" s="194" t="n">
        <f aca="false">DM10*DM$5</f>
        <v>965.58</v>
      </c>
      <c r="DN29" s="194" t="n">
        <f aca="false">DN10*DN$5</f>
        <v>901</v>
      </c>
      <c r="DO29" s="194" t="n">
        <f aca="false">DO10*DO$5</f>
        <v>976.58</v>
      </c>
      <c r="DP29" s="194" t="n">
        <f aca="false">DP10*DP$5</f>
        <v>941.16</v>
      </c>
      <c r="DQ29" s="194" t="n">
        <f aca="false">DQ10*DQ$5</f>
        <v>818.2</v>
      </c>
      <c r="DR29" s="194" t="n">
        <f aca="false">DR10*DR$5</f>
        <v>920.92</v>
      </c>
      <c r="DS29" s="194" t="n">
        <f aca="false">DS10*DS$5</f>
        <v>1119.14</v>
      </c>
      <c r="DT29" s="194" t="n">
        <f aca="false">DT10*DT$5</f>
        <v>1147.44</v>
      </c>
      <c r="DU29" s="194" t="n">
        <f aca="false">DU10*DU$5</f>
        <v>1023.54</v>
      </c>
      <c r="DV29" s="194" t="n">
        <f aca="false">DV10*DV$5</f>
        <v>1022.12</v>
      </c>
      <c r="DW29" s="194" t="n">
        <f aca="false">DW10*DW$5</f>
        <v>889.2</v>
      </c>
      <c r="DX29" s="194" t="n">
        <f aca="false">DX10*DX$5</f>
        <v>993.08</v>
      </c>
      <c r="DY29" s="194" t="n">
        <f aca="false">DY10*DY$5</f>
        <v>936.4</v>
      </c>
      <c r="DZ29" s="194" t="n">
        <f aca="false">DZ10*DZ$5</f>
        <v>919</v>
      </c>
      <c r="EA29" s="194" t="n">
        <f aca="false">EA10*EA$5</f>
        <v>1042.59</v>
      </c>
      <c r="EB29" s="194" t="n">
        <f aca="false">EB10*EB$5</f>
        <v>964.26</v>
      </c>
      <c r="EC29" s="194" t="n">
        <f aca="false">EC10*EC$5</f>
        <v>841.6</v>
      </c>
      <c r="ED29" s="194" t="n">
        <f aca="false">ED10*ED$5</f>
        <v>945.34</v>
      </c>
      <c r="EE29" s="194" t="n">
        <f aca="false">EE10*EE$5</f>
        <v>1079.61</v>
      </c>
      <c r="EF29" s="194" t="n">
        <f aca="false">EF10*EF$5</f>
        <v>1208.9</v>
      </c>
      <c r="EG29" s="194" t="n">
        <f aca="false">EG10*EG$5</f>
        <v>1037.82</v>
      </c>
      <c r="EH29" s="194" t="n">
        <f aca="false">EH10*EH$5</f>
        <v>992.88</v>
      </c>
      <c r="EI29" s="194" t="n">
        <f aca="false">EI10*EI$5</f>
        <v>953.4</v>
      </c>
      <c r="EJ29" s="194" t="n">
        <f aca="false">EJ10*EJ$5</f>
        <v>1058.92</v>
      </c>
    </row>
    <row r="30" customFormat="false" ht="13.7" hidden="false" customHeight="true" outlineLevel="0" collapsed="false">
      <c r="A30" s="166" t="s">
        <v>77</v>
      </c>
      <c r="B30" s="136"/>
      <c r="C30" s="161" t="n">
        <f aca="false">C11-C49</f>
        <v>-0.108333333333331</v>
      </c>
      <c r="D30" s="161" t="n">
        <f aca="false">D11-D49</f>
        <v>-0.305999999999997</v>
      </c>
      <c r="E30" s="168" t="n">
        <f aca="false">E11-E49</f>
        <v>-0.0346223316912955</v>
      </c>
      <c r="F30" s="161" t="n">
        <f aca="false">F11-F49</f>
        <v>0</v>
      </c>
      <c r="G30" s="161" t="n">
        <f aca="false">G11-G49</f>
        <v>0.200000000000003</v>
      </c>
      <c r="H30" s="161" t="n">
        <f aca="false">H11-H49</f>
        <v>-0.200000000000003</v>
      </c>
      <c r="I30" s="161" t="n">
        <f aca="false">I11-I49</f>
        <v>-0.125</v>
      </c>
      <c r="J30" s="161" t="n">
        <f aca="false">J11-J49</f>
        <v>-0.300000000000001</v>
      </c>
      <c r="K30" s="161" t="n">
        <f aca="false">K11-K49</f>
        <v>0.0500000000000007</v>
      </c>
      <c r="L30" s="161" t="n">
        <f aca="false">L11-L49</f>
        <v>-0.199999999999999</v>
      </c>
      <c r="M30" s="161" t="n">
        <f aca="false">M11-M49</f>
        <v>0.299999999999997</v>
      </c>
      <c r="N30" s="161" t="n">
        <f aca="false">N11-N49</f>
        <v>0.0500000000000007</v>
      </c>
      <c r="O30" s="161" t="n">
        <f aca="false">O11-O49</f>
        <v>0.5</v>
      </c>
      <c r="P30" s="161" t="n">
        <f aca="false">P11-P49</f>
        <v>0.5</v>
      </c>
      <c r="Q30" s="161" t="n">
        <f aca="false">Q11-Q49</f>
        <v>0.5</v>
      </c>
      <c r="R30" s="161" t="n">
        <f aca="false">R11-R49</f>
        <v>0.5</v>
      </c>
      <c r="S30" s="161" t="n">
        <f aca="false">S11-S49</f>
        <v>-0.149999999999999</v>
      </c>
      <c r="T30" s="161" t="n">
        <f aca="false">T11-T49</f>
        <v>-0.149999999999999</v>
      </c>
      <c r="U30" s="161" t="n">
        <f aca="false">U11-U49</f>
        <v>-0.149999999999999</v>
      </c>
      <c r="V30" s="161" t="n">
        <f aca="false">V11-V49</f>
        <v>-0.149999999999999</v>
      </c>
      <c r="W30" s="168" t="n">
        <f aca="false">W11-W49</f>
        <v>0.0752941176470614</v>
      </c>
      <c r="X30" s="161" t="n">
        <f aca="false">X11-X49</f>
        <v>0.475098039215688</v>
      </c>
      <c r="Y30" s="161" t="n">
        <f aca="false">Y11-Y49</f>
        <v>0.472214765100674</v>
      </c>
      <c r="Z30" s="161" t="n">
        <f aca="false">Z11-Z49</f>
        <v>0.473490196078423</v>
      </c>
      <c r="AA30" s="161" t="n">
        <f aca="false">AA11-AA49</f>
        <v>0.475000000000023</v>
      </c>
      <c r="AB30" s="161" t="n">
        <f aca="false">AB11-AB49</f>
        <v>0.475039062499995</v>
      </c>
      <c r="AC30" s="170" t="n">
        <f aca="false">AC11-AC49</f>
        <v>0.431521119909917</v>
      </c>
      <c r="AD30" s="164"/>
      <c r="AE30" s="164"/>
      <c r="AF30" s="165"/>
      <c r="AG30" s="161" t="n">
        <f aca="false">AG11*AG$5</f>
        <v>733.7</v>
      </c>
      <c r="AH30" s="194" t="n">
        <f aca="false">AH11*AH$5</f>
        <v>646</v>
      </c>
      <c r="AI30" s="194" t="n">
        <f aca="false">AI11*AI$5</f>
        <v>665.7</v>
      </c>
      <c r="AJ30" s="194" t="n">
        <f aca="false">AJ11*AJ$5</f>
        <v>643.5</v>
      </c>
      <c r="AK30" s="194" t="n">
        <f aca="false">AK11*AK$5</f>
        <v>632.5</v>
      </c>
      <c r="AL30" s="194" t="n">
        <f aca="false">AL11*AL$5</f>
        <v>715</v>
      </c>
      <c r="AM30" s="194" t="n">
        <f aca="false">AM11*AM$5</f>
        <v>1067</v>
      </c>
      <c r="AN30" s="194" t="n">
        <f aca="false">AN11*AN$5</f>
        <v>1204.5</v>
      </c>
      <c r="AO30" s="194" t="n">
        <f aca="false">AO11*AO$5</f>
        <v>950</v>
      </c>
      <c r="AP30" s="194" t="n">
        <f aca="false">AP11*AP$5</f>
        <v>868.25</v>
      </c>
      <c r="AQ30" s="194" t="n">
        <f aca="false">AQ11*AQ$5</f>
        <v>775</v>
      </c>
      <c r="AR30" s="194" t="n">
        <f aca="false">AR11*AR$5</f>
        <v>834.75</v>
      </c>
      <c r="AS30" s="194" t="n">
        <f aca="false">AS11*AS$5</f>
        <v>929.5</v>
      </c>
      <c r="AT30" s="194" t="n">
        <f aca="false">AT11*AT$5</f>
        <v>805</v>
      </c>
      <c r="AU30" s="194" t="n">
        <f aca="false">AU11*AU$5</f>
        <v>803.25</v>
      </c>
      <c r="AV30" s="194" t="n">
        <f aca="false">AV11*AV$5</f>
        <v>797.5</v>
      </c>
      <c r="AW30" s="194" t="n">
        <f aca="false">AW11*AW$5</f>
        <v>771.75</v>
      </c>
      <c r="AX30" s="194" t="n">
        <f aca="false">AX11*AX$5</f>
        <v>876.75</v>
      </c>
      <c r="AY30" s="194" t="n">
        <f aca="false">AY11*AY$5</f>
        <v>1149.5</v>
      </c>
      <c r="AZ30" s="194" t="n">
        <f aca="false">AZ11*AZ$5</f>
        <v>1275.75</v>
      </c>
      <c r="BA30" s="194" t="n">
        <f aca="false">BA11*BA$5</f>
        <v>1170.75</v>
      </c>
      <c r="BB30" s="194" t="n">
        <f aca="false">BB11*BB$5</f>
        <v>902.75</v>
      </c>
      <c r="BC30" s="194" t="n">
        <f aca="false">BC11*BC$5</f>
        <v>783.75</v>
      </c>
      <c r="BD30" s="194" t="n">
        <f aca="false">BD11*BD$5</f>
        <v>951.5</v>
      </c>
      <c r="BE30" s="194" t="n">
        <f aca="false">BE11*BE$5</f>
        <v>897.12</v>
      </c>
      <c r="BF30" s="194" t="n">
        <f aca="false">BF11*BF$5</f>
        <v>813.8</v>
      </c>
      <c r="BG30" s="194" t="n">
        <f aca="false">BG11*BG$5</f>
        <v>889.18</v>
      </c>
      <c r="BH30" s="194" t="n">
        <f aca="false">BH11*BH$5</f>
        <v>806.08</v>
      </c>
      <c r="BI30" s="194" t="n">
        <f aca="false">BI11*BI$5</f>
        <v>742.6</v>
      </c>
      <c r="BJ30" s="194" t="n">
        <f aca="false">BJ11*BJ$5</f>
        <v>927.96</v>
      </c>
      <c r="BK30" s="194" t="n">
        <f aca="false">BK11*BK$5</f>
        <v>1108.17</v>
      </c>
      <c r="BL30" s="194" t="n">
        <f aca="false">BL11*BL$5</f>
        <v>1349.7</v>
      </c>
      <c r="BM30" s="194" t="n">
        <f aca="false">BM11*BM$5</f>
        <v>1182.09</v>
      </c>
      <c r="BN30" s="194" t="n">
        <f aca="false">BN11*BN$5</f>
        <v>832.02</v>
      </c>
      <c r="BO30" s="194" t="n">
        <f aca="false">BO11*BO$5</f>
        <v>874.23</v>
      </c>
      <c r="BP30" s="194" t="n">
        <f aca="false">BP11*BP$5</f>
        <v>1003.72</v>
      </c>
      <c r="BQ30" s="194" t="n">
        <f aca="false">BQ11*BQ$5</f>
        <v>904.68</v>
      </c>
      <c r="BR30" s="194" t="n">
        <f aca="false">BR11*BR$5</f>
        <v>820.6</v>
      </c>
      <c r="BS30" s="194" t="n">
        <f aca="false">BS11*BS$5</f>
        <v>896.54</v>
      </c>
      <c r="BT30" s="194" t="n">
        <f aca="false">BT11*BT$5</f>
        <v>775.53</v>
      </c>
      <c r="BU30" s="194" t="n">
        <f aca="false">BU11*BU$5</f>
        <v>786.03</v>
      </c>
      <c r="BV30" s="194" t="n">
        <f aca="false">BV11*BV$5</f>
        <v>935.22</v>
      </c>
      <c r="BW30" s="194" t="n">
        <f aca="false">BW11*BW$5</f>
        <v>1063.6</v>
      </c>
      <c r="BX30" s="194" t="n">
        <f aca="false">BX11*BX$5</f>
        <v>1421.86</v>
      </c>
      <c r="BY30" s="194" t="n">
        <f aca="false">BY11*BY$5</f>
        <v>1190.91</v>
      </c>
      <c r="BZ30" s="194" t="n">
        <f aca="false">BZ11*BZ$5</f>
        <v>838.32</v>
      </c>
      <c r="CA30" s="194" t="n">
        <f aca="false">CA11*CA$5</f>
        <v>880.74</v>
      </c>
      <c r="CB30" s="194" t="n">
        <f aca="false">CB11*CB$5</f>
        <v>923.16</v>
      </c>
      <c r="CC30" s="194" t="n">
        <f aca="false">CC11*CC$5</f>
        <v>910.77</v>
      </c>
      <c r="CD30" s="194" t="n">
        <f aca="false">CD11*CD$5</f>
        <v>826.2</v>
      </c>
      <c r="CE30" s="194" t="n">
        <f aca="false">CE11*CE$5</f>
        <v>902.52</v>
      </c>
      <c r="CF30" s="194" t="n">
        <f aca="false">CF11*CF$5</f>
        <v>743.6</v>
      </c>
      <c r="CG30" s="194" t="n">
        <f aca="false">CG11*CG$5</f>
        <v>828.96</v>
      </c>
      <c r="CH30" s="194" t="n">
        <f aca="false">CH11*CH$5</f>
        <v>941.38</v>
      </c>
      <c r="CI30" s="194" t="n">
        <f aca="false">CI11*CI$5</f>
        <v>1070.8</v>
      </c>
      <c r="CJ30" s="194" t="n">
        <f aca="false">CJ11*CJ$5</f>
        <v>1431.29</v>
      </c>
      <c r="CK30" s="194" t="n">
        <f aca="false">CK11*CK$5</f>
        <v>1141.8</v>
      </c>
      <c r="CL30" s="194" t="n">
        <f aca="false">CL11*CL$5</f>
        <v>883.96</v>
      </c>
      <c r="CM30" s="194" t="n">
        <f aca="false">CM11*CM$5</f>
        <v>886.62</v>
      </c>
      <c r="CN30" s="194" t="n">
        <f aca="false">CN11*CN$5</f>
        <v>885</v>
      </c>
      <c r="CO30" s="194" t="n">
        <f aca="false">CO11*CO$5</f>
        <v>960.96</v>
      </c>
      <c r="CP30" s="194" t="n">
        <f aca="false">CP11*CP$5</f>
        <v>832</v>
      </c>
      <c r="CQ30" s="194" t="n">
        <f aca="false">CQ11*CQ$5</f>
        <v>869.22</v>
      </c>
      <c r="CR30" s="194" t="n">
        <f aca="false">CR11*CR$5</f>
        <v>786.03</v>
      </c>
      <c r="CS30" s="194" t="n">
        <f aca="false">CS11*CS$5</f>
        <v>834.46</v>
      </c>
      <c r="CT30" s="194" t="n">
        <f aca="false">CT11*CT$5</f>
        <v>904.68</v>
      </c>
      <c r="CU30" s="194" t="n">
        <f aca="false">CU11*CU$5</f>
        <v>1131.69</v>
      </c>
      <c r="CV30" s="194" t="n">
        <f aca="false">CV11*CV$5</f>
        <v>1440.49</v>
      </c>
      <c r="CW30" s="194" t="n">
        <f aca="false">CW11*CW$5</f>
        <v>1091.74</v>
      </c>
      <c r="CX30" s="194" t="n">
        <f aca="false">CX11*CX$5</f>
        <v>930.12</v>
      </c>
      <c r="CY30" s="194" t="n">
        <f aca="false">CY11*CY$5</f>
        <v>892.08</v>
      </c>
      <c r="CZ30" s="194" t="n">
        <f aca="false">CZ11*CZ$5</f>
        <v>890.4</v>
      </c>
      <c r="DA30" s="194" t="n">
        <f aca="false">DA11*DA$5</f>
        <v>966.68</v>
      </c>
      <c r="DB30" s="194" t="n">
        <f aca="false">DB11*DB$5</f>
        <v>878.64</v>
      </c>
      <c r="DC30" s="194" t="n">
        <f aca="false">DC11*DC$5</f>
        <v>834.54</v>
      </c>
      <c r="DD30" s="194" t="n">
        <f aca="false">DD11*DD$5</f>
        <v>828.3</v>
      </c>
      <c r="DE30" s="194" t="n">
        <f aca="false">DE11*DE$5</f>
        <v>801.15</v>
      </c>
      <c r="DF30" s="194" t="n">
        <f aca="false">DF11*DF$5</f>
        <v>909.72</v>
      </c>
      <c r="DG30" s="194" t="n">
        <f aca="false">DG11*DG$5</f>
        <v>1191.96</v>
      </c>
      <c r="DH30" s="194" t="n">
        <f aca="false">DH11*DH$5</f>
        <v>1322.37</v>
      </c>
      <c r="DI30" s="194" t="n">
        <f aca="false">DI11*DI$5</f>
        <v>1212.96</v>
      </c>
      <c r="DJ30" s="194" t="n">
        <f aca="false">DJ11*DJ$5</f>
        <v>934.72</v>
      </c>
      <c r="DK30" s="194" t="n">
        <f aca="false">DK11*DK$5</f>
        <v>811.11</v>
      </c>
      <c r="DL30" s="194" t="n">
        <f aca="false">DL11*DL$5</f>
        <v>984.28</v>
      </c>
      <c r="DM30" s="194" t="n">
        <f aca="false">DM11*DM$5</f>
        <v>926.73</v>
      </c>
      <c r="DN30" s="194" t="n">
        <f aca="false">DN11*DN$5</f>
        <v>840.4</v>
      </c>
      <c r="DO30" s="194" t="n">
        <f aca="false">DO11*DO$5</f>
        <v>878.24</v>
      </c>
      <c r="DP30" s="194" t="n">
        <f aca="false">DP11*DP$5</f>
        <v>831.82</v>
      </c>
      <c r="DQ30" s="194" t="n">
        <f aca="false">DQ11*DQ$5</f>
        <v>766.2</v>
      </c>
      <c r="DR30" s="194" t="n">
        <f aca="false">DR11*DR$5</f>
        <v>957.22</v>
      </c>
      <c r="DS30" s="194" t="n">
        <f aca="false">DS11*DS$5</f>
        <v>1197.24</v>
      </c>
      <c r="DT30" s="194" t="n">
        <f aca="false">DT11*DT$5</f>
        <v>1328.04</v>
      </c>
      <c r="DU30" s="194" t="n">
        <f aca="false">DU11*DU$5</f>
        <v>1218.21</v>
      </c>
      <c r="DV30" s="194" t="n">
        <f aca="false">DV11*DV$5</f>
        <v>898.04</v>
      </c>
      <c r="DW30" s="194" t="n">
        <f aca="false">DW11*DW$5</f>
        <v>857.6</v>
      </c>
      <c r="DX30" s="194" t="n">
        <f aca="false">DX11*DX$5</f>
        <v>988.68</v>
      </c>
      <c r="DY30" s="194" t="n">
        <f aca="false">DY11*DY$5</f>
        <v>886.6</v>
      </c>
      <c r="DZ30" s="194" t="n">
        <f aca="false">DZ11*DZ$5</f>
        <v>844.2</v>
      </c>
      <c r="EA30" s="194" t="n">
        <f aca="false">EA11*EA$5</f>
        <v>922.07</v>
      </c>
      <c r="EB30" s="194" t="n">
        <f aca="false">EB11*EB$5</f>
        <v>835.56</v>
      </c>
      <c r="EC30" s="194" t="n">
        <f aca="false">EC11*EC$5</f>
        <v>769.6</v>
      </c>
      <c r="ED30" s="194" t="n">
        <f aca="false">ED11*ED$5</f>
        <v>961.4</v>
      </c>
      <c r="EE30" s="194" t="n">
        <f aca="false">EE11*EE$5</f>
        <v>1147.86</v>
      </c>
      <c r="EF30" s="194" t="n">
        <f aca="false">EF11*EF$5</f>
        <v>1397.44</v>
      </c>
      <c r="EG30" s="194" t="n">
        <f aca="false">EG11*EG$5</f>
        <v>1223.46</v>
      </c>
      <c r="EH30" s="194" t="n">
        <f aca="false">EH11*EH$5</f>
        <v>861</v>
      </c>
      <c r="EI30" s="194" t="n">
        <f aca="false">EI11*EI$5</f>
        <v>904.47</v>
      </c>
      <c r="EJ30" s="194" t="n">
        <f aca="false">EJ11*EJ$5</f>
        <v>1037.99</v>
      </c>
    </row>
    <row r="31" customFormat="false" ht="13.7" hidden="false" customHeight="true" outlineLevel="0" collapsed="false">
      <c r="A31" s="166" t="s">
        <v>181</v>
      </c>
      <c r="B31" s="136"/>
      <c r="C31" s="161" t="n">
        <f aca="false">C12-C50</f>
        <v>-0.424666564941401</v>
      </c>
      <c r="D31" s="161" t="n">
        <f aca="false">D12-D50</f>
        <v>-2.084</v>
      </c>
      <c r="E31" s="168" t="n">
        <f aca="false">E12-E50</f>
        <v>-1.36241703307805</v>
      </c>
      <c r="F31" s="161" t="n">
        <f aca="false">F12-F50</f>
        <v>-0.149999999999999</v>
      </c>
      <c r="G31" s="161" t="n">
        <f aca="false">G12-G50</f>
        <v>-0.0999999999999979</v>
      </c>
      <c r="H31" s="161" t="n">
        <f aca="false">H12-H50</f>
        <v>-0.200000000000003</v>
      </c>
      <c r="I31" s="161" t="n">
        <f aca="false">I12-I50</f>
        <v>-0.0250000000000021</v>
      </c>
      <c r="J31" s="161" t="n">
        <f aca="false">J12-J50</f>
        <v>-0.200000000000003</v>
      </c>
      <c r="K31" s="161" t="n">
        <f aca="false">K12-K50</f>
        <v>0.149999999999999</v>
      </c>
      <c r="L31" s="161" t="n">
        <f aca="false">L12-L50</f>
        <v>-0.199999999999999</v>
      </c>
      <c r="M31" s="161" t="n">
        <f aca="false">M12-M50</f>
        <v>0.299999999999997</v>
      </c>
      <c r="N31" s="161" t="n">
        <f aca="false">N12-N50</f>
        <v>0.0833333333333322</v>
      </c>
      <c r="O31" s="161" t="n">
        <f aca="false">O12-O50</f>
        <v>0.333333333333336</v>
      </c>
      <c r="P31" s="161" t="n">
        <f aca="false">P12-P50</f>
        <v>0</v>
      </c>
      <c r="Q31" s="161" t="n">
        <f aca="false">Q12-Q50</f>
        <v>0.5</v>
      </c>
      <c r="R31" s="161" t="n">
        <f aca="false">R12-R50</f>
        <v>0.5</v>
      </c>
      <c r="S31" s="161" t="n">
        <f aca="false">S12-S50</f>
        <v>-0.216666666666669</v>
      </c>
      <c r="T31" s="161" t="n">
        <f aca="false">T12-T50</f>
        <v>-0.149999999999999</v>
      </c>
      <c r="U31" s="161" t="n">
        <f aca="false">U12-U50</f>
        <v>-0.25</v>
      </c>
      <c r="V31" s="161" t="n">
        <f aca="false">V12-V50</f>
        <v>-0.25</v>
      </c>
      <c r="W31" s="168" t="n">
        <f aca="false">W12-W50</f>
        <v>0.00705882352941956</v>
      </c>
      <c r="X31" s="161" t="n">
        <f aca="false">X12-X50</f>
        <v>0.5</v>
      </c>
      <c r="Y31" s="161" t="n">
        <f aca="false">Y12-Y50</f>
        <v>0.502013422818791</v>
      </c>
      <c r="Z31" s="161" t="n">
        <f aca="false">Z12-Z50</f>
        <v>0.499098039215674</v>
      </c>
      <c r="AA31" s="161" t="n">
        <f aca="false">AA12-AA50</f>
        <v>0.499372549019604</v>
      </c>
      <c r="AB31" s="161" t="n">
        <f aca="false">AB12-AB50</f>
        <v>0.499921875000005</v>
      </c>
      <c r="AC31" s="170" t="n">
        <f aca="false">AC12-AC50</f>
        <v>0.429707588816221</v>
      </c>
      <c r="AD31" s="164"/>
      <c r="AE31" s="164"/>
      <c r="AF31" s="165"/>
      <c r="AG31" s="161" t="n">
        <f aca="false">AG12*AG$5</f>
        <v>695.2</v>
      </c>
      <c r="AH31" s="194" t="n">
        <f aca="false">AH12*AH$5</f>
        <v>623</v>
      </c>
      <c r="AI31" s="194" t="n">
        <f aca="false">AI12*AI$5</f>
        <v>648.9</v>
      </c>
      <c r="AJ31" s="194" t="n">
        <f aca="false">AJ12*AJ$5</f>
        <v>643.5</v>
      </c>
      <c r="AK31" s="194" t="n">
        <f aca="false">AK12*AK$5</f>
        <v>632.5</v>
      </c>
      <c r="AL31" s="194" t="n">
        <f aca="false">AL12*AL$5</f>
        <v>715</v>
      </c>
      <c r="AM31" s="194" t="n">
        <f aca="false">AM12*AM$5</f>
        <v>1039.5</v>
      </c>
      <c r="AN31" s="194" t="n">
        <f aca="false">AN12*AN$5</f>
        <v>1204.5</v>
      </c>
      <c r="AO31" s="194" t="n">
        <f aca="false">AO12*AO$5</f>
        <v>945</v>
      </c>
      <c r="AP31" s="194" t="n">
        <f aca="false">AP12*AP$5</f>
        <v>868.25</v>
      </c>
      <c r="AQ31" s="194" t="n">
        <f aca="false">AQ12*AQ$5</f>
        <v>735</v>
      </c>
      <c r="AR31" s="194" t="n">
        <f aca="false">AR12*AR$5</f>
        <v>813.75</v>
      </c>
      <c r="AS31" s="194" t="n">
        <f aca="false">AS12*AS$5</f>
        <v>874.5</v>
      </c>
      <c r="AT31" s="194" t="n">
        <f aca="false">AT12*AT$5</f>
        <v>765</v>
      </c>
      <c r="AU31" s="194" t="n">
        <f aca="false">AU12*AU$5</f>
        <v>787.5</v>
      </c>
      <c r="AV31" s="194" t="n">
        <f aca="false">AV12*AV$5</f>
        <v>797.5</v>
      </c>
      <c r="AW31" s="194" t="n">
        <f aca="false">AW12*AW$5</f>
        <v>771.75</v>
      </c>
      <c r="AX31" s="194" t="n">
        <f aca="false">AX12*AX$5</f>
        <v>876.75</v>
      </c>
      <c r="AY31" s="194" t="n">
        <f aca="false">AY12*AY$5</f>
        <v>1149.5</v>
      </c>
      <c r="AZ31" s="194" t="n">
        <f aca="false">AZ12*AZ$5</f>
        <v>1275.75</v>
      </c>
      <c r="BA31" s="194" t="n">
        <f aca="false">BA12*BA$5</f>
        <v>1060.5</v>
      </c>
      <c r="BB31" s="194" t="n">
        <f aca="false">BB12*BB$5</f>
        <v>897</v>
      </c>
      <c r="BC31" s="194" t="n">
        <f aca="false">BC12*BC$5</f>
        <v>736.25</v>
      </c>
      <c r="BD31" s="194" t="n">
        <f aca="false">BD12*BD$5</f>
        <v>880</v>
      </c>
      <c r="BE31" s="194" t="n">
        <f aca="false">BE12*BE$5</f>
        <v>844.41</v>
      </c>
      <c r="BF31" s="194" t="n">
        <f aca="false">BF12*BF$5</f>
        <v>773.8</v>
      </c>
      <c r="BG31" s="194" t="n">
        <f aca="false">BG12*BG$5</f>
        <v>872.16</v>
      </c>
      <c r="BH31" s="194" t="n">
        <f aca="false">BH12*BH$5</f>
        <v>806.3</v>
      </c>
      <c r="BI31" s="194" t="n">
        <f aca="false">BI12*BI$5</f>
        <v>743</v>
      </c>
      <c r="BJ31" s="194" t="n">
        <f aca="false">BJ12*BJ$5</f>
        <v>928.18</v>
      </c>
      <c r="BK31" s="194" t="n">
        <f aca="false">BK12*BK$5</f>
        <v>1108.59</v>
      </c>
      <c r="BL31" s="194" t="n">
        <f aca="false">BL12*BL$5</f>
        <v>1350.14</v>
      </c>
      <c r="BM31" s="194" t="n">
        <f aca="false">BM12*BM$5</f>
        <v>1071</v>
      </c>
      <c r="BN31" s="194" t="n">
        <f aca="false">BN12*BN$5</f>
        <v>826.98</v>
      </c>
      <c r="BO31" s="194" t="n">
        <f aca="false">BO12*BO$5</f>
        <v>821.52</v>
      </c>
      <c r="BP31" s="194" t="n">
        <f aca="false">BP12*BP$5</f>
        <v>928.51</v>
      </c>
      <c r="BQ31" s="194" t="n">
        <f aca="false">BQ12*BQ$5</f>
        <v>851.76</v>
      </c>
      <c r="BR31" s="194" t="n">
        <f aca="false">BR12*BR$5</f>
        <v>780.4</v>
      </c>
      <c r="BS31" s="194" t="n">
        <f aca="false">BS12*BS$5</f>
        <v>879.52</v>
      </c>
      <c r="BT31" s="194" t="n">
        <f aca="false">BT12*BT$5</f>
        <v>775.95</v>
      </c>
      <c r="BU31" s="194" t="n">
        <f aca="false">BU12*BU$5</f>
        <v>786.45</v>
      </c>
      <c r="BV31" s="194" t="n">
        <f aca="false">BV12*BV$5</f>
        <v>935.66</v>
      </c>
      <c r="BW31" s="194" t="n">
        <f aca="false">BW12*BW$5</f>
        <v>1064.2</v>
      </c>
      <c r="BX31" s="194" t="n">
        <f aca="false">BX12*BX$5</f>
        <v>1422.55</v>
      </c>
      <c r="BY31" s="194" t="n">
        <f aca="false">BY12*BY$5</f>
        <v>1079.4</v>
      </c>
      <c r="BZ31" s="194" t="n">
        <f aca="false">BZ12*BZ$5</f>
        <v>833.28</v>
      </c>
      <c r="CA31" s="194" t="n">
        <f aca="false">CA12*CA$5</f>
        <v>827.82</v>
      </c>
      <c r="CB31" s="194" t="n">
        <f aca="false">CB12*CB$5</f>
        <v>854.28</v>
      </c>
      <c r="CC31" s="194" t="n">
        <f aca="false">CC12*CC$5</f>
        <v>857.64</v>
      </c>
      <c r="CD31" s="194" t="n">
        <f aca="false">CD12*CD$5</f>
        <v>785.8</v>
      </c>
      <c r="CE31" s="194" t="n">
        <f aca="false">CE12*CE$5</f>
        <v>885.5</v>
      </c>
      <c r="CF31" s="194" t="n">
        <f aca="false">CF12*CF$5</f>
        <v>744.2</v>
      </c>
      <c r="CG31" s="194" t="n">
        <f aca="false">CG12*CG$5</f>
        <v>829.62</v>
      </c>
      <c r="CH31" s="194" t="n">
        <f aca="false">CH12*CH$5</f>
        <v>942.26</v>
      </c>
      <c r="CI31" s="194" t="n">
        <f aca="false">CI12*CI$5</f>
        <v>1071.6</v>
      </c>
      <c r="CJ31" s="194" t="n">
        <f aca="false">CJ12*CJ$5</f>
        <v>1432.44</v>
      </c>
      <c r="CK31" s="194" t="n">
        <f aca="false">CK12*CK$5</f>
        <v>1035.2</v>
      </c>
      <c r="CL31" s="194" t="n">
        <f aca="false">CL12*CL$5</f>
        <v>879.12</v>
      </c>
      <c r="CM31" s="194" t="n">
        <f aca="false">CM12*CM$5</f>
        <v>833.49</v>
      </c>
      <c r="CN31" s="194" t="n">
        <f aca="false">CN12*CN$5</f>
        <v>819.2</v>
      </c>
      <c r="CO31" s="194" t="n">
        <f aca="false">CO12*CO$5</f>
        <v>905.08</v>
      </c>
      <c r="CP31" s="194" t="n">
        <f aca="false">CP12*CP$5</f>
        <v>791.4</v>
      </c>
      <c r="CQ31" s="194" t="n">
        <f aca="false">CQ12*CQ$5</f>
        <v>853.16</v>
      </c>
      <c r="CR31" s="194" t="n">
        <f aca="false">CR12*CR$5</f>
        <v>786.87</v>
      </c>
      <c r="CS31" s="194" t="n">
        <f aca="false">CS12*CS$5</f>
        <v>835.34</v>
      </c>
      <c r="CT31" s="194" t="n">
        <f aca="false">CT12*CT$5</f>
        <v>905.52</v>
      </c>
      <c r="CU31" s="194" t="n">
        <f aca="false">CU12*CU$5</f>
        <v>1132.74</v>
      </c>
      <c r="CV31" s="194" t="n">
        <f aca="false">CV12*CV$5</f>
        <v>1441.87</v>
      </c>
      <c r="CW31" s="194" t="n">
        <f aca="false">CW12*CW$5</f>
        <v>989.9</v>
      </c>
      <c r="CX31" s="194" t="n">
        <f aca="false">CX12*CX$5</f>
        <v>925.06</v>
      </c>
      <c r="CY31" s="194" t="n">
        <f aca="false">CY12*CY$5</f>
        <v>838.74</v>
      </c>
      <c r="CZ31" s="194" t="n">
        <f aca="false">CZ12*CZ$5</f>
        <v>824.2</v>
      </c>
      <c r="DA31" s="194" t="n">
        <f aca="false">DA12*DA$5</f>
        <v>910.58</v>
      </c>
      <c r="DB31" s="194" t="n">
        <f aca="false">DB12*DB$5</f>
        <v>836.01</v>
      </c>
      <c r="DC31" s="194" t="n">
        <f aca="false">DC12*DC$5</f>
        <v>819.21</v>
      </c>
      <c r="DD31" s="194" t="n">
        <f aca="false">DD12*DD$5</f>
        <v>829.18</v>
      </c>
      <c r="DE31" s="194" t="n">
        <f aca="false">DE12*DE$5</f>
        <v>801.99</v>
      </c>
      <c r="DF31" s="194" t="n">
        <f aca="false">DF12*DF$5</f>
        <v>910.77</v>
      </c>
      <c r="DG31" s="194" t="n">
        <f aca="false">DG12*DG$5</f>
        <v>1193.5</v>
      </c>
      <c r="DH31" s="194" t="n">
        <f aca="false">DH12*DH$5</f>
        <v>1323.84</v>
      </c>
      <c r="DI31" s="194" t="n">
        <f aca="false">DI12*DI$5</f>
        <v>1099.98</v>
      </c>
      <c r="DJ31" s="194" t="n">
        <f aca="false">DJ12*DJ$5</f>
        <v>929.89</v>
      </c>
      <c r="DK31" s="194" t="n">
        <f aca="false">DK12*DK$5</f>
        <v>762.85</v>
      </c>
      <c r="DL31" s="194" t="n">
        <f aca="false">DL12*DL$5</f>
        <v>911.24</v>
      </c>
      <c r="DM31" s="194" t="n">
        <f aca="false">DM12*DM$5</f>
        <v>873.18</v>
      </c>
      <c r="DN31" s="194" t="n">
        <f aca="false">DN12*DN$5</f>
        <v>799.8</v>
      </c>
      <c r="DO31" s="194" t="n">
        <f aca="false">DO12*DO$5</f>
        <v>862.18</v>
      </c>
      <c r="DP31" s="194" t="n">
        <f aca="false">DP12*DP$5</f>
        <v>832.92</v>
      </c>
      <c r="DQ31" s="194" t="n">
        <f aca="false">DQ12*DQ$5</f>
        <v>767.2</v>
      </c>
      <c r="DR31" s="194" t="n">
        <f aca="false">DR12*DR$5</f>
        <v>958.32</v>
      </c>
      <c r="DS31" s="194" t="n">
        <f aca="false">DS12*DS$5</f>
        <v>1198.78</v>
      </c>
      <c r="DT31" s="194" t="n">
        <f aca="false">DT12*DT$5</f>
        <v>1329.72</v>
      </c>
      <c r="DU31" s="194" t="n">
        <f aca="false">DU12*DU$5</f>
        <v>1104.81</v>
      </c>
      <c r="DV31" s="194" t="n">
        <f aca="false">DV12*DV$5</f>
        <v>893.42</v>
      </c>
      <c r="DW31" s="194" t="n">
        <f aca="false">DW12*DW$5</f>
        <v>806.6</v>
      </c>
      <c r="DX31" s="194" t="n">
        <f aca="false">DX12*DX$5</f>
        <v>915.42</v>
      </c>
      <c r="DY31" s="194" t="n">
        <f aca="false">DY12*DY$5</f>
        <v>835.4</v>
      </c>
      <c r="DZ31" s="194" t="n">
        <f aca="false">DZ12*DZ$5</f>
        <v>803.4</v>
      </c>
      <c r="EA31" s="194" t="n">
        <f aca="false">EA12*EA$5</f>
        <v>905.28</v>
      </c>
      <c r="EB31" s="194" t="n">
        <f aca="false">EB12*EB$5</f>
        <v>836.66</v>
      </c>
      <c r="EC31" s="194" t="n">
        <f aca="false">EC12*EC$5</f>
        <v>770.8</v>
      </c>
      <c r="ED31" s="194" t="n">
        <f aca="false">ED12*ED$5</f>
        <v>962.72</v>
      </c>
      <c r="EE31" s="194" t="n">
        <f aca="false">EE12*EE$5</f>
        <v>1149.54</v>
      </c>
      <c r="EF31" s="194" t="n">
        <f aca="false">EF12*EF$5</f>
        <v>1399.42</v>
      </c>
      <c r="EG31" s="194" t="n">
        <f aca="false">EG12*EG$5</f>
        <v>1109.85</v>
      </c>
      <c r="EH31" s="194" t="n">
        <f aca="false">EH12*EH$5</f>
        <v>856.59</v>
      </c>
      <c r="EI31" s="194" t="n">
        <f aca="false">EI12*EI$5</f>
        <v>850.71</v>
      </c>
      <c r="EJ31" s="194" t="n">
        <f aca="false">EJ12*EJ$5</f>
        <v>961.4</v>
      </c>
    </row>
    <row r="32" customFormat="false" ht="13.7" hidden="false" customHeight="true" outlineLevel="0" collapsed="false">
      <c r="A32" s="166" t="s">
        <v>78</v>
      </c>
      <c r="B32" s="167"/>
      <c r="C32" s="161" t="n">
        <f aca="false">C13-C51</f>
        <v>-0.548555555555559</v>
      </c>
      <c r="D32" s="161" t="n">
        <f aca="false">D13-D51</f>
        <v>-0.449999999999999</v>
      </c>
      <c r="E32" s="168" t="n">
        <f aca="false">E13-E51</f>
        <v>-0.299414887794196</v>
      </c>
      <c r="F32" s="161" t="n">
        <f aca="false">F13-F51</f>
        <v>-0.149999999999999</v>
      </c>
      <c r="G32" s="161" t="n">
        <f aca="false">G13-G51</f>
        <v>-0.0999999999999979</v>
      </c>
      <c r="H32" s="161" t="n">
        <f aca="false">H13-H51</f>
        <v>-0.200000000000003</v>
      </c>
      <c r="I32" s="161" t="n">
        <f aca="false">I13-I51</f>
        <v>-0.0250000000000021</v>
      </c>
      <c r="J32" s="161" t="n">
        <f aca="false">J13-J51</f>
        <v>-0.200000000000003</v>
      </c>
      <c r="K32" s="161" t="n">
        <f aca="false">K13-K51</f>
        <v>0.149999999999999</v>
      </c>
      <c r="L32" s="161" t="n">
        <f aca="false">L13-L51</f>
        <v>0.75</v>
      </c>
      <c r="M32" s="161" t="n">
        <f aca="false">M13-M51</f>
        <v>1.25</v>
      </c>
      <c r="N32" s="161" t="n">
        <f aca="false">N13-N51</f>
        <v>0.716666666666669</v>
      </c>
      <c r="O32" s="161" t="n">
        <f aca="false">O13-O51</f>
        <v>0.333333333333336</v>
      </c>
      <c r="P32" s="161" t="n">
        <f aca="false">P13-P51</f>
        <v>0</v>
      </c>
      <c r="Q32" s="161" t="n">
        <f aca="false">Q13-Q51</f>
        <v>0.5</v>
      </c>
      <c r="R32" s="161" t="n">
        <f aca="false">R13-R51</f>
        <v>0.5</v>
      </c>
      <c r="S32" s="161" t="n">
        <f aca="false">S13-S51</f>
        <v>-0.25</v>
      </c>
      <c r="T32" s="161" t="n">
        <f aca="false">T13-T51</f>
        <v>-0.25</v>
      </c>
      <c r="U32" s="161" t="n">
        <f aca="false">U13-U51</f>
        <v>-0.25</v>
      </c>
      <c r="V32" s="161" t="n">
        <f aca="false">V13-V51</f>
        <v>-0.25</v>
      </c>
      <c r="W32" s="168" t="n">
        <f aca="false">W13-W51</f>
        <v>0.154509803921563</v>
      </c>
      <c r="X32" s="161" t="n">
        <f aca="false">X13-X51</f>
        <v>0.5</v>
      </c>
      <c r="Y32" s="161" t="n">
        <f aca="false">Y13-Y51</f>
        <v>0.499261744966439</v>
      </c>
      <c r="Z32" s="161" t="n">
        <f aca="false">Z13-Z51</f>
        <v>0.501764705882344</v>
      </c>
      <c r="AA32" s="161" t="n">
        <f aca="false">AA13-AA51</f>
        <v>0.500343137254895</v>
      </c>
      <c r="AB32" s="161" t="n">
        <f aca="false">AB13-AB51</f>
        <v>0.500859375000005</v>
      </c>
      <c r="AC32" s="170" t="n">
        <f aca="false">AC13-AC51</f>
        <v>0.460048942408413</v>
      </c>
      <c r="AD32" s="164"/>
      <c r="AE32" s="164"/>
      <c r="AF32" s="165"/>
      <c r="AG32" s="161" t="n">
        <f aca="false">AG13*AG$5</f>
        <v>695.2</v>
      </c>
      <c r="AH32" s="194" t="n">
        <f aca="false">AH13*AH$5</f>
        <v>623</v>
      </c>
      <c r="AI32" s="194" t="n">
        <f aca="false">AI13*AI$5</f>
        <v>648.9</v>
      </c>
      <c r="AJ32" s="194" t="n">
        <f aca="false">AJ13*AJ$5</f>
        <v>643.5</v>
      </c>
      <c r="AK32" s="194" t="n">
        <f aca="false">AK13*AK$5</f>
        <v>737</v>
      </c>
      <c r="AL32" s="194" t="n">
        <f aca="false">AL13*AL$5</f>
        <v>800</v>
      </c>
      <c r="AM32" s="194" t="n">
        <f aca="false">AM13*AM$5</f>
        <v>1039.5</v>
      </c>
      <c r="AN32" s="194" t="n">
        <f aca="false">AN13*AN$5</f>
        <v>1226.5</v>
      </c>
      <c r="AO32" s="194" t="n">
        <f aca="false">AO13*AO$5</f>
        <v>945</v>
      </c>
      <c r="AP32" s="194" t="n">
        <f aca="false">AP13*AP$5</f>
        <v>868.25</v>
      </c>
      <c r="AQ32" s="194" t="n">
        <f aca="false">AQ13*AQ$5</f>
        <v>735</v>
      </c>
      <c r="AR32" s="194" t="n">
        <f aca="false">AR13*AR$5</f>
        <v>813.75</v>
      </c>
      <c r="AS32" s="194" t="n">
        <f aca="false">AS13*AS$5</f>
        <v>874.5</v>
      </c>
      <c r="AT32" s="194" t="n">
        <f aca="false">AT13*AT$5</f>
        <v>765</v>
      </c>
      <c r="AU32" s="194" t="n">
        <f aca="false">AU13*AU$5</f>
        <v>787.5</v>
      </c>
      <c r="AV32" s="194" t="n">
        <f aca="false">AV13*AV$5</f>
        <v>847</v>
      </c>
      <c r="AW32" s="194" t="n">
        <f aca="false">AW13*AW$5</f>
        <v>824.25</v>
      </c>
      <c r="AX32" s="194" t="n">
        <f aca="false">AX13*AX$5</f>
        <v>950.25</v>
      </c>
      <c r="AY32" s="194" t="n">
        <f aca="false">AY13*AY$5</f>
        <v>1270.5</v>
      </c>
      <c r="AZ32" s="194" t="n">
        <f aca="false">AZ13*AZ$5</f>
        <v>1333.5</v>
      </c>
      <c r="BA32" s="194" t="n">
        <f aca="false">BA13*BA$5</f>
        <v>1060.5</v>
      </c>
      <c r="BB32" s="194" t="n">
        <f aca="false">BB13*BB$5</f>
        <v>897</v>
      </c>
      <c r="BC32" s="194" t="n">
        <f aca="false">BC13*BC$5</f>
        <v>736.25</v>
      </c>
      <c r="BD32" s="194" t="n">
        <f aca="false">BD13*BD$5</f>
        <v>880</v>
      </c>
      <c r="BE32" s="194" t="n">
        <f aca="false">BE13*BE$5</f>
        <v>844.2</v>
      </c>
      <c r="BF32" s="194" t="n">
        <f aca="false">BF13*BF$5</f>
        <v>773.4</v>
      </c>
      <c r="BG32" s="194" t="n">
        <f aca="false">BG13*BG$5</f>
        <v>871.93</v>
      </c>
      <c r="BH32" s="194" t="n">
        <f aca="false">BH13*BH$5</f>
        <v>856.02</v>
      </c>
      <c r="BI32" s="194" t="n">
        <f aca="false">BI13*BI$5</f>
        <v>793.2</v>
      </c>
      <c r="BJ32" s="194" t="n">
        <f aca="false">BJ13*BJ$5</f>
        <v>1005.62</v>
      </c>
      <c r="BK32" s="194" t="n">
        <f aca="false">BK13*BK$5</f>
        <v>1224.93</v>
      </c>
      <c r="BL32" s="194" t="n">
        <f aca="false">BL13*BL$5</f>
        <v>1410.64</v>
      </c>
      <c r="BM32" s="194" t="n">
        <f aca="false">BM13*BM$5</f>
        <v>1070.79</v>
      </c>
      <c r="BN32" s="194" t="n">
        <f aca="false">BN13*BN$5</f>
        <v>826.77</v>
      </c>
      <c r="BO32" s="194" t="n">
        <f aca="false">BO13*BO$5</f>
        <v>821.31</v>
      </c>
      <c r="BP32" s="194" t="n">
        <f aca="false">BP13*BP$5</f>
        <v>928.28</v>
      </c>
      <c r="BQ32" s="194" t="n">
        <f aca="false">BQ13*BQ$5</f>
        <v>851.13</v>
      </c>
      <c r="BR32" s="194" t="n">
        <f aca="false">BR13*BR$5</f>
        <v>779.8</v>
      </c>
      <c r="BS32" s="194" t="n">
        <f aca="false">BS13*BS$5</f>
        <v>879.06</v>
      </c>
      <c r="BT32" s="194" t="n">
        <f aca="false">BT13*BT$5</f>
        <v>823.62</v>
      </c>
      <c r="BU32" s="194" t="n">
        <f aca="false">BU13*BU$5</f>
        <v>839.58</v>
      </c>
      <c r="BV32" s="194" t="n">
        <f aca="false">BV13*BV$5</f>
        <v>1013.54</v>
      </c>
      <c r="BW32" s="194" t="n">
        <f aca="false">BW13*BW$5</f>
        <v>1175.6</v>
      </c>
      <c r="BX32" s="194" t="n">
        <f aca="false">BX13*BX$5</f>
        <v>1486.26</v>
      </c>
      <c r="BY32" s="194" t="n">
        <f aca="false">BY13*BY$5</f>
        <v>1078.77</v>
      </c>
      <c r="BZ32" s="194" t="n">
        <f aca="false">BZ13*BZ$5</f>
        <v>832.86</v>
      </c>
      <c r="CA32" s="194" t="n">
        <f aca="false">CA13*CA$5</f>
        <v>827.4</v>
      </c>
      <c r="CB32" s="194" t="n">
        <f aca="false">CB13*CB$5</f>
        <v>853.86</v>
      </c>
      <c r="CC32" s="194" t="n">
        <f aca="false">CC13*CC$5</f>
        <v>856.8</v>
      </c>
      <c r="CD32" s="194" t="n">
        <f aca="false">CD13*CD$5</f>
        <v>785</v>
      </c>
      <c r="CE32" s="194" t="n">
        <f aca="false">CE13*CE$5</f>
        <v>884.81</v>
      </c>
      <c r="CF32" s="194" t="n">
        <f aca="false">CF13*CF$5</f>
        <v>789.8</v>
      </c>
      <c r="CG32" s="194" t="n">
        <f aca="false">CG13*CG$5</f>
        <v>885.28</v>
      </c>
      <c r="CH32" s="194" t="n">
        <f aca="false">CH13*CH$5</f>
        <v>1020.36</v>
      </c>
      <c r="CI32" s="194" t="n">
        <f aca="false">CI13*CI$5</f>
        <v>1183.6</v>
      </c>
      <c r="CJ32" s="194" t="n">
        <f aca="false">CJ13*CJ$5</f>
        <v>1496.15</v>
      </c>
      <c r="CK32" s="194" t="n">
        <f aca="false">CK13*CK$5</f>
        <v>1034.4</v>
      </c>
      <c r="CL32" s="194" t="n">
        <f aca="false">CL13*CL$5</f>
        <v>878.46</v>
      </c>
      <c r="CM32" s="194" t="n">
        <f aca="false">CM13*CM$5</f>
        <v>832.86</v>
      </c>
      <c r="CN32" s="194" t="n">
        <f aca="false">CN13*CN$5</f>
        <v>818.6</v>
      </c>
      <c r="CO32" s="194" t="n">
        <f aca="false">CO13*CO$5</f>
        <v>904.2</v>
      </c>
      <c r="CP32" s="194" t="n">
        <f aca="false">CP13*CP$5</f>
        <v>790.6</v>
      </c>
      <c r="CQ32" s="194" t="n">
        <f aca="false">CQ13*CQ$5</f>
        <v>852.28</v>
      </c>
      <c r="CR32" s="194" t="n">
        <f aca="false">CR13*CR$5</f>
        <v>834.96</v>
      </c>
      <c r="CS32" s="194" t="n">
        <f aca="false">CS13*CS$5</f>
        <v>891.22</v>
      </c>
      <c r="CT32" s="194" t="n">
        <f aca="false">CT13*CT$5</f>
        <v>980.49</v>
      </c>
      <c r="CU32" s="194" t="n">
        <f aca="false">CU13*CU$5</f>
        <v>1250.76</v>
      </c>
      <c r="CV32" s="194" t="n">
        <f aca="false">CV13*CV$5</f>
        <v>1505.81</v>
      </c>
      <c r="CW32" s="194" t="n">
        <f aca="false">CW13*CW$5</f>
        <v>988.95</v>
      </c>
      <c r="CX32" s="194" t="n">
        <f aca="false">CX13*CX$5</f>
        <v>924.14</v>
      </c>
      <c r="CY32" s="194" t="n">
        <f aca="false">CY13*CY$5</f>
        <v>837.9</v>
      </c>
      <c r="CZ32" s="194" t="n">
        <f aca="false">CZ13*CZ$5</f>
        <v>823.6</v>
      </c>
      <c r="DA32" s="194" t="n">
        <f aca="false">DA13*DA$5</f>
        <v>909.48</v>
      </c>
      <c r="DB32" s="194" t="n">
        <f aca="false">DB13*DB$5</f>
        <v>834.96</v>
      </c>
      <c r="DC32" s="194" t="n">
        <f aca="false">DC13*DC$5</f>
        <v>818.16</v>
      </c>
      <c r="DD32" s="194" t="n">
        <f aca="false">DD13*DD$5</f>
        <v>879.56</v>
      </c>
      <c r="DE32" s="194" t="n">
        <f aca="false">DE13*DE$5</f>
        <v>855.54</v>
      </c>
      <c r="DF32" s="194" t="n">
        <f aca="false">DF13*DF$5</f>
        <v>985.95</v>
      </c>
      <c r="DG32" s="194" t="n">
        <f aca="false">DG13*DG$5</f>
        <v>1317.58</v>
      </c>
      <c r="DH32" s="194" t="n">
        <f aca="false">DH13*DH$5</f>
        <v>1382.22</v>
      </c>
      <c r="DI32" s="194" t="n">
        <f aca="false">DI13*DI$5</f>
        <v>1098.72</v>
      </c>
      <c r="DJ32" s="194" t="n">
        <f aca="false">DJ13*DJ$5</f>
        <v>928.74</v>
      </c>
      <c r="DK32" s="194" t="n">
        <f aca="false">DK13*DK$5</f>
        <v>762.09</v>
      </c>
      <c r="DL32" s="194" t="n">
        <f aca="false">DL13*DL$5</f>
        <v>910.36</v>
      </c>
      <c r="DM32" s="194" t="n">
        <f aca="false">DM13*DM$5</f>
        <v>871.92</v>
      </c>
      <c r="DN32" s="194" t="n">
        <f aca="false">DN13*DN$5</f>
        <v>798.8</v>
      </c>
      <c r="DO32" s="194" t="n">
        <f aca="false">DO13*DO$5</f>
        <v>860.86</v>
      </c>
      <c r="DP32" s="194" t="n">
        <f aca="false">DP13*DP$5</f>
        <v>883.52</v>
      </c>
      <c r="DQ32" s="194" t="n">
        <f aca="false">DQ13*DQ$5</f>
        <v>818.4</v>
      </c>
      <c r="DR32" s="194" t="n">
        <f aca="false">DR13*DR$5</f>
        <v>1037.3</v>
      </c>
      <c r="DS32" s="194" t="n">
        <f aca="false">DS13*DS$5</f>
        <v>1323.3</v>
      </c>
      <c r="DT32" s="194" t="n">
        <f aca="false">DT13*DT$5</f>
        <v>1388.31</v>
      </c>
      <c r="DU32" s="194" t="n">
        <f aca="false">DU13*DU$5</f>
        <v>1103.55</v>
      </c>
      <c r="DV32" s="194" t="n">
        <f aca="false">DV13*DV$5</f>
        <v>892.32</v>
      </c>
      <c r="DW32" s="194" t="n">
        <f aca="false">DW13*DW$5</f>
        <v>805.6</v>
      </c>
      <c r="DX32" s="194" t="n">
        <f aca="false">DX13*DX$5</f>
        <v>914.32</v>
      </c>
      <c r="DY32" s="194" t="n">
        <f aca="false">DY13*DY$5</f>
        <v>834</v>
      </c>
      <c r="DZ32" s="194" t="n">
        <f aca="false">DZ13*DZ$5</f>
        <v>802.2</v>
      </c>
      <c r="EA32" s="194" t="n">
        <f aca="false">EA13*EA$5</f>
        <v>904.13</v>
      </c>
      <c r="EB32" s="194" t="n">
        <f aca="false">EB13*EB$5</f>
        <v>887.26</v>
      </c>
      <c r="EC32" s="194" t="n">
        <f aca="false">EC13*EC$5</f>
        <v>822</v>
      </c>
      <c r="ED32" s="194" t="n">
        <f aca="false">ED13*ED$5</f>
        <v>1041.92</v>
      </c>
      <c r="EE32" s="194" t="n">
        <f aca="false">EE13*EE$5</f>
        <v>1268.61</v>
      </c>
      <c r="EF32" s="194" t="n">
        <f aca="false">EF13*EF$5</f>
        <v>1460.58</v>
      </c>
      <c r="EG32" s="194" t="n">
        <f aca="false">EG13*EG$5</f>
        <v>1108.38</v>
      </c>
      <c r="EH32" s="194" t="n">
        <f aca="false">EH13*EH$5</f>
        <v>855.54</v>
      </c>
      <c r="EI32" s="194" t="n">
        <f aca="false">EI13*EI$5</f>
        <v>849.66</v>
      </c>
      <c r="EJ32" s="194" t="n">
        <f aca="false">EJ13*EJ$5</f>
        <v>960.02</v>
      </c>
    </row>
    <row r="33" customFormat="false" ht="13.7" hidden="false" customHeight="true" outlineLevel="0" collapsed="false">
      <c r="A33" s="166" t="s">
        <v>183</v>
      </c>
      <c r="B33" s="136"/>
      <c r="C33" s="161" t="n">
        <f aca="false">C14-C52</f>
        <v>0.230000000000004</v>
      </c>
      <c r="D33" s="161" t="n">
        <f aca="false">D14-D52</f>
        <v>0</v>
      </c>
      <c r="E33" s="168" t="n">
        <f aca="false">E14-E52</f>
        <v>0.232709359605913</v>
      </c>
      <c r="F33" s="161" t="n">
        <f aca="false">F14-F52</f>
        <v>0.25</v>
      </c>
      <c r="G33" s="161" t="n">
        <f aca="false">G14-G52</f>
        <v>0.5</v>
      </c>
      <c r="H33" s="161" t="n">
        <f aca="false">H14-H52</f>
        <v>0</v>
      </c>
      <c r="I33" s="161" t="n">
        <f aca="false">I14-I52</f>
        <v>0</v>
      </c>
      <c r="J33" s="161" t="n">
        <f aca="false">J14-J52</f>
        <v>0</v>
      </c>
      <c r="K33" s="161" t="n">
        <f aca="false">K14-K52</f>
        <v>0</v>
      </c>
      <c r="L33" s="161" t="n">
        <f aca="false">L14-L52</f>
        <v>0</v>
      </c>
      <c r="M33" s="161" t="n">
        <f aca="false">M14-M52</f>
        <v>0</v>
      </c>
      <c r="N33" s="161" t="n">
        <f aca="false">N14-N52</f>
        <v>0</v>
      </c>
      <c r="O33" s="161" t="n">
        <f aca="false">O14-O52</f>
        <v>0.416666666666664</v>
      </c>
      <c r="P33" s="161" t="n">
        <f aca="false">P14-P52</f>
        <v>0.25</v>
      </c>
      <c r="Q33" s="161" t="n">
        <f aca="false">Q14-Q52</f>
        <v>0</v>
      </c>
      <c r="R33" s="161" t="n">
        <f aca="false">R14-R52</f>
        <v>1</v>
      </c>
      <c r="S33" s="161" t="n">
        <f aca="false">S14-S52</f>
        <v>-0.25</v>
      </c>
      <c r="T33" s="161" t="n">
        <f aca="false">T14-T52</f>
        <v>-0.25</v>
      </c>
      <c r="U33" s="161" t="n">
        <f aca="false">U14-U52</f>
        <v>-0.25</v>
      </c>
      <c r="V33" s="161" t="n">
        <f aca="false">V14-V52</f>
        <v>-0.25</v>
      </c>
      <c r="W33" s="168" t="n">
        <f aca="false">W14-W52</f>
        <v>0.080392156862743</v>
      </c>
      <c r="X33" s="161" t="n">
        <f aca="false">X14-X52</f>
        <v>-0.25</v>
      </c>
      <c r="Y33" s="161" t="n">
        <f aca="false">Y14-Y52</f>
        <v>-0.25</v>
      </c>
      <c r="Z33" s="161" t="n">
        <f aca="false">Z14-Z52</f>
        <v>-0.25</v>
      </c>
      <c r="AA33" s="161" t="n">
        <f aca="false">AA14-AA52</f>
        <v>-0.249784313725506</v>
      </c>
      <c r="AB33" s="161" t="n">
        <f aca="false">AB14-AB52</f>
        <v>-0.253320312500001</v>
      </c>
      <c r="AC33" s="170" t="n">
        <f aca="false">AC14-AC52</f>
        <v>-0.200805784352895</v>
      </c>
      <c r="AD33" s="164"/>
      <c r="AE33" s="164"/>
      <c r="AF33" s="165"/>
      <c r="AG33" s="161" t="n">
        <f aca="false">AG14*AG$5</f>
        <v>649</v>
      </c>
      <c r="AH33" s="194" t="n">
        <f aca="false">AH14*AH$5</f>
        <v>575</v>
      </c>
      <c r="AI33" s="194" t="n">
        <f aca="false">AI14*AI$5</f>
        <v>603.75</v>
      </c>
      <c r="AJ33" s="194" t="n">
        <f aca="false">AJ14*AJ$5</f>
        <v>638</v>
      </c>
      <c r="AK33" s="194" t="n">
        <f aca="false">AK14*AK$5</f>
        <v>709.5</v>
      </c>
      <c r="AL33" s="194" t="n">
        <f aca="false">AL14*AL$5</f>
        <v>825</v>
      </c>
      <c r="AM33" s="194" t="n">
        <f aca="false">AM14*AM$5</f>
        <v>1193.5</v>
      </c>
      <c r="AN33" s="194" t="n">
        <f aca="false">AN14*AN$5</f>
        <v>1320</v>
      </c>
      <c r="AO33" s="194" t="n">
        <f aca="false">AO14*AO$5</f>
        <v>950</v>
      </c>
      <c r="AP33" s="194" t="n">
        <f aca="false">AP14*AP$5</f>
        <v>833.75</v>
      </c>
      <c r="AQ33" s="194" t="n">
        <f aca="false">AQ14*AQ$5</f>
        <v>685</v>
      </c>
      <c r="AR33" s="194" t="n">
        <f aca="false">AR14*AR$5</f>
        <v>745.5</v>
      </c>
      <c r="AS33" s="194" t="n">
        <f aca="false">AS14*AS$5</f>
        <v>781</v>
      </c>
      <c r="AT33" s="194" t="n">
        <f aca="false">AT14*AT$5</f>
        <v>710</v>
      </c>
      <c r="AU33" s="194" t="n">
        <f aca="false">AU14*AU$5</f>
        <v>745.5</v>
      </c>
      <c r="AV33" s="194" t="n">
        <f aca="false">AV14*AV$5</f>
        <v>748</v>
      </c>
      <c r="AW33" s="194" t="n">
        <f aca="false">AW14*AW$5</f>
        <v>735</v>
      </c>
      <c r="AX33" s="194" t="n">
        <f aca="false">AX14*AX$5</f>
        <v>871.5</v>
      </c>
      <c r="AY33" s="194" t="n">
        <f aca="false">AY14*AY$5</f>
        <v>1177</v>
      </c>
      <c r="AZ33" s="194" t="n">
        <f aca="false">AZ14*AZ$5</f>
        <v>1333.5</v>
      </c>
      <c r="BA33" s="194" t="n">
        <f aca="false">BA14*BA$5</f>
        <v>1050</v>
      </c>
      <c r="BB33" s="194" t="n">
        <f aca="false">BB14*BB$5</f>
        <v>851</v>
      </c>
      <c r="BC33" s="194" t="n">
        <f aca="false">BC14*BC$5</f>
        <v>684</v>
      </c>
      <c r="BD33" s="194" t="n">
        <f aca="false">BD14*BD$5</f>
        <v>781</v>
      </c>
      <c r="BE33" s="194" t="n">
        <f aca="false">BE14*BE$5</f>
        <v>760.41</v>
      </c>
      <c r="BF33" s="194" t="n">
        <f aca="false">BF14*BF$5</f>
        <v>724.2</v>
      </c>
      <c r="BG33" s="194" t="n">
        <f aca="false">BG14*BG$5</f>
        <v>832.83</v>
      </c>
      <c r="BH33" s="194" t="n">
        <f aca="false">BH14*BH$5</f>
        <v>766.04</v>
      </c>
      <c r="BI33" s="194" t="n">
        <f aca="false">BI14*BI$5</f>
        <v>714.8</v>
      </c>
      <c r="BJ33" s="194" t="n">
        <f aca="false">BJ14*BJ$5</f>
        <v>918.94</v>
      </c>
      <c r="BK33" s="194" t="n">
        <f aca="false">BK14*BK$5</f>
        <v>1110.69</v>
      </c>
      <c r="BL33" s="194" t="n">
        <f aca="false">BL14*BL$5</f>
        <v>1367.52</v>
      </c>
      <c r="BM33" s="194" t="n">
        <f aca="false">BM14*BM$5</f>
        <v>1042.65</v>
      </c>
      <c r="BN33" s="194" t="n">
        <f aca="false">BN14*BN$5</f>
        <v>789.6</v>
      </c>
      <c r="BO33" s="194" t="n">
        <f aca="false">BO14*BO$5</f>
        <v>770.07</v>
      </c>
      <c r="BP33" s="194" t="n">
        <f aca="false">BP14*BP$5</f>
        <v>832.83</v>
      </c>
      <c r="BQ33" s="194" t="n">
        <f aca="false">BQ14*BQ$5</f>
        <v>765.87</v>
      </c>
      <c r="BR33" s="194" t="n">
        <f aca="false">BR14*BR$5</f>
        <v>729.4</v>
      </c>
      <c r="BS33" s="194" t="n">
        <f aca="false">BS14*BS$5</f>
        <v>838.81</v>
      </c>
      <c r="BT33" s="194" t="n">
        <f aca="false">BT14*BT$5</f>
        <v>736.47</v>
      </c>
      <c r="BU33" s="194" t="n">
        <f aca="false">BU14*BU$5</f>
        <v>756</v>
      </c>
      <c r="BV33" s="194" t="n">
        <f aca="false">BV14*BV$5</f>
        <v>925.54</v>
      </c>
      <c r="BW33" s="194" t="n">
        <f aca="false">BW14*BW$5</f>
        <v>1065.4</v>
      </c>
      <c r="BX33" s="194" t="n">
        <f aca="false">BX14*BX$5</f>
        <v>1440.03</v>
      </c>
      <c r="BY33" s="194" t="n">
        <f aca="false">BY14*BY$5</f>
        <v>1050.21</v>
      </c>
      <c r="BZ33" s="194" t="n">
        <f aca="false">BZ14*BZ$5</f>
        <v>795.27</v>
      </c>
      <c r="CA33" s="194" t="n">
        <f aca="false">CA14*CA$5</f>
        <v>775.74</v>
      </c>
      <c r="CB33" s="194" t="n">
        <f aca="false">CB14*CB$5</f>
        <v>765.87</v>
      </c>
      <c r="CC33" s="194" t="n">
        <f aca="false">CC14*CC$5</f>
        <v>771.33</v>
      </c>
      <c r="CD33" s="194" t="n">
        <f aca="false">CD14*CD$5</f>
        <v>734.6</v>
      </c>
      <c r="CE33" s="194" t="n">
        <f aca="false">CE14*CE$5</f>
        <v>844.79</v>
      </c>
      <c r="CF33" s="194" t="n">
        <f aca="false">CF14*CF$5</f>
        <v>706.4</v>
      </c>
      <c r="CG33" s="194" t="n">
        <f aca="false">CG14*CG$5</f>
        <v>797.72</v>
      </c>
      <c r="CH33" s="194" t="n">
        <f aca="false">CH14*CH$5</f>
        <v>932.36</v>
      </c>
      <c r="CI33" s="194" t="n">
        <f aca="false">CI14*CI$5</f>
        <v>1073.2</v>
      </c>
      <c r="CJ33" s="194" t="n">
        <f aca="false">CJ14*CJ$5</f>
        <v>1450.38</v>
      </c>
      <c r="CK33" s="194" t="n">
        <f aca="false">CK14*CK$5</f>
        <v>1007.4</v>
      </c>
      <c r="CL33" s="194" t="n">
        <f aca="false">CL14*CL$5</f>
        <v>839.3</v>
      </c>
      <c r="CM33" s="194" t="n">
        <f aca="false">CM14*CM$5</f>
        <v>781.41</v>
      </c>
      <c r="CN33" s="194" t="n">
        <f aca="false">CN14*CN$5</f>
        <v>734.8</v>
      </c>
      <c r="CO33" s="194" t="n">
        <f aca="false">CO14*CO$5</f>
        <v>814</v>
      </c>
      <c r="CP33" s="194" t="n">
        <f aca="false">CP14*CP$5</f>
        <v>740</v>
      </c>
      <c r="CQ33" s="194" t="n">
        <f aca="false">CQ14*CQ$5</f>
        <v>814</v>
      </c>
      <c r="CR33" s="194" t="n">
        <f aca="false">CR14*CR$5</f>
        <v>747.18</v>
      </c>
      <c r="CS33" s="194" t="n">
        <f aca="false">CS14*CS$5</f>
        <v>803.44</v>
      </c>
      <c r="CT33" s="194" t="n">
        <f aca="false">CT14*CT$5</f>
        <v>896.28</v>
      </c>
      <c r="CU33" s="194" t="n">
        <f aca="false">CU14*CU$5</f>
        <v>1134.84</v>
      </c>
      <c r="CV33" s="194" t="n">
        <f aca="false">CV14*CV$5</f>
        <v>1460.73</v>
      </c>
      <c r="CW33" s="194" t="n">
        <f aca="false">CW14*CW$5</f>
        <v>963.87</v>
      </c>
      <c r="CX33" s="194" t="n">
        <f aca="false">CX14*CX$5</f>
        <v>883.66</v>
      </c>
      <c r="CY33" s="194" t="n">
        <f aca="false">CY14*CY$5</f>
        <v>786.87</v>
      </c>
      <c r="CZ33" s="194" t="n">
        <f aca="false">CZ14*CZ$5</f>
        <v>740</v>
      </c>
      <c r="DA33" s="194" t="n">
        <f aca="false">DA14*DA$5</f>
        <v>819.72</v>
      </c>
      <c r="DB33" s="194" t="n">
        <f aca="false">DB14*DB$5</f>
        <v>782.46</v>
      </c>
      <c r="DC33" s="194" t="n">
        <f aca="false">DC14*DC$5</f>
        <v>782.46</v>
      </c>
      <c r="DD33" s="194" t="n">
        <f aca="false">DD14*DD$5</f>
        <v>788.26</v>
      </c>
      <c r="DE33" s="194" t="n">
        <f aca="false">DE14*DE$5</f>
        <v>772.38</v>
      </c>
      <c r="DF33" s="194" t="n">
        <f aca="false">DF14*DF$5</f>
        <v>902.58</v>
      </c>
      <c r="DG33" s="194" t="n">
        <f aca="false">DG14*DG$5</f>
        <v>1197.46</v>
      </c>
      <c r="DH33" s="194" t="n">
        <f aca="false">DH14*DH$5</f>
        <v>1343.16</v>
      </c>
      <c r="DI33" s="194" t="n">
        <f aca="false">DI14*DI$5</f>
        <v>1072.89</v>
      </c>
      <c r="DJ33" s="194" t="n">
        <f aca="false">DJ14*DJ$5</f>
        <v>889.87</v>
      </c>
      <c r="DK33" s="194" t="n">
        <f aca="false">DK14*DK$5</f>
        <v>717.06</v>
      </c>
      <c r="DL33" s="194" t="n">
        <f aca="false">DL14*DL$5</f>
        <v>819.72</v>
      </c>
      <c r="DM33" s="194" t="n">
        <f aca="false">DM14*DM$5</f>
        <v>787.92</v>
      </c>
      <c r="DN33" s="194" t="n">
        <f aca="false">DN14*DN$5</f>
        <v>750.4</v>
      </c>
      <c r="DO33" s="194" t="n">
        <f aca="false">DO14*DO$5</f>
        <v>825.44</v>
      </c>
      <c r="DP33" s="194" t="n">
        <f aca="false">DP14*DP$5</f>
        <v>793.76</v>
      </c>
      <c r="DQ33" s="194" t="n">
        <f aca="false">DQ14*DQ$5</f>
        <v>740.8</v>
      </c>
      <c r="DR33" s="194" t="n">
        <f aca="false">DR14*DR$5</f>
        <v>952.16</v>
      </c>
      <c r="DS33" s="194" t="n">
        <f aca="false">DS14*DS$5</f>
        <v>1205.82</v>
      </c>
      <c r="DT33" s="194" t="n">
        <f aca="false">DT14*DT$5</f>
        <v>1352.61</v>
      </c>
      <c r="DU33" s="194" t="n">
        <f aca="false">DU14*DU$5</f>
        <v>1080.45</v>
      </c>
      <c r="DV33" s="194" t="n">
        <f aca="false">DV14*DV$5</f>
        <v>857.12</v>
      </c>
      <c r="DW33" s="194" t="n">
        <f aca="false">DW14*DW$5</f>
        <v>760</v>
      </c>
      <c r="DX33" s="194" t="n">
        <f aca="false">DX14*DX$5</f>
        <v>825.44</v>
      </c>
      <c r="DY33" s="194" t="n">
        <f aca="false">DY14*DY$5</f>
        <v>755.6</v>
      </c>
      <c r="DZ33" s="194" t="n">
        <f aca="false">DZ14*DZ$5</f>
        <v>755.6</v>
      </c>
      <c r="EA33" s="194" t="n">
        <f aca="false">EA14*EA$5</f>
        <v>868.94</v>
      </c>
      <c r="EB33" s="194" t="n">
        <f aca="false">EB14*EB$5</f>
        <v>799.26</v>
      </c>
      <c r="EC33" s="194" t="n">
        <f aca="false">EC14*EC$5</f>
        <v>746</v>
      </c>
      <c r="ED33" s="194" t="n">
        <f aca="false">ED14*ED$5</f>
        <v>958.98</v>
      </c>
      <c r="EE33" s="194" t="n">
        <f aca="false">EE14*EE$5</f>
        <v>1158.99</v>
      </c>
      <c r="EF33" s="194" t="n">
        <f aca="false">EF14*EF$5</f>
        <v>1426.92</v>
      </c>
      <c r="EG33" s="194" t="n">
        <f aca="false">EG14*EG$5</f>
        <v>1088.01</v>
      </c>
      <c r="EH33" s="194" t="n">
        <f aca="false">EH14*EH$5</f>
        <v>824.04</v>
      </c>
      <c r="EI33" s="194" t="n">
        <f aca="false">EI14*EI$5</f>
        <v>803.67</v>
      </c>
      <c r="EJ33" s="194" t="n">
        <f aca="false">EJ14*EJ$5</f>
        <v>869.17</v>
      </c>
    </row>
    <row r="34" customFormat="false" ht="13.7" hidden="false" customHeight="true" outlineLevel="0" collapsed="false">
      <c r="A34" s="172" t="s">
        <v>184</v>
      </c>
      <c r="B34" s="173"/>
      <c r="C34" s="174" t="n">
        <f aca="false">C15-C53</f>
        <v>0.230000000000004</v>
      </c>
      <c r="D34" s="174" t="n">
        <f aca="false">D15-D53</f>
        <v>0</v>
      </c>
      <c r="E34" s="175" t="n">
        <f aca="false">E15-E53</f>
        <v>0.232709359605913</v>
      </c>
      <c r="F34" s="174" t="n">
        <f aca="false">F15-F53</f>
        <v>0.25</v>
      </c>
      <c r="G34" s="174" t="n">
        <f aca="false">G15-G53</f>
        <v>0.5</v>
      </c>
      <c r="H34" s="174" t="n">
        <f aca="false">H15-H53</f>
        <v>0</v>
      </c>
      <c r="I34" s="174" t="n">
        <f aca="false">I15-I53</f>
        <v>0</v>
      </c>
      <c r="J34" s="174" t="n">
        <f aca="false">J15-J53</f>
        <v>0</v>
      </c>
      <c r="K34" s="174" t="n">
        <f aca="false">K15-K53</f>
        <v>0</v>
      </c>
      <c r="L34" s="174" t="n">
        <f aca="false">L15-L53</f>
        <v>0</v>
      </c>
      <c r="M34" s="174" t="n">
        <f aca="false">M15-M53</f>
        <v>0</v>
      </c>
      <c r="N34" s="174" t="n">
        <f aca="false">N15-N53</f>
        <v>0</v>
      </c>
      <c r="O34" s="174" t="n">
        <f aca="false">O15-O53</f>
        <v>0.416666666666664</v>
      </c>
      <c r="P34" s="174" t="n">
        <f aca="false">P15-P53</f>
        <v>0.25</v>
      </c>
      <c r="Q34" s="174" t="n">
        <f aca="false">Q15-Q53</f>
        <v>0</v>
      </c>
      <c r="R34" s="174" t="n">
        <f aca="false">R15-R53</f>
        <v>1</v>
      </c>
      <c r="S34" s="174" t="n">
        <f aca="false">S15-S53</f>
        <v>-0.25</v>
      </c>
      <c r="T34" s="174" t="n">
        <f aca="false">T15-T53</f>
        <v>-0.25</v>
      </c>
      <c r="U34" s="174" t="n">
        <f aca="false">U15-U53</f>
        <v>-0.25</v>
      </c>
      <c r="V34" s="174" t="n">
        <f aca="false">V15-V53</f>
        <v>-0.25</v>
      </c>
      <c r="W34" s="175" t="n">
        <f aca="false">W15-W53</f>
        <v>0.080392156862743</v>
      </c>
      <c r="X34" s="174" t="n">
        <f aca="false">X15-X53</f>
        <v>-0.25</v>
      </c>
      <c r="Y34" s="174" t="n">
        <f aca="false">Y15-Y53</f>
        <v>-0.249999999999993</v>
      </c>
      <c r="Z34" s="174" t="n">
        <f aca="false">Z15-Z53</f>
        <v>-0.25</v>
      </c>
      <c r="AA34" s="174" t="n">
        <f aca="false">AA15-AA53</f>
        <v>-0.249784313725492</v>
      </c>
      <c r="AB34" s="174" t="n">
        <f aca="false">AB15-AB53</f>
        <v>-0.253320312499994</v>
      </c>
      <c r="AC34" s="177" t="n">
        <f aca="false">AC15-AC53</f>
        <v>-0.199847396871235</v>
      </c>
      <c r="AD34" s="164"/>
      <c r="AE34" s="164"/>
      <c r="AF34" s="165"/>
      <c r="AG34" s="161" t="n">
        <f aca="false">AG15*AG$5</f>
        <v>682</v>
      </c>
      <c r="AH34" s="194" t="n">
        <f aca="false">AH15*AH$5</f>
        <v>600</v>
      </c>
      <c r="AI34" s="194" t="n">
        <f aca="false">AI15*AI$5</f>
        <v>630</v>
      </c>
      <c r="AJ34" s="194" t="n">
        <f aca="false">AJ15*AJ$5</f>
        <v>682</v>
      </c>
      <c r="AK34" s="194" t="n">
        <f aca="false">AK15*AK$5</f>
        <v>775.5</v>
      </c>
      <c r="AL34" s="194" t="n">
        <f aca="false">AL15*AL$5</f>
        <v>925</v>
      </c>
      <c r="AM34" s="194" t="n">
        <f aca="false">AM15*AM$5</f>
        <v>1347.5</v>
      </c>
      <c r="AN34" s="194" t="n">
        <f aca="false">AN15*AN$5</f>
        <v>1540</v>
      </c>
      <c r="AO34" s="194" t="n">
        <f aca="false">AO15*AO$5</f>
        <v>1090</v>
      </c>
      <c r="AP34" s="194" t="n">
        <f aca="false">AP15*AP$5</f>
        <v>891.25</v>
      </c>
      <c r="AQ34" s="194" t="n">
        <f aca="false">AQ15*AQ$5</f>
        <v>725</v>
      </c>
      <c r="AR34" s="194" t="n">
        <f aca="false">AR15*AR$5</f>
        <v>787.5</v>
      </c>
      <c r="AS34" s="194" t="n">
        <f aca="false">AS15*AS$5</f>
        <v>825</v>
      </c>
      <c r="AT34" s="194" t="n">
        <f aca="false">AT15*AT$5</f>
        <v>750</v>
      </c>
      <c r="AU34" s="194" t="n">
        <f aca="false">AU15*AU$5</f>
        <v>787.5</v>
      </c>
      <c r="AV34" s="194" t="n">
        <f aca="false">AV15*AV$5</f>
        <v>792</v>
      </c>
      <c r="AW34" s="194" t="n">
        <f aca="false">AW15*AW$5</f>
        <v>777</v>
      </c>
      <c r="AX34" s="194" t="n">
        <f aca="false">AX15*AX$5</f>
        <v>966</v>
      </c>
      <c r="AY34" s="194" t="n">
        <f aca="false">AY15*AY$5</f>
        <v>1309</v>
      </c>
      <c r="AZ34" s="194" t="n">
        <f aca="false">AZ15*AZ$5</f>
        <v>1501.5</v>
      </c>
      <c r="BA34" s="194" t="n">
        <f aca="false">BA15*BA$5</f>
        <v>1176</v>
      </c>
      <c r="BB34" s="194" t="n">
        <f aca="false">BB15*BB$5</f>
        <v>902.75</v>
      </c>
      <c r="BC34" s="194" t="n">
        <f aca="false">BC15*BC$5</f>
        <v>717.25</v>
      </c>
      <c r="BD34" s="194" t="n">
        <f aca="false">BD15*BD$5</f>
        <v>814</v>
      </c>
      <c r="BE34" s="194" t="n">
        <f aca="false">BE15*BE$5</f>
        <v>806.61</v>
      </c>
      <c r="BF34" s="194" t="n">
        <f aca="false">BF15*BF$5</f>
        <v>768.2</v>
      </c>
      <c r="BG34" s="194" t="n">
        <f aca="false">BG15*BG$5</f>
        <v>883.43</v>
      </c>
      <c r="BH34" s="194" t="n">
        <f aca="false">BH15*BH$5</f>
        <v>814.44</v>
      </c>
      <c r="BI34" s="194" t="n">
        <f aca="false">BI15*BI$5</f>
        <v>758.8</v>
      </c>
      <c r="BJ34" s="194" t="n">
        <f aca="false">BJ15*BJ$5</f>
        <v>1014.2</v>
      </c>
      <c r="BK34" s="194" t="n">
        <f aca="false">BK15*BK$5</f>
        <v>1228.29</v>
      </c>
      <c r="BL34" s="194" t="n">
        <f aca="false">BL15*BL$5</f>
        <v>1528.12</v>
      </c>
      <c r="BM34" s="194" t="n">
        <f aca="false">BM15*BM$5</f>
        <v>1160.25</v>
      </c>
      <c r="BN34" s="194" t="n">
        <f aca="false">BN15*BN$5</f>
        <v>840.21</v>
      </c>
      <c r="BO34" s="194" t="n">
        <f aca="false">BO15*BO$5</f>
        <v>811.65</v>
      </c>
      <c r="BP34" s="194" t="n">
        <f aca="false">BP15*BP$5</f>
        <v>873.54</v>
      </c>
      <c r="BQ34" s="194" t="n">
        <f aca="false">BQ15*BQ$5</f>
        <v>814.59</v>
      </c>
      <c r="BR34" s="194" t="n">
        <f aca="false">BR15*BR$5</f>
        <v>775.8</v>
      </c>
      <c r="BS34" s="194" t="n">
        <f aca="false">BS15*BS$5</f>
        <v>892.17</v>
      </c>
      <c r="BT34" s="194" t="n">
        <f aca="false">BT15*BT$5</f>
        <v>785.19</v>
      </c>
      <c r="BU34" s="194" t="n">
        <f aca="false">BU15*BU$5</f>
        <v>804.72</v>
      </c>
      <c r="BV34" s="194" t="n">
        <f aca="false">BV15*BV$5</f>
        <v>1016.4</v>
      </c>
      <c r="BW34" s="194" t="n">
        <f aca="false">BW15*BW$5</f>
        <v>1169.4</v>
      </c>
      <c r="BX34" s="194" t="n">
        <f aca="false">BX15*BX$5</f>
        <v>1592.75</v>
      </c>
      <c r="BY34" s="194" t="n">
        <f aca="false">BY15*BY$5</f>
        <v>1159.41</v>
      </c>
      <c r="BZ34" s="194" t="n">
        <f aca="false">BZ15*BZ$5</f>
        <v>847.77</v>
      </c>
      <c r="CA34" s="194" t="n">
        <f aca="false">CA15*CA$5</f>
        <v>820.68</v>
      </c>
      <c r="CB34" s="194" t="n">
        <f aca="false">CB15*CB$5</f>
        <v>807.03</v>
      </c>
      <c r="CC34" s="194" t="n">
        <f aca="false">CC15*CC$5</f>
        <v>822.15</v>
      </c>
      <c r="CD34" s="194" t="n">
        <f aca="false">CD15*CD$5</f>
        <v>783</v>
      </c>
      <c r="CE34" s="194" t="n">
        <f aca="false">CE15*CE$5</f>
        <v>900.45</v>
      </c>
      <c r="CF34" s="194" t="n">
        <f aca="false">CF15*CF$5</f>
        <v>754.8</v>
      </c>
      <c r="CG34" s="194" t="n">
        <f aca="false">CG15*CG$5</f>
        <v>850.96</v>
      </c>
      <c r="CH34" s="194" t="n">
        <f aca="false">CH15*CH$5</f>
        <v>1019.48</v>
      </c>
      <c r="CI34" s="194" t="n">
        <f aca="false">CI15*CI$5</f>
        <v>1170.4</v>
      </c>
      <c r="CJ34" s="194" t="n">
        <f aca="false">CJ15*CJ$5</f>
        <v>1590.22</v>
      </c>
      <c r="CK34" s="194" t="n">
        <f aca="false">CK15*CK$5</f>
        <v>1104.6</v>
      </c>
      <c r="CL34" s="194" t="n">
        <f aca="false">CL15*CL$5</f>
        <v>895.84</v>
      </c>
      <c r="CM34" s="194" t="n">
        <f aca="false">CM15*CM$5</f>
        <v>828.87</v>
      </c>
      <c r="CN34" s="194" t="n">
        <f aca="false">CN15*CN$5</f>
        <v>777</v>
      </c>
      <c r="CO34" s="194" t="n">
        <f aca="false">CO15*CO$5</f>
        <v>867.9</v>
      </c>
      <c r="CP34" s="194" t="n">
        <f aca="false">CP15*CP$5</f>
        <v>789</v>
      </c>
      <c r="CQ34" s="194" t="n">
        <f aca="false">CQ15*CQ$5</f>
        <v>867.9</v>
      </c>
      <c r="CR34" s="194" t="n">
        <f aca="false">CR15*CR$5</f>
        <v>798.84</v>
      </c>
      <c r="CS34" s="194" t="n">
        <f aca="false">CS15*CS$5</f>
        <v>857.34</v>
      </c>
      <c r="CT34" s="194" t="n">
        <f aca="false">CT15*CT$5</f>
        <v>976.92</v>
      </c>
      <c r="CU34" s="194" t="n">
        <f aca="false">CU15*CU$5</f>
        <v>1232.28</v>
      </c>
      <c r="CV34" s="194" t="n">
        <f aca="false">CV15*CV$5</f>
        <v>1592.75</v>
      </c>
      <c r="CW34" s="194" t="n">
        <f aca="false">CW15*CW$5</f>
        <v>1052.03</v>
      </c>
      <c r="CX34" s="194" t="n">
        <f aca="false">CX15*CX$5</f>
        <v>943</v>
      </c>
      <c r="CY34" s="194" t="n">
        <f aca="false">CY15*CY$5</f>
        <v>835.38</v>
      </c>
      <c r="CZ34" s="194" t="n">
        <f aca="false">CZ15*CZ$5</f>
        <v>783.4</v>
      </c>
      <c r="DA34" s="194" t="n">
        <f aca="false">DA15*DA$5</f>
        <v>873.84</v>
      </c>
      <c r="DB34" s="194" t="n">
        <f aca="false">DB15*DB$5</f>
        <v>834.12</v>
      </c>
      <c r="DC34" s="194" t="n">
        <f aca="false">DC15*DC$5</f>
        <v>834.12</v>
      </c>
      <c r="DD34" s="194" t="n">
        <f aca="false">DD15*DD$5</f>
        <v>842.6</v>
      </c>
      <c r="DE34" s="194" t="n">
        <f aca="false">DE15*DE$5</f>
        <v>824.25</v>
      </c>
      <c r="DF34" s="194" t="n">
        <f aca="false">DF15*DF$5</f>
        <v>981.12</v>
      </c>
      <c r="DG34" s="194" t="n">
        <f aca="false">DG15*DG$5</f>
        <v>1295.8</v>
      </c>
      <c r="DH34" s="194" t="n">
        <f aca="false">DH15*DH$5</f>
        <v>1458.24</v>
      </c>
      <c r="DI34" s="194" t="n">
        <f aca="false">DI15*DI$5</f>
        <v>1166.76</v>
      </c>
      <c r="DJ34" s="194" t="n">
        <f aca="false">DJ15*DJ$5</f>
        <v>949.21</v>
      </c>
      <c r="DK34" s="194" t="n">
        <f aca="false">DK15*DK$5</f>
        <v>761.33</v>
      </c>
      <c r="DL34" s="194" t="n">
        <f aca="false">DL15*DL$5</f>
        <v>868.12</v>
      </c>
      <c r="DM34" s="194" t="n">
        <f aca="false">DM15*DM$5</f>
        <v>839.79</v>
      </c>
      <c r="DN34" s="194" t="n">
        <f aca="false">DN15*DN$5</f>
        <v>799.8</v>
      </c>
      <c r="DO34" s="194" t="n">
        <f aca="false">DO15*DO$5</f>
        <v>879.78</v>
      </c>
      <c r="DP34" s="194" t="n">
        <f aca="false">DP15*DP$5</f>
        <v>848.1</v>
      </c>
      <c r="DQ34" s="194" t="n">
        <f aca="false">DQ15*DQ$5</f>
        <v>790.2</v>
      </c>
      <c r="DR34" s="194" t="n">
        <f aca="false">DR15*DR$5</f>
        <v>1032.46</v>
      </c>
      <c r="DS34" s="194" t="n">
        <f aca="false">DS15*DS$5</f>
        <v>1300.42</v>
      </c>
      <c r="DT34" s="194" t="n">
        <f aca="false">DT15*DT$5</f>
        <v>1462.44</v>
      </c>
      <c r="DU34" s="194" t="n">
        <f aca="false">DU15*DU$5</f>
        <v>1170.96</v>
      </c>
      <c r="DV34" s="194" t="n">
        <f aca="false">DV15*DV$5</f>
        <v>913.66</v>
      </c>
      <c r="DW34" s="194" t="n">
        <f aca="false">DW15*DW$5</f>
        <v>806.8</v>
      </c>
      <c r="DX34" s="194" t="n">
        <f aca="false">DX15*DX$5</f>
        <v>874.28</v>
      </c>
      <c r="DY34" s="194" t="n">
        <f aca="false">DY15*DY$5</f>
        <v>804</v>
      </c>
      <c r="DZ34" s="194" t="n">
        <f aca="false">DZ15*DZ$5</f>
        <v>804</v>
      </c>
      <c r="EA34" s="194" t="n">
        <f aca="false">EA15*EA$5</f>
        <v>924.83</v>
      </c>
      <c r="EB34" s="194" t="n">
        <f aca="false">EB15*EB$5</f>
        <v>852.72</v>
      </c>
      <c r="EC34" s="194" t="n">
        <f aca="false">EC15*EC$5</f>
        <v>794.6</v>
      </c>
      <c r="ED34" s="194" t="n">
        <f aca="false">ED15*ED$5</f>
        <v>1035.98</v>
      </c>
      <c r="EE34" s="194" t="n">
        <f aca="false">EE15*EE$5</f>
        <v>1244.88</v>
      </c>
      <c r="EF34" s="194" t="n">
        <f aca="false">EF15*EF$5</f>
        <v>1535.6</v>
      </c>
      <c r="EG34" s="194" t="n">
        <f aca="false">EG15*EG$5</f>
        <v>1174.11</v>
      </c>
      <c r="EH34" s="194" t="n">
        <f aca="false">EH15*EH$5</f>
        <v>876.96</v>
      </c>
      <c r="EI34" s="194" t="n">
        <f aca="false">EI15*EI$5</f>
        <v>852.18</v>
      </c>
      <c r="EJ34" s="194" t="n">
        <f aca="false">EJ15*EJ$5</f>
        <v>919.77</v>
      </c>
    </row>
    <row r="35" customFormat="false" ht="13.7" hidden="false" customHeight="true" outlineLevel="0" collapsed="false">
      <c r="A35" s="195"/>
      <c r="C35" s="161"/>
      <c r="D35" s="161"/>
      <c r="E35" s="161"/>
      <c r="F35" s="161"/>
      <c r="G35" s="161"/>
      <c r="H35" s="161"/>
      <c r="I35" s="161"/>
      <c r="J35" s="161"/>
      <c r="K35" s="161"/>
      <c r="L35" s="161"/>
      <c r="M35" s="161"/>
      <c r="N35" s="161"/>
      <c r="O35" s="161"/>
      <c r="P35" s="161"/>
      <c r="Q35" s="161"/>
      <c r="R35" s="161"/>
      <c r="S35" s="161"/>
      <c r="T35" s="161"/>
      <c r="U35" s="161"/>
      <c r="V35" s="161"/>
      <c r="W35" s="161"/>
      <c r="X35" s="161"/>
      <c r="Y35" s="161"/>
      <c r="Z35" s="161"/>
      <c r="AA35" s="161"/>
      <c r="AB35" s="161"/>
      <c r="AC35" s="159"/>
      <c r="AD35" s="164"/>
      <c r="AE35" s="164"/>
      <c r="AF35" s="165"/>
      <c r="AG35" s="161"/>
      <c r="AH35" s="194"/>
      <c r="AI35" s="194"/>
      <c r="AJ35" s="194"/>
      <c r="AK35" s="194"/>
      <c r="AL35" s="194"/>
      <c r="AM35" s="194"/>
      <c r="AN35" s="194"/>
      <c r="AO35" s="194"/>
      <c r="AP35" s="194"/>
      <c r="AQ35" s="194"/>
      <c r="AR35" s="194"/>
      <c r="AS35" s="194"/>
      <c r="AT35" s="194"/>
      <c r="AU35" s="194"/>
      <c r="AV35" s="194"/>
      <c r="AW35" s="194"/>
      <c r="AX35" s="194"/>
      <c r="AY35" s="194"/>
      <c r="AZ35" s="194"/>
      <c r="BA35" s="194"/>
      <c r="BB35" s="194"/>
      <c r="BC35" s="194"/>
      <c r="BD35" s="194"/>
      <c r="BE35" s="194"/>
      <c r="BF35" s="194"/>
      <c r="BG35" s="194"/>
      <c r="BH35" s="194"/>
      <c r="BI35" s="194"/>
      <c r="BJ35" s="194"/>
      <c r="BK35" s="194"/>
      <c r="BL35" s="194"/>
      <c r="BM35" s="194"/>
      <c r="BN35" s="194"/>
      <c r="BO35" s="194"/>
      <c r="BP35" s="194"/>
      <c r="BQ35" s="194"/>
      <c r="BR35" s="194"/>
      <c r="BS35" s="194"/>
      <c r="BT35" s="194"/>
      <c r="BU35" s="194"/>
      <c r="BV35" s="194"/>
      <c r="BW35" s="194"/>
      <c r="BX35" s="194"/>
      <c r="BY35" s="194"/>
      <c r="BZ35" s="194"/>
      <c r="CA35" s="194"/>
      <c r="CB35" s="194"/>
      <c r="CC35" s="194"/>
      <c r="CD35" s="194"/>
      <c r="CE35" s="194"/>
      <c r="CF35" s="194"/>
      <c r="CG35" s="194"/>
      <c r="CH35" s="194"/>
      <c r="CI35" s="194"/>
      <c r="CJ35" s="194"/>
      <c r="CK35" s="194"/>
      <c r="CL35" s="194"/>
      <c r="CM35" s="194"/>
      <c r="CN35" s="194"/>
      <c r="CO35" s="194"/>
      <c r="CP35" s="194"/>
      <c r="CQ35" s="194"/>
      <c r="CR35" s="194"/>
      <c r="CS35" s="194"/>
      <c r="CT35" s="194"/>
      <c r="CU35" s="194"/>
      <c r="CV35" s="194"/>
      <c r="CW35" s="194"/>
      <c r="CX35" s="194"/>
      <c r="CY35" s="194"/>
      <c r="CZ35" s="194"/>
      <c r="DA35" s="194"/>
      <c r="DB35" s="194"/>
      <c r="DC35" s="194"/>
      <c r="DD35" s="194"/>
      <c r="DE35" s="194"/>
      <c r="DF35" s="194"/>
      <c r="DG35" s="194"/>
      <c r="DH35" s="194"/>
      <c r="DI35" s="194"/>
      <c r="DJ35" s="194"/>
      <c r="DK35" s="194"/>
      <c r="DL35" s="194"/>
      <c r="DM35" s="194"/>
      <c r="DN35" s="194"/>
      <c r="DO35" s="194"/>
      <c r="DP35" s="194"/>
      <c r="DQ35" s="194"/>
      <c r="DR35" s="194"/>
      <c r="DS35" s="194"/>
      <c r="DT35" s="194"/>
      <c r="DU35" s="194"/>
      <c r="DV35" s="194"/>
      <c r="DW35" s="194"/>
      <c r="DX35" s="194"/>
      <c r="DY35" s="194"/>
      <c r="DZ35" s="194"/>
      <c r="EA35" s="194"/>
      <c r="EB35" s="194"/>
      <c r="EC35" s="194"/>
      <c r="ED35" s="194"/>
      <c r="EE35" s="194"/>
      <c r="EF35" s="194"/>
      <c r="EG35" s="194"/>
      <c r="EH35" s="194"/>
      <c r="EI35" s="194"/>
      <c r="EJ35" s="194"/>
    </row>
    <row r="36" customFormat="false" ht="13.7" hidden="true" customHeight="true" outlineLevel="0" collapsed="false">
      <c r="A36" s="196" t="s">
        <v>187</v>
      </c>
      <c r="B36" s="179"/>
      <c r="C36" s="159"/>
      <c r="D36" s="159"/>
      <c r="E36" s="159"/>
      <c r="F36" s="159"/>
      <c r="G36" s="159"/>
      <c r="H36" s="159"/>
      <c r="I36" s="159"/>
      <c r="J36" s="159"/>
      <c r="K36" s="159"/>
      <c r="L36" s="159"/>
      <c r="M36" s="159"/>
      <c r="N36" s="159"/>
      <c r="O36" s="159"/>
      <c r="P36" s="159"/>
      <c r="Q36" s="159"/>
      <c r="R36" s="159"/>
      <c r="S36" s="159"/>
      <c r="T36" s="159"/>
      <c r="U36" s="159"/>
      <c r="V36" s="159"/>
      <c r="W36" s="159"/>
      <c r="X36" s="159"/>
      <c r="Y36" s="159"/>
      <c r="Z36" s="159"/>
      <c r="AA36" s="159"/>
      <c r="AB36" s="159"/>
      <c r="AC36" s="163"/>
      <c r="AD36" s="164"/>
      <c r="AE36" s="164"/>
      <c r="AF36" s="165"/>
      <c r="AG36" s="161"/>
      <c r="AH36" s="194"/>
      <c r="AI36" s="194"/>
      <c r="AJ36" s="194"/>
      <c r="AK36" s="194"/>
      <c r="AL36" s="194"/>
      <c r="AM36" s="194"/>
      <c r="AN36" s="194"/>
      <c r="AO36" s="194"/>
      <c r="AP36" s="194"/>
      <c r="AQ36" s="194"/>
      <c r="AR36" s="194"/>
      <c r="AS36" s="194"/>
      <c r="AT36" s="194"/>
      <c r="AU36" s="194"/>
      <c r="AV36" s="194"/>
      <c r="AW36" s="194"/>
      <c r="AX36" s="194"/>
      <c r="AY36" s="194"/>
      <c r="AZ36" s="194"/>
      <c r="BA36" s="194"/>
      <c r="BB36" s="194"/>
      <c r="BC36" s="194"/>
      <c r="BD36" s="194"/>
      <c r="BE36" s="194"/>
      <c r="BF36" s="194"/>
      <c r="BG36" s="194"/>
      <c r="BH36" s="194"/>
      <c r="BI36" s="194"/>
      <c r="BJ36" s="194"/>
      <c r="BK36" s="194"/>
      <c r="BL36" s="194"/>
      <c r="BM36" s="194"/>
      <c r="BN36" s="194"/>
      <c r="BO36" s="194"/>
      <c r="BP36" s="194"/>
      <c r="BQ36" s="194"/>
      <c r="BR36" s="194"/>
      <c r="BS36" s="194"/>
      <c r="BT36" s="194"/>
      <c r="BU36" s="194"/>
      <c r="BV36" s="194"/>
      <c r="BW36" s="194"/>
      <c r="BX36" s="194"/>
      <c r="BY36" s="194"/>
      <c r="BZ36" s="194"/>
      <c r="CA36" s="194"/>
      <c r="CB36" s="194"/>
      <c r="CC36" s="194"/>
      <c r="CD36" s="194"/>
      <c r="CE36" s="194"/>
      <c r="CF36" s="194"/>
      <c r="CG36" s="194"/>
      <c r="CH36" s="194"/>
      <c r="CI36" s="194"/>
      <c r="CJ36" s="194"/>
      <c r="CK36" s="194"/>
      <c r="CL36" s="194"/>
      <c r="CM36" s="194"/>
      <c r="CN36" s="194"/>
      <c r="CO36" s="194"/>
      <c r="CP36" s="194"/>
      <c r="CQ36" s="194"/>
      <c r="CR36" s="194"/>
      <c r="CS36" s="194"/>
      <c r="CT36" s="194"/>
      <c r="CU36" s="194"/>
      <c r="CV36" s="194"/>
      <c r="CW36" s="194"/>
      <c r="CX36" s="194"/>
      <c r="CY36" s="194"/>
      <c r="CZ36" s="194"/>
      <c r="DA36" s="194"/>
      <c r="DB36" s="194"/>
      <c r="DC36" s="194"/>
      <c r="DD36" s="194"/>
      <c r="DE36" s="194"/>
      <c r="DF36" s="194"/>
      <c r="DG36" s="194"/>
      <c r="DH36" s="194"/>
      <c r="DI36" s="194"/>
      <c r="DJ36" s="194"/>
      <c r="DK36" s="194"/>
      <c r="DL36" s="194"/>
      <c r="DM36" s="194"/>
      <c r="DN36" s="194"/>
      <c r="DO36" s="194"/>
      <c r="DP36" s="194"/>
      <c r="DQ36" s="194"/>
      <c r="DR36" s="194"/>
      <c r="DS36" s="194"/>
      <c r="DT36" s="194"/>
      <c r="DU36" s="194"/>
      <c r="DV36" s="194"/>
      <c r="DW36" s="194"/>
      <c r="DX36" s="194"/>
      <c r="DY36" s="194"/>
      <c r="DZ36" s="194"/>
      <c r="EA36" s="194"/>
      <c r="EB36" s="194"/>
      <c r="EC36" s="194"/>
      <c r="ED36" s="194"/>
      <c r="EE36" s="194"/>
      <c r="EF36" s="194"/>
      <c r="EG36" s="194"/>
      <c r="EH36" s="194"/>
      <c r="EI36" s="194"/>
      <c r="EJ36" s="194"/>
    </row>
    <row r="37" customFormat="false" ht="13.7" hidden="false" customHeight="true" outlineLevel="0" collapsed="false">
      <c r="A37" s="181" t="s">
        <v>187</v>
      </c>
      <c r="B37" s="182"/>
      <c r="C37" s="183" t="n">
        <f aca="false">C18-C56</f>
        <v>6.56111179775662</v>
      </c>
      <c r="D37" s="183" t="n">
        <f aca="false">D18-D56</f>
        <v>7.53872545013432</v>
      </c>
      <c r="E37" s="184" t="n">
        <f aca="false">E18-E56</f>
        <v>7.71510011066842</v>
      </c>
      <c r="F37" s="183" t="n">
        <f aca="false">F18-F56</f>
        <v>3.99999911078378</v>
      </c>
      <c r="G37" s="183" t="n">
        <f aca="false">G18-G56</f>
        <v>4.49999822156755</v>
      </c>
      <c r="H37" s="183" t="n">
        <f aca="false">H18-H56</f>
        <v>3.5</v>
      </c>
      <c r="I37" s="183" t="n">
        <f aca="false">I18-I56</f>
        <v>3.925</v>
      </c>
      <c r="J37" s="183" t="n">
        <f aca="false">J18-J56</f>
        <v>3.5</v>
      </c>
      <c r="K37" s="183" t="n">
        <f aca="false">K18-K56</f>
        <v>4.35</v>
      </c>
      <c r="L37" s="183" t="n">
        <f aca="false">L18-L56</f>
        <v>4.2</v>
      </c>
      <c r="M37" s="183" t="n">
        <f aca="false">M18-M56</f>
        <v>4</v>
      </c>
      <c r="N37" s="183" t="n">
        <f aca="false">N18-N56</f>
        <v>4.18333333333334</v>
      </c>
      <c r="O37" s="183" t="n">
        <f aca="false">O18-O56</f>
        <v>2.21139477249669</v>
      </c>
      <c r="P37" s="183" t="n">
        <f aca="false">P18-P56</f>
        <v>2.25252630718391</v>
      </c>
      <c r="Q37" s="183" t="n">
        <f aca="false">Q18-Q56</f>
        <v>2.19115709639902</v>
      </c>
      <c r="R37" s="183" t="n">
        <f aca="false">R18-R56</f>
        <v>2.19050091390717</v>
      </c>
      <c r="S37" s="183" t="n">
        <f aca="false">S18-S56</f>
        <v>2.44718103557973</v>
      </c>
      <c r="T37" s="183" t="n">
        <f aca="false">T18-T56</f>
        <v>2.52595094243693</v>
      </c>
      <c r="U37" s="183" t="n">
        <f aca="false">U18-U56</f>
        <v>2.55858884202561</v>
      </c>
      <c r="V37" s="183" t="n">
        <f aca="false">V18-V56</f>
        <v>2.25700332227662</v>
      </c>
      <c r="W37" s="184" t="n">
        <f aca="false">W18-W56</f>
        <v>3.1719087541797</v>
      </c>
      <c r="X37" s="183" t="n">
        <f aca="false">X18-X56</f>
        <v>1.09780646724701</v>
      </c>
      <c r="Y37" s="183" t="n">
        <f aca="false">Y18-Y56</f>
        <v>0.411783507606053</v>
      </c>
      <c r="Z37" s="183" t="n">
        <f aca="false">Z18-Z56</f>
        <v>0.33864146397044</v>
      </c>
      <c r="AA37" s="183" t="n">
        <f aca="false">AA18-AA56</f>
        <v>-0.707402106580766</v>
      </c>
      <c r="AB37" s="183" t="n">
        <f aca="false">AB18-AB56</f>
        <v>-1.35525932002263</v>
      </c>
      <c r="AC37" s="186" t="n">
        <f aca="false">AC18-AC56</f>
        <v>0.186636649568591</v>
      </c>
      <c r="AD37" s="164"/>
      <c r="AE37" s="164"/>
      <c r="AF37" s="165"/>
      <c r="AG37" s="161" t="n">
        <f aca="false">AG18*AG$5</f>
        <v>1496.58561706543</v>
      </c>
      <c r="AH37" s="194" t="n">
        <f aca="false">AH18*AH$5</f>
        <v>1347.59979248047</v>
      </c>
      <c r="AI37" s="194" t="n">
        <f aca="false">AI18*AI$5</f>
        <v>1408.03019714355</v>
      </c>
      <c r="AJ37" s="194" t="n">
        <f aca="false">AJ18*AJ$5</f>
        <v>1240.89397735596</v>
      </c>
      <c r="AK37" s="194" t="n">
        <f aca="false">AK18*AK$5</f>
        <v>1260.58435668945</v>
      </c>
      <c r="AL37" s="194" t="n">
        <f aca="false">AL18*AL$5</f>
        <v>1163.08784484863</v>
      </c>
      <c r="AM37" s="194" t="n">
        <f aca="false">AM18*AM$5</f>
        <v>1128.18746733605</v>
      </c>
      <c r="AN37" s="194" t="n">
        <f aca="false">AN18*AN$5</f>
        <v>1145.32731622586</v>
      </c>
      <c r="AO37" s="194" t="n">
        <f aca="false">AO18*AO$5</f>
        <v>1045.79240520062</v>
      </c>
      <c r="AP37" s="194" t="n">
        <f aca="false">AP18*AP$5</f>
        <v>1408.35444144696</v>
      </c>
      <c r="AQ37" s="194" t="n">
        <f aca="false">AQ18*AQ$5</f>
        <v>1344.26189225796</v>
      </c>
      <c r="AR37" s="194" t="n">
        <f aca="false">AR18*AR$5</f>
        <v>1499.10753825512</v>
      </c>
      <c r="AS37" s="194" t="n">
        <f aca="false">AS18*AS$5</f>
        <v>1164.63584784724</v>
      </c>
      <c r="AT37" s="194" t="n">
        <f aca="false">AT18*AT$5</f>
        <v>1034.46977649027</v>
      </c>
      <c r="AU37" s="194" t="n">
        <f aca="false">AU18*AU$5</f>
        <v>1050.49624059787</v>
      </c>
      <c r="AV37" s="194" t="n">
        <f aca="false">AV18*AV$5</f>
        <v>1059.55090483323</v>
      </c>
      <c r="AW37" s="194" t="n">
        <f aca="false">AW18*AW$5</f>
        <v>1013.05417028614</v>
      </c>
      <c r="AX37" s="194" t="n">
        <f aca="false">AX18*AX$5</f>
        <v>1023.20644302003</v>
      </c>
      <c r="AY37" s="194" t="n">
        <f aca="false">AY18*AY$5</f>
        <v>1084.35285044075</v>
      </c>
      <c r="AZ37" s="194" t="n">
        <f aca="false">AZ18*AZ$5</f>
        <v>1045.91345473834</v>
      </c>
      <c r="BA37" s="194" t="n">
        <f aca="false">BA18*BA$5</f>
        <v>1048.60851146947</v>
      </c>
      <c r="BB37" s="194" t="n">
        <f aca="false">BB18*BB$5</f>
        <v>1164.11597600311</v>
      </c>
      <c r="BC37" s="194" t="n">
        <f aca="false">BC18*BC$5</f>
        <v>1017.96472071424</v>
      </c>
      <c r="BD37" s="194" t="n">
        <f aca="false">BD18*BD$5</f>
        <v>1233.76325566829</v>
      </c>
      <c r="BE37" s="194" t="n">
        <f aca="false">BE18*BE$5</f>
        <v>1140.38755375234</v>
      </c>
      <c r="BF37" s="194" t="n">
        <f aca="false">BF18*BF$5</f>
        <v>1059.87036476378</v>
      </c>
      <c r="BG37" s="194" t="n">
        <f aca="false">BG18*BG$5</f>
        <v>1170.64793391416</v>
      </c>
      <c r="BH37" s="194" t="n">
        <f aca="false">BH18*BH$5</f>
        <v>1048.29886878399</v>
      </c>
      <c r="BI37" s="194" t="n">
        <f aca="false">BI18*BI$5</f>
        <v>954.076849898821</v>
      </c>
      <c r="BJ37" s="194" t="n">
        <f aca="false">BJ18*BJ$5</f>
        <v>1062.85273743901</v>
      </c>
      <c r="BK37" s="194" t="n">
        <f aca="false">BK18*BK$5</f>
        <v>1028.00124513571</v>
      </c>
      <c r="BL37" s="194" t="n">
        <f aca="false">BL18*BL$5</f>
        <v>1089.41991936302</v>
      </c>
      <c r="BM37" s="194" t="n">
        <f aca="false">BM18*BM$5</f>
        <v>1034.33861824766</v>
      </c>
      <c r="BN37" s="194" t="n">
        <f aca="false">BN18*BN$5</f>
        <v>1038.54355373134</v>
      </c>
      <c r="BO37" s="194" t="n">
        <f aca="false">BO18*BO$5</f>
        <v>1103.28423639234</v>
      </c>
      <c r="BP37" s="194" t="n">
        <f aca="false">BP18*BP$5</f>
        <v>1264.89507605173</v>
      </c>
      <c r="BQ37" s="194" t="n">
        <f aca="false">BQ18*BQ$5</f>
        <v>1110.49363024009</v>
      </c>
      <c r="BR37" s="194" t="n">
        <f aca="false">BR18*BR$5</f>
        <v>1032.69063126998</v>
      </c>
      <c r="BS37" s="194" t="n">
        <f aca="false">BS18*BS$5</f>
        <v>1141.81114379944</v>
      </c>
      <c r="BT37" s="194" t="n">
        <f aca="false">BT18*BT$5</f>
        <v>977.76461789458</v>
      </c>
      <c r="BU37" s="194" t="n">
        <f aca="false">BU18*BU$5</f>
        <v>978.847557645046</v>
      </c>
      <c r="BV37" s="194" t="n">
        <f aca="false">BV18*BV$5</f>
        <v>1038.16631349796</v>
      </c>
      <c r="BW37" s="194" t="n">
        <f aca="false">BW18*BW$5</f>
        <v>955.982566675242</v>
      </c>
      <c r="BX37" s="194" t="n">
        <f aca="false">BX18*BX$5</f>
        <v>1111.78542964607</v>
      </c>
      <c r="BY37" s="194" t="n">
        <f aca="false">BY18*BY$5</f>
        <v>1009.85646554219</v>
      </c>
      <c r="BZ37" s="194" t="n">
        <f aca="false">BZ18*BZ$5</f>
        <v>1013.8593996543</v>
      </c>
      <c r="CA37" s="194" t="n">
        <f aca="false">CA18*CA$5</f>
        <v>1072.3048004617</v>
      </c>
      <c r="CB37" s="194" t="n">
        <f aca="false">CB18*CB$5</f>
        <v>1121.55318044822</v>
      </c>
      <c r="CC37" s="194" t="n">
        <f aca="false">CC18*CC$5</f>
        <v>1015.39375906225</v>
      </c>
      <c r="CD37" s="194" t="n">
        <f aca="false">CD18*CD$5</f>
        <v>945.308033864796</v>
      </c>
      <c r="CE37" s="194" t="n">
        <f aca="false">CE18*CE$5</f>
        <v>1046.70923605353</v>
      </c>
      <c r="CF37" s="194" t="n">
        <f aca="false">CF18*CF$5</f>
        <v>855.412113372457</v>
      </c>
      <c r="CG37" s="194" t="n">
        <f aca="false">CG18*CG$5</f>
        <v>942.402572444736</v>
      </c>
      <c r="CH37" s="194" t="n">
        <f aca="false">CH18*CH$5</f>
        <v>954.263606872239</v>
      </c>
      <c r="CI37" s="194" t="n">
        <f aca="false">CI18*CI$5</f>
        <v>878.829258413089</v>
      </c>
      <c r="CJ37" s="194" t="n">
        <f aca="false">CJ18*CJ$5</f>
        <v>1022.19306100581</v>
      </c>
      <c r="CK37" s="194" t="n">
        <f aca="false">CK18*CK$5</f>
        <v>884.736575779111</v>
      </c>
      <c r="CL37" s="194" t="n">
        <f aca="false">CL18*CL$5</f>
        <v>977.337464592075</v>
      </c>
      <c r="CM37" s="194" t="n">
        <f aca="false">CM18*CM$5</f>
        <v>984.345187993509</v>
      </c>
      <c r="CN37" s="194" t="n">
        <f aca="false">CN18*CN$5</f>
        <v>979.725526982749</v>
      </c>
      <c r="CO37" s="194" t="n">
        <f aca="false">CO18*CO$5</f>
        <v>1089.89434045915</v>
      </c>
      <c r="CP37" s="194" t="n">
        <f aca="false">CP18*CP$5</f>
        <v>968.64800779188</v>
      </c>
      <c r="CQ37" s="194" t="n">
        <f aca="false">CQ18*CQ$5</f>
        <v>1026.3983922323</v>
      </c>
      <c r="CR37" s="194" t="n">
        <f aca="false">CR18*CR$5</f>
        <v>921.7085719038</v>
      </c>
      <c r="CS37" s="194" t="n">
        <f aca="false">CS18*CS$5</f>
        <v>966.664760870167</v>
      </c>
      <c r="CT37" s="194" t="n">
        <f aca="false">CT18*CT$5</f>
        <v>933.66763837134</v>
      </c>
      <c r="CU37" s="194" t="n">
        <f aca="false">CU18*CU$5</f>
        <v>945.159611955237</v>
      </c>
      <c r="CV37" s="194" t="n">
        <f aca="false">CV18*CV$5</f>
        <v>1046.24172833013</v>
      </c>
      <c r="CW37" s="194" t="n">
        <f aca="false">CW18*CW$5</f>
        <v>859.950506019739</v>
      </c>
      <c r="CX37" s="194" t="n">
        <f aca="false">CX18*CX$5</f>
        <v>1044.80580910635</v>
      </c>
      <c r="CY37" s="194" t="n">
        <f aca="false">CY18*CY$5</f>
        <v>1007.60805704824</v>
      </c>
      <c r="CZ37" s="194" t="n">
        <f aca="false">CZ18*CZ$5</f>
        <v>1001.52617663365</v>
      </c>
      <c r="DA37" s="194" t="n">
        <f aca="false">DA18*DA$5</f>
        <v>1114.54030897302</v>
      </c>
      <c r="DB37" s="194" t="n">
        <f aca="false">DB18*DB$5</f>
        <v>1040.59531651877</v>
      </c>
      <c r="DC37" s="194" t="n">
        <f aca="false">DC18*DC$5</f>
        <v>1003.26753123545</v>
      </c>
      <c r="DD37" s="194" t="n">
        <f aca="false">DD18*DD$5</f>
        <v>987.397883498606</v>
      </c>
      <c r="DE37" s="194" t="n">
        <f aca="false">DE18*DE$5</f>
        <v>943.496812910209</v>
      </c>
      <c r="DF37" s="194" t="n">
        <f aca="false">DF18*DF$5</f>
        <v>954.387463160023</v>
      </c>
      <c r="DG37" s="194" t="n">
        <f aca="false">DG18*DG$5</f>
        <v>1011.81924075169</v>
      </c>
      <c r="DH37" s="194" t="n">
        <f aca="false">DH18*DH$5</f>
        <v>975.880050490916</v>
      </c>
      <c r="DI37" s="194" t="n">
        <f aca="false">DI18*DI$5</f>
        <v>971.057331330242</v>
      </c>
      <c r="DJ37" s="194" t="n">
        <f aca="false">DJ18*DJ$5</f>
        <v>1067.30661163564</v>
      </c>
      <c r="DK37" s="194" t="n">
        <f aca="false">DK18*DK$5</f>
        <v>909.947942323446</v>
      </c>
      <c r="DL37" s="194" t="n">
        <f aca="false">DL18*DL$5</f>
        <v>1099.7880759569</v>
      </c>
      <c r="DM37" s="194" t="n">
        <f aca="false">DM18*DM$5</f>
        <v>1063.27328957519</v>
      </c>
      <c r="DN37" s="194" t="n">
        <f aca="false">DN18*DN$5</f>
        <v>990.992051901757</v>
      </c>
      <c r="DO37" s="194" t="n">
        <f aca="false">DO18*DO$5</f>
        <v>1051.50311726718</v>
      </c>
      <c r="DP37" s="194" t="n">
        <f aca="false">DP18*DP$5</f>
        <v>997.049431582297</v>
      </c>
      <c r="DQ37" s="194" t="n">
        <f aca="false">DQ18*DQ$5</f>
        <v>907.821632678994</v>
      </c>
      <c r="DR37" s="194" t="n">
        <f aca="false">DR18*DR$5</f>
        <v>1010.58848340859</v>
      </c>
      <c r="DS37" s="194" t="n">
        <f aca="false">DS18*DS$5</f>
        <v>1023.1568639255</v>
      </c>
      <c r="DT37" s="194" t="n">
        <f aca="false">DT18*DT$5</f>
        <v>987.298903054215</v>
      </c>
      <c r="DU37" s="194" t="n">
        <f aca="false">DU18*DU$5</f>
        <v>983.047036313132</v>
      </c>
      <c r="DV37" s="194" t="n">
        <f aca="false">DV18*DV$5</f>
        <v>1034.08197621858</v>
      </c>
      <c r="DW37" s="194" t="n">
        <f aca="false">DW18*DW$5</f>
        <v>992.137703184212</v>
      </c>
      <c r="DX37" s="194" t="n">
        <f aca="false">DX18*DX$5</f>
        <v>1138.23304023161</v>
      </c>
      <c r="DY37" s="194" t="n">
        <f aca="false">DY18*DY$5</f>
        <v>1048.44401445352</v>
      </c>
      <c r="DZ37" s="194" t="n">
        <f aca="false">DZ18*DZ$5</f>
        <v>1026.8103815111</v>
      </c>
      <c r="EA37" s="194" t="n">
        <f aca="false">EA18*EA$5</f>
        <v>1140.40547574523</v>
      </c>
      <c r="EB37" s="194" t="n">
        <f aca="false">EB18*EB$5</f>
        <v>1005.71268539181</v>
      </c>
      <c r="EC37" s="194" t="n">
        <f aca="false">EC18*EC$5</f>
        <v>915.805778476972</v>
      </c>
      <c r="ED37" s="194" t="n">
        <f aca="false">ED18*ED$5</f>
        <v>1019.55393841159</v>
      </c>
      <c r="EE37" s="194" t="n">
        <f aca="false">EE18*EE$5</f>
        <v>985.384486239183</v>
      </c>
      <c r="EF37" s="194" t="n">
        <f aca="false">EF18*EF$5</f>
        <v>1043.64729425118</v>
      </c>
      <c r="EG37" s="194" t="n">
        <f aca="false">EG18*EG$5</f>
        <v>992.04443082209</v>
      </c>
      <c r="EH37" s="194" t="n">
        <f aca="false">EH18*EH$5</f>
        <v>996.209554772313</v>
      </c>
      <c r="EI37" s="194" t="n">
        <f aca="false">EI18*EI$5</f>
        <v>1042.70497686623</v>
      </c>
      <c r="EJ37" s="194" t="n">
        <f aca="false">EJ18*EJ$5</f>
        <v>1191.45631816013</v>
      </c>
    </row>
    <row r="38" customFormat="false" ht="36" hidden="true" customHeight="true" outlineLevel="0" collapsed="false">
      <c r="A38" s="178"/>
      <c r="B38" s="136"/>
      <c r="C38" s="161"/>
      <c r="D38" s="161"/>
      <c r="E38" s="161"/>
      <c r="F38" s="161"/>
      <c r="G38" s="161"/>
      <c r="H38" s="161"/>
      <c r="I38" s="161"/>
      <c r="J38" s="161"/>
      <c r="K38" s="161"/>
      <c r="L38" s="161"/>
      <c r="M38" s="161"/>
      <c r="N38" s="161"/>
      <c r="O38" s="161"/>
      <c r="P38" s="161"/>
      <c r="Q38" s="161"/>
      <c r="R38" s="161"/>
      <c r="S38" s="161"/>
      <c r="T38" s="161"/>
      <c r="U38" s="159"/>
      <c r="V38" s="159"/>
      <c r="W38" s="159"/>
      <c r="X38" s="159"/>
      <c r="Y38" s="159"/>
      <c r="Z38" s="159"/>
      <c r="AA38" s="159"/>
      <c r="AB38" s="159"/>
      <c r="AC38" s="159"/>
      <c r="AD38" s="164"/>
      <c r="AE38" s="164"/>
      <c r="AF38" s="165"/>
      <c r="AG38" s="161" t="n">
        <f aca="false">AG19*AG$5</f>
        <v>0</v>
      </c>
      <c r="AH38" s="161"/>
      <c r="AI38" s="161"/>
      <c r="AJ38" s="161"/>
      <c r="AK38" s="161"/>
      <c r="AL38" s="161"/>
      <c r="AM38" s="161"/>
      <c r="AN38" s="161"/>
      <c r="AO38" s="161"/>
      <c r="AP38" s="161"/>
      <c r="AQ38" s="161"/>
      <c r="AR38" s="161"/>
      <c r="AS38" s="161"/>
      <c r="AT38" s="161"/>
      <c r="AU38" s="161"/>
      <c r="AV38" s="161"/>
      <c r="AW38" s="161"/>
      <c r="AX38" s="161"/>
      <c r="AY38" s="161"/>
      <c r="AZ38" s="161"/>
      <c r="BA38" s="161"/>
      <c r="BB38" s="161"/>
      <c r="BC38" s="161"/>
      <c r="BD38" s="161"/>
      <c r="BE38" s="161"/>
      <c r="BF38" s="161"/>
      <c r="BG38" s="161"/>
      <c r="BH38" s="161"/>
      <c r="BI38" s="161"/>
      <c r="BJ38" s="161"/>
      <c r="BK38" s="161"/>
      <c r="BL38" s="161"/>
      <c r="BM38" s="161"/>
      <c r="BN38" s="161"/>
      <c r="BO38" s="161"/>
      <c r="BP38" s="161"/>
      <c r="BQ38" s="161"/>
      <c r="BR38" s="161"/>
      <c r="BS38" s="161"/>
      <c r="BT38" s="161"/>
      <c r="BU38" s="161"/>
      <c r="BV38" s="161"/>
      <c r="BW38" s="161"/>
      <c r="BX38" s="161"/>
      <c r="BY38" s="161"/>
      <c r="BZ38" s="161"/>
      <c r="CA38" s="161"/>
      <c r="CB38" s="161"/>
      <c r="CC38" s="161"/>
      <c r="CD38" s="161"/>
      <c r="CE38" s="161"/>
      <c r="CF38" s="161"/>
      <c r="CG38" s="161"/>
      <c r="CH38" s="161"/>
      <c r="CI38" s="161"/>
      <c r="CJ38" s="161"/>
      <c r="CK38" s="161"/>
      <c r="CL38" s="161"/>
      <c r="CM38" s="161"/>
      <c r="CN38" s="161"/>
      <c r="CO38" s="161"/>
      <c r="CP38" s="161"/>
      <c r="CQ38" s="161"/>
      <c r="CR38" s="161"/>
      <c r="CS38" s="161"/>
      <c r="CT38" s="161"/>
      <c r="CU38" s="161"/>
      <c r="CV38" s="161"/>
      <c r="CW38" s="161"/>
      <c r="CX38" s="161"/>
      <c r="CY38" s="161"/>
      <c r="CZ38" s="161"/>
      <c r="DA38" s="161"/>
      <c r="DB38" s="161"/>
      <c r="DC38" s="161"/>
      <c r="DD38" s="161"/>
      <c r="DE38" s="161"/>
      <c r="DF38" s="161"/>
      <c r="DG38" s="161"/>
      <c r="DH38" s="161"/>
      <c r="DI38" s="161"/>
      <c r="DJ38" s="161"/>
      <c r="DK38" s="161"/>
      <c r="DL38" s="161"/>
      <c r="DM38" s="161"/>
      <c r="DN38" s="161"/>
      <c r="DO38" s="161"/>
      <c r="DP38" s="161"/>
      <c r="DQ38" s="161"/>
      <c r="DR38" s="161"/>
      <c r="DS38" s="161"/>
      <c r="DT38" s="161"/>
      <c r="DU38" s="161"/>
      <c r="DV38" s="161"/>
      <c r="DW38" s="161"/>
      <c r="DX38" s="161"/>
      <c r="DY38" s="161"/>
      <c r="DZ38" s="161"/>
      <c r="EA38" s="161"/>
      <c r="EB38" s="161"/>
      <c r="EC38" s="161"/>
      <c r="ED38" s="161"/>
      <c r="EE38" s="161"/>
      <c r="EF38" s="161"/>
      <c r="EG38" s="161"/>
      <c r="EH38" s="161"/>
      <c r="EI38" s="161"/>
      <c r="EJ38" s="161"/>
    </row>
    <row r="39" customFormat="false" ht="11.25" hidden="true" customHeight="true" outlineLevel="0" collapsed="false">
      <c r="A39" s="187"/>
      <c r="C39" s="161"/>
      <c r="D39" s="161"/>
      <c r="E39" s="161"/>
      <c r="F39" s="161"/>
      <c r="G39" s="161"/>
      <c r="H39" s="161"/>
      <c r="I39" s="161"/>
      <c r="J39" s="161"/>
      <c r="K39" s="161"/>
      <c r="L39" s="161"/>
      <c r="M39" s="161"/>
      <c r="N39" s="161"/>
      <c r="O39" s="161"/>
      <c r="P39" s="161"/>
      <c r="Q39" s="161"/>
      <c r="R39" s="161"/>
      <c r="S39" s="161"/>
      <c r="T39" s="161"/>
      <c r="U39" s="161"/>
      <c r="V39" s="161"/>
      <c r="W39" s="161"/>
      <c r="X39" s="161"/>
      <c r="Y39" s="161"/>
      <c r="Z39" s="161"/>
      <c r="AA39" s="161"/>
      <c r="AB39" s="161"/>
      <c r="AC39" s="170"/>
      <c r="AD39" s="164"/>
      <c r="AE39" s="164"/>
      <c r="AF39" s="165"/>
      <c r="AG39" s="161" t="n">
        <f aca="false">AG20*AG$5</f>
        <v>0</v>
      </c>
      <c r="AH39" s="161"/>
      <c r="AI39" s="161"/>
      <c r="AJ39" s="161"/>
      <c r="AK39" s="161"/>
      <c r="AL39" s="161"/>
      <c r="AM39" s="161"/>
      <c r="AN39" s="161"/>
      <c r="AO39" s="161"/>
      <c r="AP39" s="161"/>
      <c r="AQ39" s="161"/>
      <c r="AR39" s="161"/>
      <c r="AS39" s="161"/>
      <c r="AT39" s="161"/>
      <c r="AU39" s="161"/>
      <c r="AV39" s="161"/>
      <c r="AW39" s="161"/>
      <c r="AX39" s="161"/>
      <c r="AY39" s="161"/>
      <c r="AZ39" s="161"/>
      <c r="BA39" s="161"/>
      <c r="BB39" s="161"/>
      <c r="BC39" s="161"/>
      <c r="BD39" s="161"/>
      <c r="BE39" s="161"/>
      <c r="BF39" s="161"/>
      <c r="BG39" s="161"/>
      <c r="BH39" s="161"/>
      <c r="BI39" s="161"/>
      <c r="BJ39" s="161"/>
      <c r="BK39" s="161"/>
      <c r="BL39" s="161"/>
      <c r="BM39" s="161"/>
      <c r="BN39" s="161"/>
      <c r="BO39" s="161"/>
      <c r="BP39" s="161"/>
      <c r="BQ39" s="161"/>
      <c r="BR39" s="161"/>
      <c r="BS39" s="161"/>
      <c r="BT39" s="161"/>
      <c r="BU39" s="161"/>
      <c r="BV39" s="161"/>
      <c r="BW39" s="161"/>
      <c r="BX39" s="161"/>
      <c r="BY39" s="161"/>
      <c r="BZ39" s="161"/>
      <c r="CA39" s="161"/>
      <c r="CB39" s="161"/>
      <c r="CC39" s="161"/>
      <c r="CD39" s="161"/>
      <c r="CE39" s="161"/>
      <c r="CF39" s="161"/>
      <c r="CG39" s="161"/>
      <c r="CH39" s="161"/>
      <c r="CI39" s="161"/>
      <c r="CJ39" s="161"/>
      <c r="CK39" s="161"/>
      <c r="CL39" s="161"/>
      <c r="CM39" s="161"/>
      <c r="CN39" s="161"/>
      <c r="CO39" s="161"/>
      <c r="CP39" s="161"/>
      <c r="CQ39" s="161"/>
      <c r="CR39" s="161"/>
      <c r="CS39" s="161"/>
      <c r="CT39" s="161"/>
      <c r="CU39" s="161"/>
      <c r="CV39" s="161"/>
      <c r="CW39" s="161"/>
      <c r="CX39" s="161"/>
      <c r="CY39" s="161"/>
      <c r="CZ39" s="161"/>
      <c r="DA39" s="161"/>
      <c r="DB39" s="161"/>
      <c r="DC39" s="161"/>
      <c r="DD39" s="161"/>
      <c r="DE39" s="161"/>
      <c r="DF39" s="161"/>
      <c r="DG39" s="161"/>
      <c r="DH39" s="161"/>
      <c r="DI39" s="161"/>
      <c r="DJ39" s="161"/>
      <c r="DK39" s="161"/>
      <c r="DL39" s="161"/>
      <c r="DM39" s="161"/>
      <c r="DN39" s="161"/>
      <c r="DO39" s="161"/>
      <c r="DP39" s="161"/>
      <c r="DQ39" s="161"/>
      <c r="DR39" s="161"/>
      <c r="DS39" s="161"/>
      <c r="DT39" s="161"/>
      <c r="DU39" s="161"/>
      <c r="DV39" s="161"/>
      <c r="DW39" s="161"/>
      <c r="DX39" s="161"/>
      <c r="DY39" s="161"/>
      <c r="DZ39" s="161"/>
      <c r="EA39" s="161"/>
      <c r="EB39" s="161"/>
      <c r="EC39" s="161"/>
      <c r="ED39" s="161"/>
      <c r="EE39" s="161"/>
      <c r="EF39" s="161"/>
      <c r="EG39" s="161"/>
      <c r="EH39" s="161"/>
      <c r="EI39" s="161"/>
      <c r="EJ39" s="161"/>
    </row>
    <row r="40" customFormat="false" ht="11.25" hidden="true" customHeight="true" outlineLevel="0" collapsed="false">
      <c r="A40" s="187"/>
      <c r="C40" s="161"/>
      <c r="D40" s="161"/>
      <c r="E40" s="161"/>
      <c r="F40" s="161"/>
      <c r="G40" s="161"/>
      <c r="H40" s="161"/>
      <c r="I40" s="161"/>
      <c r="J40" s="161"/>
      <c r="K40" s="161"/>
      <c r="L40" s="161"/>
      <c r="M40" s="161"/>
      <c r="N40" s="161"/>
      <c r="O40" s="161"/>
      <c r="P40" s="161"/>
      <c r="Q40" s="161"/>
      <c r="R40" s="161"/>
      <c r="S40" s="161"/>
      <c r="T40" s="161"/>
      <c r="U40" s="161"/>
      <c r="V40" s="161"/>
      <c r="W40" s="161"/>
      <c r="X40" s="161"/>
      <c r="Y40" s="161"/>
      <c r="Z40" s="161"/>
      <c r="AA40" s="161"/>
      <c r="AB40" s="161"/>
      <c r="AC40" s="170"/>
      <c r="AD40" s="164"/>
      <c r="AE40" s="164"/>
      <c r="AF40" s="165"/>
      <c r="AG40" s="161" t="n">
        <f aca="false">AG21*AG$5</f>
        <v>0</v>
      </c>
      <c r="AH40" s="161"/>
      <c r="AI40" s="161"/>
      <c r="AJ40" s="161"/>
      <c r="AK40" s="161"/>
      <c r="AL40" s="161"/>
      <c r="AM40" s="161"/>
      <c r="AN40" s="161"/>
      <c r="AO40" s="161"/>
      <c r="AP40" s="161"/>
      <c r="AQ40" s="161"/>
      <c r="AR40" s="161"/>
      <c r="AS40" s="161"/>
      <c r="AT40" s="161"/>
      <c r="AU40" s="161"/>
      <c r="AV40" s="161"/>
      <c r="AW40" s="161"/>
      <c r="AX40" s="161"/>
      <c r="AY40" s="161"/>
      <c r="AZ40" s="161"/>
      <c r="BA40" s="161"/>
      <c r="BB40" s="161"/>
      <c r="BC40" s="161"/>
      <c r="BD40" s="161"/>
      <c r="BE40" s="161"/>
      <c r="BF40" s="161"/>
      <c r="BG40" s="161"/>
      <c r="BH40" s="161"/>
      <c r="BI40" s="161"/>
      <c r="BJ40" s="161"/>
      <c r="BK40" s="161"/>
      <c r="BL40" s="161"/>
      <c r="BM40" s="161"/>
      <c r="BN40" s="161"/>
      <c r="BO40" s="161"/>
      <c r="BP40" s="161"/>
      <c r="BQ40" s="161"/>
      <c r="BR40" s="161"/>
      <c r="BS40" s="161"/>
      <c r="BT40" s="161"/>
      <c r="BU40" s="161"/>
      <c r="BV40" s="161"/>
      <c r="BW40" s="161"/>
      <c r="BX40" s="161"/>
      <c r="BY40" s="161"/>
      <c r="BZ40" s="161"/>
      <c r="CA40" s="161"/>
      <c r="CB40" s="161"/>
      <c r="CC40" s="161"/>
      <c r="CD40" s="161"/>
      <c r="CE40" s="161"/>
      <c r="CF40" s="161"/>
      <c r="CG40" s="161"/>
      <c r="CH40" s="161"/>
      <c r="CI40" s="161"/>
      <c r="CJ40" s="161"/>
      <c r="CK40" s="161"/>
      <c r="CL40" s="161"/>
      <c r="CM40" s="161"/>
      <c r="CN40" s="161"/>
      <c r="CO40" s="161"/>
      <c r="CP40" s="161"/>
      <c r="CQ40" s="161"/>
      <c r="CR40" s="161"/>
      <c r="CS40" s="161"/>
      <c r="CT40" s="161"/>
      <c r="CU40" s="161"/>
      <c r="CV40" s="161"/>
      <c r="CW40" s="161"/>
      <c r="CX40" s="161"/>
      <c r="CY40" s="161"/>
      <c r="CZ40" s="161"/>
      <c r="DA40" s="161"/>
      <c r="DB40" s="161"/>
      <c r="DC40" s="161"/>
      <c r="DD40" s="161"/>
      <c r="DE40" s="161"/>
      <c r="DF40" s="161"/>
      <c r="DG40" s="161"/>
      <c r="DH40" s="161"/>
      <c r="DI40" s="161"/>
      <c r="DJ40" s="161"/>
      <c r="DK40" s="161"/>
      <c r="DL40" s="161"/>
      <c r="DM40" s="161"/>
      <c r="DN40" s="161"/>
      <c r="DO40" s="161"/>
      <c r="DP40" s="161"/>
      <c r="DQ40" s="161"/>
      <c r="DR40" s="161"/>
      <c r="DS40" s="161"/>
      <c r="DT40" s="161"/>
      <c r="DU40" s="161"/>
      <c r="DV40" s="161"/>
      <c r="DW40" s="161"/>
      <c r="DX40" s="161"/>
      <c r="DY40" s="161"/>
      <c r="DZ40" s="161"/>
      <c r="EA40" s="161"/>
      <c r="EB40" s="161"/>
      <c r="EC40" s="161"/>
      <c r="ED40" s="161"/>
      <c r="EE40" s="161"/>
      <c r="EF40" s="161"/>
      <c r="EG40" s="161"/>
      <c r="EH40" s="161"/>
      <c r="EI40" s="161"/>
      <c r="EJ40" s="161"/>
    </row>
    <row r="41" customFormat="false" ht="11.25" hidden="true" customHeight="true" outlineLevel="0" collapsed="false">
      <c r="A41" s="187"/>
      <c r="C41" s="161"/>
      <c r="D41" s="161"/>
      <c r="E41" s="161"/>
      <c r="F41" s="161"/>
      <c r="G41" s="161"/>
      <c r="H41" s="161"/>
      <c r="I41" s="161"/>
      <c r="J41" s="161"/>
      <c r="K41" s="161"/>
      <c r="L41" s="161"/>
      <c r="M41" s="161"/>
      <c r="N41" s="161"/>
      <c r="O41" s="161"/>
      <c r="P41" s="161"/>
      <c r="Q41" s="161"/>
      <c r="R41" s="161"/>
      <c r="S41" s="161"/>
      <c r="T41" s="161"/>
      <c r="U41" s="161"/>
      <c r="V41" s="161"/>
      <c r="W41" s="161"/>
      <c r="X41" s="161"/>
      <c r="Y41" s="161"/>
      <c r="Z41" s="161"/>
      <c r="AA41" s="161"/>
      <c r="AB41" s="161"/>
      <c r="AC41" s="170"/>
      <c r="AD41" s="164"/>
      <c r="AE41" s="164"/>
      <c r="AF41" s="165"/>
      <c r="AG41" s="161" t="n">
        <f aca="false">AG22*AG$5</f>
        <v>0</v>
      </c>
      <c r="AH41" s="161"/>
      <c r="AI41" s="161"/>
      <c r="AJ41" s="161"/>
      <c r="AK41" s="161"/>
      <c r="AL41" s="161"/>
      <c r="AM41" s="161"/>
      <c r="AN41" s="161"/>
      <c r="AO41" s="161"/>
      <c r="AP41" s="161"/>
      <c r="AQ41" s="161"/>
      <c r="AR41" s="161"/>
      <c r="AS41" s="161"/>
      <c r="AT41" s="161"/>
      <c r="AU41" s="161"/>
      <c r="AV41" s="161"/>
      <c r="AW41" s="161"/>
      <c r="AX41" s="161"/>
      <c r="AY41" s="161"/>
      <c r="AZ41" s="161"/>
      <c r="BA41" s="161"/>
      <c r="BB41" s="161"/>
      <c r="BC41" s="161"/>
      <c r="BD41" s="161"/>
      <c r="BE41" s="161"/>
      <c r="BF41" s="161"/>
      <c r="BG41" s="161"/>
      <c r="BH41" s="161"/>
      <c r="BI41" s="161"/>
      <c r="BJ41" s="161"/>
      <c r="BK41" s="161"/>
      <c r="BL41" s="161"/>
      <c r="BM41" s="161"/>
      <c r="BN41" s="161"/>
      <c r="BO41" s="161"/>
      <c r="BP41" s="161"/>
      <c r="BQ41" s="161"/>
      <c r="BR41" s="161"/>
      <c r="BS41" s="161"/>
      <c r="BT41" s="161"/>
      <c r="BU41" s="161"/>
      <c r="BV41" s="161"/>
      <c r="BW41" s="161"/>
      <c r="BX41" s="161"/>
      <c r="BY41" s="161"/>
      <c r="BZ41" s="161"/>
      <c r="CA41" s="161"/>
      <c r="CB41" s="161"/>
      <c r="CC41" s="161"/>
      <c r="CD41" s="161"/>
      <c r="CE41" s="161"/>
      <c r="CF41" s="161"/>
      <c r="CG41" s="161"/>
      <c r="CH41" s="161"/>
      <c r="CI41" s="161"/>
      <c r="CJ41" s="161"/>
      <c r="CK41" s="161"/>
      <c r="CL41" s="161"/>
      <c r="CM41" s="161"/>
      <c r="CN41" s="161"/>
      <c r="CO41" s="161"/>
      <c r="CP41" s="161"/>
      <c r="CQ41" s="161"/>
      <c r="CR41" s="161"/>
      <c r="CS41" s="161"/>
      <c r="CT41" s="161"/>
      <c r="CU41" s="161"/>
      <c r="CV41" s="161"/>
      <c r="CW41" s="161"/>
      <c r="CX41" s="161"/>
      <c r="CY41" s="161"/>
      <c r="CZ41" s="161"/>
      <c r="DA41" s="161"/>
      <c r="DB41" s="161"/>
      <c r="DC41" s="161"/>
      <c r="DD41" s="161"/>
      <c r="DE41" s="161"/>
      <c r="DF41" s="161"/>
      <c r="DG41" s="161"/>
      <c r="DH41" s="161"/>
      <c r="DI41" s="161"/>
      <c r="DJ41" s="161"/>
      <c r="DK41" s="161"/>
      <c r="DL41" s="161"/>
      <c r="DM41" s="161"/>
      <c r="DN41" s="161"/>
      <c r="DO41" s="161"/>
      <c r="DP41" s="161"/>
      <c r="DQ41" s="161"/>
      <c r="DR41" s="161"/>
      <c r="DS41" s="161"/>
      <c r="DT41" s="161"/>
      <c r="DU41" s="161"/>
      <c r="DV41" s="161"/>
      <c r="DW41" s="161"/>
      <c r="DX41" s="161"/>
      <c r="DY41" s="161"/>
      <c r="DZ41" s="161"/>
      <c r="EA41" s="161"/>
      <c r="EB41" s="161"/>
      <c r="EC41" s="161"/>
      <c r="ED41" s="161"/>
      <c r="EE41" s="161"/>
      <c r="EF41" s="161"/>
      <c r="EG41" s="161"/>
      <c r="EH41" s="161"/>
      <c r="EI41" s="161"/>
      <c r="EJ41" s="161"/>
    </row>
    <row r="42" customFormat="false" ht="11.25" hidden="true" customHeight="true" outlineLevel="0" collapsed="false">
      <c r="A42" s="187"/>
      <c r="C42" s="161"/>
      <c r="D42" s="161"/>
      <c r="E42" s="161"/>
      <c r="F42" s="161"/>
      <c r="G42" s="161"/>
      <c r="H42" s="161"/>
      <c r="I42" s="161"/>
      <c r="J42" s="161"/>
      <c r="K42" s="161"/>
      <c r="L42" s="161"/>
      <c r="M42" s="161"/>
      <c r="N42" s="161"/>
      <c r="O42" s="161"/>
      <c r="P42" s="161"/>
      <c r="Q42" s="161"/>
      <c r="R42" s="161"/>
      <c r="S42" s="161"/>
      <c r="T42" s="161"/>
      <c r="U42" s="161"/>
      <c r="V42" s="161"/>
      <c r="W42" s="161"/>
      <c r="X42" s="161"/>
      <c r="Y42" s="161"/>
      <c r="Z42" s="161"/>
      <c r="AA42" s="161"/>
      <c r="AB42" s="161"/>
      <c r="AC42" s="170"/>
      <c r="AD42" s="164"/>
      <c r="AE42" s="164"/>
      <c r="AF42" s="165"/>
      <c r="AG42" s="161" t="n">
        <f aca="false">AG23*AG$5</f>
        <v>0</v>
      </c>
      <c r="AH42" s="161"/>
      <c r="AI42" s="161"/>
      <c r="AJ42" s="161"/>
      <c r="AK42" s="161"/>
      <c r="AL42" s="161"/>
      <c r="AM42" s="161"/>
      <c r="AN42" s="161"/>
      <c r="AO42" s="161"/>
      <c r="AP42" s="161"/>
      <c r="AQ42" s="161"/>
      <c r="AR42" s="161"/>
      <c r="AS42" s="161"/>
      <c r="AT42" s="161"/>
      <c r="AU42" s="161"/>
      <c r="AV42" s="161"/>
      <c r="AW42" s="161"/>
      <c r="AX42" s="161"/>
      <c r="AY42" s="161"/>
      <c r="AZ42" s="161"/>
      <c r="BA42" s="161"/>
      <c r="BB42" s="161"/>
      <c r="BC42" s="161"/>
      <c r="BD42" s="161"/>
      <c r="BE42" s="161"/>
      <c r="BF42" s="161"/>
      <c r="BG42" s="161"/>
      <c r="BH42" s="161"/>
      <c r="BI42" s="161"/>
      <c r="BJ42" s="161"/>
      <c r="BK42" s="161"/>
      <c r="BL42" s="161"/>
      <c r="BM42" s="161"/>
      <c r="BN42" s="161"/>
      <c r="BO42" s="161"/>
      <c r="BP42" s="161"/>
      <c r="BQ42" s="161"/>
      <c r="BR42" s="161"/>
      <c r="BS42" s="161"/>
      <c r="BT42" s="161"/>
      <c r="BU42" s="161"/>
      <c r="BV42" s="161"/>
      <c r="BW42" s="161"/>
      <c r="BX42" s="161"/>
      <c r="BY42" s="161"/>
      <c r="BZ42" s="161"/>
      <c r="CA42" s="161"/>
      <c r="CB42" s="161"/>
      <c r="CC42" s="161"/>
      <c r="CD42" s="161"/>
      <c r="CE42" s="161"/>
      <c r="CF42" s="161"/>
      <c r="CG42" s="161"/>
      <c r="CH42" s="161"/>
      <c r="CI42" s="161"/>
      <c r="CJ42" s="161"/>
      <c r="CK42" s="161"/>
      <c r="CL42" s="161"/>
      <c r="CM42" s="161"/>
      <c r="CN42" s="161"/>
      <c r="CO42" s="161"/>
      <c r="CP42" s="161"/>
      <c r="CQ42" s="161"/>
      <c r="CR42" s="161"/>
      <c r="CS42" s="161"/>
      <c r="CT42" s="161"/>
      <c r="CU42" s="161"/>
      <c r="CV42" s="161"/>
      <c r="CW42" s="161"/>
      <c r="CX42" s="161"/>
      <c r="CY42" s="161"/>
      <c r="CZ42" s="161"/>
      <c r="DA42" s="161"/>
      <c r="DB42" s="161"/>
      <c r="DC42" s="161"/>
      <c r="DD42" s="161"/>
      <c r="DE42" s="161"/>
      <c r="DF42" s="161"/>
      <c r="DG42" s="161"/>
      <c r="DH42" s="161"/>
      <c r="DI42" s="161"/>
      <c r="DJ42" s="161"/>
      <c r="DK42" s="161"/>
      <c r="DL42" s="161"/>
      <c r="DM42" s="161"/>
      <c r="DN42" s="161"/>
      <c r="DO42" s="161"/>
      <c r="DP42" s="161"/>
      <c r="DQ42" s="161"/>
      <c r="DR42" s="161"/>
      <c r="DS42" s="161"/>
      <c r="DT42" s="161"/>
      <c r="DU42" s="161"/>
      <c r="DV42" s="161"/>
      <c r="DW42" s="161"/>
      <c r="DX42" s="161"/>
      <c r="DY42" s="161"/>
      <c r="DZ42" s="161"/>
      <c r="EA42" s="161"/>
      <c r="EB42" s="161"/>
      <c r="EC42" s="161"/>
      <c r="ED42" s="161"/>
      <c r="EE42" s="161"/>
      <c r="EF42" s="161"/>
      <c r="EG42" s="161"/>
      <c r="EH42" s="161"/>
      <c r="EI42" s="161"/>
      <c r="EJ42" s="161"/>
    </row>
    <row r="43" customFormat="false" ht="11.25" hidden="true" customHeight="true" outlineLevel="0" collapsed="false">
      <c r="A43" s="187"/>
      <c r="C43" s="161"/>
      <c r="D43" s="161"/>
      <c r="E43" s="161"/>
      <c r="F43" s="161"/>
      <c r="G43" s="161"/>
      <c r="H43" s="161"/>
      <c r="I43" s="161"/>
      <c r="J43" s="161"/>
      <c r="K43" s="161"/>
      <c r="L43" s="161"/>
      <c r="M43" s="161"/>
      <c r="N43" s="161"/>
      <c r="O43" s="161"/>
      <c r="P43" s="161"/>
      <c r="Q43" s="161"/>
      <c r="R43" s="161"/>
      <c r="S43" s="161"/>
      <c r="T43" s="161"/>
      <c r="U43" s="161"/>
      <c r="V43" s="161"/>
      <c r="W43" s="161"/>
      <c r="X43" s="161"/>
      <c r="Y43" s="161"/>
      <c r="Z43" s="161"/>
      <c r="AA43" s="161"/>
      <c r="AB43" s="161"/>
      <c r="AC43" s="170"/>
      <c r="AD43" s="164"/>
      <c r="AE43" s="164"/>
      <c r="AF43" s="165"/>
      <c r="AG43" s="161" t="n">
        <f aca="false">AG24*AG$5</f>
        <v>0</v>
      </c>
      <c r="AH43" s="161"/>
      <c r="AI43" s="161"/>
      <c r="AJ43" s="161"/>
      <c r="AK43" s="161"/>
      <c r="AL43" s="161"/>
      <c r="AM43" s="161"/>
      <c r="AN43" s="161"/>
      <c r="AO43" s="161"/>
      <c r="AP43" s="161"/>
      <c r="AQ43" s="161"/>
      <c r="AR43" s="161"/>
      <c r="AS43" s="161"/>
      <c r="AT43" s="161"/>
      <c r="AU43" s="161"/>
      <c r="AV43" s="161"/>
      <c r="AW43" s="161"/>
      <c r="AX43" s="161"/>
      <c r="AY43" s="161"/>
      <c r="AZ43" s="161"/>
      <c r="BA43" s="161"/>
      <c r="BB43" s="161"/>
      <c r="BC43" s="161"/>
      <c r="BD43" s="161"/>
      <c r="BE43" s="161"/>
      <c r="BF43" s="161"/>
      <c r="BG43" s="161"/>
      <c r="BH43" s="161"/>
      <c r="BI43" s="161"/>
      <c r="BJ43" s="161"/>
      <c r="BK43" s="161"/>
      <c r="BL43" s="161"/>
      <c r="BM43" s="161"/>
      <c r="BN43" s="161"/>
      <c r="BO43" s="161"/>
      <c r="BP43" s="161"/>
      <c r="BQ43" s="161"/>
      <c r="BR43" s="161"/>
      <c r="BS43" s="161"/>
      <c r="BT43" s="161"/>
      <c r="BU43" s="161"/>
      <c r="BV43" s="161"/>
      <c r="BW43" s="161"/>
      <c r="BX43" s="161"/>
      <c r="BY43" s="161"/>
      <c r="BZ43" s="161"/>
      <c r="CA43" s="161"/>
      <c r="CB43" s="161"/>
      <c r="CC43" s="161"/>
      <c r="CD43" s="161"/>
      <c r="CE43" s="161"/>
      <c r="CF43" s="161"/>
      <c r="CG43" s="161"/>
      <c r="CH43" s="161"/>
      <c r="CI43" s="161"/>
      <c r="CJ43" s="161"/>
      <c r="CK43" s="161"/>
      <c r="CL43" s="161"/>
      <c r="CM43" s="161"/>
      <c r="CN43" s="161"/>
      <c r="CO43" s="161"/>
      <c r="CP43" s="161"/>
      <c r="CQ43" s="161"/>
      <c r="CR43" s="161"/>
      <c r="CS43" s="161"/>
      <c r="CT43" s="161"/>
      <c r="CU43" s="161"/>
      <c r="CV43" s="161"/>
      <c r="CW43" s="161"/>
      <c r="CX43" s="161"/>
      <c r="CY43" s="161"/>
      <c r="CZ43" s="161"/>
      <c r="DA43" s="161"/>
      <c r="DB43" s="161"/>
      <c r="DC43" s="161"/>
      <c r="DD43" s="161"/>
      <c r="DE43" s="161"/>
      <c r="DF43" s="161"/>
      <c r="DG43" s="161"/>
      <c r="DH43" s="161"/>
      <c r="DI43" s="161"/>
      <c r="DJ43" s="161"/>
      <c r="DK43" s="161"/>
      <c r="DL43" s="161"/>
      <c r="DM43" s="161"/>
      <c r="DN43" s="161"/>
      <c r="DO43" s="161"/>
      <c r="DP43" s="161"/>
      <c r="DQ43" s="161"/>
      <c r="DR43" s="161"/>
      <c r="DS43" s="161"/>
      <c r="DT43" s="161"/>
      <c r="DU43" s="161"/>
      <c r="DV43" s="161"/>
      <c r="DW43" s="161"/>
      <c r="DX43" s="161"/>
      <c r="DY43" s="161"/>
      <c r="DZ43" s="161"/>
      <c r="EA43" s="161"/>
      <c r="EB43" s="161"/>
      <c r="EC43" s="161"/>
      <c r="ED43" s="161"/>
      <c r="EE43" s="161"/>
      <c r="EF43" s="161"/>
      <c r="EG43" s="161"/>
      <c r="EH43" s="161"/>
      <c r="EI43" s="161"/>
      <c r="EJ43" s="161"/>
    </row>
    <row r="44" customFormat="false" ht="12" hidden="true" customHeight="true" outlineLevel="0" collapsed="false">
      <c r="A44" s="188"/>
      <c r="B44" s="136"/>
      <c r="C44" s="174"/>
      <c r="D44" s="174"/>
      <c r="E44" s="174"/>
      <c r="F44" s="174"/>
      <c r="G44" s="174"/>
      <c r="H44" s="174"/>
      <c r="I44" s="174"/>
      <c r="J44" s="174"/>
      <c r="K44" s="174"/>
      <c r="L44" s="174"/>
      <c r="M44" s="174"/>
      <c r="N44" s="174"/>
      <c r="O44" s="174"/>
      <c r="P44" s="174"/>
      <c r="Q44" s="174"/>
      <c r="R44" s="174"/>
      <c r="S44" s="174"/>
      <c r="T44" s="174"/>
      <c r="U44" s="174"/>
      <c r="V44" s="174"/>
      <c r="W44" s="174"/>
      <c r="X44" s="174"/>
      <c r="Y44" s="174"/>
      <c r="Z44" s="174"/>
      <c r="AA44" s="174"/>
      <c r="AB44" s="174"/>
      <c r="AC44" s="177"/>
      <c r="AF44" s="136"/>
      <c r="AG44" s="136"/>
      <c r="AH44" s="136"/>
      <c r="AI44" s="136"/>
      <c r="AJ44" s="136"/>
      <c r="AK44" s="136"/>
      <c r="AL44" s="136"/>
      <c r="AM44" s="136"/>
      <c r="AN44" s="136"/>
      <c r="AO44" s="136"/>
      <c r="AP44" s="136"/>
      <c r="AQ44" s="136"/>
      <c r="AR44" s="136"/>
      <c r="AS44" s="136"/>
      <c r="AT44" s="136"/>
      <c r="AU44" s="136"/>
      <c r="AV44" s="136"/>
      <c r="AW44" s="136"/>
      <c r="AX44" s="136"/>
      <c r="AY44" s="136"/>
      <c r="AZ44" s="136"/>
      <c r="BA44" s="136"/>
      <c r="BB44" s="136"/>
      <c r="BC44" s="136"/>
      <c r="BD44" s="136"/>
      <c r="BE44" s="136"/>
      <c r="BF44" s="136"/>
      <c r="BG44" s="136"/>
      <c r="BH44" s="136"/>
      <c r="BI44" s="136"/>
      <c r="BJ44" s="136"/>
      <c r="BK44" s="136"/>
      <c r="BL44" s="136"/>
      <c r="BM44" s="136"/>
      <c r="BN44" s="136"/>
      <c r="BO44" s="136"/>
      <c r="BP44" s="136"/>
      <c r="BQ44" s="136"/>
      <c r="BR44" s="136"/>
      <c r="BS44" s="136"/>
      <c r="BT44" s="136"/>
      <c r="BU44" s="136"/>
      <c r="BV44" s="136"/>
      <c r="BW44" s="136"/>
      <c r="BX44" s="136"/>
      <c r="BY44" s="136"/>
      <c r="BZ44" s="136"/>
      <c r="CA44" s="136"/>
      <c r="CB44" s="136"/>
      <c r="CC44" s="136"/>
      <c r="CD44" s="136"/>
      <c r="CE44" s="136"/>
      <c r="CF44" s="136"/>
      <c r="CG44" s="136"/>
      <c r="CH44" s="136"/>
      <c r="CI44" s="136"/>
      <c r="CJ44" s="136"/>
      <c r="CK44" s="136"/>
      <c r="CL44" s="136"/>
      <c r="CM44" s="136"/>
      <c r="CN44" s="136"/>
      <c r="CO44" s="136"/>
      <c r="CP44" s="136"/>
      <c r="CQ44" s="136"/>
      <c r="CR44" s="136"/>
      <c r="CS44" s="136"/>
      <c r="CT44" s="136"/>
      <c r="CU44" s="136"/>
      <c r="CV44" s="136"/>
      <c r="CW44" s="136"/>
      <c r="CX44" s="136"/>
      <c r="CY44" s="136"/>
      <c r="CZ44" s="136"/>
      <c r="DA44" s="136"/>
      <c r="DB44" s="136"/>
      <c r="DC44" s="136"/>
      <c r="DD44" s="136"/>
      <c r="DE44" s="136"/>
      <c r="DF44" s="136"/>
      <c r="DG44" s="136"/>
      <c r="DH44" s="136"/>
      <c r="DI44" s="136"/>
      <c r="DJ44" s="136"/>
      <c r="DK44" s="136"/>
      <c r="DL44" s="136"/>
      <c r="DM44" s="136"/>
      <c r="DN44" s="136"/>
      <c r="DO44" s="136"/>
      <c r="DP44" s="136"/>
      <c r="DQ44" s="136"/>
      <c r="DR44" s="136"/>
      <c r="DS44" s="136"/>
      <c r="DT44" s="136"/>
      <c r="DU44" s="136"/>
      <c r="DV44" s="136"/>
      <c r="DW44" s="136"/>
      <c r="DX44" s="136"/>
      <c r="DY44" s="136"/>
      <c r="DZ44" s="136"/>
      <c r="EA44" s="136"/>
      <c r="EB44" s="136"/>
      <c r="EC44" s="136"/>
      <c r="ED44" s="136"/>
      <c r="EE44" s="136"/>
      <c r="EF44" s="136"/>
      <c r="EG44" s="136"/>
      <c r="EH44" s="136"/>
      <c r="EI44" s="136"/>
      <c r="EJ44" s="136"/>
      <c r="EK44" s="136"/>
      <c r="EL44" s="136"/>
      <c r="EM44" s="136"/>
      <c r="EN44" s="136"/>
      <c r="EO44" s="136"/>
      <c r="EP44" s="136"/>
      <c r="EQ44" s="136"/>
      <c r="ER44" s="136"/>
      <c r="ES44" s="136"/>
      <c r="ET44" s="136"/>
      <c r="EU44" s="136"/>
      <c r="EV44" s="136"/>
      <c r="EW44" s="136"/>
      <c r="EX44" s="136"/>
      <c r="EY44" s="136"/>
      <c r="EZ44" s="136"/>
      <c r="FA44" s="136"/>
      <c r="FB44" s="136"/>
      <c r="FC44" s="136"/>
      <c r="FD44" s="136"/>
      <c r="FE44" s="136"/>
      <c r="FF44" s="136"/>
      <c r="FG44" s="136"/>
      <c r="FH44" s="136"/>
      <c r="FI44" s="136"/>
      <c r="FJ44" s="136"/>
      <c r="FK44" s="136"/>
      <c r="FL44" s="136"/>
      <c r="FM44" s="136"/>
      <c r="FN44" s="136"/>
      <c r="FO44" s="136"/>
      <c r="FP44" s="136"/>
      <c r="FQ44" s="136"/>
      <c r="FR44" s="136"/>
      <c r="FS44" s="136"/>
      <c r="FT44" s="136"/>
      <c r="FU44" s="136"/>
      <c r="FV44" s="136"/>
      <c r="FW44" s="136"/>
      <c r="FX44" s="136"/>
      <c r="FY44" s="136"/>
      <c r="FZ44" s="136"/>
      <c r="GA44" s="136"/>
      <c r="GB44" s="136"/>
      <c r="GC44" s="136"/>
      <c r="GD44" s="136"/>
      <c r="GE44" s="136"/>
      <c r="GF44" s="136"/>
      <c r="GG44" s="136"/>
      <c r="GH44" s="136"/>
      <c r="GI44" s="136"/>
      <c r="GJ44" s="136"/>
      <c r="GK44" s="136"/>
      <c r="GL44" s="136"/>
      <c r="GM44" s="136"/>
      <c r="GN44" s="136"/>
      <c r="GO44" s="136"/>
      <c r="GP44" s="136"/>
      <c r="GQ44" s="136"/>
      <c r="GR44" s="136"/>
      <c r="GS44" s="136"/>
      <c r="GT44" s="136"/>
      <c r="GU44" s="136"/>
      <c r="GV44" s="136"/>
      <c r="GW44" s="136"/>
      <c r="GX44" s="136"/>
      <c r="GY44" s="136"/>
      <c r="GZ44" s="136"/>
      <c r="HA44" s="136"/>
      <c r="HB44" s="136"/>
      <c r="HC44" s="136"/>
      <c r="HD44" s="136"/>
      <c r="HE44" s="136"/>
      <c r="HF44" s="136"/>
      <c r="HG44" s="136"/>
      <c r="HH44" s="136"/>
      <c r="HI44" s="136"/>
      <c r="HJ44" s="136"/>
      <c r="HK44" s="136"/>
      <c r="HL44" s="136"/>
      <c r="HM44" s="136"/>
      <c r="HN44" s="136"/>
      <c r="HO44" s="136"/>
      <c r="HP44" s="136"/>
      <c r="HQ44" s="136"/>
      <c r="HR44" s="136"/>
      <c r="HS44" s="136"/>
      <c r="HT44" s="136"/>
      <c r="HU44" s="136"/>
      <c r="HV44" s="136"/>
      <c r="HW44" s="136"/>
      <c r="HX44" s="136"/>
      <c r="HY44" s="136"/>
      <c r="HZ44" s="136"/>
      <c r="IA44" s="136"/>
      <c r="IB44" s="136"/>
      <c r="IC44" s="136"/>
      <c r="ID44" s="136"/>
      <c r="IE44" s="136"/>
      <c r="IF44" s="136"/>
      <c r="IG44" s="136"/>
      <c r="IH44" s="136"/>
      <c r="II44" s="136"/>
      <c r="IJ44" s="136"/>
      <c r="IK44" s="136"/>
      <c r="IL44" s="136"/>
      <c r="IM44" s="136"/>
      <c r="IN44" s="136"/>
      <c r="IO44" s="136"/>
      <c r="IP44" s="136"/>
      <c r="IQ44" s="136"/>
      <c r="IR44" s="136"/>
      <c r="IS44" s="136"/>
      <c r="IT44" s="136"/>
      <c r="IU44" s="136"/>
      <c r="IV44" s="136"/>
      <c r="IW44" s="136"/>
    </row>
    <row r="45" customFormat="false" ht="11.25" hidden="true" customHeight="true" outlineLevel="0" collapsed="false">
      <c r="A45" s="192"/>
      <c r="B45" s="136"/>
      <c r="C45" s="161"/>
      <c r="D45" s="161"/>
      <c r="E45" s="161"/>
      <c r="F45" s="161"/>
      <c r="G45" s="161"/>
      <c r="H45" s="161"/>
      <c r="I45" s="161"/>
      <c r="J45" s="161"/>
      <c r="K45" s="161"/>
      <c r="L45" s="161"/>
      <c r="M45" s="161"/>
      <c r="N45" s="161"/>
      <c r="O45" s="161"/>
      <c r="P45" s="161"/>
      <c r="Q45" s="161"/>
      <c r="R45" s="161"/>
      <c r="S45" s="161"/>
      <c r="T45" s="161"/>
      <c r="U45" s="161"/>
      <c r="V45" s="161"/>
      <c r="W45" s="161"/>
      <c r="X45" s="161"/>
      <c r="Y45" s="161"/>
      <c r="Z45" s="161"/>
      <c r="AA45" s="161"/>
      <c r="AB45" s="161"/>
      <c r="AC45" s="161"/>
      <c r="AF45" s="136"/>
      <c r="AG45" s="136"/>
      <c r="AH45" s="136"/>
      <c r="AI45" s="136"/>
      <c r="AJ45" s="136"/>
      <c r="AK45" s="136"/>
      <c r="AL45" s="136"/>
      <c r="AM45" s="136"/>
      <c r="AN45" s="136"/>
      <c r="AO45" s="136"/>
      <c r="AP45" s="136"/>
      <c r="AQ45" s="136"/>
      <c r="AR45" s="136"/>
      <c r="AS45" s="136"/>
      <c r="AT45" s="136"/>
      <c r="AU45" s="136"/>
      <c r="AV45" s="136"/>
      <c r="AW45" s="136"/>
      <c r="AX45" s="136"/>
      <c r="AY45" s="136"/>
      <c r="AZ45" s="136"/>
      <c r="BA45" s="136"/>
      <c r="BB45" s="136"/>
      <c r="BC45" s="136"/>
      <c r="BD45" s="136"/>
      <c r="BE45" s="136"/>
      <c r="BF45" s="136"/>
      <c r="BG45" s="136"/>
      <c r="BH45" s="136"/>
      <c r="BI45" s="136"/>
      <c r="BJ45" s="136"/>
      <c r="BK45" s="136"/>
      <c r="BL45" s="136"/>
      <c r="BM45" s="136"/>
      <c r="BN45" s="136"/>
      <c r="BO45" s="136"/>
      <c r="BP45" s="136"/>
      <c r="BQ45" s="136"/>
      <c r="BR45" s="136"/>
      <c r="BS45" s="136"/>
      <c r="BT45" s="136"/>
      <c r="BU45" s="136"/>
      <c r="BV45" s="136"/>
      <c r="BW45" s="136"/>
      <c r="BX45" s="136"/>
      <c r="BY45" s="136"/>
      <c r="BZ45" s="136"/>
      <c r="CA45" s="136"/>
      <c r="CB45" s="136"/>
      <c r="CC45" s="136"/>
      <c r="CD45" s="136"/>
      <c r="CE45" s="136"/>
      <c r="CF45" s="136"/>
      <c r="CG45" s="136"/>
      <c r="CH45" s="136"/>
      <c r="CI45" s="136"/>
      <c r="CJ45" s="136"/>
      <c r="CK45" s="136"/>
      <c r="CL45" s="136"/>
      <c r="CM45" s="136"/>
      <c r="CN45" s="136"/>
      <c r="CO45" s="136"/>
      <c r="CP45" s="136"/>
      <c r="CQ45" s="136"/>
      <c r="CR45" s="136"/>
      <c r="CS45" s="136"/>
      <c r="CT45" s="136"/>
      <c r="CU45" s="136"/>
      <c r="CV45" s="136"/>
      <c r="CW45" s="136"/>
      <c r="CX45" s="136"/>
      <c r="CY45" s="136"/>
      <c r="CZ45" s="136"/>
      <c r="DA45" s="136"/>
      <c r="DB45" s="136"/>
      <c r="DC45" s="136"/>
      <c r="DD45" s="136"/>
      <c r="DE45" s="136"/>
      <c r="DF45" s="136"/>
      <c r="DG45" s="136"/>
      <c r="DH45" s="136"/>
      <c r="DI45" s="136"/>
      <c r="DJ45" s="136"/>
      <c r="DK45" s="136"/>
      <c r="DL45" s="136"/>
      <c r="DM45" s="136"/>
      <c r="DN45" s="136"/>
      <c r="DO45" s="136"/>
      <c r="DP45" s="136"/>
      <c r="DQ45" s="136"/>
      <c r="DR45" s="136"/>
      <c r="DS45" s="136"/>
      <c r="DT45" s="136"/>
      <c r="DU45" s="136"/>
      <c r="DV45" s="136"/>
      <c r="DW45" s="136"/>
      <c r="DX45" s="136"/>
      <c r="DY45" s="136"/>
      <c r="DZ45" s="136"/>
      <c r="EA45" s="136"/>
      <c r="EB45" s="136"/>
      <c r="EC45" s="136"/>
      <c r="ED45" s="136"/>
      <c r="EE45" s="136"/>
      <c r="EF45" s="136"/>
      <c r="EG45" s="136"/>
      <c r="EH45" s="136"/>
      <c r="EI45" s="136"/>
      <c r="EJ45" s="136"/>
      <c r="EK45" s="136"/>
      <c r="EL45" s="136"/>
      <c r="EM45" s="136"/>
      <c r="EN45" s="136"/>
      <c r="EO45" s="136"/>
      <c r="EP45" s="136"/>
      <c r="EQ45" s="136"/>
      <c r="ER45" s="136"/>
      <c r="ES45" s="136"/>
      <c r="ET45" s="136"/>
      <c r="EU45" s="136"/>
      <c r="EV45" s="136"/>
      <c r="EW45" s="136"/>
      <c r="EX45" s="136"/>
      <c r="EY45" s="136"/>
      <c r="EZ45" s="136"/>
      <c r="FA45" s="136"/>
      <c r="FB45" s="136"/>
      <c r="FC45" s="136"/>
      <c r="FD45" s="136"/>
      <c r="FE45" s="136"/>
      <c r="FF45" s="136"/>
      <c r="FG45" s="136"/>
      <c r="FH45" s="136"/>
      <c r="FI45" s="136"/>
      <c r="FJ45" s="136"/>
      <c r="FK45" s="136"/>
      <c r="FL45" s="136"/>
      <c r="FM45" s="136"/>
      <c r="FN45" s="136"/>
      <c r="FO45" s="136"/>
      <c r="FP45" s="136"/>
      <c r="FQ45" s="136"/>
      <c r="FR45" s="136"/>
      <c r="FS45" s="136"/>
      <c r="FT45" s="136"/>
      <c r="FU45" s="136"/>
      <c r="FV45" s="136"/>
      <c r="FW45" s="136"/>
      <c r="FX45" s="136"/>
      <c r="FY45" s="136"/>
      <c r="FZ45" s="136"/>
      <c r="GA45" s="136"/>
      <c r="GB45" s="136"/>
      <c r="GC45" s="136"/>
      <c r="GD45" s="136"/>
      <c r="GE45" s="136"/>
      <c r="GF45" s="136"/>
      <c r="GG45" s="136"/>
      <c r="GH45" s="136"/>
      <c r="GI45" s="136"/>
      <c r="GJ45" s="136"/>
      <c r="GK45" s="136"/>
      <c r="GL45" s="136"/>
      <c r="GM45" s="136"/>
      <c r="GN45" s="136"/>
      <c r="GO45" s="136"/>
      <c r="GP45" s="136"/>
      <c r="GQ45" s="136"/>
      <c r="GR45" s="136"/>
      <c r="GS45" s="136"/>
      <c r="GT45" s="136"/>
      <c r="GU45" s="136"/>
      <c r="GV45" s="136"/>
      <c r="GW45" s="136"/>
      <c r="GX45" s="136"/>
      <c r="GY45" s="136"/>
      <c r="GZ45" s="136"/>
      <c r="HA45" s="136"/>
      <c r="HB45" s="136"/>
      <c r="HC45" s="136"/>
      <c r="HD45" s="136"/>
      <c r="HE45" s="136"/>
      <c r="HF45" s="136"/>
      <c r="HG45" s="136"/>
      <c r="HH45" s="136"/>
      <c r="HI45" s="136"/>
      <c r="HJ45" s="136"/>
      <c r="HK45" s="136"/>
      <c r="HL45" s="136"/>
      <c r="HM45" s="136"/>
      <c r="HN45" s="136"/>
      <c r="HO45" s="136"/>
      <c r="HP45" s="136"/>
      <c r="HQ45" s="136"/>
      <c r="HR45" s="136"/>
      <c r="HS45" s="136"/>
      <c r="HT45" s="136"/>
      <c r="HU45" s="136"/>
      <c r="HV45" s="136"/>
      <c r="HW45" s="136"/>
      <c r="HX45" s="136"/>
      <c r="HY45" s="136"/>
      <c r="HZ45" s="136"/>
      <c r="IA45" s="136"/>
      <c r="IB45" s="136"/>
      <c r="IC45" s="136"/>
      <c r="ID45" s="136"/>
      <c r="IE45" s="136"/>
      <c r="IF45" s="136"/>
      <c r="IG45" s="136"/>
      <c r="IH45" s="136"/>
      <c r="II45" s="136"/>
      <c r="IJ45" s="136"/>
      <c r="IK45" s="136"/>
      <c r="IL45" s="136"/>
      <c r="IM45" s="136"/>
      <c r="IN45" s="136"/>
      <c r="IO45" s="136"/>
      <c r="IP45" s="136"/>
      <c r="IQ45" s="136"/>
      <c r="IR45" s="136"/>
      <c r="IS45" s="136"/>
      <c r="IT45" s="136"/>
      <c r="IU45" s="136"/>
      <c r="IV45" s="136"/>
      <c r="IW45" s="136"/>
    </row>
    <row r="46" customFormat="false" ht="12" hidden="true" customHeight="false" outlineLevel="0" collapsed="false">
      <c r="A46" s="197" t="e">
        <f aca="false">WORKDAY([6]Top!C3,-1,Holidays)</f>
        <v>#VALUE!</v>
      </c>
      <c r="B46" s="136" t="s">
        <v>178</v>
      </c>
      <c r="C46" s="161"/>
      <c r="D46" s="161"/>
      <c r="E46" s="161"/>
      <c r="F46" s="173"/>
      <c r="G46" s="161"/>
      <c r="H46" s="161"/>
      <c r="I46" s="173"/>
      <c r="J46" s="161"/>
      <c r="K46" s="161"/>
      <c r="L46" s="161"/>
      <c r="M46" s="161"/>
      <c r="N46" s="161"/>
      <c r="O46" s="173"/>
      <c r="P46" s="161"/>
      <c r="Q46" s="161"/>
      <c r="R46" s="161"/>
      <c r="S46" s="173"/>
      <c r="T46" s="161"/>
      <c r="U46" s="161"/>
      <c r="V46" s="161"/>
      <c r="W46" s="161"/>
      <c r="X46" s="161"/>
      <c r="Y46" s="161"/>
      <c r="Z46" s="161"/>
      <c r="AA46" s="161"/>
      <c r="AB46" s="174"/>
      <c r="AC46" s="161"/>
      <c r="AF46" s="136"/>
      <c r="AG46" s="136"/>
      <c r="AH46" s="136"/>
      <c r="AI46" s="136"/>
      <c r="AJ46" s="136"/>
      <c r="AK46" s="136"/>
      <c r="AL46" s="136"/>
      <c r="AM46" s="136"/>
      <c r="AN46" s="136"/>
      <c r="AO46" s="136"/>
      <c r="AP46" s="136"/>
      <c r="AQ46" s="136"/>
      <c r="AR46" s="136"/>
      <c r="AS46" s="136"/>
      <c r="AT46" s="136"/>
      <c r="AU46" s="136"/>
      <c r="AV46" s="136"/>
      <c r="AW46" s="136"/>
      <c r="AX46" s="136"/>
      <c r="AY46" s="136"/>
      <c r="AZ46" s="136"/>
      <c r="BA46" s="136"/>
      <c r="BB46" s="136"/>
      <c r="BC46" s="136"/>
      <c r="BD46" s="136"/>
      <c r="BE46" s="136"/>
      <c r="BF46" s="136"/>
      <c r="BG46" s="136"/>
      <c r="BH46" s="136"/>
      <c r="BI46" s="136"/>
      <c r="BJ46" s="136"/>
      <c r="BK46" s="136"/>
      <c r="BL46" s="136"/>
      <c r="BM46" s="136"/>
      <c r="BN46" s="136"/>
      <c r="BO46" s="136"/>
      <c r="BP46" s="136"/>
      <c r="BQ46" s="136"/>
      <c r="BR46" s="136"/>
      <c r="BS46" s="136"/>
      <c r="BT46" s="136"/>
      <c r="BU46" s="136"/>
      <c r="BV46" s="136"/>
      <c r="BW46" s="136"/>
      <c r="BX46" s="136"/>
      <c r="BY46" s="136"/>
      <c r="BZ46" s="136"/>
      <c r="CA46" s="136"/>
      <c r="CB46" s="136"/>
      <c r="CC46" s="136"/>
      <c r="CD46" s="136"/>
      <c r="CE46" s="136"/>
      <c r="CF46" s="136"/>
      <c r="CG46" s="136"/>
      <c r="CH46" s="136"/>
      <c r="CI46" s="136"/>
      <c r="CJ46" s="136"/>
      <c r="CK46" s="136"/>
      <c r="CL46" s="136"/>
      <c r="CM46" s="136"/>
      <c r="CN46" s="136"/>
      <c r="CO46" s="136"/>
      <c r="CP46" s="136"/>
      <c r="CQ46" s="136"/>
      <c r="CR46" s="136"/>
      <c r="CS46" s="136"/>
      <c r="CT46" s="136"/>
      <c r="CU46" s="136"/>
      <c r="CV46" s="136"/>
      <c r="CW46" s="136"/>
      <c r="CX46" s="136"/>
      <c r="CY46" s="136"/>
      <c r="CZ46" s="136"/>
      <c r="DA46" s="136"/>
      <c r="DB46" s="136"/>
      <c r="DC46" s="136"/>
      <c r="DD46" s="136"/>
      <c r="DE46" s="136"/>
      <c r="DF46" s="136"/>
      <c r="DG46" s="136"/>
      <c r="DH46" s="136"/>
      <c r="DI46" s="136"/>
      <c r="DJ46" s="136"/>
      <c r="DK46" s="136"/>
      <c r="DL46" s="136"/>
      <c r="DM46" s="136"/>
      <c r="DN46" s="136"/>
      <c r="DO46" s="136"/>
      <c r="DP46" s="136"/>
      <c r="DQ46" s="136"/>
      <c r="DR46" s="136"/>
      <c r="DS46" s="136"/>
      <c r="DT46" s="136"/>
      <c r="DU46" s="136"/>
      <c r="DV46" s="136"/>
      <c r="DW46" s="136"/>
      <c r="DX46" s="136"/>
      <c r="DY46" s="136"/>
      <c r="DZ46" s="136"/>
      <c r="EA46" s="136"/>
      <c r="EB46" s="136"/>
      <c r="EC46" s="136"/>
      <c r="ED46" s="136"/>
      <c r="EE46" s="136"/>
      <c r="EF46" s="136"/>
      <c r="EG46" s="136"/>
      <c r="EH46" s="136"/>
      <c r="EI46" s="136"/>
      <c r="EJ46" s="136"/>
      <c r="EK46" s="136"/>
      <c r="EL46" s="136"/>
      <c r="EM46" s="136"/>
      <c r="EN46" s="136"/>
      <c r="EO46" s="136"/>
      <c r="EP46" s="136"/>
      <c r="EQ46" s="136"/>
      <c r="ER46" s="136"/>
      <c r="ES46" s="136"/>
      <c r="ET46" s="136"/>
      <c r="EU46" s="136"/>
      <c r="EV46" s="136"/>
      <c r="EW46" s="136"/>
      <c r="EX46" s="136"/>
      <c r="EY46" s="136"/>
      <c r="EZ46" s="136"/>
      <c r="FA46" s="136"/>
      <c r="FB46" s="136"/>
      <c r="FC46" s="136"/>
      <c r="FD46" s="136"/>
      <c r="FE46" s="136"/>
      <c r="FF46" s="136"/>
      <c r="FG46" s="136"/>
      <c r="FH46" s="136"/>
      <c r="FI46" s="136"/>
      <c r="FJ46" s="136"/>
      <c r="FK46" s="136"/>
      <c r="FL46" s="136"/>
      <c r="FM46" s="136"/>
      <c r="FN46" s="136"/>
      <c r="FO46" s="136"/>
      <c r="FP46" s="136"/>
      <c r="FQ46" s="136"/>
      <c r="FR46" s="136"/>
      <c r="FS46" s="136"/>
      <c r="FT46" s="136"/>
      <c r="FU46" s="136"/>
      <c r="FV46" s="136"/>
      <c r="FW46" s="136"/>
      <c r="FX46" s="136"/>
      <c r="FY46" s="136"/>
      <c r="FZ46" s="136"/>
      <c r="GA46" s="136"/>
      <c r="GB46" s="136"/>
      <c r="GC46" s="136"/>
      <c r="GD46" s="136"/>
      <c r="GE46" s="136"/>
      <c r="GF46" s="136"/>
      <c r="GG46" s="136"/>
      <c r="GH46" s="136"/>
      <c r="GI46" s="136"/>
      <c r="GJ46" s="136"/>
      <c r="GK46" s="136"/>
      <c r="GL46" s="136"/>
      <c r="GM46" s="136"/>
      <c r="GN46" s="136"/>
      <c r="GO46" s="136"/>
      <c r="GP46" s="136"/>
      <c r="GQ46" s="136"/>
      <c r="GR46" s="136"/>
      <c r="GS46" s="136"/>
      <c r="GT46" s="136"/>
      <c r="GU46" s="136"/>
      <c r="GV46" s="136"/>
      <c r="GW46" s="136"/>
      <c r="GX46" s="136"/>
      <c r="GY46" s="136"/>
      <c r="GZ46" s="136"/>
      <c r="HA46" s="136"/>
      <c r="HB46" s="136"/>
      <c r="HC46" s="136"/>
      <c r="HD46" s="136"/>
      <c r="HE46" s="136"/>
      <c r="HF46" s="136"/>
      <c r="HG46" s="136"/>
      <c r="HH46" s="136"/>
      <c r="HI46" s="136"/>
      <c r="HJ46" s="136"/>
      <c r="HK46" s="136"/>
      <c r="HL46" s="136"/>
      <c r="HM46" s="136"/>
      <c r="HN46" s="136"/>
      <c r="HO46" s="136"/>
      <c r="HP46" s="136"/>
      <c r="HQ46" s="136"/>
      <c r="HR46" s="136"/>
      <c r="HS46" s="136"/>
      <c r="HT46" s="136"/>
      <c r="HU46" s="136"/>
      <c r="HV46" s="136"/>
      <c r="HW46" s="136"/>
      <c r="HX46" s="136"/>
      <c r="HY46" s="136"/>
      <c r="HZ46" s="136"/>
      <c r="IA46" s="136"/>
      <c r="IB46" s="136"/>
      <c r="IC46" s="136"/>
      <c r="ID46" s="136"/>
      <c r="IE46" s="136"/>
      <c r="IF46" s="136"/>
      <c r="IG46" s="136"/>
      <c r="IH46" s="136"/>
      <c r="II46" s="136"/>
      <c r="IJ46" s="136"/>
      <c r="IK46" s="136"/>
      <c r="IL46" s="136"/>
      <c r="IM46" s="136"/>
      <c r="IN46" s="136"/>
      <c r="IO46" s="136"/>
      <c r="IP46" s="136"/>
      <c r="IQ46" s="136"/>
      <c r="IR46" s="136"/>
      <c r="IS46" s="136"/>
      <c r="IT46" s="136"/>
      <c r="IU46" s="136"/>
      <c r="IV46" s="136"/>
      <c r="IW46" s="136"/>
    </row>
    <row r="47" customFormat="false" ht="11.25" hidden="true" customHeight="true" outlineLevel="0" collapsed="false">
      <c r="A47" s="196" t="s">
        <v>76</v>
      </c>
      <c r="B47" s="167" t="s">
        <v>178</v>
      </c>
      <c r="C47" s="198" t="n">
        <v>19</v>
      </c>
      <c r="D47" s="198" t="n">
        <v>30.8</v>
      </c>
      <c r="E47" s="159" t="n">
        <v>27.1379310344828</v>
      </c>
      <c r="F47" s="159" t="n">
        <v>32</v>
      </c>
      <c r="G47" s="159" t="n">
        <v>32.25</v>
      </c>
      <c r="H47" s="159" t="n">
        <v>31.75</v>
      </c>
      <c r="I47" s="159" t="n">
        <v>29.75</v>
      </c>
      <c r="J47" s="159" t="n">
        <v>31.5</v>
      </c>
      <c r="K47" s="159" t="n">
        <v>28</v>
      </c>
      <c r="L47" s="159" t="n">
        <v>26.5</v>
      </c>
      <c r="M47" s="159" t="n">
        <v>28.5</v>
      </c>
      <c r="N47" s="159" t="n">
        <v>27.6666666666667</v>
      </c>
      <c r="O47" s="159" t="n">
        <v>44.6666666666667</v>
      </c>
      <c r="P47" s="159" t="n">
        <v>42</v>
      </c>
      <c r="Q47" s="159" t="n">
        <v>50</v>
      </c>
      <c r="R47" s="159" t="n">
        <v>42</v>
      </c>
      <c r="S47" s="159" t="n">
        <v>37.1666666666667</v>
      </c>
      <c r="T47" s="159" t="n">
        <v>38</v>
      </c>
      <c r="U47" s="159" t="n">
        <v>36.5</v>
      </c>
      <c r="V47" s="159" t="n">
        <v>37</v>
      </c>
      <c r="W47" s="198" t="n">
        <v>35.3725490196078</v>
      </c>
      <c r="X47" s="198" t="n">
        <v>40.0088235294118</v>
      </c>
      <c r="Y47" s="198" t="n">
        <v>40.5507046979866</v>
      </c>
      <c r="Z47" s="198" t="n">
        <v>40.7615294117647</v>
      </c>
      <c r="AA47" s="198" t="n">
        <v>41.8259215686275</v>
      </c>
      <c r="AB47" s="199" t="n">
        <v>43.041328125</v>
      </c>
      <c r="AC47" s="162" t="n">
        <v>40.5962011173184</v>
      </c>
      <c r="AF47" s="136"/>
      <c r="AG47" s="136" t="n">
        <v>32.25</v>
      </c>
      <c r="AH47" s="136" t="n">
        <v>31.75</v>
      </c>
      <c r="AI47" s="136" t="n">
        <v>35</v>
      </c>
      <c r="AJ47" s="136"/>
      <c r="AK47" s="136"/>
      <c r="AL47" s="136"/>
      <c r="AM47" s="136"/>
      <c r="AN47" s="136"/>
      <c r="AO47" s="136"/>
      <c r="AP47" s="136"/>
      <c r="AQ47" s="136"/>
      <c r="AR47" s="136"/>
      <c r="AS47" s="136"/>
      <c r="AT47" s="136"/>
      <c r="AU47" s="136"/>
      <c r="AV47" s="136"/>
      <c r="AW47" s="136"/>
      <c r="AX47" s="136"/>
      <c r="AY47" s="136"/>
      <c r="AZ47" s="136"/>
      <c r="BA47" s="136"/>
      <c r="BB47" s="136"/>
      <c r="BC47" s="136"/>
      <c r="BD47" s="136"/>
      <c r="BE47" s="136"/>
      <c r="BF47" s="136"/>
      <c r="BG47" s="136"/>
      <c r="BH47" s="136"/>
      <c r="BI47" s="136"/>
      <c r="BJ47" s="136"/>
      <c r="BK47" s="136"/>
      <c r="BL47" s="136"/>
      <c r="BM47" s="136"/>
      <c r="BN47" s="136"/>
      <c r="BO47" s="136"/>
      <c r="BP47" s="136"/>
      <c r="BQ47" s="136"/>
      <c r="BR47" s="136"/>
      <c r="BS47" s="136"/>
      <c r="BT47" s="136"/>
      <c r="BU47" s="136"/>
      <c r="BV47" s="136"/>
      <c r="BW47" s="136"/>
      <c r="BX47" s="136"/>
      <c r="BY47" s="136"/>
      <c r="BZ47" s="136"/>
      <c r="CA47" s="136"/>
      <c r="CB47" s="136"/>
      <c r="CC47" s="136"/>
      <c r="CD47" s="136"/>
      <c r="CE47" s="136"/>
      <c r="CF47" s="136"/>
      <c r="CG47" s="136"/>
      <c r="CH47" s="136"/>
      <c r="CI47" s="136"/>
      <c r="CJ47" s="136"/>
      <c r="CK47" s="136"/>
      <c r="CL47" s="136"/>
      <c r="CM47" s="136"/>
      <c r="CN47" s="136"/>
      <c r="CO47" s="136"/>
      <c r="CP47" s="136"/>
      <c r="CQ47" s="136"/>
      <c r="CR47" s="136"/>
      <c r="CS47" s="136"/>
      <c r="CT47" s="136"/>
      <c r="CU47" s="136"/>
      <c r="CV47" s="136"/>
      <c r="CW47" s="136"/>
      <c r="CX47" s="136"/>
      <c r="CY47" s="136"/>
      <c r="CZ47" s="136"/>
      <c r="DA47" s="136"/>
      <c r="DB47" s="136"/>
      <c r="DC47" s="136"/>
      <c r="DD47" s="136"/>
      <c r="DE47" s="136"/>
      <c r="DF47" s="136"/>
      <c r="DG47" s="136"/>
      <c r="DH47" s="136"/>
      <c r="DI47" s="136"/>
      <c r="DJ47" s="136"/>
      <c r="DK47" s="136"/>
      <c r="DL47" s="136"/>
      <c r="DM47" s="136"/>
      <c r="DN47" s="136"/>
      <c r="DO47" s="136"/>
      <c r="DP47" s="136"/>
      <c r="DQ47" s="136"/>
      <c r="DR47" s="136"/>
      <c r="DS47" s="136"/>
      <c r="DT47" s="136"/>
      <c r="DU47" s="136"/>
      <c r="DV47" s="136"/>
      <c r="DW47" s="136"/>
      <c r="DX47" s="136"/>
      <c r="DY47" s="136"/>
      <c r="DZ47" s="136"/>
      <c r="EA47" s="136"/>
      <c r="EB47" s="136"/>
      <c r="EC47" s="136"/>
      <c r="ED47" s="136"/>
      <c r="EE47" s="136"/>
      <c r="EF47" s="136"/>
      <c r="EG47" s="136"/>
      <c r="EH47" s="136"/>
      <c r="EI47" s="136"/>
      <c r="EJ47" s="136"/>
      <c r="EK47" s="136"/>
      <c r="EL47" s="136"/>
      <c r="EM47" s="136"/>
      <c r="EN47" s="136"/>
      <c r="EO47" s="136"/>
      <c r="EP47" s="136"/>
      <c r="EQ47" s="136"/>
      <c r="ER47" s="136"/>
      <c r="ES47" s="136"/>
      <c r="ET47" s="136"/>
      <c r="EU47" s="136"/>
      <c r="EV47" s="136"/>
      <c r="EW47" s="136"/>
      <c r="EX47" s="136"/>
      <c r="EY47" s="136"/>
      <c r="EZ47" s="136"/>
      <c r="FA47" s="136"/>
      <c r="FB47" s="136"/>
      <c r="FC47" s="136"/>
      <c r="FD47" s="136"/>
      <c r="FE47" s="136"/>
      <c r="FF47" s="136"/>
      <c r="FG47" s="136"/>
      <c r="FH47" s="136"/>
      <c r="FI47" s="136"/>
      <c r="FJ47" s="136"/>
      <c r="FK47" s="136"/>
      <c r="FL47" s="136"/>
      <c r="FM47" s="136"/>
      <c r="FN47" s="136"/>
      <c r="FO47" s="136"/>
      <c r="FP47" s="136"/>
      <c r="FQ47" s="136"/>
      <c r="FR47" s="136"/>
      <c r="FS47" s="136"/>
      <c r="FT47" s="136"/>
      <c r="FU47" s="136"/>
      <c r="FV47" s="136"/>
      <c r="FW47" s="136"/>
      <c r="FX47" s="136"/>
      <c r="FY47" s="136"/>
      <c r="FZ47" s="136"/>
      <c r="GA47" s="136"/>
      <c r="GB47" s="136"/>
      <c r="GC47" s="136"/>
      <c r="GD47" s="136"/>
      <c r="GE47" s="136"/>
      <c r="GF47" s="136"/>
      <c r="GG47" s="136"/>
      <c r="GH47" s="136"/>
      <c r="GI47" s="136"/>
      <c r="GJ47" s="136"/>
      <c r="GK47" s="136"/>
      <c r="GL47" s="136"/>
      <c r="GM47" s="136"/>
      <c r="GN47" s="136"/>
      <c r="GO47" s="136"/>
      <c r="GP47" s="136"/>
      <c r="GQ47" s="136"/>
      <c r="GR47" s="136"/>
      <c r="GS47" s="136"/>
      <c r="GT47" s="136"/>
      <c r="GU47" s="136"/>
      <c r="GV47" s="136"/>
      <c r="GW47" s="136"/>
      <c r="GX47" s="136"/>
      <c r="GY47" s="136"/>
      <c r="GZ47" s="136"/>
      <c r="HA47" s="136"/>
      <c r="HB47" s="136"/>
      <c r="HC47" s="136"/>
      <c r="HD47" s="136"/>
      <c r="HE47" s="136"/>
      <c r="HF47" s="136"/>
      <c r="HG47" s="136"/>
      <c r="HH47" s="136"/>
      <c r="HI47" s="136"/>
      <c r="HJ47" s="136"/>
      <c r="HK47" s="136"/>
      <c r="HL47" s="136"/>
      <c r="HM47" s="136"/>
      <c r="HN47" s="136"/>
      <c r="HO47" s="136"/>
      <c r="HP47" s="136"/>
      <c r="HQ47" s="136"/>
      <c r="HR47" s="136"/>
      <c r="HS47" s="136"/>
      <c r="HT47" s="136"/>
      <c r="HU47" s="136"/>
      <c r="HV47" s="136"/>
      <c r="HW47" s="136"/>
      <c r="HX47" s="136"/>
      <c r="HY47" s="136"/>
      <c r="HZ47" s="136"/>
      <c r="IA47" s="136"/>
      <c r="IB47" s="136"/>
      <c r="IC47" s="136"/>
      <c r="ID47" s="136"/>
      <c r="IE47" s="136"/>
      <c r="IF47" s="136"/>
      <c r="IG47" s="136"/>
      <c r="IH47" s="136"/>
      <c r="II47" s="136"/>
      <c r="IJ47" s="136"/>
      <c r="IK47" s="136"/>
      <c r="IL47" s="136"/>
      <c r="IM47" s="136"/>
      <c r="IN47" s="136"/>
      <c r="IO47" s="136"/>
      <c r="IP47" s="136"/>
      <c r="IQ47" s="136"/>
      <c r="IR47" s="136"/>
      <c r="IS47" s="136"/>
      <c r="IT47" s="136"/>
      <c r="IU47" s="136"/>
      <c r="IV47" s="136"/>
      <c r="IW47" s="136"/>
    </row>
    <row r="48" customFormat="false" ht="11.25" hidden="true" customHeight="true" outlineLevel="0" collapsed="false">
      <c r="A48" s="187" t="s">
        <v>179</v>
      </c>
      <c r="B48" s="136" t="s">
        <v>180</v>
      </c>
      <c r="C48" s="199" t="n">
        <v>21.725</v>
      </c>
      <c r="D48" s="199" t="n">
        <v>31.02</v>
      </c>
      <c r="E48" s="161" t="n">
        <v>28.1353448275862</v>
      </c>
      <c r="F48" s="161" t="n">
        <v>31.95</v>
      </c>
      <c r="G48" s="161" t="n">
        <v>32.25</v>
      </c>
      <c r="H48" s="161" t="n">
        <v>31.65</v>
      </c>
      <c r="I48" s="161" t="n">
        <v>30.75</v>
      </c>
      <c r="J48" s="161" t="n">
        <v>31.5</v>
      </c>
      <c r="K48" s="161" t="n">
        <v>30</v>
      </c>
      <c r="L48" s="161" t="n">
        <v>29</v>
      </c>
      <c r="M48" s="161" t="n">
        <v>31</v>
      </c>
      <c r="N48" s="161" t="n">
        <v>30</v>
      </c>
      <c r="O48" s="161" t="n">
        <v>47.6666666666667</v>
      </c>
      <c r="P48" s="161" t="n">
        <v>45</v>
      </c>
      <c r="Q48" s="161" t="n">
        <v>52.5</v>
      </c>
      <c r="R48" s="161" t="n">
        <v>45.5</v>
      </c>
      <c r="S48" s="161" t="n">
        <v>38</v>
      </c>
      <c r="T48" s="161" t="n">
        <v>39</v>
      </c>
      <c r="U48" s="161" t="n">
        <v>37.5</v>
      </c>
      <c r="V48" s="161" t="n">
        <v>37.5</v>
      </c>
      <c r="W48" s="199" t="n">
        <v>36.9078431372549</v>
      </c>
      <c r="X48" s="199" t="n">
        <v>42.3764705882353</v>
      </c>
      <c r="Y48" s="199" t="n">
        <v>42.7270134228188</v>
      </c>
      <c r="Z48" s="199" t="n">
        <v>43.1198039215686</v>
      </c>
      <c r="AA48" s="199" t="n">
        <v>44.7627941176471</v>
      </c>
      <c r="AB48" s="199" t="n">
        <v>46.7996875</v>
      </c>
      <c r="AC48" s="169" t="n">
        <v>43.2553523850451</v>
      </c>
      <c r="AF48" s="136"/>
      <c r="AG48" s="136" t="n">
        <v>32.25</v>
      </c>
      <c r="AH48" s="136" t="n">
        <v>31.65</v>
      </c>
      <c r="AI48" s="136" t="n">
        <v>35</v>
      </c>
      <c r="AJ48" s="136"/>
      <c r="AK48" s="136"/>
      <c r="AL48" s="136"/>
      <c r="AM48" s="136"/>
      <c r="AN48" s="136"/>
      <c r="AO48" s="136"/>
      <c r="AP48" s="136"/>
      <c r="AQ48" s="136"/>
      <c r="AR48" s="136"/>
      <c r="AS48" s="136"/>
      <c r="AT48" s="136"/>
      <c r="AU48" s="136"/>
      <c r="AV48" s="136"/>
      <c r="AW48" s="136"/>
      <c r="AX48" s="136"/>
      <c r="AY48" s="136"/>
      <c r="AZ48" s="136"/>
      <c r="BA48" s="136"/>
      <c r="BB48" s="136"/>
      <c r="BC48" s="136"/>
      <c r="BD48" s="136"/>
      <c r="BE48" s="136"/>
      <c r="BF48" s="136"/>
      <c r="BG48" s="136"/>
      <c r="BH48" s="136"/>
      <c r="BI48" s="136"/>
      <c r="BJ48" s="136"/>
      <c r="BK48" s="136"/>
      <c r="BL48" s="136"/>
      <c r="BM48" s="136"/>
      <c r="BN48" s="136"/>
      <c r="BO48" s="136"/>
      <c r="BP48" s="136"/>
      <c r="BQ48" s="136"/>
      <c r="BR48" s="136"/>
      <c r="BS48" s="136"/>
      <c r="BT48" s="136"/>
      <c r="BU48" s="136"/>
      <c r="BV48" s="136"/>
      <c r="BW48" s="136"/>
      <c r="BX48" s="136"/>
      <c r="BY48" s="136"/>
      <c r="BZ48" s="136"/>
      <c r="CA48" s="136"/>
      <c r="CB48" s="136"/>
      <c r="CC48" s="136"/>
      <c r="CD48" s="136"/>
      <c r="CE48" s="136"/>
      <c r="CF48" s="136"/>
      <c r="CG48" s="136"/>
      <c r="CH48" s="136"/>
      <c r="CI48" s="136"/>
      <c r="CJ48" s="136"/>
      <c r="CK48" s="136"/>
      <c r="CL48" s="136"/>
      <c r="CM48" s="136"/>
      <c r="CN48" s="136"/>
      <c r="CO48" s="136"/>
      <c r="CP48" s="136"/>
      <c r="CQ48" s="136"/>
      <c r="CR48" s="136"/>
      <c r="CS48" s="136"/>
      <c r="CT48" s="136"/>
      <c r="CU48" s="136"/>
      <c r="CV48" s="136"/>
      <c r="CW48" s="136"/>
      <c r="CX48" s="136"/>
      <c r="CY48" s="136"/>
      <c r="CZ48" s="136"/>
      <c r="DA48" s="136"/>
      <c r="DB48" s="136"/>
      <c r="DC48" s="136"/>
      <c r="DD48" s="136"/>
      <c r="DE48" s="136"/>
      <c r="DF48" s="136"/>
      <c r="DG48" s="136"/>
      <c r="DH48" s="136"/>
      <c r="DI48" s="136"/>
      <c r="DJ48" s="136"/>
      <c r="DK48" s="136"/>
      <c r="DL48" s="136"/>
      <c r="DM48" s="136"/>
      <c r="DN48" s="136"/>
      <c r="DO48" s="136"/>
      <c r="DP48" s="136"/>
      <c r="DQ48" s="136"/>
      <c r="DR48" s="136"/>
      <c r="DS48" s="136"/>
      <c r="DT48" s="136"/>
      <c r="DU48" s="136"/>
      <c r="DV48" s="136"/>
      <c r="DW48" s="136"/>
      <c r="DX48" s="136"/>
      <c r="DY48" s="136"/>
      <c r="DZ48" s="136"/>
      <c r="EA48" s="136"/>
      <c r="EB48" s="136"/>
      <c r="EC48" s="136"/>
      <c r="ED48" s="136"/>
      <c r="EE48" s="136"/>
      <c r="EF48" s="136"/>
      <c r="EG48" s="136"/>
      <c r="EH48" s="136"/>
      <c r="EI48" s="136"/>
      <c r="EJ48" s="136"/>
      <c r="EK48" s="136"/>
      <c r="EL48" s="136"/>
      <c r="EM48" s="136"/>
      <c r="EN48" s="136"/>
      <c r="EO48" s="136"/>
      <c r="EP48" s="136"/>
      <c r="EQ48" s="136"/>
      <c r="ER48" s="136"/>
      <c r="ES48" s="136"/>
      <c r="ET48" s="136"/>
      <c r="EU48" s="136"/>
      <c r="EV48" s="136"/>
      <c r="EW48" s="136"/>
      <c r="EX48" s="136"/>
      <c r="EY48" s="136"/>
      <c r="EZ48" s="136"/>
      <c r="FA48" s="136"/>
      <c r="FB48" s="136"/>
      <c r="FC48" s="136"/>
      <c r="FD48" s="136"/>
      <c r="FE48" s="136"/>
      <c r="FF48" s="136"/>
      <c r="FG48" s="136"/>
      <c r="FH48" s="136"/>
      <c r="FI48" s="136"/>
      <c r="FJ48" s="136"/>
      <c r="FK48" s="136"/>
      <c r="FL48" s="136"/>
      <c r="FM48" s="136"/>
      <c r="FN48" s="136"/>
      <c r="FO48" s="136"/>
      <c r="FP48" s="136"/>
      <c r="FQ48" s="136"/>
      <c r="FR48" s="136"/>
      <c r="FS48" s="136"/>
      <c r="FT48" s="136"/>
      <c r="FU48" s="136"/>
      <c r="FV48" s="136"/>
      <c r="FW48" s="136"/>
      <c r="FX48" s="136"/>
      <c r="FY48" s="136"/>
      <c r="FZ48" s="136"/>
      <c r="GA48" s="136"/>
      <c r="GB48" s="136"/>
      <c r="GC48" s="136"/>
      <c r="GD48" s="136"/>
      <c r="GE48" s="136"/>
      <c r="GF48" s="136"/>
      <c r="GG48" s="136"/>
      <c r="GH48" s="136"/>
      <c r="GI48" s="136"/>
      <c r="GJ48" s="136"/>
      <c r="GK48" s="136"/>
      <c r="GL48" s="136"/>
      <c r="GM48" s="136"/>
      <c r="GN48" s="136"/>
      <c r="GO48" s="136"/>
      <c r="GP48" s="136"/>
      <c r="GQ48" s="136"/>
      <c r="GR48" s="136"/>
      <c r="GS48" s="136"/>
      <c r="GT48" s="136"/>
      <c r="GU48" s="136"/>
      <c r="GV48" s="136"/>
      <c r="GW48" s="136"/>
      <c r="GX48" s="136"/>
      <c r="GY48" s="136"/>
      <c r="GZ48" s="136"/>
      <c r="HA48" s="136"/>
      <c r="HB48" s="136"/>
      <c r="HC48" s="136"/>
      <c r="HD48" s="136"/>
      <c r="HE48" s="136"/>
      <c r="HF48" s="136"/>
      <c r="HG48" s="136"/>
      <c r="HH48" s="136"/>
      <c r="HI48" s="136"/>
      <c r="HJ48" s="136"/>
      <c r="HK48" s="136"/>
      <c r="HL48" s="136"/>
      <c r="HM48" s="136"/>
      <c r="HN48" s="136"/>
      <c r="HO48" s="136"/>
      <c r="HP48" s="136"/>
      <c r="HQ48" s="136"/>
      <c r="HR48" s="136"/>
      <c r="HS48" s="136"/>
      <c r="HT48" s="136"/>
      <c r="HU48" s="136"/>
      <c r="HV48" s="136"/>
      <c r="HW48" s="136"/>
      <c r="HX48" s="136"/>
      <c r="HY48" s="136"/>
      <c r="HZ48" s="136"/>
      <c r="IA48" s="136"/>
      <c r="IB48" s="136"/>
      <c r="IC48" s="136"/>
      <c r="ID48" s="136"/>
      <c r="IE48" s="136"/>
      <c r="IF48" s="136"/>
      <c r="IG48" s="136"/>
      <c r="IH48" s="136"/>
      <c r="II48" s="136"/>
      <c r="IJ48" s="136"/>
      <c r="IK48" s="136"/>
      <c r="IL48" s="136"/>
      <c r="IM48" s="136"/>
      <c r="IN48" s="136"/>
      <c r="IO48" s="136"/>
      <c r="IP48" s="136"/>
      <c r="IQ48" s="136"/>
      <c r="IR48" s="136"/>
      <c r="IS48" s="136"/>
      <c r="IT48" s="136"/>
      <c r="IU48" s="136"/>
      <c r="IV48" s="136"/>
      <c r="IW48" s="136"/>
    </row>
    <row r="49" customFormat="false" ht="11.25" hidden="true" customHeight="true" outlineLevel="0" collapsed="false">
      <c r="A49" s="187" t="s">
        <v>77</v>
      </c>
      <c r="B49" s="136"/>
      <c r="C49" s="199" t="n">
        <v>22.525</v>
      </c>
      <c r="D49" s="199" t="n">
        <v>31.25</v>
      </c>
      <c r="E49" s="161" t="n">
        <v>28.5422413793103</v>
      </c>
      <c r="F49" s="161" t="n">
        <v>32.825</v>
      </c>
      <c r="G49" s="161" t="n">
        <v>33.15</v>
      </c>
      <c r="H49" s="161" t="n">
        <v>32.5</v>
      </c>
      <c r="I49" s="161" t="n">
        <v>30.6</v>
      </c>
      <c r="J49" s="161" t="n">
        <v>32</v>
      </c>
      <c r="K49" s="161" t="n">
        <v>29.2</v>
      </c>
      <c r="L49" s="161" t="n">
        <v>28.95</v>
      </c>
      <c r="M49" s="161" t="n">
        <v>35.45</v>
      </c>
      <c r="N49" s="161" t="n">
        <v>31.2</v>
      </c>
      <c r="O49" s="161" t="n">
        <v>49.75</v>
      </c>
      <c r="P49" s="161" t="n">
        <v>48</v>
      </c>
      <c r="Q49" s="161" t="n">
        <v>54.25</v>
      </c>
      <c r="R49" s="161" t="n">
        <v>47</v>
      </c>
      <c r="S49" s="161" t="n">
        <v>38.9</v>
      </c>
      <c r="T49" s="161" t="n">
        <v>37.9</v>
      </c>
      <c r="U49" s="161" t="n">
        <v>38.9</v>
      </c>
      <c r="V49" s="161" t="n">
        <v>39.9</v>
      </c>
      <c r="W49" s="199" t="n">
        <v>38.1047058823529</v>
      </c>
      <c r="X49" s="199" t="n">
        <v>43.5160784313726</v>
      </c>
      <c r="Y49" s="199" t="n">
        <v>43.6618456375839</v>
      </c>
      <c r="Z49" s="199" t="n">
        <v>44.3782352941177</v>
      </c>
      <c r="AA49" s="199" t="n">
        <v>44.9971764705882</v>
      </c>
      <c r="AB49" s="199" t="n">
        <v>45.58609375</v>
      </c>
      <c r="AC49" s="169" t="n">
        <v>43.7597915771379</v>
      </c>
      <c r="AF49" s="136"/>
      <c r="AG49" s="136" t="n">
        <v>33.15</v>
      </c>
      <c r="AH49" s="136" t="n">
        <v>32.5</v>
      </c>
      <c r="AI49" s="136" t="n">
        <v>38</v>
      </c>
      <c r="AJ49" s="136"/>
      <c r="AK49" s="136"/>
      <c r="AL49" s="136"/>
      <c r="AM49" s="136"/>
      <c r="AN49" s="136"/>
      <c r="AO49" s="136"/>
      <c r="AP49" s="136"/>
      <c r="AQ49" s="136"/>
      <c r="AR49" s="136"/>
      <c r="AS49" s="136"/>
      <c r="AT49" s="136"/>
      <c r="AU49" s="136"/>
      <c r="AV49" s="136"/>
      <c r="AW49" s="136"/>
      <c r="AX49" s="136"/>
      <c r="AY49" s="136"/>
      <c r="AZ49" s="136"/>
      <c r="BA49" s="136"/>
      <c r="BB49" s="136"/>
      <c r="BC49" s="136"/>
      <c r="BD49" s="136"/>
      <c r="BE49" s="136"/>
      <c r="BF49" s="136"/>
      <c r="BG49" s="136"/>
      <c r="BH49" s="136"/>
      <c r="BI49" s="136"/>
      <c r="BJ49" s="136"/>
      <c r="BK49" s="136"/>
      <c r="BL49" s="136"/>
      <c r="BM49" s="136"/>
      <c r="BN49" s="136"/>
      <c r="BO49" s="136"/>
      <c r="BP49" s="136"/>
      <c r="BQ49" s="136"/>
      <c r="BR49" s="136"/>
      <c r="BS49" s="136"/>
      <c r="BT49" s="136"/>
      <c r="BU49" s="136"/>
      <c r="BV49" s="136"/>
      <c r="BW49" s="136"/>
      <c r="BX49" s="136"/>
      <c r="BY49" s="136"/>
      <c r="BZ49" s="136"/>
      <c r="CA49" s="136"/>
      <c r="CB49" s="136"/>
      <c r="CC49" s="136"/>
      <c r="CD49" s="136"/>
      <c r="CE49" s="136"/>
      <c r="CF49" s="136"/>
      <c r="CG49" s="136"/>
      <c r="CH49" s="136"/>
      <c r="CI49" s="136"/>
      <c r="CJ49" s="136"/>
      <c r="CK49" s="136"/>
      <c r="CL49" s="136"/>
      <c r="CM49" s="136"/>
      <c r="CN49" s="136"/>
      <c r="CO49" s="136"/>
      <c r="CP49" s="136"/>
      <c r="CQ49" s="136"/>
      <c r="CR49" s="136"/>
      <c r="CS49" s="136"/>
      <c r="CT49" s="136"/>
      <c r="CU49" s="136"/>
      <c r="CV49" s="136"/>
      <c r="CW49" s="136"/>
      <c r="CX49" s="136"/>
      <c r="CY49" s="136"/>
      <c r="CZ49" s="136"/>
      <c r="DA49" s="136"/>
      <c r="DB49" s="136"/>
      <c r="DC49" s="136"/>
      <c r="DD49" s="136"/>
      <c r="DE49" s="136"/>
      <c r="DF49" s="136"/>
      <c r="DG49" s="136"/>
      <c r="DH49" s="136"/>
      <c r="DI49" s="136"/>
      <c r="DJ49" s="136"/>
      <c r="DK49" s="136"/>
      <c r="DL49" s="136"/>
      <c r="DM49" s="136"/>
      <c r="DN49" s="136"/>
      <c r="DO49" s="136"/>
      <c r="DP49" s="136"/>
      <c r="DQ49" s="136"/>
      <c r="DR49" s="136"/>
      <c r="DS49" s="136"/>
      <c r="DT49" s="136"/>
      <c r="DU49" s="136"/>
      <c r="DV49" s="136"/>
      <c r="DW49" s="136"/>
      <c r="DX49" s="136"/>
      <c r="DY49" s="136"/>
      <c r="DZ49" s="136"/>
      <c r="EA49" s="136"/>
      <c r="EB49" s="136"/>
      <c r="EC49" s="136"/>
      <c r="ED49" s="136"/>
      <c r="EE49" s="136"/>
      <c r="EF49" s="136"/>
      <c r="EG49" s="136"/>
      <c r="EH49" s="136"/>
      <c r="EI49" s="136"/>
      <c r="EJ49" s="136"/>
      <c r="EK49" s="136"/>
      <c r="EL49" s="136"/>
      <c r="EM49" s="136"/>
      <c r="EN49" s="136"/>
      <c r="EO49" s="136"/>
      <c r="EP49" s="136"/>
      <c r="EQ49" s="136"/>
      <c r="ER49" s="136"/>
      <c r="ES49" s="136"/>
      <c r="ET49" s="136"/>
      <c r="EU49" s="136"/>
      <c r="EV49" s="136"/>
      <c r="EW49" s="136"/>
      <c r="EX49" s="136"/>
      <c r="EY49" s="136"/>
      <c r="EZ49" s="136"/>
      <c r="FA49" s="136"/>
      <c r="FB49" s="136"/>
      <c r="FC49" s="136"/>
      <c r="FD49" s="136"/>
      <c r="FE49" s="136"/>
      <c r="FF49" s="136"/>
      <c r="FG49" s="136"/>
      <c r="FH49" s="136"/>
      <c r="FI49" s="136"/>
      <c r="FJ49" s="136"/>
      <c r="FK49" s="136"/>
      <c r="FL49" s="136"/>
      <c r="FM49" s="136"/>
      <c r="FN49" s="136"/>
      <c r="FO49" s="136"/>
      <c r="FP49" s="136"/>
      <c r="FQ49" s="136"/>
      <c r="FR49" s="136"/>
      <c r="FS49" s="136"/>
      <c r="FT49" s="136"/>
      <c r="FU49" s="136"/>
      <c r="FV49" s="136"/>
      <c r="FW49" s="136"/>
      <c r="FX49" s="136"/>
      <c r="FY49" s="136"/>
      <c r="FZ49" s="136"/>
      <c r="GA49" s="136"/>
      <c r="GB49" s="136"/>
      <c r="GC49" s="136"/>
      <c r="GD49" s="136"/>
      <c r="GE49" s="136"/>
      <c r="GF49" s="136"/>
      <c r="GG49" s="136"/>
      <c r="GH49" s="136"/>
      <c r="GI49" s="136"/>
      <c r="GJ49" s="136"/>
      <c r="GK49" s="136"/>
      <c r="GL49" s="136"/>
      <c r="GM49" s="136"/>
      <c r="GN49" s="136"/>
      <c r="GO49" s="136"/>
      <c r="GP49" s="136"/>
      <c r="GQ49" s="136"/>
      <c r="GR49" s="136"/>
      <c r="GS49" s="136"/>
      <c r="GT49" s="136"/>
      <c r="GU49" s="136"/>
      <c r="GV49" s="136"/>
      <c r="GW49" s="136"/>
      <c r="GX49" s="136"/>
      <c r="GY49" s="136"/>
      <c r="GZ49" s="136"/>
      <c r="HA49" s="136"/>
      <c r="HB49" s="136"/>
      <c r="HC49" s="136"/>
      <c r="HD49" s="136"/>
      <c r="HE49" s="136"/>
      <c r="HF49" s="136"/>
      <c r="HG49" s="136"/>
      <c r="HH49" s="136"/>
      <c r="HI49" s="136"/>
      <c r="HJ49" s="136"/>
      <c r="HK49" s="136"/>
      <c r="HL49" s="136"/>
      <c r="HM49" s="136"/>
      <c r="HN49" s="136"/>
      <c r="HO49" s="136"/>
      <c r="HP49" s="136"/>
      <c r="HQ49" s="136"/>
      <c r="HR49" s="136"/>
      <c r="HS49" s="136"/>
      <c r="HT49" s="136"/>
      <c r="HU49" s="136"/>
      <c r="HV49" s="136"/>
      <c r="HW49" s="136"/>
      <c r="HX49" s="136"/>
      <c r="HY49" s="136"/>
      <c r="HZ49" s="136"/>
      <c r="IA49" s="136"/>
      <c r="IB49" s="136"/>
      <c r="IC49" s="136"/>
      <c r="ID49" s="136"/>
      <c r="IE49" s="136"/>
      <c r="IF49" s="136"/>
      <c r="IG49" s="136"/>
      <c r="IH49" s="136"/>
      <c r="II49" s="136"/>
      <c r="IJ49" s="136"/>
      <c r="IK49" s="136"/>
      <c r="IL49" s="136"/>
      <c r="IM49" s="136"/>
      <c r="IN49" s="136"/>
      <c r="IO49" s="136"/>
      <c r="IP49" s="136"/>
      <c r="IQ49" s="136"/>
      <c r="IR49" s="136"/>
      <c r="IS49" s="136"/>
      <c r="IT49" s="136"/>
      <c r="IU49" s="136"/>
      <c r="IV49" s="136"/>
      <c r="IW49" s="136"/>
    </row>
    <row r="50" customFormat="false" ht="11.25" hidden="true" customHeight="true" outlineLevel="0" collapsed="false">
      <c r="A50" s="187" t="s">
        <v>181</v>
      </c>
      <c r="B50" s="167"/>
      <c r="C50" s="199" t="n">
        <v>20.7079993896484</v>
      </c>
      <c r="D50" s="199" t="n">
        <v>30.756</v>
      </c>
      <c r="E50" s="161" t="n">
        <v>27.6376549829943</v>
      </c>
      <c r="F50" s="161" t="n">
        <v>31.525</v>
      </c>
      <c r="G50" s="161" t="n">
        <v>31.7</v>
      </c>
      <c r="H50" s="161" t="n">
        <v>31.35</v>
      </c>
      <c r="I50" s="161" t="n">
        <v>30.1</v>
      </c>
      <c r="J50" s="161" t="n">
        <v>31.1</v>
      </c>
      <c r="K50" s="161" t="n">
        <v>29.1</v>
      </c>
      <c r="L50" s="161" t="n">
        <v>28.95</v>
      </c>
      <c r="M50" s="161" t="n">
        <v>35.45</v>
      </c>
      <c r="N50" s="161" t="n">
        <v>31.1666666666667</v>
      </c>
      <c r="O50" s="161" t="n">
        <v>49.4166666666667</v>
      </c>
      <c r="P50" s="161" t="n">
        <v>47.25</v>
      </c>
      <c r="Q50" s="161" t="n">
        <v>54.25</v>
      </c>
      <c r="R50" s="161" t="n">
        <v>46.75</v>
      </c>
      <c r="S50" s="161" t="n">
        <v>37.9666666666667</v>
      </c>
      <c r="T50" s="161" t="n">
        <v>37.9</v>
      </c>
      <c r="U50" s="161" t="n">
        <v>37</v>
      </c>
      <c r="V50" s="161" t="n">
        <v>39</v>
      </c>
      <c r="W50" s="199" t="n">
        <v>37.4992156862745</v>
      </c>
      <c r="X50" s="199" t="n">
        <v>42.1352941176471</v>
      </c>
      <c r="Y50" s="199" t="n">
        <v>42.1380872483222</v>
      </c>
      <c r="Z50" s="199" t="n">
        <v>42.9960784313726</v>
      </c>
      <c r="AA50" s="199" t="n">
        <v>43.6352745098039</v>
      </c>
      <c r="AB50" s="199" t="n">
        <v>44.1944921875</v>
      </c>
      <c r="AC50" s="169" t="n">
        <v>42.4751834957056</v>
      </c>
      <c r="AF50" s="136"/>
      <c r="AG50" s="136" t="n">
        <v>31.7</v>
      </c>
      <c r="AH50" s="136" t="n">
        <v>31.35</v>
      </c>
      <c r="AI50" s="136" t="n">
        <v>38</v>
      </c>
      <c r="AJ50" s="136"/>
      <c r="AK50" s="136"/>
      <c r="AL50" s="136"/>
      <c r="AM50" s="136"/>
      <c r="AN50" s="136"/>
      <c r="AO50" s="136"/>
      <c r="AP50" s="136"/>
      <c r="AQ50" s="136"/>
      <c r="AR50" s="136"/>
      <c r="AS50" s="136"/>
      <c r="AT50" s="136"/>
      <c r="AU50" s="136"/>
      <c r="AV50" s="136"/>
      <c r="AW50" s="136"/>
      <c r="AX50" s="136"/>
      <c r="AY50" s="136"/>
      <c r="AZ50" s="136"/>
      <c r="BA50" s="136"/>
      <c r="BB50" s="136"/>
      <c r="BC50" s="136"/>
      <c r="BD50" s="136"/>
      <c r="BE50" s="136"/>
      <c r="BF50" s="136"/>
      <c r="BG50" s="136"/>
      <c r="BH50" s="136"/>
      <c r="BI50" s="136"/>
      <c r="BJ50" s="136"/>
      <c r="BK50" s="136"/>
      <c r="BL50" s="136"/>
      <c r="BM50" s="136"/>
      <c r="BN50" s="136"/>
      <c r="BO50" s="136"/>
      <c r="BP50" s="136"/>
      <c r="BQ50" s="136"/>
      <c r="BR50" s="136"/>
      <c r="BS50" s="136"/>
      <c r="BT50" s="136"/>
      <c r="BU50" s="136"/>
      <c r="BV50" s="136"/>
      <c r="BW50" s="136"/>
      <c r="BX50" s="136"/>
      <c r="BY50" s="136"/>
      <c r="BZ50" s="136"/>
      <c r="CA50" s="136"/>
      <c r="CB50" s="136"/>
      <c r="CC50" s="136"/>
      <c r="CD50" s="136"/>
      <c r="CE50" s="136"/>
      <c r="CF50" s="136"/>
      <c r="CG50" s="136"/>
      <c r="CH50" s="136"/>
      <c r="CI50" s="136"/>
      <c r="CJ50" s="136"/>
      <c r="CK50" s="136"/>
      <c r="CL50" s="136"/>
      <c r="CM50" s="136"/>
      <c r="CN50" s="136"/>
      <c r="CO50" s="136"/>
      <c r="CP50" s="136"/>
      <c r="CQ50" s="136"/>
      <c r="CR50" s="136"/>
      <c r="CS50" s="136"/>
      <c r="CT50" s="136"/>
      <c r="CU50" s="136"/>
      <c r="CV50" s="136"/>
      <c r="CW50" s="136"/>
      <c r="CX50" s="136"/>
      <c r="CY50" s="136"/>
      <c r="CZ50" s="136"/>
      <c r="DA50" s="136"/>
      <c r="DB50" s="136"/>
      <c r="DC50" s="136"/>
      <c r="DD50" s="136"/>
      <c r="DE50" s="136"/>
      <c r="DF50" s="136"/>
      <c r="DG50" s="136"/>
      <c r="DH50" s="136"/>
      <c r="DI50" s="136"/>
      <c r="DJ50" s="136"/>
      <c r="DK50" s="136"/>
      <c r="DL50" s="136"/>
      <c r="DM50" s="136"/>
      <c r="DN50" s="136"/>
      <c r="DO50" s="136"/>
      <c r="DP50" s="136"/>
      <c r="DQ50" s="136"/>
      <c r="DR50" s="136"/>
      <c r="DS50" s="136"/>
      <c r="DT50" s="136"/>
      <c r="DU50" s="136"/>
      <c r="DV50" s="136"/>
      <c r="DW50" s="136"/>
      <c r="DX50" s="136"/>
      <c r="DY50" s="136"/>
      <c r="DZ50" s="136"/>
      <c r="EA50" s="136"/>
      <c r="EB50" s="136"/>
      <c r="EC50" s="136"/>
      <c r="ED50" s="136"/>
      <c r="EE50" s="136"/>
      <c r="EF50" s="136"/>
      <c r="EG50" s="136"/>
      <c r="EH50" s="136"/>
      <c r="EI50" s="136"/>
      <c r="EJ50" s="136"/>
      <c r="EK50" s="136"/>
      <c r="EL50" s="136"/>
      <c r="EM50" s="136"/>
      <c r="EN50" s="136"/>
      <c r="EO50" s="136"/>
      <c r="EP50" s="136"/>
      <c r="EQ50" s="136"/>
      <c r="ER50" s="136"/>
      <c r="ES50" s="136"/>
      <c r="ET50" s="136"/>
      <c r="EU50" s="136"/>
      <c r="EV50" s="136"/>
      <c r="EW50" s="136"/>
      <c r="EX50" s="136"/>
      <c r="EY50" s="136"/>
      <c r="EZ50" s="136"/>
      <c r="FA50" s="136"/>
      <c r="FB50" s="136"/>
      <c r="FC50" s="136"/>
      <c r="FD50" s="136"/>
      <c r="FE50" s="136"/>
      <c r="FF50" s="136"/>
      <c r="FG50" s="136"/>
      <c r="FH50" s="136"/>
      <c r="FI50" s="136"/>
      <c r="FJ50" s="136"/>
      <c r="FK50" s="136"/>
      <c r="FL50" s="136"/>
      <c r="FM50" s="136"/>
      <c r="FN50" s="136"/>
      <c r="FO50" s="136"/>
      <c r="FP50" s="136"/>
      <c r="FQ50" s="136"/>
      <c r="FR50" s="136"/>
      <c r="FS50" s="136"/>
      <c r="FT50" s="136"/>
      <c r="FU50" s="136"/>
      <c r="FV50" s="136"/>
      <c r="FW50" s="136"/>
      <c r="FX50" s="136"/>
      <c r="FY50" s="136"/>
      <c r="FZ50" s="136"/>
      <c r="GA50" s="136"/>
      <c r="GB50" s="136"/>
      <c r="GC50" s="136"/>
      <c r="GD50" s="136"/>
      <c r="GE50" s="136"/>
      <c r="GF50" s="136"/>
      <c r="GG50" s="136"/>
      <c r="GH50" s="136"/>
      <c r="GI50" s="136"/>
      <c r="GJ50" s="136"/>
      <c r="GK50" s="136"/>
      <c r="GL50" s="136"/>
      <c r="GM50" s="136"/>
      <c r="GN50" s="136"/>
      <c r="GO50" s="136"/>
      <c r="GP50" s="136"/>
      <c r="GQ50" s="136"/>
      <c r="GR50" s="136"/>
      <c r="GS50" s="136"/>
      <c r="GT50" s="136"/>
      <c r="GU50" s="136"/>
      <c r="GV50" s="136"/>
      <c r="GW50" s="136"/>
      <c r="GX50" s="136"/>
      <c r="GY50" s="136"/>
      <c r="GZ50" s="136"/>
      <c r="HA50" s="136"/>
      <c r="HB50" s="136"/>
      <c r="HC50" s="136"/>
      <c r="HD50" s="136"/>
      <c r="HE50" s="136"/>
      <c r="HF50" s="136"/>
      <c r="HG50" s="136"/>
      <c r="HH50" s="136"/>
      <c r="HI50" s="136"/>
      <c r="HJ50" s="136"/>
      <c r="HK50" s="136"/>
      <c r="HL50" s="136"/>
      <c r="HM50" s="136"/>
      <c r="HN50" s="136"/>
      <c r="HO50" s="136"/>
      <c r="HP50" s="136"/>
      <c r="HQ50" s="136"/>
      <c r="HR50" s="136"/>
      <c r="HS50" s="136"/>
      <c r="HT50" s="136"/>
      <c r="HU50" s="136"/>
      <c r="HV50" s="136"/>
      <c r="HW50" s="136"/>
      <c r="HX50" s="136"/>
      <c r="HY50" s="136"/>
      <c r="HZ50" s="136"/>
      <c r="IA50" s="136"/>
      <c r="IB50" s="136"/>
      <c r="IC50" s="136"/>
      <c r="ID50" s="136"/>
      <c r="IE50" s="136"/>
      <c r="IF50" s="136"/>
      <c r="IG50" s="136"/>
      <c r="IH50" s="136"/>
      <c r="II50" s="136"/>
      <c r="IJ50" s="136"/>
      <c r="IK50" s="136"/>
      <c r="IL50" s="136"/>
      <c r="IM50" s="136"/>
      <c r="IN50" s="136"/>
      <c r="IO50" s="136"/>
      <c r="IP50" s="136"/>
      <c r="IQ50" s="136"/>
      <c r="IR50" s="136"/>
      <c r="IS50" s="136"/>
      <c r="IT50" s="136"/>
      <c r="IU50" s="136"/>
      <c r="IV50" s="136"/>
      <c r="IW50" s="136"/>
    </row>
    <row r="51" customFormat="false" ht="11.25" hidden="true" customHeight="true" outlineLevel="0" collapsed="false">
      <c r="A51" s="187" t="s">
        <v>78</v>
      </c>
      <c r="B51" s="136" t="s">
        <v>182</v>
      </c>
      <c r="C51" s="199" t="n">
        <v>21.993</v>
      </c>
      <c r="D51" s="199" t="n">
        <v>29.25</v>
      </c>
      <c r="E51" s="161" t="n">
        <v>26.9978275862069</v>
      </c>
      <c r="F51" s="161" t="n">
        <v>31.525</v>
      </c>
      <c r="G51" s="161" t="n">
        <v>31.7</v>
      </c>
      <c r="H51" s="161" t="n">
        <v>31.35</v>
      </c>
      <c r="I51" s="161" t="n">
        <v>30.1</v>
      </c>
      <c r="J51" s="161" t="n">
        <v>31.1</v>
      </c>
      <c r="K51" s="161" t="n">
        <v>29.1</v>
      </c>
      <c r="L51" s="161" t="n">
        <v>32.75</v>
      </c>
      <c r="M51" s="161" t="n">
        <v>38.75</v>
      </c>
      <c r="N51" s="161" t="n">
        <v>33.5333333333333</v>
      </c>
      <c r="O51" s="161" t="n">
        <v>49.75</v>
      </c>
      <c r="P51" s="161" t="n">
        <v>47.25</v>
      </c>
      <c r="Q51" s="161" t="n">
        <v>55.25</v>
      </c>
      <c r="R51" s="161" t="n">
        <v>46.75</v>
      </c>
      <c r="S51" s="161" t="n">
        <v>38</v>
      </c>
      <c r="T51" s="161" t="n">
        <v>38</v>
      </c>
      <c r="U51" s="161" t="n">
        <v>37</v>
      </c>
      <c r="V51" s="161" t="n">
        <v>39</v>
      </c>
      <c r="W51" s="199" t="n">
        <v>38.1811764705882</v>
      </c>
      <c r="X51" s="199" t="n">
        <v>43.5245098039216</v>
      </c>
      <c r="Y51" s="199" t="n">
        <v>43.3195973154362</v>
      </c>
      <c r="Z51" s="199" t="n">
        <v>44.3667843137255</v>
      </c>
      <c r="AA51" s="199" t="n">
        <v>45.0218039215686</v>
      </c>
      <c r="AB51" s="199" t="n">
        <v>45.570625</v>
      </c>
      <c r="AC51" s="169" t="n">
        <v>43.7552844864633</v>
      </c>
      <c r="AF51" s="136"/>
      <c r="AG51" s="136" t="n">
        <v>31.7</v>
      </c>
      <c r="AH51" s="136" t="n">
        <v>31.35</v>
      </c>
      <c r="AI51" s="136" t="n">
        <v>38</v>
      </c>
      <c r="AJ51" s="136"/>
      <c r="AK51" s="136"/>
      <c r="AL51" s="136"/>
      <c r="AM51" s="136"/>
      <c r="AN51" s="136"/>
      <c r="AO51" s="136"/>
      <c r="AP51" s="136"/>
      <c r="AQ51" s="136"/>
      <c r="AR51" s="136"/>
      <c r="AS51" s="136"/>
      <c r="AT51" s="136"/>
      <c r="AU51" s="136"/>
      <c r="AV51" s="136"/>
      <c r="AW51" s="136"/>
      <c r="AX51" s="136"/>
      <c r="AY51" s="136"/>
      <c r="AZ51" s="136"/>
      <c r="BA51" s="136"/>
      <c r="BB51" s="136"/>
      <c r="BC51" s="136"/>
      <c r="BD51" s="136"/>
      <c r="BE51" s="136"/>
      <c r="BF51" s="136"/>
      <c r="BG51" s="136"/>
      <c r="BH51" s="136"/>
      <c r="BI51" s="136"/>
      <c r="BJ51" s="136"/>
      <c r="BK51" s="136"/>
      <c r="BL51" s="136"/>
      <c r="BM51" s="136"/>
      <c r="BN51" s="136"/>
      <c r="BO51" s="136"/>
      <c r="BP51" s="136"/>
      <c r="BQ51" s="136"/>
      <c r="BR51" s="136"/>
      <c r="BS51" s="136"/>
      <c r="BT51" s="136"/>
      <c r="BU51" s="136"/>
      <c r="BV51" s="136"/>
      <c r="BW51" s="136"/>
      <c r="BX51" s="136"/>
      <c r="BY51" s="136"/>
      <c r="BZ51" s="136"/>
      <c r="CA51" s="136"/>
      <c r="CB51" s="136"/>
      <c r="CC51" s="136"/>
      <c r="CD51" s="136"/>
      <c r="CE51" s="136"/>
      <c r="CF51" s="136"/>
      <c r="CG51" s="136"/>
      <c r="CH51" s="136"/>
      <c r="CI51" s="136"/>
      <c r="CJ51" s="136"/>
      <c r="CK51" s="136"/>
      <c r="CL51" s="136"/>
      <c r="CM51" s="136"/>
      <c r="CN51" s="136"/>
      <c r="CO51" s="136"/>
      <c r="CP51" s="136"/>
      <c r="CQ51" s="136"/>
      <c r="CR51" s="136"/>
      <c r="CS51" s="136"/>
      <c r="CT51" s="136"/>
      <c r="CU51" s="136"/>
      <c r="CV51" s="136"/>
      <c r="CW51" s="136"/>
      <c r="CX51" s="136"/>
      <c r="CY51" s="136"/>
      <c r="CZ51" s="136"/>
      <c r="DA51" s="136"/>
      <c r="DB51" s="136"/>
      <c r="DC51" s="136"/>
      <c r="DD51" s="136"/>
      <c r="DE51" s="136"/>
      <c r="DF51" s="136"/>
      <c r="DG51" s="136"/>
      <c r="DH51" s="136"/>
      <c r="DI51" s="136"/>
      <c r="DJ51" s="136"/>
      <c r="DK51" s="136"/>
      <c r="DL51" s="136"/>
      <c r="DM51" s="136"/>
      <c r="DN51" s="136"/>
      <c r="DO51" s="136"/>
      <c r="DP51" s="136"/>
      <c r="DQ51" s="136"/>
      <c r="DR51" s="136"/>
      <c r="DS51" s="136"/>
      <c r="DT51" s="136"/>
      <c r="DU51" s="136"/>
      <c r="DV51" s="136"/>
      <c r="DW51" s="136"/>
      <c r="DX51" s="136"/>
      <c r="DY51" s="136"/>
      <c r="DZ51" s="136"/>
      <c r="EA51" s="136"/>
      <c r="EB51" s="136"/>
      <c r="EC51" s="136"/>
      <c r="ED51" s="136"/>
      <c r="EE51" s="136"/>
      <c r="EF51" s="136"/>
      <c r="EG51" s="136"/>
      <c r="EH51" s="136"/>
      <c r="EI51" s="136"/>
      <c r="EJ51" s="136"/>
      <c r="EK51" s="136"/>
      <c r="EL51" s="136"/>
      <c r="EM51" s="136"/>
      <c r="EN51" s="136"/>
      <c r="EO51" s="136"/>
      <c r="EP51" s="136"/>
      <c r="EQ51" s="136"/>
      <c r="ER51" s="136"/>
      <c r="ES51" s="136"/>
      <c r="ET51" s="136"/>
      <c r="EU51" s="136"/>
      <c r="EV51" s="136"/>
      <c r="EW51" s="136"/>
      <c r="EX51" s="136"/>
      <c r="EY51" s="136"/>
      <c r="EZ51" s="136"/>
      <c r="FA51" s="136"/>
      <c r="FB51" s="136"/>
      <c r="FC51" s="136"/>
      <c r="FD51" s="136"/>
      <c r="FE51" s="136"/>
      <c r="FF51" s="136"/>
      <c r="FG51" s="136"/>
      <c r="FH51" s="136"/>
      <c r="FI51" s="136"/>
      <c r="FJ51" s="136"/>
      <c r="FK51" s="136"/>
      <c r="FL51" s="136"/>
      <c r="FM51" s="136"/>
      <c r="FN51" s="136"/>
      <c r="FO51" s="136"/>
      <c r="FP51" s="136"/>
      <c r="FQ51" s="136"/>
      <c r="FR51" s="136"/>
      <c r="FS51" s="136"/>
      <c r="FT51" s="136"/>
      <c r="FU51" s="136"/>
      <c r="FV51" s="136"/>
      <c r="FW51" s="136"/>
      <c r="FX51" s="136"/>
      <c r="FY51" s="136"/>
      <c r="FZ51" s="136"/>
      <c r="GA51" s="136"/>
      <c r="GB51" s="136"/>
      <c r="GC51" s="136"/>
      <c r="GD51" s="136"/>
      <c r="GE51" s="136"/>
      <c r="GF51" s="136"/>
      <c r="GG51" s="136"/>
      <c r="GH51" s="136"/>
      <c r="GI51" s="136"/>
      <c r="GJ51" s="136"/>
      <c r="GK51" s="136"/>
      <c r="GL51" s="136"/>
      <c r="GM51" s="136"/>
      <c r="GN51" s="136"/>
      <c r="GO51" s="136"/>
      <c r="GP51" s="136"/>
      <c r="GQ51" s="136"/>
      <c r="GR51" s="136"/>
      <c r="GS51" s="136"/>
      <c r="GT51" s="136"/>
      <c r="GU51" s="136"/>
      <c r="GV51" s="136"/>
      <c r="GW51" s="136"/>
      <c r="GX51" s="136"/>
      <c r="GY51" s="136"/>
      <c r="GZ51" s="136"/>
      <c r="HA51" s="136"/>
      <c r="HB51" s="136"/>
      <c r="HC51" s="136"/>
      <c r="HD51" s="136"/>
      <c r="HE51" s="136"/>
      <c r="HF51" s="136"/>
      <c r="HG51" s="136"/>
      <c r="HH51" s="136"/>
      <c r="HI51" s="136"/>
      <c r="HJ51" s="136"/>
      <c r="HK51" s="136"/>
      <c r="HL51" s="136"/>
      <c r="HM51" s="136"/>
      <c r="HN51" s="136"/>
      <c r="HO51" s="136"/>
      <c r="HP51" s="136"/>
      <c r="HQ51" s="136"/>
      <c r="HR51" s="136"/>
      <c r="HS51" s="136"/>
      <c r="HT51" s="136"/>
      <c r="HU51" s="136"/>
      <c r="HV51" s="136"/>
      <c r="HW51" s="136"/>
      <c r="HX51" s="136"/>
      <c r="HY51" s="136"/>
      <c r="HZ51" s="136"/>
      <c r="IA51" s="136"/>
      <c r="IB51" s="136"/>
      <c r="IC51" s="136"/>
      <c r="ID51" s="136"/>
      <c r="IE51" s="136"/>
      <c r="IF51" s="136"/>
      <c r="IG51" s="136"/>
      <c r="IH51" s="136"/>
      <c r="II51" s="136"/>
      <c r="IJ51" s="136"/>
      <c r="IK51" s="136"/>
      <c r="IL51" s="136"/>
      <c r="IM51" s="136"/>
      <c r="IN51" s="136"/>
      <c r="IO51" s="136"/>
      <c r="IP51" s="136"/>
      <c r="IQ51" s="136"/>
      <c r="IR51" s="136"/>
      <c r="IS51" s="136"/>
      <c r="IT51" s="136"/>
      <c r="IU51" s="136"/>
      <c r="IV51" s="136"/>
      <c r="IW51" s="136"/>
    </row>
    <row r="52" customFormat="false" ht="11.25" hidden="true" customHeight="true" outlineLevel="0" collapsed="false">
      <c r="A52" s="200" t="s">
        <v>183</v>
      </c>
      <c r="C52" s="199" t="n">
        <v>19.72</v>
      </c>
      <c r="D52" s="199" t="n">
        <v>26.5</v>
      </c>
      <c r="E52" s="171" t="n">
        <v>24.3958620689655</v>
      </c>
      <c r="F52" s="171" t="n">
        <v>28.875</v>
      </c>
      <c r="G52" s="161" t="n">
        <v>29</v>
      </c>
      <c r="H52" s="161" t="n">
        <v>28.75</v>
      </c>
      <c r="I52" s="171" t="n">
        <v>28.875</v>
      </c>
      <c r="J52" s="161" t="n">
        <v>28.75</v>
      </c>
      <c r="K52" s="161" t="n">
        <v>29</v>
      </c>
      <c r="L52" s="161" t="n">
        <v>32.25</v>
      </c>
      <c r="M52" s="161" t="n">
        <v>41.25</v>
      </c>
      <c r="N52" s="161" t="n">
        <v>34.1666666666667</v>
      </c>
      <c r="O52" s="171" t="n">
        <v>53.5</v>
      </c>
      <c r="P52" s="161" t="n">
        <v>54</v>
      </c>
      <c r="Q52" s="161" t="n">
        <v>60</v>
      </c>
      <c r="R52" s="161" t="n">
        <v>46.5</v>
      </c>
      <c r="S52" s="171" t="n">
        <v>35.5833333333333</v>
      </c>
      <c r="T52" s="161" t="n">
        <v>36.5</v>
      </c>
      <c r="U52" s="161" t="n">
        <v>34.5</v>
      </c>
      <c r="V52" s="161" t="n">
        <v>35.75</v>
      </c>
      <c r="W52" s="199" t="n">
        <v>38.0686274509804</v>
      </c>
      <c r="X52" s="199" t="n">
        <v>41.2990196078431</v>
      </c>
      <c r="Y52" s="199" t="n">
        <v>40.9407718120805</v>
      </c>
      <c r="Z52" s="199" t="n">
        <v>41.993568627451</v>
      </c>
      <c r="AA52" s="199" t="n">
        <v>42.6796862745098</v>
      </c>
      <c r="AB52" s="199" t="n">
        <v>43.4376171875</v>
      </c>
      <c r="AC52" s="169" t="n">
        <v>41.6857455951869</v>
      </c>
      <c r="AF52" s="136"/>
      <c r="AG52" s="136" t="n">
        <v>29</v>
      </c>
      <c r="AH52" s="136" t="n">
        <v>28.75</v>
      </c>
      <c r="AI52" s="136" t="n">
        <v>35.5</v>
      </c>
      <c r="AJ52" s="136"/>
      <c r="AK52" s="136"/>
      <c r="AL52" s="136"/>
      <c r="AM52" s="136"/>
      <c r="AN52" s="136"/>
      <c r="AO52" s="136"/>
      <c r="AP52" s="136"/>
      <c r="AQ52" s="136"/>
      <c r="AR52" s="136"/>
      <c r="AS52" s="136"/>
      <c r="AT52" s="136"/>
      <c r="AU52" s="136"/>
      <c r="AV52" s="136"/>
      <c r="AW52" s="136"/>
      <c r="AX52" s="136"/>
      <c r="AY52" s="136"/>
      <c r="AZ52" s="136"/>
      <c r="BA52" s="136"/>
      <c r="BB52" s="136"/>
      <c r="BC52" s="136"/>
      <c r="BD52" s="136"/>
      <c r="BE52" s="136"/>
      <c r="BF52" s="136"/>
      <c r="BG52" s="136"/>
      <c r="BH52" s="136"/>
      <c r="BI52" s="136"/>
      <c r="BJ52" s="136"/>
      <c r="BK52" s="136"/>
      <c r="BL52" s="136"/>
      <c r="BM52" s="136"/>
      <c r="BN52" s="136"/>
      <c r="BO52" s="136"/>
      <c r="BP52" s="136"/>
      <c r="BQ52" s="136"/>
      <c r="BR52" s="136"/>
      <c r="BS52" s="136"/>
      <c r="BT52" s="136"/>
      <c r="BU52" s="136"/>
      <c r="BV52" s="136"/>
      <c r="BW52" s="136"/>
      <c r="BX52" s="136"/>
      <c r="BY52" s="136"/>
      <c r="BZ52" s="136"/>
      <c r="CA52" s="136"/>
      <c r="CB52" s="136"/>
      <c r="CC52" s="136"/>
      <c r="CD52" s="136"/>
      <c r="CE52" s="136"/>
      <c r="CF52" s="136"/>
      <c r="CG52" s="136"/>
      <c r="CH52" s="136"/>
      <c r="CI52" s="136"/>
      <c r="CJ52" s="136"/>
      <c r="CK52" s="136"/>
      <c r="CL52" s="136"/>
      <c r="CM52" s="136"/>
      <c r="CN52" s="136"/>
      <c r="CO52" s="136"/>
      <c r="CP52" s="136"/>
      <c r="CQ52" s="136"/>
      <c r="CR52" s="136"/>
      <c r="CS52" s="136"/>
      <c r="CT52" s="136"/>
      <c r="CU52" s="136"/>
      <c r="CV52" s="136"/>
      <c r="CW52" s="136"/>
      <c r="CX52" s="136"/>
      <c r="CY52" s="136"/>
      <c r="CZ52" s="136"/>
      <c r="DA52" s="136"/>
      <c r="DB52" s="136"/>
      <c r="DC52" s="136"/>
      <c r="DD52" s="136"/>
      <c r="DE52" s="136"/>
      <c r="DF52" s="136"/>
      <c r="DG52" s="136"/>
      <c r="DH52" s="136"/>
      <c r="DI52" s="136"/>
      <c r="DJ52" s="136"/>
      <c r="DK52" s="136"/>
      <c r="DL52" s="136"/>
      <c r="DM52" s="136"/>
      <c r="DN52" s="136"/>
      <c r="DO52" s="136"/>
      <c r="DP52" s="136"/>
      <c r="DQ52" s="136"/>
      <c r="DR52" s="136"/>
      <c r="DS52" s="136"/>
      <c r="DT52" s="136"/>
      <c r="DU52" s="136"/>
      <c r="DV52" s="136"/>
      <c r="DW52" s="136"/>
      <c r="DX52" s="136"/>
      <c r="DY52" s="136"/>
      <c r="DZ52" s="136"/>
      <c r="EA52" s="136"/>
      <c r="EB52" s="136"/>
      <c r="EC52" s="136"/>
      <c r="ED52" s="136"/>
      <c r="EE52" s="136"/>
      <c r="EF52" s="136"/>
      <c r="EG52" s="136"/>
      <c r="EH52" s="136"/>
      <c r="EI52" s="136"/>
      <c r="EJ52" s="136"/>
      <c r="EK52" s="136"/>
      <c r="EL52" s="136"/>
      <c r="EM52" s="136"/>
      <c r="EN52" s="136"/>
      <c r="EO52" s="136"/>
      <c r="EP52" s="136"/>
      <c r="EQ52" s="136"/>
      <c r="ER52" s="136"/>
      <c r="ES52" s="136"/>
      <c r="ET52" s="136"/>
      <c r="EU52" s="136"/>
      <c r="EV52" s="136"/>
      <c r="EW52" s="136"/>
      <c r="EX52" s="136"/>
      <c r="EY52" s="136"/>
      <c r="EZ52" s="136"/>
      <c r="FA52" s="136"/>
      <c r="FB52" s="136"/>
      <c r="FC52" s="136"/>
      <c r="FD52" s="136"/>
      <c r="FE52" s="136"/>
      <c r="FF52" s="136"/>
      <c r="FG52" s="136"/>
      <c r="FH52" s="136"/>
      <c r="FI52" s="136"/>
      <c r="FJ52" s="136"/>
      <c r="FK52" s="136"/>
      <c r="FL52" s="136"/>
      <c r="FM52" s="136"/>
      <c r="FN52" s="136"/>
      <c r="FO52" s="136"/>
      <c r="FP52" s="136"/>
      <c r="FQ52" s="136"/>
      <c r="FR52" s="136"/>
      <c r="FS52" s="136"/>
      <c r="FT52" s="136"/>
      <c r="FU52" s="136"/>
      <c r="FV52" s="136"/>
      <c r="FW52" s="136"/>
      <c r="FX52" s="136"/>
      <c r="FY52" s="136"/>
      <c r="FZ52" s="136"/>
      <c r="GA52" s="136"/>
      <c r="GB52" s="136"/>
      <c r="GC52" s="136"/>
      <c r="GD52" s="136"/>
      <c r="GE52" s="136"/>
      <c r="GF52" s="136"/>
      <c r="GG52" s="136"/>
      <c r="GH52" s="136"/>
      <c r="GI52" s="136"/>
      <c r="GJ52" s="136"/>
      <c r="GK52" s="136"/>
      <c r="GL52" s="136"/>
      <c r="GM52" s="136"/>
      <c r="GN52" s="136"/>
      <c r="GO52" s="136"/>
      <c r="GP52" s="136"/>
      <c r="GQ52" s="136"/>
      <c r="GR52" s="136"/>
      <c r="GS52" s="136"/>
      <c r="GT52" s="136"/>
      <c r="GU52" s="136"/>
      <c r="GV52" s="136"/>
      <c r="GW52" s="136"/>
      <c r="GX52" s="136"/>
      <c r="GY52" s="136"/>
      <c r="GZ52" s="136"/>
      <c r="HA52" s="136"/>
      <c r="HB52" s="136"/>
      <c r="HC52" s="136"/>
      <c r="HD52" s="136"/>
      <c r="HE52" s="136"/>
      <c r="HF52" s="136"/>
      <c r="HG52" s="136"/>
      <c r="HH52" s="136"/>
      <c r="HI52" s="136"/>
      <c r="HJ52" s="136"/>
      <c r="HK52" s="136"/>
      <c r="HL52" s="136"/>
      <c r="HM52" s="136"/>
      <c r="HN52" s="136"/>
      <c r="HO52" s="136"/>
      <c r="HP52" s="136"/>
      <c r="HQ52" s="136"/>
      <c r="HR52" s="136"/>
      <c r="HS52" s="136"/>
      <c r="HT52" s="136"/>
      <c r="HU52" s="136"/>
      <c r="HV52" s="136"/>
      <c r="HW52" s="136"/>
      <c r="HX52" s="136"/>
      <c r="HY52" s="136"/>
      <c r="HZ52" s="136"/>
      <c r="IA52" s="136"/>
      <c r="IB52" s="136"/>
      <c r="IC52" s="136"/>
      <c r="ID52" s="136"/>
      <c r="IE52" s="136"/>
      <c r="IF52" s="136"/>
      <c r="IG52" s="136"/>
      <c r="IH52" s="136"/>
      <c r="II52" s="136"/>
      <c r="IJ52" s="136"/>
      <c r="IK52" s="136"/>
      <c r="IL52" s="136"/>
      <c r="IM52" s="136"/>
      <c r="IN52" s="136"/>
      <c r="IO52" s="136"/>
      <c r="IP52" s="136"/>
      <c r="IQ52" s="136"/>
      <c r="IR52" s="136"/>
      <c r="IS52" s="136"/>
      <c r="IT52" s="136"/>
      <c r="IU52" s="136"/>
      <c r="IV52" s="136"/>
      <c r="IW52" s="136"/>
    </row>
    <row r="53" customFormat="false" ht="11.25" hidden="true" customHeight="true" outlineLevel="0" collapsed="false">
      <c r="A53" s="187" t="s">
        <v>184</v>
      </c>
      <c r="B53" s="135" t="n">
        <v>55</v>
      </c>
      <c r="C53" s="199" t="n">
        <v>20.72</v>
      </c>
      <c r="D53" s="199" t="n">
        <v>27.5</v>
      </c>
      <c r="E53" s="199" t="n">
        <v>25.3958620689655</v>
      </c>
      <c r="F53" s="161" t="n">
        <v>30.25</v>
      </c>
      <c r="G53" s="199" t="n">
        <v>30.5</v>
      </c>
      <c r="H53" s="199" t="n">
        <v>30</v>
      </c>
      <c r="I53" s="161" t="n">
        <v>30.5</v>
      </c>
      <c r="J53" s="199" t="n">
        <v>30</v>
      </c>
      <c r="K53" s="199" t="n">
        <v>31</v>
      </c>
      <c r="L53" s="199" t="n">
        <v>35.25</v>
      </c>
      <c r="M53" s="199" t="n">
        <v>46.25</v>
      </c>
      <c r="N53" s="199" t="n">
        <v>37.5</v>
      </c>
      <c r="O53" s="161" t="n">
        <v>61.5</v>
      </c>
      <c r="P53" s="199" t="n">
        <v>61</v>
      </c>
      <c r="Q53" s="199" t="n">
        <v>70</v>
      </c>
      <c r="R53" s="199" t="n">
        <v>53.5</v>
      </c>
      <c r="S53" s="161" t="n">
        <v>37.75</v>
      </c>
      <c r="T53" s="199" t="n">
        <v>39</v>
      </c>
      <c r="U53" s="199" t="n">
        <v>36.5</v>
      </c>
      <c r="V53" s="199" t="n">
        <v>37.75</v>
      </c>
      <c r="W53" s="199" t="n">
        <v>41.7852941176471</v>
      </c>
      <c r="X53" s="199" t="n">
        <v>44.6343137254902</v>
      </c>
      <c r="Y53" s="199" t="n">
        <v>44.1363422818792</v>
      </c>
      <c r="Z53" s="199" t="n">
        <v>45.2927843137255</v>
      </c>
      <c r="AA53" s="199" t="n">
        <v>45.8406764705882</v>
      </c>
      <c r="AB53" s="199" t="n">
        <v>46.42375</v>
      </c>
      <c r="AC53" s="169" t="n">
        <v>44.9149548775247</v>
      </c>
      <c r="AF53" s="136"/>
      <c r="AG53" s="136" t="n">
        <v>30.5</v>
      </c>
      <c r="AH53" s="136" t="n">
        <v>30</v>
      </c>
      <c r="AI53" s="136" t="n">
        <v>36.75</v>
      </c>
      <c r="AJ53" s="136"/>
      <c r="AK53" s="136"/>
      <c r="AL53" s="136"/>
      <c r="AM53" s="136"/>
      <c r="AN53" s="136"/>
      <c r="AO53" s="136"/>
      <c r="AP53" s="136"/>
      <c r="AQ53" s="136"/>
      <c r="AR53" s="136"/>
      <c r="AS53" s="136"/>
      <c r="AT53" s="136"/>
      <c r="AU53" s="136"/>
      <c r="AV53" s="136"/>
      <c r="AW53" s="136"/>
      <c r="AX53" s="136"/>
      <c r="AY53" s="136"/>
      <c r="AZ53" s="136"/>
      <c r="BA53" s="136"/>
      <c r="BB53" s="136"/>
      <c r="BC53" s="136"/>
      <c r="BD53" s="136"/>
      <c r="BE53" s="136"/>
      <c r="BF53" s="136"/>
      <c r="BG53" s="136"/>
      <c r="BH53" s="136"/>
      <c r="BI53" s="136"/>
      <c r="BJ53" s="136"/>
      <c r="BK53" s="136"/>
      <c r="BL53" s="136"/>
      <c r="BM53" s="136"/>
      <c r="BN53" s="136"/>
      <c r="BO53" s="136"/>
      <c r="BP53" s="136"/>
      <c r="BQ53" s="136"/>
      <c r="BR53" s="136"/>
      <c r="BS53" s="136"/>
      <c r="BT53" s="136"/>
      <c r="BU53" s="136"/>
      <c r="BV53" s="136"/>
      <c r="BW53" s="136"/>
      <c r="BX53" s="136"/>
      <c r="BY53" s="136"/>
      <c r="BZ53" s="136"/>
      <c r="CA53" s="136"/>
      <c r="CB53" s="136"/>
      <c r="CC53" s="136"/>
      <c r="CD53" s="136"/>
      <c r="CE53" s="136"/>
      <c r="CF53" s="136"/>
      <c r="CG53" s="136"/>
      <c r="CH53" s="136"/>
      <c r="CI53" s="136"/>
      <c r="CJ53" s="136"/>
      <c r="CK53" s="136"/>
      <c r="CL53" s="136"/>
      <c r="CM53" s="136"/>
      <c r="CN53" s="136"/>
      <c r="CO53" s="136"/>
      <c r="CP53" s="136"/>
      <c r="CQ53" s="136"/>
      <c r="CR53" s="136"/>
      <c r="CS53" s="136"/>
      <c r="CT53" s="136"/>
      <c r="CU53" s="136"/>
      <c r="CV53" s="136"/>
      <c r="CW53" s="136"/>
      <c r="CX53" s="136"/>
      <c r="CY53" s="136"/>
      <c r="CZ53" s="136"/>
      <c r="DA53" s="136"/>
      <c r="DB53" s="136"/>
      <c r="DC53" s="136"/>
      <c r="DD53" s="136"/>
      <c r="DE53" s="136"/>
      <c r="DF53" s="136"/>
      <c r="DG53" s="136"/>
      <c r="DH53" s="136"/>
      <c r="DI53" s="136"/>
      <c r="DJ53" s="136"/>
      <c r="DK53" s="136"/>
      <c r="DL53" s="136"/>
      <c r="DM53" s="136"/>
      <c r="DN53" s="136"/>
      <c r="DO53" s="136"/>
      <c r="DP53" s="136"/>
      <c r="DQ53" s="136"/>
      <c r="DR53" s="136"/>
      <c r="DS53" s="136"/>
      <c r="DT53" s="136"/>
      <c r="DU53" s="136"/>
      <c r="DV53" s="136"/>
      <c r="DW53" s="136"/>
      <c r="DX53" s="136"/>
      <c r="DY53" s="136"/>
      <c r="DZ53" s="136"/>
      <c r="EA53" s="136"/>
      <c r="EB53" s="136"/>
      <c r="EC53" s="136"/>
      <c r="ED53" s="136"/>
      <c r="EE53" s="136"/>
      <c r="EF53" s="136"/>
      <c r="EG53" s="136"/>
      <c r="EH53" s="136"/>
      <c r="EI53" s="136"/>
      <c r="EJ53" s="136"/>
      <c r="EK53" s="136"/>
      <c r="EL53" s="136"/>
      <c r="EM53" s="136"/>
      <c r="EN53" s="136"/>
      <c r="EO53" s="136"/>
      <c r="EP53" s="136"/>
      <c r="EQ53" s="136"/>
      <c r="ER53" s="136"/>
      <c r="ES53" s="136"/>
      <c r="ET53" s="136"/>
      <c r="EU53" s="136"/>
      <c r="EV53" s="136"/>
      <c r="EW53" s="136"/>
      <c r="EX53" s="136"/>
      <c r="EY53" s="136"/>
      <c r="EZ53" s="136"/>
      <c r="FA53" s="136"/>
      <c r="FB53" s="136"/>
      <c r="FC53" s="136"/>
      <c r="FD53" s="136"/>
      <c r="FE53" s="136"/>
      <c r="FF53" s="136"/>
      <c r="FG53" s="136"/>
      <c r="FH53" s="136"/>
      <c r="FI53" s="136"/>
      <c r="FJ53" s="136"/>
      <c r="FK53" s="136"/>
      <c r="FL53" s="136"/>
      <c r="FM53" s="136"/>
      <c r="FN53" s="136"/>
      <c r="FO53" s="136"/>
      <c r="FP53" s="136"/>
      <c r="FQ53" s="136"/>
      <c r="FR53" s="136"/>
      <c r="FS53" s="136"/>
      <c r="FT53" s="136"/>
      <c r="FU53" s="136"/>
      <c r="FV53" s="136"/>
      <c r="FW53" s="136"/>
      <c r="FX53" s="136"/>
      <c r="FY53" s="136"/>
      <c r="FZ53" s="136"/>
      <c r="GA53" s="136"/>
      <c r="GB53" s="136"/>
      <c r="GC53" s="136"/>
      <c r="GD53" s="136"/>
      <c r="GE53" s="136"/>
      <c r="GF53" s="136"/>
      <c r="GG53" s="136"/>
      <c r="GH53" s="136"/>
      <c r="GI53" s="136"/>
      <c r="GJ53" s="136"/>
      <c r="GK53" s="136"/>
      <c r="GL53" s="136"/>
      <c r="GM53" s="136"/>
      <c r="GN53" s="136"/>
      <c r="GO53" s="136"/>
      <c r="GP53" s="136"/>
      <c r="GQ53" s="136"/>
      <c r="GR53" s="136"/>
      <c r="GS53" s="136"/>
      <c r="GT53" s="136"/>
      <c r="GU53" s="136"/>
      <c r="GV53" s="136"/>
      <c r="GW53" s="136"/>
      <c r="GX53" s="136"/>
      <c r="GY53" s="136"/>
      <c r="GZ53" s="136"/>
      <c r="HA53" s="136"/>
      <c r="HB53" s="136"/>
      <c r="HC53" s="136"/>
      <c r="HD53" s="136"/>
      <c r="HE53" s="136"/>
      <c r="HF53" s="136"/>
      <c r="HG53" s="136"/>
      <c r="HH53" s="136"/>
      <c r="HI53" s="136"/>
      <c r="HJ53" s="136"/>
      <c r="HK53" s="136"/>
      <c r="HL53" s="136"/>
      <c r="HM53" s="136"/>
      <c r="HN53" s="136"/>
      <c r="HO53" s="136"/>
      <c r="HP53" s="136"/>
      <c r="HQ53" s="136"/>
      <c r="HR53" s="136"/>
      <c r="HS53" s="136"/>
      <c r="HT53" s="136"/>
      <c r="HU53" s="136"/>
      <c r="HV53" s="136"/>
      <c r="HW53" s="136"/>
      <c r="HX53" s="136"/>
      <c r="HY53" s="136"/>
      <c r="HZ53" s="136"/>
      <c r="IA53" s="136"/>
      <c r="IB53" s="136"/>
      <c r="IC53" s="136"/>
      <c r="ID53" s="136"/>
      <c r="IE53" s="136"/>
      <c r="IF53" s="136"/>
      <c r="IG53" s="136"/>
      <c r="IH53" s="136"/>
      <c r="II53" s="136"/>
      <c r="IJ53" s="136"/>
      <c r="IK53" s="136"/>
      <c r="IL53" s="136"/>
      <c r="IM53" s="136"/>
      <c r="IN53" s="136"/>
      <c r="IO53" s="136"/>
      <c r="IP53" s="136"/>
      <c r="IQ53" s="136"/>
      <c r="IR53" s="136"/>
      <c r="IS53" s="136"/>
      <c r="IT53" s="136"/>
      <c r="IU53" s="136"/>
      <c r="IV53" s="136"/>
      <c r="IW53" s="136"/>
    </row>
    <row r="54" customFormat="false" ht="11.25" hidden="true" customHeight="true" outlineLevel="0" collapsed="false">
      <c r="A54" s="187"/>
      <c r="C54" s="199"/>
      <c r="D54" s="199"/>
      <c r="E54" s="199"/>
      <c r="F54" s="161"/>
      <c r="G54" s="199"/>
      <c r="H54" s="199"/>
      <c r="I54" s="161"/>
      <c r="J54" s="199"/>
      <c r="K54" s="199"/>
      <c r="L54" s="199"/>
      <c r="M54" s="199"/>
      <c r="N54" s="199"/>
      <c r="O54" s="161"/>
      <c r="P54" s="199"/>
      <c r="Q54" s="199"/>
      <c r="R54" s="199"/>
      <c r="S54" s="161"/>
      <c r="T54" s="199"/>
      <c r="U54" s="199"/>
      <c r="V54" s="199"/>
      <c r="W54" s="199"/>
      <c r="X54" s="199"/>
      <c r="Y54" s="199"/>
      <c r="Z54" s="199"/>
      <c r="AA54" s="199"/>
      <c r="AB54" s="199"/>
      <c r="AC54" s="169"/>
      <c r="AF54" s="136"/>
      <c r="AG54" s="136"/>
      <c r="AH54" s="136"/>
      <c r="AI54" s="136"/>
      <c r="AJ54" s="136"/>
      <c r="AK54" s="136"/>
      <c r="AL54" s="136"/>
      <c r="AM54" s="136"/>
      <c r="AN54" s="136"/>
      <c r="AO54" s="136"/>
      <c r="AP54" s="136"/>
      <c r="AQ54" s="136"/>
      <c r="AR54" s="136"/>
      <c r="AS54" s="136"/>
      <c r="AT54" s="136"/>
      <c r="AU54" s="136"/>
      <c r="AV54" s="136"/>
      <c r="AW54" s="136"/>
      <c r="AX54" s="136"/>
      <c r="AY54" s="136"/>
      <c r="AZ54" s="136"/>
      <c r="BA54" s="136"/>
      <c r="BB54" s="136"/>
      <c r="BC54" s="136"/>
      <c r="BD54" s="136"/>
      <c r="BE54" s="136"/>
      <c r="BF54" s="136"/>
      <c r="BG54" s="136"/>
      <c r="BH54" s="136"/>
      <c r="BI54" s="136"/>
      <c r="BJ54" s="136"/>
      <c r="BK54" s="136"/>
      <c r="BL54" s="136"/>
      <c r="BM54" s="136"/>
      <c r="BN54" s="136"/>
      <c r="BO54" s="136"/>
      <c r="BP54" s="136"/>
      <c r="BQ54" s="136"/>
      <c r="BR54" s="136"/>
      <c r="BS54" s="136"/>
      <c r="BT54" s="136"/>
      <c r="BU54" s="136"/>
      <c r="BV54" s="136"/>
      <c r="BW54" s="136"/>
      <c r="BX54" s="136"/>
      <c r="BY54" s="136"/>
      <c r="BZ54" s="136"/>
      <c r="CA54" s="136"/>
      <c r="CB54" s="136"/>
      <c r="CC54" s="136"/>
      <c r="CD54" s="136"/>
      <c r="CE54" s="136"/>
      <c r="CF54" s="136"/>
      <c r="CG54" s="136"/>
      <c r="CH54" s="136"/>
      <c r="CI54" s="136"/>
      <c r="CJ54" s="136"/>
      <c r="CK54" s="136"/>
      <c r="CL54" s="136"/>
      <c r="CM54" s="136"/>
      <c r="CN54" s="136"/>
      <c r="CO54" s="136"/>
      <c r="CP54" s="136"/>
      <c r="CQ54" s="136"/>
      <c r="CR54" s="136"/>
      <c r="CS54" s="136"/>
      <c r="CT54" s="136"/>
      <c r="CU54" s="136"/>
      <c r="CV54" s="136"/>
      <c r="CW54" s="136"/>
      <c r="CX54" s="136"/>
      <c r="CY54" s="136"/>
      <c r="CZ54" s="136"/>
      <c r="DA54" s="136"/>
      <c r="DB54" s="136"/>
      <c r="DC54" s="136"/>
      <c r="DD54" s="136"/>
      <c r="DE54" s="136"/>
      <c r="DF54" s="136"/>
      <c r="DG54" s="136"/>
      <c r="DH54" s="136"/>
      <c r="DI54" s="136"/>
      <c r="DJ54" s="136"/>
      <c r="DK54" s="136"/>
      <c r="DL54" s="136"/>
      <c r="DM54" s="136"/>
      <c r="DN54" s="136"/>
      <c r="DO54" s="136"/>
      <c r="DP54" s="136"/>
      <c r="DQ54" s="136"/>
      <c r="DR54" s="136"/>
      <c r="DS54" s="136"/>
      <c r="DT54" s="136"/>
      <c r="DU54" s="136"/>
      <c r="DV54" s="136"/>
      <c r="DW54" s="136"/>
      <c r="DX54" s="136"/>
      <c r="DY54" s="136"/>
      <c r="DZ54" s="136"/>
      <c r="EA54" s="136"/>
      <c r="EB54" s="136"/>
      <c r="EC54" s="136"/>
      <c r="ED54" s="136"/>
      <c r="EE54" s="136"/>
      <c r="EF54" s="136"/>
      <c r="EG54" s="136"/>
      <c r="EH54" s="136"/>
      <c r="EI54" s="136"/>
      <c r="EJ54" s="136"/>
      <c r="EK54" s="136"/>
      <c r="EL54" s="136"/>
      <c r="EM54" s="136"/>
      <c r="EN54" s="136"/>
      <c r="EO54" s="136"/>
      <c r="EP54" s="136"/>
      <c r="EQ54" s="136"/>
      <c r="ER54" s="136"/>
      <c r="ES54" s="136"/>
      <c r="ET54" s="136"/>
      <c r="EU54" s="136"/>
      <c r="EV54" s="136"/>
      <c r="EW54" s="136"/>
      <c r="EX54" s="136"/>
      <c r="EY54" s="136"/>
      <c r="EZ54" s="136"/>
      <c r="FA54" s="136"/>
      <c r="FB54" s="136"/>
      <c r="FC54" s="136"/>
      <c r="FD54" s="136"/>
      <c r="FE54" s="136"/>
      <c r="FF54" s="136"/>
      <c r="FG54" s="136"/>
      <c r="FH54" s="136"/>
      <c r="FI54" s="136"/>
      <c r="FJ54" s="136"/>
      <c r="FK54" s="136"/>
      <c r="FL54" s="136"/>
      <c r="FM54" s="136"/>
      <c r="FN54" s="136"/>
      <c r="FO54" s="136"/>
      <c r="FP54" s="136"/>
      <c r="FQ54" s="136"/>
      <c r="FR54" s="136"/>
      <c r="FS54" s="136"/>
      <c r="FT54" s="136"/>
      <c r="FU54" s="136"/>
      <c r="FV54" s="136"/>
      <c r="FW54" s="136"/>
      <c r="FX54" s="136"/>
      <c r="FY54" s="136"/>
      <c r="FZ54" s="136"/>
      <c r="GA54" s="136"/>
      <c r="GB54" s="136"/>
      <c r="GC54" s="136"/>
      <c r="GD54" s="136"/>
      <c r="GE54" s="136"/>
      <c r="GF54" s="136"/>
      <c r="GG54" s="136"/>
      <c r="GH54" s="136"/>
      <c r="GI54" s="136"/>
      <c r="GJ54" s="136"/>
      <c r="GK54" s="136"/>
      <c r="GL54" s="136"/>
      <c r="GM54" s="136"/>
      <c r="GN54" s="136"/>
      <c r="GO54" s="136"/>
      <c r="GP54" s="136"/>
      <c r="GQ54" s="136"/>
      <c r="GR54" s="136"/>
      <c r="GS54" s="136"/>
      <c r="GT54" s="136"/>
      <c r="GU54" s="136"/>
      <c r="GV54" s="136"/>
      <c r="GW54" s="136"/>
      <c r="GX54" s="136"/>
      <c r="GY54" s="136"/>
      <c r="GZ54" s="136"/>
      <c r="HA54" s="136"/>
      <c r="HB54" s="136"/>
      <c r="HC54" s="136"/>
      <c r="HD54" s="136"/>
      <c r="HE54" s="136"/>
      <c r="HF54" s="136"/>
      <c r="HG54" s="136"/>
      <c r="HH54" s="136"/>
      <c r="HI54" s="136"/>
      <c r="HJ54" s="136"/>
      <c r="HK54" s="136"/>
      <c r="HL54" s="136"/>
      <c r="HM54" s="136"/>
      <c r="HN54" s="136"/>
      <c r="HO54" s="136"/>
      <c r="HP54" s="136"/>
      <c r="HQ54" s="136"/>
      <c r="HR54" s="136"/>
      <c r="HS54" s="136"/>
      <c r="HT54" s="136"/>
      <c r="HU54" s="136"/>
      <c r="HV54" s="136"/>
      <c r="HW54" s="136"/>
      <c r="HX54" s="136"/>
      <c r="HY54" s="136"/>
      <c r="HZ54" s="136"/>
      <c r="IA54" s="136"/>
      <c r="IB54" s="136"/>
      <c r="IC54" s="136"/>
      <c r="ID54" s="136"/>
      <c r="IE54" s="136"/>
      <c r="IF54" s="136"/>
      <c r="IG54" s="136"/>
      <c r="IH54" s="136"/>
      <c r="II54" s="136"/>
      <c r="IJ54" s="136"/>
      <c r="IK54" s="136"/>
      <c r="IL54" s="136"/>
      <c r="IM54" s="136"/>
      <c r="IN54" s="136"/>
      <c r="IO54" s="136"/>
      <c r="IP54" s="136"/>
      <c r="IQ54" s="136"/>
      <c r="IR54" s="136"/>
      <c r="IS54" s="136"/>
      <c r="IT54" s="136"/>
      <c r="IU54" s="136"/>
      <c r="IV54" s="136"/>
      <c r="IW54" s="136"/>
    </row>
    <row r="55" customFormat="false" ht="11.25" hidden="true" customHeight="true" outlineLevel="0" collapsed="false">
      <c r="A55" s="187" t="s">
        <v>187</v>
      </c>
      <c r="C55" s="199"/>
      <c r="D55" s="199"/>
      <c r="E55" s="199"/>
      <c r="F55" s="161"/>
      <c r="G55" s="199"/>
      <c r="H55" s="199"/>
      <c r="I55" s="161"/>
      <c r="J55" s="199"/>
      <c r="K55" s="199"/>
      <c r="L55" s="199"/>
      <c r="M55" s="199"/>
      <c r="N55" s="199"/>
      <c r="O55" s="161"/>
      <c r="P55" s="199"/>
      <c r="Q55" s="199"/>
      <c r="R55" s="199"/>
      <c r="S55" s="161"/>
      <c r="T55" s="199"/>
      <c r="U55" s="199"/>
      <c r="V55" s="199"/>
      <c r="W55" s="199"/>
      <c r="X55" s="199"/>
      <c r="Y55" s="199"/>
      <c r="Z55" s="199"/>
      <c r="AA55" s="199"/>
      <c r="AB55" s="199"/>
      <c r="AC55" s="169"/>
      <c r="AF55" s="136"/>
      <c r="AG55" s="136"/>
      <c r="AH55" s="136"/>
      <c r="AI55" s="136"/>
      <c r="AJ55" s="136"/>
      <c r="AK55" s="136"/>
      <c r="AL55" s="136"/>
      <c r="AM55" s="136"/>
      <c r="AN55" s="136"/>
      <c r="AO55" s="136"/>
      <c r="AP55" s="136"/>
      <c r="AQ55" s="136"/>
      <c r="AR55" s="136"/>
      <c r="AS55" s="136"/>
      <c r="AT55" s="136"/>
      <c r="AU55" s="136"/>
      <c r="AV55" s="136"/>
      <c r="AW55" s="136"/>
      <c r="AX55" s="136"/>
      <c r="AY55" s="136"/>
      <c r="AZ55" s="136"/>
      <c r="BA55" s="136"/>
      <c r="BB55" s="136"/>
      <c r="BC55" s="136"/>
      <c r="BD55" s="136"/>
      <c r="BE55" s="136"/>
      <c r="BF55" s="136"/>
      <c r="BG55" s="136"/>
      <c r="BH55" s="136"/>
      <c r="BI55" s="136"/>
      <c r="BJ55" s="136"/>
      <c r="BK55" s="136"/>
      <c r="BL55" s="136"/>
      <c r="BM55" s="136"/>
      <c r="BN55" s="136"/>
      <c r="BO55" s="136"/>
      <c r="BP55" s="136"/>
      <c r="BQ55" s="136"/>
      <c r="BR55" s="136"/>
      <c r="BS55" s="136"/>
      <c r="BT55" s="136"/>
      <c r="BU55" s="136"/>
      <c r="BV55" s="136"/>
      <c r="BW55" s="136"/>
      <c r="BX55" s="136"/>
      <c r="BY55" s="136"/>
      <c r="BZ55" s="136"/>
      <c r="CA55" s="136"/>
      <c r="CB55" s="136"/>
      <c r="CC55" s="136"/>
      <c r="CD55" s="136"/>
      <c r="CE55" s="136"/>
      <c r="CF55" s="136"/>
      <c r="CG55" s="136"/>
      <c r="CH55" s="136"/>
      <c r="CI55" s="136"/>
      <c r="CJ55" s="136"/>
      <c r="CK55" s="136"/>
      <c r="CL55" s="136"/>
      <c r="CM55" s="136"/>
      <c r="CN55" s="136"/>
      <c r="CO55" s="136"/>
      <c r="CP55" s="136"/>
      <c r="CQ55" s="136"/>
      <c r="CR55" s="136"/>
      <c r="CS55" s="136"/>
      <c r="CT55" s="136"/>
      <c r="CU55" s="136"/>
      <c r="CV55" s="136"/>
      <c r="CW55" s="136"/>
      <c r="CX55" s="136"/>
      <c r="CY55" s="136"/>
      <c r="CZ55" s="136"/>
      <c r="DA55" s="136"/>
      <c r="DB55" s="136"/>
      <c r="DC55" s="136"/>
      <c r="DD55" s="136"/>
      <c r="DE55" s="136"/>
      <c r="DF55" s="136"/>
      <c r="DG55" s="136"/>
      <c r="DH55" s="136"/>
      <c r="DI55" s="136"/>
      <c r="DJ55" s="136"/>
      <c r="DK55" s="136"/>
      <c r="DL55" s="136"/>
      <c r="DM55" s="136"/>
      <c r="DN55" s="136"/>
      <c r="DO55" s="136"/>
      <c r="DP55" s="136"/>
      <c r="DQ55" s="136"/>
      <c r="DR55" s="136"/>
      <c r="DS55" s="136"/>
      <c r="DT55" s="136"/>
      <c r="DU55" s="136"/>
      <c r="DV55" s="136"/>
      <c r="DW55" s="136"/>
      <c r="DX55" s="136"/>
      <c r="DY55" s="136"/>
      <c r="DZ55" s="136"/>
      <c r="EA55" s="136"/>
      <c r="EB55" s="136"/>
      <c r="EC55" s="136"/>
      <c r="ED55" s="136"/>
      <c r="EE55" s="136"/>
      <c r="EF55" s="136"/>
      <c r="EG55" s="136"/>
      <c r="EH55" s="136"/>
      <c r="EI55" s="136"/>
      <c r="EJ55" s="136"/>
      <c r="EK55" s="136"/>
      <c r="EL55" s="136"/>
      <c r="EM55" s="136"/>
      <c r="EN55" s="136"/>
      <c r="EO55" s="136"/>
      <c r="EP55" s="136"/>
      <c r="EQ55" s="136"/>
      <c r="ER55" s="136"/>
      <c r="ES55" s="136"/>
      <c r="ET55" s="136"/>
      <c r="EU55" s="136"/>
      <c r="EV55" s="136"/>
      <c r="EW55" s="136"/>
      <c r="EX55" s="136"/>
      <c r="EY55" s="136"/>
      <c r="EZ55" s="136"/>
      <c r="FA55" s="136"/>
      <c r="FB55" s="136"/>
      <c r="FC55" s="136"/>
      <c r="FD55" s="136"/>
      <c r="FE55" s="136"/>
      <c r="FF55" s="136"/>
      <c r="FG55" s="136"/>
      <c r="FH55" s="136"/>
      <c r="FI55" s="136"/>
      <c r="FJ55" s="136"/>
      <c r="FK55" s="136"/>
      <c r="FL55" s="136"/>
      <c r="FM55" s="136"/>
      <c r="FN55" s="136"/>
      <c r="FO55" s="136"/>
      <c r="FP55" s="136"/>
      <c r="FQ55" s="136"/>
      <c r="FR55" s="136"/>
      <c r="FS55" s="136"/>
      <c r="FT55" s="136"/>
      <c r="FU55" s="136"/>
      <c r="FV55" s="136"/>
      <c r="FW55" s="136"/>
      <c r="FX55" s="136"/>
      <c r="FY55" s="136"/>
      <c r="FZ55" s="136"/>
      <c r="GA55" s="136"/>
      <c r="GB55" s="136"/>
      <c r="GC55" s="136"/>
      <c r="GD55" s="136"/>
      <c r="GE55" s="136"/>
      <c r="GF55" s="136"/>
      <c r="GG55" s="136"/>
      <c r="GH55" s="136"/>
      <c r="GI55" s="136"/>
      <c r="GJ55" s="136"/>
      <c r="GK55" s="136"/>
      <c r="GL55" s="136"/>
      <c r="GM55" s="136"/>
      <c r="GN55" s="136"/>
      <c r="GO55" s="136"/>
      <c r="GP55" s="136"/>
      <c r="GQ55" s="136"/>
      <c r="GR55" s="136"/>
      <c r="GS55" s="136"/>
      <c r="GT55" s="136"/>
      <c r="GU55" s="136"/>
      <c r="GV55" s="136"/>
      <c r="GW55" s="136"/>
      <c r="GX55" s="136"/>
      <c r="GY55" s="136"/>
      <c r="GZ55" s="136"/>
      <c r="HA55" s="136"/>
      <c r="HB55" s="136"/>
      <c r="HC55" s="136"/>
      <c r="HD55" s="136"/>
      <c r="HE55" s="136"/>
      <c r="HF55" s="136"/>
      <c r="HG55" s="136"/>
      <c r="HH55" s="136"/>
      <c r="HI55" s="136"/>
      <c r="HJ55" s="136"/>
      <c r="HK55" s="136"/>
      <c r="HL55" s="136"/>
      <c r="HM55" s="136"/>
      <c r="HN55" s="136"/>
      <c r="HO55" s="136"/>
      <c r="HP55" s="136"/>
      <c r="HQ55" s="136"/>
      <c r="HR55" s="136"/>
      <c r="HS55" s="136"/>
      <c r="HT55" s="136"/>
      <c r="HU55" s="136"/>
      <c r="HV55" s="136"/>
      <c r="HW55" s="136"/>
      <c r="HX55" s="136"/>
      <c r="HY55" s="136"/>
      <c r="HZ55" s="136"/>
      <c r="IA55" s="136"/>
      <c r="IB55" s="136"/>
      <c r="IC55" s="136"/>
      <c r="ID55" s="136"/>
      <c r="IE55" s="136"/>
      <c r="IF55" s="136"/>
      <c r="IG55" s="136"/>
      <c r="IH55" s="136"/>
      <c r="II55" s="136"/>
      <c r="IJ55" s="136"/>
      <c r="IK55" s="136"/>
      <c r="IL55" s="136"/>
      <c r="IM55" s="136"/>
      <c r="IN55" s="136"/>
      <c r="IO55" s="136"/>
      <c r="IP55" s="136"/>
      <c r="IQ55" s="136"/>
      <c r="IR55" s="136"/>
      <c r="IS55" s="136"/>
      <c r="IT55" s="136"/>
      <c r="IU55" s="136"/>
      <c r="IV55" s="136"/>
      <c r="IW55" s="136"/>
    </row>
    <row r="56" customFormat="false" ht="11.25" hidden="true" customHeight="true" outlineLevel="0" collapsed="false">
      <c r="A56" s="187" t="s">
        <v>187</v>
      </c>
      <c r="B56" s="135" t="n">
        <v>44.875</v>
      </c>
      <c r="C56" s="199" t="n">
        <v>27.4499954986572</v>
      </c>
      <c r="D56" s="199" t="n">
        <v>45.9511250839233</v>
      </c>
      <c r="E56" s="199" t="n">
        <v>40.2093952126338</v>
      </c>
      <c r="F56" s="161" t="n">
        <v>63.7033051799877</v>
      </c>
      <c r="G56" s="199" t="n">
        <v>63.526620735952</v>
      </c>
      <c r="H56" s="199" t="n">
        <v>63.8799896240234</v>
      </c>
      <c r="I56" s="161" t="n">
        <v>57.801664352417</v>
      </c>
      <c r="J56" s="199" t="n">
        <v>63.5490570068359</v>
      </c>
      <c r="K56" s="199" t="n">
        <v>52.0542716979981</v>
      </c>
      <c r="L56" s="199" t="n">
        <v>53.0992889404297</v>
      </c>
      <c r="M56" s="199" t="n">
        <v>54.1543922424316</v>
      </c>
      <c r="N56" s="199" t="n">
        <v>53.1026509602865</v>
      </c>
      <c r="O56" s="161" t="n">
        <v>49.6656723378456</v>
      </c>
      <c r="P56" s="199" t="n">
        <v>49.0287222080909</v>
      </c>
      <c r="Q56" s="199" t="n">
        <v>49.8691754593219</v>
      </c>
      <c r="R56" s="199" t="n">
        <v>50.0991193461239</v>
      </c>
      <c r="S56" s="161" t="n">
        <v>64.1634755194815</v>
      </c>
      <c r="T56" s="199" t="n">
        <v>58.7068508596049</v>
      </c>
      <c r="U56" s="199" t="n">
        <v>64.6545057708726</v>
      </c>
      <c r="V56" s="199" t="n">
        <v>69.129069927967</v>
      </c>
      <c r="W56" s="199" t="n">
        <v>57.5646122117265</v>
      </c>
      <c r="X56" s="199" t="n">
        <v>49.6478098155332</v>
      </c>
      <c r="Y56" s="199" t="n">
        <v>50.3862071601254</v>
      </c>
      <c r="Z56" s="199" t="n">
        <v>48.9363222096564</v>
      </c>
      <c r="AA56" s="199" t="n">
        <v>47.3324982784283</v>
      </c>
      <c r="AB56" s="199" t="n">
        <v>49.8247098477623</v>
      </c>
      <c r="AC56" s="169" t="n">
        <v>49.3814377236481</v>
      </c>
      <c r="AF56" s="136"/>
      <c r="AG56" s="136" t="n">
        <v>63.526620735952</v>
      </c>
      <c r="AH56" s="136" t="n">
        <v>63.8799896240234</v>
      </c>
      <c r="AI56" s="136" t="n">
        <v>69.0390530395508</v>
      </c>
      <c r="AJ56" s="136"/>
      <c r="AK56" s="136"/>
      <c r="AL56" s="136"/>
      <c r="AM56" s="136"/>
      <c r="AN56" s="136"/>
      <c r="AO56" s="136"/>
      <c r="AP56" s="136"/>
      <c r="AQ56" s="136"/>
      <c r="AR56" s="136"/>
      <c r="AS56" s="136"/>
      <c r="AT56" s="136"/>
      <c r="AU56" s="136"/>
      <c r="AV56" s="136"/>
      <c r="AW56" s="136"/>
      <c r="AX56" s="136"/>
      <c r="AY56" s="136"/>
      <c r="AZ56" s="136"/>
      <c r="BA56" s="136"/>
      <c r="BB56" s="136"/>
      <c r="BC56" s="136"/>
      <c r="BD56" s="136"/>
      <c r="BE56" s="136"/>
      <c r="BF56" s="136"/>
      <c r="BG56" s="136"/>
      <c r="BH56" s="136"/>
      <c r="BI56" s="136"/>
      <c r="BJ56" s="136"/>
      <c r="BK56" s="136"/>
      <c r="BL56" s="136"/>
      <c r="BM56" s="136"/>
      <c r="BN56" s="136"/>
      <c r="BO56" s="136"/>
      <c r="BP56" s="136"/>
      <c r="BQ56" s="136"/>
      <c r="BR56" s="136"/>
      <c r="BS56" s="136"/>
      <c r="BT56" s="136"/>
      <c r="BU56" s="136"/>
      <c r="BV56" s="136"/>
      <c r="BW56" s="136"/>
      <c r="BX56" s="136"/>
      <c r="BY56" s="136"/>
      <c r="BZ56" s="136"/>
      <c r="CA56" s="136"/>
      <c r="CB56" s="136"/>
      <c r="CC56" s="136"/>
      <c r="CD56" s="136"/>
      <c r="CE56" s="136"/>
      <c r="CF56" s="136"/>
      <c r="CG56" s="136"/>
      <c r="CH56" s="136"/>
      <c r="CI56" s="136"/>
      <c r="CJ56" s="136"/>
      <c r="CK56" s="136"/>
      <c r="CL56" s="136"/>
      <c r="CM56" s="136"/>
      <c r="CN56" s="136"/>
      <c r="CO56" s="136"/>
      <c r="CP56" s="136"/>
      <c r="CQ56" s="136"/>
      <c r="CR56" s="136"/>
      <c r="CS56" s="136"/>
      <c r="CT56" s="136"/>
      <c r="CU56" s="136"/>
      <c r="CV56" s="136"/>
      <c r="CW56" s="136"/>
      <c r="CX56" s="136"/>
      <c r="CY56" s="136"/>
      <c r="CZ56" s="136"/>
      <c r="DA56" s="136"/>
      <c r="DB56" s="136"/>
      <c r="DC56" s="136"/>
      <c r="DD56" s="136"/>
      <c r="DE56" s="136"/>
      <c r="DF56" s="136"/>
      <c r="DG56" s="136"/>
      <c r="DH56" s="136"/>
      <c r="DI56" s="136"/>
      <c r="DJ56" s="136"/>
      <c r="DK56" s="136"/>
      <c r="DL56" s="136"/>
      <c r="DM56" s="136"/>
      <c r="DN56" s="136"/>
      <c r="DO56" s="136"/>
      <c r="DP56" s="136"/>
      <c r="DQ56" s="136"/>
      <c r="DR56" s="136"/>
      <c r="DS56" s="136"/>
      <c r="DT56" s="136"/>
      <c r="DU56" s="136"/>
      <c r="DV56" s="136"/>
      <c r="DW56" s="136"/>
      <c r="DX56" s="136"/>
      <c r="DY56" s="136"/>
      <c r="DZ56" s="136"/>
      <c r="EA56" s="136"/>
      <c r="EB56" s="136"/>
      <c r="EC56" s="136"/>
      <c r="ED56" s="136"/>
      <c r="EE56" s="136"/>
      <c r="EF56" s="136"/>
      <c r="EG56" s="136"/>
      <c r="EH56" s="136"/>
      <c r="EI56" s="136"/>
      <c r="EJ56" s="136"/>
      <c r="EK56" s="136"/>
      <c r="EL56" s="136"/>
      <c r="EM56" s="136"/>
      <c r="EN56" s="136"/>
      <c r="EO56" s="136"/>
      <c r="EP56" s="136"/>
      <c r="EQ56" s="136"/>
      <c r="ER56" s="136"/>
      <c r="ES56" s="136"/>
      <c r="ET56" s="136"/>
      <c r="EU56" s="136"/>
      <c r="EV56" s="136"/>
      <c r="EW56" s="136"/>
      <c r="EX56" s="136"/>
      <c r="EY56" s="136"/>
      <c r="EZ56" s="136"/>
      <c r="FA56" s="136"/>
      <c r="FB56" s="136"/>
      <c r="FC56" s="136"/>
      <c r="FD56" s="136"/>
      <c r="FE56" s="136"/>
      <c r="FF56" s="136"/>
      <c r="FG56" s="136"/>
      <c r="FH56" s="136"/>
      <c r="FI56" s="136"/>
      <c r="FJ56" s="136"/>
      <c r="FK56" s="136"/>
      <c r="FL56" s="136"/>
      <c r="FM56" s="136"/>
      <c r="FN56" s="136"/>
      <c r="FO56" s="136"/>
      <c r="FP56" s="136"/>
      <c r="FQ56" s="136"/>
      <c r="FR56" s="136"/>
      <c r="FS56" s="136"/>
      <c r="FT56" s="136"/>
      <c r="FU56" s="136"/>
      <c r="FV56" s="136"/>
      <c r="FW56" s="136"/>
      <c r="FX56" s="136"/>
      <c r="FY56" s="136"/>
      <c r="FZ56" s="136"/>
      <c r="GA56" s="136"/>
      <c r="GB56" s="136"/>
      <c r="GC56" s="136"/>
      <c r="GD56" s="136"/>
      <c r="GE56" s="136"/>
      <c r="GF56" s="136"/>
      <c r="GG56" s="136"/>
      <c r="GH56" s="136"/>
      <c r="GI56" s="136"/>
      <c r="GJ56" s="136"/>
      <c r="GK56" s="136"/>
      <c r="GL56" s="136"/>
      <c r="GM56" s="136"/>
      <c r="GN56" s="136"/>
      <c r="GO56" s="136"/>
      <c r="GP56" s="136"/>
      <c r="GQ56" s="136"/>
      <c r="GR56" s="136"/>
      <c r="GS56" s="136"/>
      <c r="GT56" s="136"/>
      <c r="GU56" s="136"/>
      <c r="GV56" s="136"/>
      <c r="GW56" s="136"/>
      <c r="GX56" s="136"/>
      <c r="GY56" s="136"/>
      <c r="GZ56" s="136"/>
      <c r="HA56" s="136"/>
      <c r="HB56" s="136"/>
      <c r="HC56" s="136"/>
      <c r="HD56" s="136"/>
      <c r="HE56" s="136"/>
      <c r="HF56" s="136"/>
      <c r="HG56" s="136"/>
      <c r="HH56" s="136"/>
      <c r="HI56" s="136"/>
      <c r="HJ56" s="136"/>
      <c r="HK56" s="136"/>
      <c r="HL56" s="136"/>
      <c r="HM56" s="136"/>
      <c r="HN56" s="136"/>
      <c r="HO56" s="136"/>
      <c r="HP56" s="136"/>
      <c r="HQ56" s="136"/>
      <c r="HR56" s="136"/>
      <c r="HS56" s="136"/>
      <c r="HT56" s="136"/>
      <c r="HU56" s="136"/>
      <c r="HV56" s="136"/>
      <c r="HW56" s="136"/>
      <c r="HX56" s="136"/>
      <c r="HY56" s="136"/>
      <c r="HZ56" s="136"/>
      <c r="IA56" s="136"/>
      <c r="IB56" s="136"/>
      <c r="IC56" s="136"/>
      <c r="ID56" s="136"/>
      <c r="IE56" s="136"/>
      <c r="IF56" s="136"/>
      <c r="IG56" s="136"/>
      <c r="IH56" s="136"/>
      <c r="II56" s="136"/>
      <c r="IJ56" s="136"/>
      <c r="IK56" s="136"/>
      <c r="IL56" s="136"/>
      <c r="IM56" s="136"/>
      <c r="IN56" s="136"/>
      <c r="IO56" s="136"/>
      <c r="IP56" s="136"/>
      <c r="IQ56" s="136"/>
      <c r="IR56" s="136"/>
      <c r="IS56" s="136"/>
      <c r="IT56" s="136"/>
      <c r="IU56" s="136"/>
      <c r="IV56" s="136"/>
      <c r="IW56" s="136"/>
    </row>
    <row r="57" customFormat="false" ht="11.25" hidden="true" customHeight="true" outlineLevel="0" collapsed="false">
      <c r="A57" s="187"/>
      <c r="C57" s="199"/>
      <c r="D57" s="199"/>
      <c r="E57" s="199"/>
      <c r="F57" s="161"/>
      <c r="G57" s="199"/>
      <c r="H57" s="199"/>
      <c r="I57" s="161"/>
      <c r="J57" s="199"/>
      <c r="K57" s="199"/>
      <c r="L57" s="199"/>
      <c r="M57" s="199"/>
      <c r="N57" s="199"/>
      <c r="O57" s="161"/>
      <c r="P57" s="199"/>
      <c r="Q57" s="199"/>
      <c r="R57" s="199"/>
      <c r="S57" s="161"/>
      <c r="T57" s="199"/>
      <c r="U57" s="199"/>
      <c r="V57" s="199"/>
      <c r="W57" s="199"/>
      <c r="X57" s="199"/>
      <c r="Y57" s="199"/>
      <c r="Z57" s="199"/>
      <c r="AA57" s="199"/>
      <c r="AB57" s="199"/>
      <c r="AC57" s="169"/>
      <c r="AF57" s="136"/>
      <c r="AG57" s="136"/>
      <c r="AH57" s="136"/>
      <c r="AI57" s="136"/>
      <c r="AJ57" s="136"/>
      <c r="AK57" s="136"/>
      <c r="AL57" s="136"/>
      <c r="AM57" s="136"/>
      <c r="AN57" s="136"/>
      <c r="AO57" s="136"/>
      <c r="AP57" s="136"/>
      <c r="AQ57" s="136"/>
      <c r="AR57" s="136"/>
      <c r="AS57" s="136"/>
      <c r="AT57" s="136"/>
      <c r="AU57" s="136"/>
      <c r="AV57" s="136"/>
      <c r="AW57" s="136"/>
      <c r="AX57" s="136"/>
      <c r="AY57" s="136"/>
      <c r="AZ57" s="136"/>
      <c r="BA57" s="136"/>
      <c r="BB57" s="136"/>
      <c r="BC57" s="136"/>
      <c r="BD57" s="136"/>
      <c r="BE57" s="136"/>
      <c r="BF57" s="136"/>
      <c r="BG57" s="136"/>
      <c r="BH57" s="136"/>
      <c r="BI57" s="136"/>
      <c r="BJ57" s="136"/>
      <c r="BK57" s="136"/>
      <c r="BL57" s="136"/>
      <c r="BM57" s="136"/>
      <c r="BN57" s="136"/>
      <c r="BO57" s="136"/>
      <c r="BP57" s="136"/>
      <c r="BQ57" s="136"/>
      <c r="BR57" s="136"/>
      <c r="BS57" s="136"/>
      <c r="BT57" s="136"/>
      <c r="BU57" s="136"/>
      <c r="BV57" s="136"/>
      <c r="BW57" s="136"/>
      <c r="BX57" s="136"/>
      <c r="BY57" s="136"/>
      <c r="BZ57" s="136"/>
      <c r="CA57" s="136"/>
      <c r="CB57" s="136"/>
      <c r="CC57" s="136"/>
      <c r="CD57" s="136"/>
      <c r="CE57" s="136"/>
      <c r="CF57" s="136"/>
      <c r="CG57" s="136"/>
      <c r="CH57" s="136"/>
      <c r="CI57" s="136"/>
      <c r="CJ57" s="136"/>
      <c r="CK57" s="136"/>
      <c r="CL57" s="136"/>
      <c r="CM57" s="136"/>
      <c r="CN57" s="136"/>
      <c r="CO57" s="136"/>
      <c r="CP57" s="136"/>
      <c r="CQ57" s="136"/>
      <c r="CR57" s="136"/>
      <c r="CS57" s="136"/>
      <c r="CT57" s="136"/>
      <c r="CU57" s="136"/>
      <c r="CV57" s="136"/>
      <c r="CW57" s="136"/>
      <c r="CX57" s="136"/>
      <c r="CY57" s="136"/>
      <c r="CZ57" s="136"/>
      <c r="DA57" s="136"/>
      <c r="DB57" s="136"/>
      <c r="DC57" s="136"/>
      <c r="DD57" s="136"/>
      <c r="DE57" s="136"/>
      <c r="DF57" s="136"/>
      <c r="DG57" s="136"/>
      <c r="DH57" s="136"/>
      <c r="DI57" s="136"/>
      <c r="DJ57" s="136"/>
      <c r="DK57" s="136"/>
      <c r="DL57" s="136"/>
      <c r="DM57" s="136"/>
      <c r="DN57" s="136"/>
      <c r="DO57" s="136"/>
      <c r="DP57" s="136"/>
      <c r="DQ57" s="136"/>
      <c r="DR57" s="136"/>
      <c r="DS57" s="136"/>
      <c r="DT57" s="136"/>
      <c r="DU57" s="136"/>
      <c r="DV57" s="136"/>
      <c r="DW57" s="136"/>
      <c r="DX57" s="136"/>
      <c r="DY57" s="136"/>
      <c r="DZ57" s="136"/>
      <c r="EA57" s="136"/>
      <c r="EB57" s="136"/>
      <c r="EC57" s="136"/>
      <c r="ED57" s="136"/>
      <c r="EE57" s="136"/>
      <c r="EF57" s="136"/>
      <c r="EG57" s="136"/>
      <c r="EH57" s="136"/>
      <c r="EI57" s="136"/>
      <c r="EJ57" s="136"/>
      <c r="EK57" s="136"/>
      <c r="EL57" s="136"/>
      <c r="EM57" s="136"/>
      <c r="EN57" s="136"/>
      <c r="EO57" s="136"/>
      <c r="EP57" s="136"/>
      <c r="EQ57" s="136"/>
      <c r="ER57" s="136"/>
      <c r="ES57" s="136"/>
      <c r="ET57" s="136"/>
      <c r="EU57" s="136"/>
      <c r="EV57" s="136"/>
      <c r="EW57" s="136"/>
      <c r="EX57" s="136"/>
      <c r="EY57" s="136"/>
      <c r="EZ57" s="136"/>
      <c r="FA57" s="136"/>
      <c r="FB57" s="136"/>
      <c r="FC57" s="136"/>
      <c r="FD57" s="136"/>
      <c r="FE57" s="136"/>
      <c r="FF57" s="136"/>
      <c r="FG57" s="136"/>
      <c r="FH57" s="136"/>
      <c r="FI57" s="136"/>
      <c r="FJ57" s="136"/>
      <c r="FK57" s="136"/>
      <c r="FL57" s="136"/>
      <c r="FM57" s="136"/>
      <c r="FN57" s="136"/>
      <c r="FO57" s="136"/>
      <c r="FP57" s="136"/>
      <c r="FQ57" s="136"/>
      <c r="FR57" s="136"/>
      <c r="FS57" s="136"/>
      <c r="FT57" s="136"/>
      <c r="FU57" s="136"/>
      <c r="FV57" s="136"/>
      <c r="FW57" s="136"/>
      <c r="FX57" s="136"/>
      <c r="FY57" s="136"/>
      <c r="FZ57" s="136"/>
      <c r="GA57" s="136"/>
      <c r="GB57" s="136"/>
      <c r="GC57" s="136"/>
      <c r="GD57" s="136"/>
      <c r="GE57" s="136"/>
      <c r="GF57" s="136"/>
      <c r="GG57" s="136"/>
      <c r="GH57" s="136"/>
      <c r="GI57" s="136"/>
      <c r="GJ57" s="136"/>
      <c r="GK57" s="136"/>
      <c r="GL57" s="136"/>
      <c r="GM57" s="136"/>
      <c r="GN57" s="136"/>
      <c r="GO57" s="136"/>
      <c r="GP57" s="136"/>
      <c r="GQ57" s="136"/>
      <c r="GR57" s="136"/>
      <c r="GS57" s="136"/>
      <c r="GT57" s="136"/>
      <c r="GU57" s="136"/>
      <c r="GV57" s="136"/>
      <c r="GW57" s="136"/>
      <c r="GX57" s="136"/>
      <c r="GY57" s="136"/>
      <c r="GZ57" s="136"/>
      <c r="HA57" s="136"/>
      <c r="HB57" s="136"/>
      <c r="HC57" s="136"/>
      <c r="HD57" s="136"/>
      <c r="HE57" s="136"/>
      <c r="HF57" s="136"/>
      <c r="HG57" s="136"/>
      <c r="HH57" s="136"/>
      <c r="HI57" s="136"/>
      <c r="HJ57" s="136"/>
      <c r="HK57" s="136"/>
      <c r="HL57" s="136"/>
      <c r="HM57" s="136"/>
      <c r="HN57" s="136"/>
      <c r="HO57" s="136"/>
      <c r="HP57" s="136"/>
      <c r="HQ57" s="136"/>
      <c r="HR57" s="136"/>
      <c r="HS57" s="136"/>
      <c r="HT57" s="136"/>
      <c r="HU57" s="136"/>
      <c r="HV57" s="136"/>
      <c r="HW57" s="136"/>
      <c r="HX57" s="136"/>
      <c r="HY57" s="136"/>
      <c r="HZ57" s="136"/>
      <c r="IA57" s="136"/>
      <c r="IB57" s="136"/>
      <c r="IC57" s="136"/>
      <c r="ID57" s="136"/>
      <c r="IE57" s="136"/>
      <c r="IF57" s="136"/>
      <c r="IG57" s="136"/>
      <c r="IH57" s="136"/>
      <c r="II57" s="136"/>
      <c r="IJ57" s="136"/>
      <c r="IK57" s="136"/>
      <c r="IL57" s="136"/>
      <c r="IM57" s="136"/>
      <c r="IN57" s="136"/>
      <c r="IO57" s="136"/>
      <c r="IP57" s="136"/>
      <c r="IQ57" s="136"/>
      <c r="IR57" s="136"/>
      <c r="IS57" s="136"/>
      <c r="IT57" s="136"/>
      <c r="IU57" s="136"/>
      <c r="IV57" s="136"/>
      <c r="IW57" s="136"/>
    </row>
    <row r="58" customFormat="false" ht="11.25" hidden="true" customHeight="true" outlineLevel="0" collapsed="false">
      <c r="A58" s="187"/>
      <c r="C58" s="199"/>
      <c r="D58" s="199"/>
      <c r="E58" s="199"/>
      <c r="F58" s="161"/>
      <c r="G58" s="199"/>
      <c r="H58" s="199"/>
      <c r="I58" s="161"/>
      <c r="J58" s="199"/>
      <c r="K58" s="199"/>
      <c r="L58" s="199"/>
      <c r="M58" s="199"/>
      <c r="N58" s="199"/>
      <c r="O58" s="161"/>
      <c r="P58" s="199"/>
      <c r="Q58" s="199"/>
      <c r="R58" s="199"/>
      <c r="S58" s="161"/>
      <c r="T58" s="199"/>
      <c r="U58" s="199"/>
      <c r="V58" s="199"/>
      <c r="W58" s="199"/>
      <c r="X58" s="199"/>
      <c r="Y58" s="199"/>
      <c r="Z58" s="199"/>
      <c r="AA58" s="199"/>
      <c r="AB58" s="199"/>
      <c r="AC58" s="169"/>
      <c r="AF58" s="136"/>
      <c r="AG58" s="136"/>
      <c r="AH58" s="136"/>
      <c r="AI58" s="136"/>
      <c r="AJ58" s="136"/>
      <c r="AK58" s="136"/>
      <c r="AL58" s="136"/>
      <c r="AM58" s="136"/>
      <c r="AN58" s="136"/>
      <c r="AO58" s="136"/>
      <c r="AP58" s="136"/>
      <c r="AQ58" s="136"/>
      <c r="AR58" s="136"/>
      <c r="AS58" s="136"/>
      <c r="AT58" s="136"/>
      <c r="AU58" s="136"/>
      <c r="AV58" s="136"/>
      <c r="AW58" s="136"/>
      <c r="AX58" s="136"/>
      <c r="AY58" s="136"/>
      <c r="AZ58" s="136"/>
      <c r="BA58" s="136"/>
      <c r="BB58" s="136"/>
      <c r="BC58" s="136"/>
      <c r="BD58" s="136"/>
      <c r="BE58" s="136"/>
      <c r="BF58" s="136"/>
      <c r="BG58" s="136"/>
      <c r="BH58" s="136"/>
      <c r="BI58" s="136"/>
      <c r="BJ58" s="136"/>
      <c r="BK58" s="136"/>
      <c r="BL58" s="136"/>
      <c r="BM58" s="136"/>
      <c r="BN58" s="136"/>
      <c r="BO58" s="136"/>
      <c r="BP58" s="136"/>
      <c r="BQ58" s="136"/>
      <c r="BR58" s="136"/>
      <c r="BS58" s="136"/>
      <c r="BT58" s="136"/>
      <c r="BU58" s="136"/>
      <c r="BV58" s="136"/>
      <c r="BW58" s="136"/>
      <c r="BX58" s="136"/>
      <c r="BY58" s="136"/>
      <c r="BZ58" s="136"/>
      <c r="CA58" s="136"/>
      <c r="CB58" s="136"/>
      <c r="CC58" s="136"/>
      <c r="CD58" s="136"/>
      <c r="CE58" s="136"/>
      <c r="CF58" s="136"/>
      <c r="CG58" s="136"/>
      <c r="CH58" s="136"/>
      <c r="CI58" s="136"/>
      <c r="CJ58" s="136"/>
      <c r="CK58" s="136"/>
      <c r="CL58" s="136"/>
      <c r="CM58" s="136"/>
      <c r="CN58" s="136"/>
      <c r="CO58" s="136"/>
      <c r="CP58" s="136"/>
      <c r="CQ58" s="136"/>
      <c r="CR58" s="136"/>
      <c r="CS58" s="136"/>
      <c r="CT58" s="136"/>
      <c r="CU58" s="136"/>
      <c r="CV58" s="136"/>
      <c r="CW58" s="136"/>
      <c r="CX58" s="136"/>
      <c r="CY58" s="136"/>
      <c r="CZ58" s="136"/>
      <c r="DA58" s="136"/>
      <c r="DB58" s="136"/>
      <c r="DC58" s="136"/>
      <c r="DD58" s="136"/>
      <c r="DE58" s="136"/>
      <c r="DF58" s="136"/>
      <c r="DG58" s="136"/>
      <c r="DH58" s="136"/>
      <c r="DI58" s="136"/>
      <c r="DJ58" s="136"/>
      <c r="DK58" s="136"/>
      <c r="DL58" s="136"/>
      <c r="DM58" s="136"/>
      <c r="DN58" s="136"/>
      <c r="DO58" s="136"/>
      <c r="DP58" s="136"/>
      <c r="DQ58" s="136"/>
      <c r="DR58" s="136"/>
      <c r="DS58" s="136"/>
      <c r="DT58" s="136"/>
      <c r="DU58" s="136"/>
      <c r="DV58" s="136"/>
      <c r="DW58" s="136"/>
      <c r="DX58" s="136"/>
      <c r="DY58" s="136"/>
      <c r="DZ58" s="136"/>
      <c r="EA58" s="136"/>
      <c r="EB58" s="136"/>
      <c r="EC58" s="136"/>
      <c r="ED58" s="136"/>
      <c r="EE58" s="136"/>
      <c r="EF58" s="136"/>
      <c r="EG58" s="136"/>
      <c r="EH58" s="136"/>
      <c r="EI58" s="136"/>
      <c r="EJ58" s="136"/>
      <c r="EK58" s="136"/>
      <c r="EL58" s="136"/>
      <c r="EM58" s="136"/>
      <c r="EN58" s="136"/>
      <c r="EO58" s="136"/>
      <c r="EP58" s="136"/>
      <c r="EQ58" s="136"/>
      <c r="ER58" s="136"/>
      <c r="ES58" s="136"/>
      <c r="ET58" s="136"/>
      <c r="EU58" s="136"/>
      <c r="EV58" s="136"/>
      <c r="EW58" s="136"/>
      <c r="EX58" s="136"/>
      <c r="EY58" s="136"/>
      <c r="EZ58" s="136"/>
      <c r="FA58" s="136"/>
      <c r="FB58" s="136"/>
      <c r="FC58" s="136"/>
      <c r="FD58" s="136"/>
      <c r="FE58" s="136"/>
      <c r="FF58" s="136"/>
      <c r="FG58" s="136"/>
      <c r="FH58" s="136"/>
      <c r="FI58" s="136"/>
      <c r="FJ58" s="136"/>
      <c r="FK58" s="136"/>
      <c r="FL58" s="136"/>
      <c r="FM58" s="136"/>
      <c r="FN58" s="136"/>
      <c r="FO58" s="136"/>
      <c r="FP58" s="136"/>
      <c r="FQ58" s="136"/>
      <c r="FR58" s="136"/>
      <c r="FS58" s="136"/>
      <c r="FT58" s="136"/>
      <c r="FU58" s="136"/>
      <c r="FV58" s="136"/>
      <c r="FW58" s="136"/>
      <c r="FX58" s="136"/>
      <c r="FY58" s="136"/>
      <c r="FZ58" s="136"/>
      <c r="GA58" s="136"/>
      <c r="GB58" s="136"/>
      <c r="GC58" s="136"/>
      <c r="GD58" s="136"/>
      <c r="GE58" s="136"/>
      <c r="GF58" s="136"/>
      <c r="GG58" s="136"/>
      <c r="GH58" s="136"/>
      <c r="GI58" s="136"/>
      <c r="GJ58" s="136"/>
      <c r="GK58" s="136"/>
      <c r="GL58" s="136"/>
      <c r="GM58" s="136"/>
      <c r="GN58" s="136"/>
      <c r="GO58" s="136"/>
      <c r="GP58" s="136"/>
      <c r="GQ58" s="136"/>
      <c r="GR58" s="136"/>
      <c r="GS58" s="136"/>
      <c r="GT58" s="136"/>
      <c r="GU58" s="136"/>
      <c r="GV58" s="136"/>
      <c r="GW58" s="136"/>
      <c r="GX58" s="136"/>
      <c r="GY58" s="136"/>
      <c r="GZ58" s="136"/>
      <c r="HA58" s="136"/>
      <c r="HB58" s="136"/>
      <c r="HC58" s="136"/>
      <c r="HD58" s="136"/>
      <c r="HE58" s="136"/>
      <c r="HF58" s="136"/>
      <c r="HG58" s="136"/>
      <c r="HH58" s="136"/>
      <c r="HI58" s="136"/>
      <c r="HJ58" s="136"/>
      <c r="HK58" s="136"/>
      <c r="HL58" s="136"/>
      <c r="HM58" s="136"/>
      <c r="HN58" s="136"/>
      <c r="HO58" s="136"/>
      <c r="HP58" s="136"/>
      <c r="HQ58" s="136"/>
      <c r="HR58" s="136"/>
      <c r="HS58" s="136"/>
      <c r="HT58" s="136"/>
      <c r="HU58" s="136"/>
      <c r="HV58" s="136"/>
      <c r="HW58" s="136"/>
      <c r="HX58" s="136"/>
      <c r="HY58" s="136"/>
      <c r="HZ58" s="136"/>
      <c r="IA58" s="136"/>
      <c r="IB58" s="136"/>
      <c r="IC58" s="136"/>
      <c r="ID58" s="136"/>
      <c r="IE58" s="136"/>
      <c r="IF58" s="136"/>
      <c r="IG58" s="136"/>
      <c r="IH58" s="136"/>
      <c r="II58" s="136"/>
      <c r="IJ58" s="136"/>
      <c r="IK58" s="136"/>
      <c r="IL58" s="136"/>
      <c r="IM58" s="136"/>
      <c r="IN58" s="136"/>
      <c r="IO58" s="136"/>
      <c r="IP58" s="136"/>
      <c r="IQ58" s="136"/>
      <c r="IR58" s="136"/>
      <c r="IS58" s="136"/>
      <c r="IT58" s="136"/>
      <c r="IU58" s="136"/>
      <c r="IV58" s="136"/>
      <c r="IW58" s="136"/>
    </row>
    <row r="59" customFormat="false" ht="11.25" hidden="true" customHeight="true" outlineLevel="0" collapsed="false">
      <c r="A59" s="187"/>
      <c r="C59" s="199"/>
      <c r="D59" s="199"/>
      <c r="E59" s="199"/>
      <c r="F59" s="161"/>
      <c r="G59" s="199"/>
      <c r="H59" s="199"/>
      <c r="I59" s="161"/>
      <c r="J59" s="199"/>
      <c r="K59" s="199"/>
      <c r="L59" s="199"/>
      <c r="M59" s="199"/>
      <c r="N59" s="199"/>
      <c r="O59" s="161"/>
      <c r="P59" s="199"/>
      <c r="Q59" s="199"/>
      <c r="R59" s="199"/>
      <c r="S59" s="161"/>
      <c r="T59" s="199"/>
      <c r="U59" s="199"/>
      <c r="V59" s="199"/>
      <c r="W59" s="199"/>
      <c r="X59" s="199"/>
      <c r="Y59" s="199"/>
      <c r="Z59" s="199"/>
      <c r="AA59" s="199"/>
      <c r="AB59" s="199"/>
      <c r="AC59" s="169"/>
      <c r="AF59" s="136"/>
      <c r="AG59" s="136"/>
      <c r="AH59" s="136"/>
      <c r="AI59" s="136"/>
      <c r="AJ59" s="136"/>
      <c r="AK59" s="136"/>
      <c r="AL59" s="136"/>
      <c r="AM59" s="136"/>
      <c r="AN59" s="136"/>
      <c r="AO59" s="136"/>
      <c r="AP59" s="136"/>
      <c r="AQ59" s="136"/>
      <c r="AR59" s="136"/>
      <c r="AS59" s="136"/>
      <c r="AT59" s="136"/>
      <c r="AU59" s="136"/>
      <c r="AV59" s="136"/>
      <c r="AW59" s="136"/>
      <c r="AX59" s="136"/>
      <c r="AY59" s="136"/>
      <c r="AZ59" s="136"/>
      <c r="BA59" s="136"/>
      <c r="BB59" s="136"/>
      <c r="BC59" s="136"/>
      <c r="BD59" s="136"/>
      <c r="BE59" s="136"/>
      <c r="BF59" s="136"/>
      <c r="BG59" s="136"/>
      <c r="BH59" s="136"/>
      <c r="BI59" s="136"/>
      <c r="BJ59" s="136"/>
      <c r="BK59" s="136"/>
      <c r="BL59" s="136"/>
      <c r="BM59" s="136"/>
      <c r="BN59" s="136"/>
      <c r="BO59" s="136"/>
      <c r="BP59" s="136"/>
      <c r="BQ59" s="136"/>
      <c r="BR59" s="136"/>
      <c r="BS59" s="136"/>
      <c r="BT59" s="136"/>
      <c r="BU59" s="136"/>
      <c r="BV59" s="136"/>
      <c r="BW59" s="136"/>
      <c r="BX59" s="136"/>
      <c r="BY59" s="136"/>
      <c r="BZ59" s="136"/>
      <c r="CA59" s="136"/>
      <c r="CB59" s="136"/>
      <c r="CC59" s="136"/>
      <c r="CD59" s="136"/>
      <c r="CE59" s="136"/>
      <c r="CF59" s="136"/>
      <c r="CG59" s="136"/>
      <c r="CH59" s="136"/>
      <c r="CI59" s="136"/>
      <c r="CJ59" s="136"/>
      <c r="CK59" s="136"/>
      <c r="CL59" s="136"/>
      <c r="CM59" s="136"/>
      <c r="CN59" s="136"/>
      <c r="CO59" s="136"/>
      <c r="CP59" s="136"/>
      <c r="CQ59" s="136"/>
      <c r="CR59" s="136"/>
      <c r="CS59" s="136"/>
      <c r="CT59" s="136"/>
      <c r="CU59" s="136"/>
      <c r="CV59" s="136"/>
      <c r="CW59" s="136"/>
      <c r="CX59" s="136"/>
      <c r="CY59" s="136"/>
      <c r="CZ59" s="136"/>
      <c r="DA59" s="136"/>
      <c r="DB59" s="136"/>
      <c r="DC59" s="136"/>
      <c r="DD59" s="136"/>
      <c r="DE59" s="136"/>
      <c r="DF59" s="136"/>
      <c r="DG59" s="136"/>
      <c r="DH59" s="136"/>
      <c r="DI59" s="136"/>
      <c r="DJ59" s="136"/>
      <c r="DK59" s="136"/>
      <c r="DL59" s="136"/>
      <c r="DM59" s="136"/>
      <c r="DN59" s="136"/>
      <c r="DO59" s="136"/>
      <c r="DP59" s="136"/>
      <c r="DQ59" s="136"/>
      <c r="DR59" s="136"/>
      <c r="DS59" s="136"/>
      <c r="DT59" s="136"/>
      <c r="DU59" s="136"/>
      <c r="DV59" s="136"/>
      <c r="DW59" s="136"/>
      <c r="DX59" s="136"/>
      <c r="DY59" s="136"/>
      <c r="DZ59" s="136"/>
      <c r="EA59" s="136"/>
      <c r="EB59" s="136"/>
      <c r="EC59" s="136"/>
      <c r="ED59" s="136"/>
      <c r="EE59" s="136"/>
      <c r="EF59" s="136"/>
      <c r="EG59" s="136"/>
      <c r="EH59" s="136"/>
      <c r="EI59" s="136"/>
      <c r="EJ59" s="136"/>
      <c r="EK59" s="136"/>
      <c r="EL59" s="136"/>
      <c r="EM59" s="136"/>
      <c r="EN59" s="136"/>
      <c r="EO59" s="136"/>
      <c r="EP59" s="136"/>
      <c r="EQ59" s="136"/>
      <c r="ER59" s="136"/>
      <c r="ES59" s="136"/>
      <c r="ET59" s="136"/>
      <c r="EU59" s="136"/>
      <c r="EV59" s="136"/>
      <c r="EW59" s="136"/>
      <c r="EX59" s="136"/>
      <c r="EY59" s="136"/>
      <c r="EZ59" s="136"/>
      <c r="FA59" s="136"/>
      <c r="FB59" s="136"/>
      <c r="FC59" s="136"/>
      <c r="FD59" s="136"/>
      <c r="FE59" s="136"/>
      <c r="FF59" s="136"/>
      <c r="FG59" s="136"/>
      <c r="FH59" s="136"/>
      <c r="FI59" s="136"/>
      <c r="FJ59" s="136"/>
      <c r="FK59" s="136"/>
      <c r="FL59" s="136"/>
      <c r="FM59" s="136"/>
      <c r="FN59" s="136"/>
      <c r="FO59" s="136"/>
      <c r="FP59" s="136"/>
      <c r="FQ59" s="136"/>
      <c r="FR59" s="136"/>
      <c r="FS59" s="136"/>
      <c r="FT59" s="136"/>
      <c r="FU59" s="136"/>
      <c r="FV59" s="136"/>
      <c r="FW59" s="136"/>
      <c r="FX59" s="136"/>
      <c r="FY59" s="136"/>
      <c r="FZ59" s="136"/>
      <c r="GA59" s="136"/>
      <c r="GB59" s="136"/>
      <c r="GC59" s="136"/>
      <c r="GD59" s="136"/>
      <c r="GE59" s="136"/>
      <c r="GF59" s="136"/>
      <c r="GG59" s="136"/>
      <c r="GH59" s="136"/>
      <c r="GI59" s="136"/>
      <c r="GJ59" s="136"/>
      <c r="GK59" s="136"/>
      <c r="GL59" s="136"/>
      <c r="GM59" s="136"/>
      <c r="GN59" s="136"/>
      <c r="GO59" s="136"/>
      <c r="GP59" s="136"/>
      <c r="GQ59" s="136"/>
      <c r="GR59" s="136"/>
      <c r="GS59" s="136"/>
      <c r="GT59" s="136"/>
      <c r="GU59" s="136"/>
      <c r="GV59" s="136"/>
      <c r="GW59" s="136"/>
      <c r="GX59" s="136"/>
      <c r="GY59" s="136"/>
      <c r="GZ59" s="136"/>
      <c r="HA59" s="136"/>
      <c r="HB59" s="136"/>
      <c r="HC59" s="136"/>
      <c r="HD59" s="136"/>
      <c r="HE59" s="136"/>
      <c r="HF59" s="136"/>
      <c r="HG59" s="136"/>
      <c r="HH59" s="136"/>
      <c r="HI59" s="136"/>
      <c r="HJ59" s="136"/>
      <c r="HK59" s="136"/>
      <c r="HL59" s="136"/>
      <c r="HM59" s="136"/>
      <c r="HN59" s="136"/>
      <c r="HO59" s="136"/>
      <c r="HP59" s="136"/>
      <c r="HQ59" s="136"/>
      <c r="HR59" s="136"/>
      <c r="HS59" s="136"/>
      <c r="HT59" s="136"/>
      <c r="HU59" s="136"/>
      <c r="HV59" s="136"/>
      <c r="HW59" s="136"/>
      <c r="HX59" s="136"/>
      <c r="HY59" s="136"/>
      <c r="HZ59" s="136"/>
      <c r="IA59" s="136"/>
      <c r="IB59" s="136"/>
      <c r="IC59" s="136"/>
      <c r="ID59" s="136"/>
      <c r="IE59" s="136"/>
      <c r="IF59" s="136"/>
      <c r="IG59" s="136"/>
      <c r="IH59" s="136"/>
      <c r="II59" s="136"/>
      <c r="IJ59" s="136"/>
      <c r="IK59" s="136"/>
      <c r="IL59" s="136"/>
      <c r="IM59" s="136"/>
      <c r="IN59" s="136"/>
      <c r="IO59" s="136"/>
      <c r="IP59" s="136"/>
      <c r="IQ59" s="136"/>
      <c r="IR59" s="136"/>
      <c r="IS59" s="136"/>
      <c r="IT59" s="136"/>
      <c r="IU59" s="136"/>
      <c r="IV59" s="136"/>
      <c r="IW59" s="136"/>
    </row>
    <row r="60" customFormat="false" ht="11.25" hidden="true" customHeight="true" outlineLevel="0" collapsed="false">
      <c r="A60" s="187"/>
      <c r="C60" s="199"/>
      <c r="D60" s="199"/>
      <c r="E60" s="199"/>
      <c r="F60" s="161"/>
      <c r="G60" s="199"/>
      <c r="H60" s="199"/>
      <c r="I60" s="161"/>
      <c r="J60" s="199"/>
      <c r="K60" s="199"/>
      <c r="L60" s="199"/>
      <c r="M60" s="199"/>
      <c r="N60" s="199"/>
      <c r="O60" s="161"/>
      <c r="P60" s="199"/>
      <c r="Q60" s="199"/>
      <c r="R60" s="199"/>
      <c r="S60" s="161"/>
      <c r="T60" s="199"/>
      <c r="U60" s="199"/>
      <c r="V60" s="199"/>
      <c r="W60" s="199"/>
      <c r="X60" s="199"/>
      <c r="Y60" s="199"/>
      <c r="Z60" s="199"/>
      <c r="AA60" s="199"/>
      <c r="AB60" s="199"/>
      <c r="AC60" s="169"/>
      <c r="AF60" s="136"/>
      <c r="AG60" s="136"/>
      <c r="AH60" s="136"/>
      <c r="AI60" s="136"/>
      <c r="AJ60" s="136"/>
      <c r="AK60" s="136"/>
      <c r="AL60" s="136"/>
      <c r="AM60" s="136"/>
      <c r="AN60" s="136"/>
      <c r="AO60" s="136"/>
      <c r="AP60" s="136"/>
      <c r="AQ60" s="136"/>
      <c r="AR60" s="136"/>
      <c r="AS60" s="136"/>
      <c r="AT60" s="136"/>
      <c r="AU60" s="136"/>
      <c r="AV60" s="136"/>
      <c r="AW60" s="136"/>
      <c r="AX60" s="136"/>
      <c r="AY60" s="136"/>
      <c r="AZ60" s="136"/>
      <c r="BA60" s="136"/>
      <c r="BB60" s="136"/>
      <c r="BC60" s="136"/>
      <c r="BD60" s="136"/>
      <c r="BE60" s="136"/>
      <c r="BF60" s="136"/>
      <c r="BG60" s="136"/>
      <c r="BH60" s="136"/>
      <c r="BI60" s="136"/>
      <c r="BJ60" s="136"/>
      <c r="BK60" s="136"/>
      <c r="BL60" s="136"/>
      <c r="BM60" s="136"/>
      <c r="BN60" s="136"/>
      <c r="BO60" s="136"/>
      <c r="BP60" s="136"/>
      <c r="BQ60" s="136"/>
      <c r="BR60" s="136"/>
      <c r="BS60" s="136"/>
      <c r="BT60" s="136"/>
      <c r="BU60" s="136"/>
      <c r="BV60" s="136"/>
      <c r="BW60" s="136"/>
      <c r="BX60" s="136"/>
      <c r="BY60" s="136"/>
      <c r="BZ60" s="136"/>
      <c r="CA60" s="136"/>
      <c r="CB60" s="136"/>
      <c r="CC60" s="136"/>
      <c r="CD60" s="136"/>
      <c r="CE60" s="136"/>
      <c r="CF60" s="136"/>
      <c r="CG60" s="136"/>
      <c r="CH60" s="136"/>
      <c r="CI60" s="136"/>
      <c r="CJ60" s="136"/>
      <c r="CK60" s="136"/>
      <c r="CL60" s="136"/>
      <c r="CM60" s="136"/>
      <c r="CN60" s="136"/>
      <c r="CO60" s="136"/>
      <c r="CP60" s="136"/>
      <c r="CQ60" s="136"/>
      <c r="CR60" s="136"/>
      <c r="CS60" s="136"/>
      <c r="CT60" s="136"/>
      <c r="CU60" s="136"/>
      <c r="CV60" s="136"/>
      <c r="CW60" s="136"/>
      <c r="CX60" s="136"/>
      <c r="CY60" s="136"/>
      <c r="CZ60" s="136"/>
      <c r="DA60" s="136"/>
      <c r="DB60" s="136"/>
      <c r="DC60" s="136"/>
      <c r="DD60" s="136"/>
      <c r="DE60" s="136"/>
      <c r="DF60" s="136"/>
      <c r="DG60" s="136"/>
      <c r="DH60" s="136"/>
      <c r="DI60" s="136"/>
      <c r="DJ60" s="136"/>
      <c r="DK60" s="136"/>
      <c r="DL60" s="136"/>
      <c r="DM60" s="136"/>
      <c r="DN60" s="136"/>
      <c r="DO60" s="136"/>
      <c r="DP60" s="136"/>
      <c r="DQ60" s="136"/>
      <c r="DR60" s="136"/>
      <c r="DS60" s="136"/>
      <c r="DT60" s="136"/>
      <c r="DU60" s="136"/>
      <c r="DV60" s="136"/>
      <c r="DW60" s="136"/>
      <c r="DX60" s="136"/>
      <c r="DY60" s="136"/>
      <c r="DZ60" s="136"/>
      <c r="EA60" s="136"/>
      <c r="EB60" s="136"/>
      <c r="EC60" s="136"/>
      <c r="ED60" s="136"/>
      <c r="EE60" s="136"/>
      <c r="EF60" s="136"/>
      <c r="EG60" s="136"/>
      <c r="EH60" s="136"/>
      <c r="EI60" s="136"/>
      <c r="EJ60" s="136"/>
      <c r="EK60" s="136"/>
      <c r="EL60" s="136"/>
      <c r="EM60" s="136"/>
      <c r="EN60" s="136"/>
      <c r="EO60" s="136"/>
      <c r="EP60" s="136"/>
      <c r="EQ60" s="136"/>
      <c r="ER60" s="136"/>
      <c r="ES60" s="136"/>
      <c r="ET60" s="136"/>
      <c r="EU60" s="136"/>
      <c r="EV60" s="136"/>
      <c r="EW60" s="136"/>
      <c r="EX60" s="136"/>
      <c r="EY60" s="136"/>
      <c r="EZ60" s="136"/>
      <c r="FA60" s="136"/>
      <c r="FB60" s="136"/>
      <c r="FC60" s="136"/>
      <c r="FD60" s="136"/>
      <c r="FE60" s="136"/>
      <c r="FF60" s="136"/>
      <c r="FG60" s="136"/>
      <c r="FH60" s="136"/>
      <c r="FI60" s="136"/>
      <c r="FJ60" s="136"/>
      <c r="FK60" s="136"/>
      <c r="FL60" s="136"/>
      <c r="FM60" s="136"/>
      <c r="FN60" s="136"/>
      <c r="FO60" s="136"/>
      <c r="FP60" s="136"/>
      <c r="FQ60" s="136"/>
      <c r="FR60" s="136"/>
      <c r="FS60" s="136"/>
      <c r="FT60" s="136"/>
      <c r="FU60" s="136"/>
      <c r="FV60" s="136"/>
      <c r="FW60" s="136"/>
      <c r="FX60" s="136"/>
      <c r="FY60" s="136"/>
      <c r="FZ60" s="136"/>
      <c r="GA60" s="136"/>
      <c r="GB60" s="136"/>
      <c r="GC60" s="136"/>
      <c r="GD60" s="136"/>
      <c r="GE60" s="136"/>
      <c r="GF60" s="136"/>
      <c r="GG60" s="136"/>
      <c r="GH60" s="136"/>
      <c r="GI60" s="136"/>
      <c r="GJ60" s="136"/>
      <c r="GK60" s="136"/>
      <c r="GL60" s="136"/>
      <c r="GM60" s="136"/>
      <c r="GN60" s="136"/>
      <c r="GO60" s="136"/>
      <c r="GP60" s="136"/>
      <c r="GQ60" s="136"/>
      <c r="GR60" s="136"/>
      <c r="GS60" s="136"/>
      <c r="GT60" s="136"/>
      <c r="GU60" s="136"/>
      <c r="GV60" s="136"/>
      <c r="GW60" s="136"/>
      <c r="GX60" s="136"/>
      <c r="GY60" s="136"/>
      <c r="GZ60" s="136"/>
      <c r="HA60" s="136"/>
      <c r="HB60" s="136"/>
      <c r="HC60" s="136"/>
      <c r="HD60" s="136"/>
      <c r="HE60" s="136"/>
      <c r="HF60" s="136"/>
      <c r="HG60" s="136"/>
      <c r="HH60" s="136"/>
      <c r="HI60" s="136"/>
      <c r="HJ60" s="136"/>
      <c r="HK60" s="136"/>
      <c r="HL60" s="136"/>
      <c r="HM60" s="136"/>
      <c r="HN60" s="136"/>
      <c r="HO60" s="136"/>
      <c r="HP60" s="136"/>
      <c r="HQ60" s="136"/>
      <c r="HR60" s="136"/>
      <c r="HS60" s="136"/>
      <c r="HT60" s="136"/>
      <c r="HU60" s="136"/>
      <c r="HV60" s="136"/>
      <c r="HW60" s="136"/>
      <c r="HX60" s="136"/>
      <c r="HY60" s="136"/>
      <c r="HZ60" s="136"/>
      <c r="IA60" s="136"/>
      <c r="IB60" s="136"/>
      <c r="IC60" s="136"/>
      <c r="ID60" s="136"/>
      <c r="IE60" s="136"/>
      <c r="IF60" s="136"/>
      <c r="IG60" s="136"/>
      <c r="IH60" s="136"/>
      <c r="II60" s="136"/>
      <c r="IJ60" s="136"/>
      <c r="IK60" s="136"/>
      <c r="IL60" s="136"/>
      <c r="IM60" s="136"/>
      <c r="IN60" s="136"/>
      <c r="IO60" s="136"/>
      <c r="IP60" s="136"/>
      <c r="IQ60" s="136"/>
      <c r="IR60" s="136"/>
      <c r="IS60" s="136"/>
      <c r="IT60" s="136"/>
      <c r="IU60" s="136"/>
      <c r="IV60" s="136"/>
      <c r="IW60" s="136"/>
    </row>
    <row r="61" customFormat="false" ht="11.25" hidden="true" customHeight="true" outlineLevel="0" collapsed="false">
      <c r="A61" s="187"/>
      <c r="C61" s="199"/>
      <c r="D61" s="199"/>
      <c r="E61" s="199"/>
      <c r="F61" s="161"/>
      <c r="G61" s="199"/>
      <c r="H61" s="199"/>
      <c r="I61" s="161"/>
      <c r="J61" s="199"/>
      <c r="K61" s="199"/>
      <c r="L61" s="199"/>
      <c r="M61" s="199"/>
      <c r="N61" s="199"/>
      <c r="O61" s="161"/>
      <c r="P61" s="199"/>
      <c r="Q61" s="199"/>
      <c r="R61" s="199"/>
      <c r="S61" s="161"/>
      <c r="T61" s="199"/>
      <c r="U61" s="199"/>
      <c r="V61" s="199"/>
      <c r="W61" s="199"/>
      <c r="X61" s="199"/>
      <c r="Y61" s="199"/>
      <c r="Z61" s="199"/>
      <c r="AA61" s="199"/>
      <c r="AB61" s="199"/>
      <c r="AC61" s="169"/>
    </row>
    <row r="62" customFormat="false" ht="12" hidden="true" customHeight="true" outlineLevel="0" collapsed="false">
      <c r="A62" s="187"/>
      <c r="B62" s="189"/>
      <c r="C62" s="199"/>
      <c r="D62" s="199"/>
      <c r="E62" s="199"/>
      <c r="F62" s="161"/>
      <c r="G62" s="199"/>
      <c r="H62" s="199"/>
      <c r="I62" s="161"/>
      <c r="J62" s="199"/>
      <c r="K62" s="199"/>
      <c r="L62" s="199"/>
      <c r="M62" s="199"/>
      <c r="N62" s="199"/>
      <c r="O62" s="161"/>
      <c r="P62" s="199"/>
      <c r="Q62" s="199"/>
      <c r="R62" s="199"/>
      <c r="S62" s="161"/>
      <c r="T62" s="199"/>
      <c r="U62" s="199"/>
      <c r="V62" s="199"/>
      <c r="W62" s="199"/>
      <c r="X62" s="199"/>
      <c r="Y62" s="199"/>
      <c r="Z62" s="199"/>
      <c r="AA62" s="199"/>
      <c r="AB62" s="199"/>
      <c r="AC62" s="169"/>
    </row>
    <row r="63" customFormat="false" ht="12" hidden="true" customHeight="true" outlineLevel="0" collapsed="false">
      <c r="A63" s="188"/>
      <c r="C63" s="201"/>
      <c r="D63" s="201"/>
      <c r="E63" s="201"/>
      <c r="F63" s="174"/>
      <c r="G63" s="201"/>
      <c r="H63" s="201"/>
      <c r="I63" s="174"/>
      <c r="J63" s="201"/>
      <c r="K63" s="201"/>
      <c r="L63" s="201"/>
      <c r="M63" s="201"/>
      <c r="N63" s="201"/>
      <c r="O63" s="174"/>
      <c r="P63" s="201"/>
      <c r="Q63" s="201"/>
      <c r="R63" s="201"/>
      <c r="S63" s="174"/>
      <c r="T63" s="201"/>
      <c r="U63" s="201"/>
      <c r="V63" s="201"/>
      <c r="W63" s="201"/>
      <c r="X63" s="201"/>
      <c r="Y63" s="201"/>
      <c r="Z63" s="201"/>
      <c r="AA63" s="201"/>
      <c r="AB63" s="201"/>
      <c r="AC63" s="176"/>
    </row>
    <row r="65" customFormat="false" ht="13.5" hidden="false" customHeight="true" outlineLevel="0" collapsed="false">
      <c r="A65" s="202" t="s">
        <v>189</v>
      </c>
      <c r="E65" s="135" t="s">
        <v>190</v>
      </c>
    </row>
    <row r="66" customFormat="false" ht="11.25" hidden="false" customHeight="true" outlineLevel="0" collapsed="false">
      <c r="A66" s="203" t="s">
        <v>190</v>
      </c>
      <c r="B66" s="204"/>
      <c r="C66" s="205" t="str">
        <f aca="false">C8</f>
        <v>Nov 01</v>
      </c>
      <c r="D66" s="205" t="str">
        <f aca="false">D8</f>
        <v>Dec 01</v>
      </c>
      <c r="E66" s="205" t="str">
        <f aca="false">E8</f>
        <v>2001 Total</v>
      </c>
      <c r="F66" s="205" t="str">
        <f aca="false">F8</f>
        <v>Jan-Feb '02</v>
      </c>
      <c r="G66" s="205" t="n">
        <f aca="false">G8</f>
        <v>37257</v>
      </c>
      <c r="H66" s="205" t="n">
        <f aca="false">H8</f>
        <v>37288</v>
      </c>
      <c r="I66" s="205" t="str">
        <f aca="false">I8</f>
        <v>Mar-Apr '02</v>
      </c>
      <c r="J66" s="205" t="n">
        <f aca="false">J8</f>
        <v>37316</v>
      </c>
      <c r="K66" s="205" t="n">
        <f aca="false">K8</f>
        <v>37347</v>
      </c>
      <c r="L66" s="205" t="n">
        <f aca="false">L8</f>
        <v>37377</v>
      </c>
      <c r="M66" s="205" t="n">
        <f aca="false">M8</f>
        <v>37408</v>
      </c>
      <c r="N66" s="205" t="s">
        <v>168</v>
      </c>
      <c r="O66" s="205" t="str">
        <f aca="false">O8</f>
        <v>Q3-02</v>
      </c>
      <c r="P66" s="205" t="n">
        <f aca="false">P8</f>
        <v>37438</v>
      </c>
      <c r="Q66" s="205" t="n">
        <f aca="false">Q8</f>
        <v>37469</v>
      </c>
      <c r="R66" s="205" t="n">
        <f aca="false">R8</f>
        <v>37500</v>
      </c>
      <c r="S66" s="205" t="str">
        <f aca="false">S8</f>
        <v>Q4-02</v>
      </c>
      <c r="T66" s="205" t="n">
        <f aca="false">T8</f>
        <v>37530</v>
      </c>
      <c r="U66" s="205" t="n">
        <f aca="false">U8</f>
        <v>37561</v>
      </c>
      <c r="V66" s="205" t="n">
        <f aca="false">V8</f>
        <v>37591</v>
      </c>
      <c r="W66" s="205" t="str">
        <f aca="false">W8</f>
        <v>2002</v>
      </c>
      <c r="X66" s="205" t="str">
        <f aca="false">X8</f>
        <v>2003</v>
      </c>
      <c r="Y66" s="205" t="str">
        <f aca="false">Y8</f>
        <v>2004</v>
      </c>
      <c r="Z66" s="205" t="str">
        <f aca="false">Z8</f>
        <v>2005</v>
      </c>
      <c r="AA66" s="205" t="str">
        <f aca="false">AA8</f>
        <v>2006-2009</v>
      </c>
      <c r="AB66" s="205" t="str">
        <f aca="false">AB8</f>
        <v>&gt; =2010</v>
      </c>
      <c r="AC66" s="205" t="s">
        <v>177</v>
      </c>
      <c r="AD66" s="206"/>
      <c r="AE66" s="206"/>
      <c r="AF66" s="156"/>
      <c r="AG66" s="156"/>
      <c r="AH66" s="156"/>
      <c r="AI66" s="156"/>
      <c r="AJ66" s="156"/>
      <c r="AK66" s="156"/>
      <c r="AL66" s="156"/>
      <c r="AM66" s="156"/>
      <c r="AN66" s="156"/>
      <c r="AO66" s="156"/>
      <c r="AP66" s="156"/>
      <c r="AQ66" s="156"/>
      <c r="AR66" s="156"/>
      <c r="AS66" s="156"/>
      <c r="AT66" s="156"/>
      <c r="AU66" s="156"/>
      <c r="AV66" s="156"/>
      <c r="AW66" s="156"/>
      <c r="AX66" s="156"/>
      <c r="AY66" s="156"/>
      <c r="AZ66" s="156"/>
      <c r="BA66" s="156"/>
      <c r="BB66" s="156"/>
      <c r="BC66" s="156"/>
      <c r="BD66" s="156"/>
      <c r="BE66" s="156"/>
      <c r="BF66" s="156"/>
      <c r="BG66" s="156"/>
      <c r="BH66" s="156"/>
      <c r="BI66" s="156"/>
      <c r="BJ66" s="156"/>
      <c r="BK66" s="156"/>
      <c r="BL66" s="156"/>
      <c r="BM66" s="156"/>
      <c r="BN66" s="156"/>
      <c r="BO66" s="156"/>
      <c r="BP66" s="156"/>
      <c r="BQ66" s="156"/>
      <c r="BR66" s="156"/>
      <c r="BS66" s="156"/>
      <c r="BT66" s="156"/>
      <c r="BU66" s="156"/>
      <c r="BV66" s="156"/>
      <c r="BW66" s="156"/>
      <c r="BX66" s="156"/>
      <c r="BY66" s="156"/>
      <c r="BZ66" s="156"/>
      <c r="CA66" s="156"/>
      <c r="CB66" s="156"/>
      <c r="CC66" s="156"/>
      <c r="CD66" s="156"/>
      <c r="CE66" s="156"/>
      <c r="CF66" s="156"/>
      <c r="CG66" s="156"/>
      <c r="CH66" s="156"/>
      <c r="CI66" s="156"/>
      <c r="CJ66" s="156"/>
      <c r="CK66" s="156"/>
      <c r="CL66" s="156"/>
      <c r="CM66" s="156"/>
      <c r="CN66" s="156"/>
      <c r="CO66" s="156"/>
      <c r="CP66" s="156"/>
      <c r="CQ66" s="156"/>
      <c r="CR66" s="156"/>
      <c r="CS66" s="156"/>
      <c r="CT66" s="156"/>
      <c r="CU66" s="156"/>
      <c r="CV66" s="156"/>
      <c r="CW66" s="156"/>
      <c r="CX66" s="156"/>
      <c r="CY66" s="156"/>
      <c r="CZ66" s="156"/>
      <c r="DA66" s="156"/>
      <c r="DB66" s="156"/>
      <c r="DC66" s="156"/>
      <c r="DD66" s="156"/>
      <c r="DE66" s="156"/>
      <c r="DF66" s="156"/>
      <c r="DG66" s="156"/>
      <c r="DH66" s="156"/>
      <c r="DI66" s="156"/>
      <c r="DJ66" s="156"/>
      <c r="DK66" s="156"/>
      <c r="DL66" s="156"/>
      <c r="DM66" s="156"/>
      <c r="DN66" s="156"/>
      <c r="DO66" s="156"/>
      <c r="DP66" s="156"/>
      <c r="DQ66" s="156"/>
      <c r="DR66" s="156"/>
      <c r="DS66" s="156"/>
      <c r="DT66" s="156"/>
      <c r="DU66" s="156"/>
      <c r="DV66" s="156"/>
      <c r="DW66" s="156"/>
      <c r="DX66" s="156"/>
      <c r="DY66" s="156"/>
      <c r="DZ66" s="156"/>
      <c r="EA66" s="156"/>
      <c r="EB66" s="156"/>
      <c r="EC66" s="156"/>
      <c r="ED66" s="156"/>
      <c r="EE66" s="156"/>
      <c r="EF66" s="156"/>
      <c r="EG66" s="156"/>
      <c r="EH66" s="156"/>
      <c r="EI66" s="156"/>
      <c r="EJ66" s="156"/>
      <c r="EK66" s="156"/>
      <c r="EL66" s="156"/>
      <c r="EM66" s="156"/>
      <c r="EN66" s="156"/>
      <c r="EO66" s="156"/>
      <c r="EP66" s="156"/>
      <c r="EQ66" s="156"/>
      <c r="ER66" s="156"/>
      <c r="ES66" s="156"/>
      <c r="ET66" s="156"/>
      <c r="EU66" s="156"/>
      <c r="EV66" s="156"/>
      <c r="EW66" s="156"/>
      <c r="EX66" s="156"/>
      <c r="EY66" s="156"/>
      <c r="EZ66" s="156"/>
      <c r="FA66" s="156"/>
      <c r="FB66" s="156"/>
      <c r="FC66" s="156"/>
      <c r="FD66" s="156"/>
      <c r="FE66" s="156"/>
      <c r="FF66" s="156"/>
      <c r="FG66" s="156"/>
      <c r="FH66" s="156"/>
      <c r="FI66" s="156"/>
      <c r="FJ66" s="156"/>
      <c r="FK66" s="156"/>
      <c r="FL66" s="156"/>
      <c r="FM66" s="156"/>
      <c r="FN66" s="156"/>
      <c r="FO66" s="156"/>
      <c r="FP66" s="156"/>
      <c r="FQ66" s="156"/>
      <c r="FR66" s="156"/>
      <c r="FS66" s="156"/>
      <c r="FT66" s="156"/>
      <c r="FU66" s="156"/>
      <c r="FV66" s="156"/>
      <c r="FW66" s="156"/>
      <c r="FX66" s="156"/>
      <c r="FY66" s="156"/>
      <c r="FZ66" s="156"/>
      <c r="GA66" s="156"/>
      <c r="GB66" s="156"/>
      <c r="GC66" s="156"/>
      <c r="GD66" s="156"/>
      <c r="GE66" s="156"/>
      <c r="GF66" s="156"/>
      <c r="GG66" s="156"/>
      <c r="GH66" s="156"/>
      <c r="GI66" s="156"/>
      <c r="GJ66" s="156"/>
      <c r="GK66" s="156"/>
      <c r="GL66" s="156"/>
      <c r="GM66" s="156"/>
      <c r="GN66" s="156"/>
      <c r="GO66" s="156"/>
      <c r="GP66" s="156"/>
      <c r="GQ66" s="156"/>
      <c r="GR66" s="156"/>
      <c r="GS66" s="156"/>
      <c r="GT66" s="156"/>
      <c r="GU66" s="156"/>
      <c r="GV66" s="156"/>
      <c r="GW66" s="156"/>
      <c r="GX66" s="156"/>
      <c r="GY66" s="156"/>
      <c r="GZ66" s="156"/>
      <c r="HA66" s="156"/>
      <c r="HB66" s="156"/>
      <c r="HC66" s="156"/>
      <c r="HD66" s="156"/>
      <c r="HE66" s="156"/>
      <c r="HF66" s="156"/>
      <c r="HG66" s="156"/>
      <c r="HH66" s="156"/>
      <c r="HI66" s="156"/>
      <c r="HJ66" s="156"/>
      <c r="HK66" s="156"/>
      <c r="HL66" s="156"/>
      <c r="HM66" s="156"/>
      <c r="HN66" s="156"/>
      <c r="HO66" s="156"/>
      <c r="HP66" s="156"/>
      <c r="HQ66" s="156"/>
      <c r="HR66" s="156"/>
      <c r="HS66" s="156"/>
      <c r="HT66" s="156"/>
      <c r="HU66" s="156"/>
      <c r="HV66" s="156"/>
      <c r="HW66" s="156"/>
      <c r="HX66" s="156"/>
      <c r="HY66" s="156"/>
      <c r="HZ66" s="156"/>
      <c r="IA66" s="156"/>
      <c r="IB66" s="156"/>
      <c r="IC66" s="156"/>
      <c r="ID66" s="156"/>
      <c r="IE66" s="156"/>
      <c r="IF66" s="156"/>
      <c r="IG66" s="156"/>
      <c r="IH66" s="156"/>
      <c r="II66" s="156"/>
      <c r="IJ66" s="156"/>
      <c r="IK66" s="156"/>
      <c r="IL66" s="156"/>
      <c r="IM66" s="156"/>
      <c r="IN66" s="156"/>
      <c r="IO66" s="156"/>
      <c r="IP66" s="156"/>
      <c r="IQ66" s="156"/>
      <c r="IR66" s="156"/>
      <c r="IS66" s="156"/>
      <c r="IT66" s="156"/>
      <c r="IU66" s="156"/>
      <c r="IV66" s="156"/>
      <c r="IW66" s="156"/>
    </row>
    <row r="67" customFormat="false" ht="13.7" hidden="false" customHeight="true" outlineLevel="0" collapsed="false">
      <c r="A67" s="158" t="s">
        <v>76</v>
      </c>
      <c r="B67" s="135" t="s">
        <v>188</v>
      </c>
      <c r="C67" s="207" t="n">
        <f aca="false">(C9/(VLOOKUP(C$7,'[6]Gas Curve Summary'!$A$7:$L179,4)))*1000</f>
        <v>6414.86810551559</v>
      </c>
      <c r="D67" s="207" t="n">
        <f aca="false">(D9/(VLOOKUP(D$7,'[6]Gas Curve Summary'!$A$7:$L179,4)))*1000</f>
        <v>12157.7441765427</v>
      </c>
      <c r="E67" s="207" t="n">
        <f aca="false">AVERAGE(C67:D67)</f>
        <v>9286.30614102915</v>
      </c>
      <c r="F67" s="207" t="n">
        <f aca="false">AVERAGE(G67,H67)</f>
        <v>11178.8203297637</v>
      </c>
      <c r="G67" s="208" t="n">
        <f aca="false">(G9/(VLOOKUP(G$7,'[6]Gas Curve Summary'!$A$7:$L179,4)))*1000</f>
        <v>11351.3513513514</v>
      </c>
      <c r="H67" s="207" t="n">
        <f aca="false">(H9/(VLOOKUP(H$7,'[6]Gas Curve Summary'!$A$7:$L179,4)))*1000</f>
        <v>11006.2893081761</v>
      </c>
      <c r="I67" s="207" t="e">
        <f aca="false">(I9/(VLOOKUP(I$7,'[6]Gas Curve Summary'!$A$7:$L179,4)))*1000</f>
        <v>#VALUE!</v>
      </c>
      <c r="J67" s="207" t="n">
        <f aca="false">(J9/(VLOOKUP(J$7,'[6]Gas Curve Summary'!$A$7:$L179,4)))*1000</f>
        <v>11914.2176330421</v>
      </c>
      <c r="K67" s="207" t="n">
        <f aca="false">(K9/(VLOOKUP(K$7,'[6]Gas Curve Summary'!$A$7:$L179,4)))*1000</f>
        <v>11164.2743221691</v>
      </c>
      <c r="L67" s="207" t="n">
        <f aca="false">(L9/(VLOOKUP(L$7,'[6]Gas Curve Summary'!$A$7:$L179,4)))*1000</f>
        <v>10192.0815366523</v>
      </c>
      <c r="M67" s="207" t="n">
        <f aca="false">(M9/(VLOOKUP(M$7,'[6]Gas Curve Summary'!$A$7:$L179,4)))*1000</f>
        <v>10785.8243451464</v>
      </c>
      <c r="N67" s="207" t="n">
        <f aca="false">AVERAGE(K67:M67)</f>
        <v>10714.0600679892</v>
      </c>
      <c r="O67" s="207" t="n">
        <f aca="false">AVERAGE(P67:R67)</f>
        <v>16845.0125602907</v>
      </c>
      <c r="P67" s="207" t="n">
        <f aca="false">(P9/(VLOOKUP(P$7,'[6]Gas Curve Summary'!$A$7:$L179,4)))*1000</f>
        <v>16091.5083365646</v>
      </c>
      <c r="Q67" s="207" t="n">
        <f aca="false">(Q9/(VLOOKUP(Q$7,'[6]Gas Curve Summary'!$A$7:$L179,4)))*1000</f>
        <v>18688.0244088482</v>
      </c>
      <c r="R67" s="207" t="n">
        <f aca="false">(R9/(VLOOKUP(R$7,'[6]Gas Curve Summary'!$A$7:$L179,4)))*1000</f>
        <v>15755.5049354594</v>
      </c>
      <c r="S67" s="207" t="n">
        <f aca="false">AVERAGE(T67:V67)</f>
        <v>11418.0263828733</v>
      </c>
      <c r="T67" s="207" t="n">
        <f aca="false">(T9/(VLOOKUP(T$7,'[6]Gas Curve Summary'!$A$7:$L179,4)))*1000</f>
        <v>13361.4627285513</v>
      </c>
      <c r="U67" s="207" t="n">
        <f aca="false">(U9/(VLOOKUP(U$7,'[6]Gas Curve Summary'!$A$7:$L179,4)))*1000</f>
        <v>11104.2566317088</v>
      </c>
      <c r="V67" s="207" t="n">
        <f aca="false">(V9/(VLOOKUP(V$7,'[6]Gas Curve Summary'!$A$7:$L179,4)))*1000</f>
        <v>9788.35978835979</v>
      </c>
      <c r="W67" s="209" t="n">
        <f aca="false">AVERAGE(G67,H67,J67,N67,O67,S67)</f>
        <v>12208.1595506205</v>
      </c>
      <c r="X67" s="207" t="n">
        <f aca="false">X9/AVERAGE('[6]Gas Curve Summary'!$D$31:$D$42)*1000</f>
        <v>11850.0773134133</v>
      </c>
      <c r="Y67" s="207" t="n">
        <f aca="false">Y9/AVERAGE('[6]Gas Curve Summary'!$D$43:$D$54)*1000</f>
        <v>11359.2711232046</v>
      </c>
      <c r="Z67" s="207" t="n">
        <f aca="false">Z9/AVERAGE('[6]Gas Curve Summary'!$D$55:$D$66)*1000</f>
        <v>10947.1006879991</v>
      </c>
      <c r="AA67" s="207" t="n">
        <f aca="false">AA9/AVERAGE('[6]Gas Curve Summary'!$D$67:$D$114)*1000</f>
        <v>10559.4348822589</v>
      </c>
      <c r="AB67" s="207" t="n">
        <f aca="false">AB9/AVERAGE('[6]Gas Curve Summary'!$D$115:$D$124)*1000</f>
        <v>10472.3426094891</v>
      </c>
      <c r="AC67" s="210" t="n">
        <f aca="false">AVERAGE(E67,W67,X67,Y67,Z67,AA67,AB67)</f>
        <v>10954.6703297164</v>
      </c>
    </row>
    <row r="68" customFormat="false" ht="13.7" hidden="false" customHeight="true" outlineLevel="0" collapsed="false">
      <c r="A68" s="166" t="s">
        <v>179</v>
      </c>
      <c r="B68" s="135" t="s">
        <v>188</v>
      </c>
      <c r="C68" s="207" t="n">
        <f aca="false">(C10/(VLOOKUP(C$7,'[6]Gas Curve Summary'!$A$7:$L180,6)))*1000</f>
        <v>7121.03856433753</v>
      </c>
      <c r="D68" s="207" t="n">
        <f aca="false">(D10/(VLOOKUP(D$7,'[6]Gas Curve Summary'!$A$7:$L180,6)))*1000</f>
        <v>12593.67194005</v>
      </c>
      <c r="E68" s="211" t="n">
        <f aca="false">AVERAGE(C68:D68)</f>
        <v>9857.35525219375</v>
      </c>
      <c r="F68" s="207" t="n">
        <f aca="false">AVERAGE(G68,H68)</f>
        <v>11395.5725724948</v>
      </c>
      <c r="G68" s="207" t="n">
        <f aca="false">(G10/(VLOOKUP(G$7,'[6]Gas Curve Summary'!$A$7:$L180,6)))*1000</f>
        <v>11842.1052631579</v>
      </c>
      <c r="H68" s="207" t="n">
        <f aca="false">(H10/(VLOOKUP(H$7,'[6]Gas Curve Summary'!$A$7:$L180,6)))*1000</f>
        <v>10949.0398818316</v>
      </c>
      <c r="I68" s="207" t="e">
        <f aca="false">(I10/(VLOOKUP(I$7,'[6]Gas Curve Summary'!$A$7:$L180,6)))*1000</f>
        <v>#VALUE!</v>
      </c>
      <c r="J68" s="207" t="n">
        <f aca="false">(J10/(VLOOKUP(J$7,'[6]Gas Curve Summary'!$A$7:$L180,6)))*1000</f>
        <v>11202.3898431665</v>
      </c>
      <c r="K68" s="207" t="n">
        <f aca="false">(K10/(VLOOKUP(K$7,'[6]Gas Curve Summary'!$A$7:$L180,6)))*1000</f>
        <v>11481.0562571757</v>
      </c>
      <c r="L68" s="207" t="n">
        <f aca="false">(L10/(VLOOKUP(L$7,'[6]Gas Curve Summary'!$A$7:$L180,6)))*1000</f>
        <v>10730.421686747</v>
      </c>
      <c r="M68" s="207" t="n">
        <f aca="false">(M10/(VLOOKUP(M$7,'[6]Gas Curve Summary'!$A$7:$L180,6)))*1000</f>
        <v>11292.1140318401</v>
      </c>
      <c r="N68" s="207" t="n">
        <f aca="false">AVERAGE(K68:M68)</f>
        <v>11167.8639919209</v>
      </c>
      <c r="O68" s="207" t="n">
        <f aca="false">AVERAGE(P68:R68)</f>
        <v>15894.0728999585</v>
      </c>
      <c r="P68" s="207" t="n">
        <f aca="false">(P10/(VLOOKUP(P$7,'[6]Gas Curve Summary'!$A$7:$L180,6)))*1000</f>
        <v>15218.878248974</v>
      </c>
      <c r="Q68" s="207" t="n">
        <f aca="false">(Q10/(VLOOKUP(Q$7,'[6]Gas Curve Summary'!$A$7:$L180,6)))*1000</f>
        <v>17357.6002696326</v>
      </c>
      <c r="R68" s="207" t="n">
        <f aca="false">(R10/(VLOOKUP(R$7,'[6]Gas Curve Summary'!$A$7:$L180,6)))*1000</f>
        <v>15105.7401812689</v>
      </c>
      <c r="S68" s="207" t="n">
        <f aca="false">AVERAGE(T68:V68)</f>
        <v>11599.6872748523</v>
      </c>
      <c r="T68" s="207" t="n">
        <f aca="false">(T10/(VLOOKUP(T$7,'[6]Gas Curve Summary'!$A$7:$L180,6)))*1000</f>
        <v>13004.3347782594</v>
      </c>
      <c r="U68" s="207" t="n">
        <f aca="false">(U10/(VLOOKUP(U$7,'[6]Gas Curve Summary'!$A$7:$L180,6)))*1000</f>
        <v>11171.4975845411</v>
      </c>
      <c r="V68" s="207" t="n">
        <f aca="false">(V10/(VLOOKUP(V$7,'[6]Gas Curve Summary'!$A$7:$L180,6)))*1000</f>
        <v>10623.2294617564</v>
      </c>
      <c r="W68" s="211" t="n">
        <f aca="false">AVERAGE(G68,H68,J68,N68,O68,S68)</f>
        <v>12109.1931924813</v>
      </c>
      <c r="X68" s="207" t="n">
        <f aca="false">X10/AVERAGE('[6]Gas Curve Summary'!$F$31:$F$42)*1000</f>
        <v>11857.7042569389</v>
      </c>
      <c r="Y68" s="207" t="n">
        <f aca="false">Y10/AVERAGE('[6]Gas Curve Summary'!$F$43:$F$54)*1000</f>
        <v>11168.7577291878</v>
      </c>
      <c r="Z68" s="207" t="n">
        <f aca="false">Z10/AVERAGE('[6]Gas Curve Summary'!$F$55:$F$66)*1000</f>
        <v>10991.3046085949</v>
      </c>
      <c r="AA68" s="207" t="n">
        <f aca="false">AA10/AVERAGE('[6]Gas Curve Summary'!$F$67:$F$114)*1000</f>
        <v>10882.7506933849</v>
      </c>
      <c r="AB68" s="207" t="n">
        <f aca="false">AB10/AVERAGE('[6]Gas Curve Summary'!$F$115:$F$124)*1000</f>
        <v>11101.5484154094</v>
      </c>
      <c r="AC68" s="210" t="n">
        <f aca="false">AVERAGE(E68,W68,X68,Y68,Z68,AA68,AB68)</f>
        <v>11138.3734497416</v>
      </c>
    </row>
    <row r="69" customFormat="false" ht="13.7" hidden="false" customHeight="true" outlineLevel="0" collapsed="false">
      <c r="A69" s="166" t="s">
        <v>77</v>
      </c>
      <c r="B69" s="135" t="s">
        <v>188</v>
      </c>
      <c r="C69" s="207" t="n">
        <f aca="false">(C11/(VLOOKUP(C$7,'[6]Gas Curve Summary'!$A$7:$L181,8)))*1000</f>
        <v>7301.84581976113</v>
      </c>
      <c r="D69" s="207" t="n">
        <f aca="false">(D11/(VLOOKUP(D$7,'[6]Gas Curve Summary'!$A$7:$L181,8)))*1000</f>
        <v>12517.7993527508</v>
      </c>
      <c r="E69" s="211" t="n">
        <f aca="false">AVERAGE(C69:D69)</f>
        <v>9909.82258625597</v>
      </c>
      <c r="F69" s="207" t="n">
        <f aca="false">AVERAGE(G69,H69)</f>
        <v>11911.1487985006</v>
      </c>
      <c r="G69" s="207" t="n">
        <f aca="false">(G11/(VLOOKUP(G$7,'[6]Gas Curve Summary'!$A$7:$L181,8)))*1000</f>
        <v>12216.1172161172</v>
      </c>
      <c r="H69" s="207" t="n">
        <f aca="false">(H11/(VLOOKUP(H$7,'[6]Gas Curve Summary'!$A$7:$L181,8)))*1000</f>
        <v>11606.1803808839</v>
      </c>
      <c r="I69" s="207" t="e">
        <f aca="false">(I11/(VLOOKUP(I$7,'[6]Gas Curve Summary'!$A$7:$L181,8)))*1000</f>
        <v>#VALUE!</v>
      </c>
      <c r="J69" s="207" t="n">
        <f aca="false">(J11/(VLOOKUP(J$7,'[6]Gas Curve Summary'!$A$7:$L181,8)))*1000</f>
        <v>11556.6897557419</v>
      </c>
      <c r="K69" s="207" t="n">
        <f aca="false">(K11/(VLOOKUP(K$7,'[6]Gas Curve Summary'!$A$7:$L181,8)))*1000</f>
        <v>10491.3916786227</v>
      </c>
      <c r="L69" s="207" t="n">
        <f aca="false">(L11/(VLOOKUP(L$7,'[6]Gas Curve Summary'!$A$7:$L181,8)))*1000</f>
        <v>10031.4026517795</v>
      </c>
      <c r="M69" s="207" t="n">
        <f aca="false">(M11/(VLOOKUP(M$7,'[6]Gas Curve Summary'!$A$7:$L181,8)))*1000</f>
        <v>11833.829857663</v>
      </c>
      <c r="N69" s="207" t="n">
        <f aca="false">AVERAGE(K69:M69)</f>
        <v>10785.5413960217</v>
      </c>
      <c r="O69" s="207" t="n">
        <f aca="false">AVERAGE(P69:R69)</f>
        <v>15599.6334022744</v>
      </c>
      <c r="P69" s="207" t="n">
        <f aca="false">(P11/(VLOOKUP(P$7,'[6]Gas Curve Summary'!$A$7:$L181,8)))*1000</f>
        <v>15160.9878086902</v>
      </c>
      <c r="Q69" s="207" t="n">
        <f aca="false">(Q11/(VLOOKUP(Q$7,'[6]Gas Curve Summary'!$A$7:$L181,8)))*1000</f>
        <v>16835.7933579336</v>
      </c>
      <c r="R69" s="207" t="n">
        <f aca="false">(R11/(VLOOKUP(R$7,'[6]Gas Curve Summary'!$A$7:$L181,8)))*1000</f>
        <v>14802.1190401994</v>
      </c>
      <c r="S69" s="207" t="n">
        <f aca="false">AVERAGE(T69:V69)</f>
        <v>11095.5764560468</v>
      </c>
      <c r="T69" s="207" t="n">
        <f aca="false">(T11/(VLOOKUP(T$7,'[6]Gas Curve Summary'!$A$7:$L181,8)))*1000</f>
        <v>11727.2444858652</v>
      </c>
      <c r="U69" s="207" t="n">
        <f aca="false">(U11/(VLOOKUP(U$7,'[6]Gas Curve Summary'!$A$7:$L181,8)))*1000</f>
        <v>11112.7043303699</v>
      </c>
      <c r="V69" s="207" t="n">
        <f aca="false">(V11/(VLOOKUP(V$7,'[6]Gas Curve Summary'!$A$7:$L181,8)))*1000</f>
        <v>10446.7805519054</v>
      </c>
      <c r="W69" s="211" t="n">
        <f aca="false">AVERAGE(G69,H69,J69,N69,O69,S69)</f>
        <v>12143.2897678477</v>
      </c>
      <c r="X69" s="207" t="n">
        <f aca="false">X11/AVERAGE('[6]Gas Curve Summary'!$H$31:$H$42)*1000</f>
        <v>11225.8185570879</v>
      </c>
      <c r="Y69" s="207" t="n">
        <f aca="false">Y11/AVERAGE('[6]Gas Curve Summary'!$H$43:$H$54)*1000</f>
        <v>10603.4141156068</v>
      </c>
      <c r="Z69" s="207" t="n">
        <f aca="false">Z11/AVERAGE('[6]Gas Curve Summary'!$H$55:$H$66)*1000</f>
        <v>10494.291065618</v>
      </c>
      <c r="AA69" s="207" t="n">
        <f aca="false">AA11/AVERAGE('[6]Gas Curve Summary'!$H$67:$H$114)*1000</f>
        <v>10079.3564040685</v>
      </c>
      <c r="AB69" s="207" t="n">
        <f aca="false">AB11/AVERAGE('[6]Gas Curve Summary'!$H$115:$H$124)*1000</f>
        <v>9760.57570564303</v>
      </c>
      <c r="AC69" s="210" t="n">
        <f aca="false">AVERAGE(E69,W69,X69,Y69,Z69,AA69,AB69)</f>
        <v>10602.3668860183</v>
      </c>
    </row>
    <row r="70" customFormat="false" ht="13.7" hidden="false" customHeight="true" outlineLevel="0" collapsed="false">
      <c r="A70" s="166" t="s">
        <v>181</v>
      </c>
      <c r="B70" s="135" t="s">
        <v>188</v>
      </c>
      <c r="C70" s="207" t="n">
        <f aca="false">(C12/(VLOOKUP(C$7,'[6]Gas Curve Summary'!$A$7:$L182,12)))*1000</f>
        <v>6875.70604227356</v>
      </c>
      <c r="D70" s="207" t="n">
        <f aca="false">(D12/(VLOOKUP(D$7,'[6]Gas Curve Summary'!$A$7:$L182,12)))*1000</f>
        <v>11961.6186900292</v>
      </c>
      <c r="E70" s="211" t="n">
        <f aca="false">AVERAGE(C70:D70)</f>
        <v>9418.66236615138</v>
      </c>
      <c r="F70" s="207" t="n">
        <f aca="false">AVERAGE(G70,H70)</f>
        <v>11593.8546120786</v>
      </c>
      <c r="G70" s="207" t="n">
        <f aca="false">(G12/(VLOOKUP(G$7,'[6]Gas Curve Summary'!$A$7:$L182,12)))*1000</f>
        <v>11769.0875232775</v>
      </c>
      <c r="H70" s="207" t="n">
        <f aca="false">(H12/(VLOOKUP(H$7,'[6]Gas Curve Summary'!$A$7:$L182,12)))*1000</f>
        <v>11418.6217008798</v>
      </c>
      <c r="I70" s="207" t="e">
        <f aca="false">(I12/(VLOOKUP(I$7,'[6]Gas Curve Summary'!$A$7:$L182,12)))*1000</f>
        <v>#DIV/0!</v>
      </c>
      <c r="J70" s="207" t="n">
        <f aca="false">(J12/(VLOOKUP(J$7,'[6]Gas Curve Summary'!$A$7:$L182,12)))*1000</f>
        <v>11452.9280948851</v>
      </c>
      <c r="K70" s="207" t="n">
        <f aca="false">(K12/(VLOOKUP(K$7,'[6]Gas Curve Summary'!$A$7:$L182,12)))*1000</f>
        <v>10472.6100966702</v>
      </c>
      <c r="L70" s="207" t="n">
        <f aca="false">(L12/(VLOOKUP(L$7,'[6]Gas Curve Summary'!$A$7:$L182,12)))*1000</f>
        <v>10031.4026517795</v>
      </c>
      <c r="M70" s="207" t="n">
        <f aca="false">(M12/(VLOOKUP(M$7,'[6]Gas Curve Summary'!$A$7:$L182,12)))*1000</f>
        <v>12114.5374449339</v>
      </c>
      <c r="N70" s="207" t="n">
        <f aca="false">AVERAGE(K70:M70)</f>
        <v>10872.8500644612</v>
      </c>
      <c r="O70" s="207" t="n">
        <f aca="false">AVERAGE(P70:R70)</f>
        <v>15706.5535402715</v>
      </c>
      <c r="P70" s="207" t="n">
        <f aca="false">(P12/(VLOOKUP(P$7,'[6]Gas Curve Summary'!$A$7:$L182,12)))*1000</f>
        <v>15100.6711409396</v>
      </c>
      <c r="Q70" s="207" t="n">
        <f aca="false">(Q12/(VLOOKUP(Q$7,'[6]Gas Curve Summary'!$A$7:$L182,12)))*1000</f>
        <v>17179.165359272</v>
      </c>
      <c r="R70" s="207" t="n">
        <f aca="false">(R12/(VLOOKUP(R$7,'[6]Gas Curve Summary'!$A$7:$L182,12)))*1000</f>
        <v>14839.824120603</v>
      </c>
      <c r="S70" s="207" t="n">
        <f aca="false">AVERAGE(T70:V70)</f>
        <v>11207.1578304612</v>
      </c>
      <c r="T70" s="207" t="n">
        <f aca="false">(T12/(VLOOKUP(T$7,'[6]Gas Curve Summary'!$A$7:$L182,12)))*1000</f>
        <v>11931.0998735777</v>
      </c>
      <c r="U70" s="207" t="n">
        <f aca="false">(U12/(VLOOKUP(U$7,'[6]Gas Curve Summary'!$A$7:$L182,12)))*1000</f>
        <v>10866.351271437</v>
      </c>
      <c r="V70" s="207" t="n">
        <f aca="false">(V12/(VLOOKUP(V$7,'[6]Gas Curve Summary'!$A$7:$L182,12)))*1000</f>
        <v>10824.0223463687</v>
      </c>
      <c r="W70" s="211" t="n">
        <f aca="false">AVERAGE(G70,H70,J70,N70,O70,S70)</f>
        <v>12071.1997923727</v>
      </c>
      <c r="X70" s="207" t="n">
        <f aca="false">X12/AVERAGE('[6]Gas Curve Summary'!$L$31:$L$42)*1000</f>
        <v>11577.8123876842</v>
      </c>
      <c r="Y70" s="207" t="n">
        <f aca="false">Y12/AVERAGE('[6]Gas Curve Summary'!$L$43:$L$54)*1000</f>
        <v>10867.8732435685</v>
      </c>
      <c r="Z70" s="207" t="n">
        <f aca="false">Z12/AVERAGE('[6]Gas Curve Summary'!$L$55:$L$66)*1000</f>
        <v>10817.0048422254</v>
      </c>
      <c r="AA70" s="207" t="n">
        <f aca="false">AA12/AVERAGE('[6]Gas Curve Summary'!$L$67:$L$114)*1000</f>
        <v>10363.8950472757</v>
      </c>
      <c r="AB70" s="207" t="n">
        <f aca="false">AB12/AVERAGE('[6]Gas Curve Summary'!$L$115:$L$124)*1000</f>
        <v>9992.93790245048</v>
      </c>
      <c r="AC70" s="210" t="n">
        <f aca="false">AVERAGE(E70,W70,X70,Y70,Z70,AA70,AB70)</f>
        <v>10729.9122259612</v>
      </c>
    </row>
    <row r="71" customFormat="false" ht="13.7" hidden="false" customHeight="true" outlineLevel="0" collapsed="false">
      <c r="A71" s="166" t="s">
        <v>78</v>
      </c>
      <c r="B71" s="135" t="s">
        <v>188</v>
      </c>
      <c r="C71" s="207" t="n">
        <f aca="false">(C13/(VLOOKUP(C$7,'[6]Gas Curve Summary'!$A$7:$L183,12)))*1000</f>
        <v>7269.30320150659</v>
      </c>
      <c r="D71" s="207" t="n">
        <f aca="false">(D13/(VLOOKUP(D$7,'[6]Gas Curve Summary'!$A$7:$L183,12)))*1000</f>
        <v>12015.0187734668</v>
      </c>
      <c r="E71" s="211" t="n">
        <f aca="false">AVERAGE(C71:D71)</f>
        <v>9642.16098748671</v>
      </c>
      <c r="F71" s="207" t="n">
        <f aca="false">AVERAGE(G71,H71)</f>
        <v>11593.8546120786</v>
      </c>
      <c r="G71" s="207" t="n">
        <f aca="false">(G13/(VLOOKUP(G$7,'[6]Gas Curve Summary'!$A$7:$L183,12)))*1000</f>
        <v>11769.0875232775</v>
      </c>
      <c r="H71" s="207" t="n">
        <f aca="false">(H13/(VLOOKUP(H$7,'[6]Gas Curve Summary'!$A$7:$L183,12)))*1000</f>
        <v>11418.6217008798</v>
      </c>
      <c r="I71" s="207" t="e">
        <f aca="false">(I13/(VLOOKUP(I$7,'[6]Gas Curve Summary'!$A$7:$L183,12)))*1000</f>
        <v>#DIV/0!</v>
      </c>
      <c r="J71" s="207" t="n">
        <f aca="false">(J13/(VLOOKUP(J$7,'[6]Gas Curve Summary'!$A$7:$L183,12)))*1000</f>
        <v>11452.9280948851</v>
      </c>
      <c r="K71" s="207" t="n">
        <f aca="false">(K13/(VLOOKUP(K$7,'[6]Gas Curve Summary'!$A$7:$L183,12)))*1000</f>
        <v>10472.6100966702</v>
      </c>
      <c r="L71" s="207" t="n">
        <f aca="false">(L13/(VLOOKUP(L$7,'[6]Gas Curve Summary'!$A$7:$L183,12)))*1000</f>
        <v>11688.76482903</v>
      </c>
      <c r="M71" s="207" t="n">
        <f aca="false">(M13/(VLOOKUP(M$7,'[6]Gas Curve Summary'!$A$7:$L183,12)))*1000</f>
        <v>13554.7272111149</v>
      </c>
      <c r="N71" s="207" t="n">
        <f aca="false">AVERAGE(K71:M71)</f>
        <v>11905.3673789384</v>
      </c>
      <c r="O71" s="207" t="n">
        <f aca="false">AVERAGE(P71:R71)</f>
        <v>15811.145110191</v>
      </c>
      <c r="P71" s="207" t="n">
        <f aca="false">(P13/(VLOOKUP(P$7,'[6]Gas Curve Summary'!$A$7:$L183,12)))*1000</f>
        <v>15100.6711409396</v>
      </c>
      <c r="Q71" s="207" t="n">
        <f aca="false">(Q13/(VLOOKUP(Q$7,'[6]Gas Curve Summary'!$A$7:$L183,12)))*1000</f>
        <v>17492.9400690304</v>
      </c>
      <c r="R71" s="207" t="n">
        <f aca="false">(R13/(VLOOKUP(R$7,'[6]Gas Curve Summary'!$A$7:$L183,12)))*1000</f>
        <v>14839.824120603</v>
      </c>
      <c r="S71" s="207" t="n">
        <f aca="false">AVERAGE(T71:V71)</f>
        <v>11207.1578304612</v>
      </c>
      <c r="T71" s="207" t="n">
        <f aca="false">(T13/(VLOOKUP(T$7,'[6]Gas Curve Summary'!$A$7:$L183,12)))*1000</f>
        <v>11931.0998735777</v>
      </c>
      <c r="U71" s="207" t="n">
        <f aca="false">(U13/(VLOOKUP(U$7,'[6]Gas Curve Summary'!$A$7:$L183,12)))*1000</f>
        <v>10866.351271437</v>
      </c>
      <c r="V71" s="207" t="n">
        <f aca="false">(V13/(VLOOKUP(V$7,'[6]Gas Curve Summary'!$A$7:$L183,12)))*1000</f>
        <v>10824.0223463687</v>
      </c>
      <c r="W71" s="211" t="n">
        <f aca="false">AVERAGE(G71,H71,J71,N71,O71,S71)</f>
        <v>12260.7179397721</v>
      </c>
      <c r="X71" s="207" t="n">
        <f aca="false">X13/AVERAGE('[6]Gas Curve Summary'!$L$31:$L$42)*1000</f>
        <v>11955.0603676637</v>
      </c>
      <c r="Y71" s="207" t="n">
        <f aca="false">Y13/AVERAGE('[6]Gas Curve Summary'!$L$43:$L$54)*1000</f>
        <v>11168.3086683835</v>
      </c>
      <c r="Z71" s="207" t="n">
        <f aca="false">Z13/AVERAGE('[6]Gas Curve Summary'!$L$55:$L$66)*1000</f>
        <v>11158.5548419816</v>
      </c>
      <c r="AA71" s="207" t="n">
        <f aca="false">AA13/AVERAGE('[6]Gas Curve Summary'!$L$67:$L$114)*1000</f>
        <v>10689.7139976103</v>
      </c>
      <c r="AB71" s="207" t="n">
        <f aca="false">AB13/AVERAGE('[6]Gas Curve Summary'!$L$115:$L$124)*1000</f>
        <v>10300.8282374905</v>
      </c>
      <c r="AC71" s="210" t="n">
        <f aca="false">AVERAGE(E71,W71,X71,Y71,Z71,AA71,AB71)</f>
        <v>11025.0492914841</v>
      </c>
    </row>
    <row r="72" customFormat="false" ht="13.7" hidden="false" customHeight="true" outlineLevel="0" collapsed="false">
      <c r="A72" s="166" t="s">
        <v>183</v>
      </c>
      <c r="B72" s="135" t="s">
        <v>188</v>
      </c>
      <c r="C72" s="207" t="n">
        <f aca="false">(C14/(VLOOKUP(C$7,'[6]Gas Curve Summary'!$A$7:$L184,10)))*1000</f>
        <v>7416.35687732342</v>
      </c>
      <c r="D72" s="207" t="n">
        <f aca="false">(D14/(VLOOKUP(D$7,'[6]Gas Curve Summary'!$A$7:$L184,10)))*1000</f>
        <v>12172.714745062</v>
      </c>
      <c r="E72" s="211" t="n">
        <f aca="false">AVERAGE(C72:D72)</f>
        <v>9794.53581119272</v>
      </c>
      <c r="F72" s="207" t="n">
        <f aca="false">AVERAGE(G72,H72)</f>
        <v>11646.7487465056</v>
      </c>
      <c r="G72" s="207" t="n">
        <f aca="false">(G14/(VLOOKUP(G$7,'[6]Gas Curve Summary'!$A$7:$L184,10)))*1000</f>
        <v>11943.3198380567</v>
      </c>
      <c r="H72" s="207" t="n">
        <f aca="false">(H14/(VLOOKUP(H$7,'[6]Gas Curve Summary'!$A$7:$L184,10)))*1000</f>
        <v>11350.1776549546</v>
      </c>
      <c r="I72" s="207" t="e">
        <f aca="false">(I14/(VLOOKUP(I$7,'[6]Gas Curve Summary'!$A$7:$L184,10)))*1000</f>
        <v>#VALUE!</v>
      </c>
      <c r="J72" s="207" t="n">
        <f aca="false">(J14/(VLOOKUP(J$7,'[6]Gas Curve Summary'!$A$7:$L184,10)))*1000</f>
        <v>11372.6265822785</v>
      </c>
      <c r="K72" s="207" t="n">
        <f aca="false">(K14/(VLOOKUP(K$7,'[6]Gas Curve Summary'!$A$7:$L184,10)))*1000</f>
        <v>11679.4200563834</v>
      </c>
      <c r="L72" s="207" t="n">
        <f aca="false">(L14/(VLOOKUP(L$7,'[6]Gas Curve Summary'!$A$7:$L184,10)))*1000</f>
        <v>12767.2209026128</v>
      </c>
      <c r="M72" s="207" t="n">
        <f aca="false">(M14/(VLOOKUP(M$7,'[6]Gas Curve Summary'!$A$7:$L184,10)))*1000</f>
        <v>16044.3407234539</v>
      </c>
      <c r="N72" s="207" t="n">
        <f aca="false">AVERAGE(K72:M72)</f>
        <v>13496.99389415</v>
      </c>
      <c r="O72" s="207" t="n">
        <f aca="false">AVERAGE(P72:R72)</f>
        <v>20036.6742400648</v>
      </c>
      <c r="P72" s="207" t="n">
        <f aca="false">(P14/(VLOOKUP(P$7,'[6]Gas Curve Summary'!$A$7:$L184,10)))*1000</f>
        <v>20402.4069198947</v>
      </c>
      <c r="Q72" s="207" t="n">
        <f aca="false">(Q14/(VLOOKUP(Q$7,'[6]Gas Curve Summary'!$A$7:$L184,10)))*1000</f>
        <v>22205.7735011103</v>
      </c>
      <c r="R72" s="207" t="n">
        <f aca="false">(R14/(VLOOKUP(R$7,'[6]Gas Curve Summary'!$A$7:$L184,10)))*1000</f>
        <v>17501.8422991894</v>
      </c>
      <c r="S72" s="207" t="n">
        <f aca="false">AVERAGE(T72:V72)</f>
        <v>11742.2573585186</v>
      </c>
      <c r="T72" s="207" t="n">
        <f aca="false">(T14/(VLOOKUP(T$7,'[6]Gas Curve Summary'!$A$7:$L184,10)))*1000</f>
        <v>13186.6133139323</v>
      </c>
      <c r="U72" s="207" t="n">
        <f aca="false">(U14/(VLOOKUP(U$7,'[6]Gas Curve Summary'!$A$7:$L184,10)))*1000</f>
        <v>11167.2644277796</v>
      </c>
      <c r="V72" s="207" t="n">
        <f aca="false">(V14/(VLOOKUP(V$7,'[6]Gas Curve Summary'!$A$7:$L184,10)))*1000</f>
        <v>10872.8943338438</v>
      </c>
      <c r="W72" s="211" t="n">
        <f aca="false">AVERAGE(G72,H72,J72,N72,O72,S72)</f>
        <v>13323.6749280039</v>
      </c>
      <c r="X72" s="207" t="n">
        <f aca="false">X14/AVERAGE('[6]Gas Curve Summary'!$J$31:$J$42)*1000</f>
        <v>12627.229820408</v>
      </c>
      <c r="Y72" s="207" t="n">
        <f aca="false">Y14/AVERAGE('[6]Gas Curve Summary'!$J$43:$J$54)*1000</f>
        <v>11682.3997355065</v>
      </c>
      <c r="Z72" s="207" t="n">
        <f aca="false">Z14/AVERAGE('[6]Gas Curve Summary'!$J$55:$J$66)*1000</f>
        <v>11617.7568831183</v>
      </c>
      <c r="AA72" s="207" t="n">
        <f aca="false">AA14/AVERAGE('[6]Gas Curve Summary'!$J$67:$J$114)*1000</f>
        <v>11064.5809924465</v>
      </c>
      <c r="AB72" s="207" t="n">
        <f aca="false">AB14/AVERAGE('[6]Gas Curve Summary'!$J$115:$J$124)*1000</f>
        <v>10688.9178176283</v>
      </c>
      <c r="AC72" s="210" t="n">
        <f aca="false">AVERAGE(E72,W72,X72,Y72,Z72,AA72,AB72)</f>
        <v>11542.7279983292</v>
      </c>
    </row>
    <row r="73" customFormat="false" ht="13.7" hidden="false" customHeight="true" outlineLevel="0" collapsed="false">
      <c r="A73" s="172" t="s">
        <v>184</v>
      </c>
      <c r="B73" s="173" t="s">
        <v>188</v>
      </c>
      <c r="C73" s="212" t="n">
        <f aca="false">(C15/(VLOOKUP(C$7,'[6]Gas Curve Summary'!$A$7:$L185,10)))*1000</f>
        <v>7788.10408921933</v>
      </c>
      <c r="D73" s="212" t="n">
        <f aca="false">(D15/(VLOOKUP(D$7,'[6]Gas Curve Summary'!$A$7:$L185,10)))*1000</f>
        <v>12632.0624712908</v>
      </c>
      <c r="E73" s="213" t="n">
        <f aca="false">AVERAGE(C73:D73)</f>
        <v>10210.0832802551</v>
      </c>
      <c r="F73" s="212" t="n">
        <f aca="false">AVERAGE(G73,H73)</f>
        <v>12197.135463701</v>
      </c>
      <c r="G73" s="212" t="n">
        <f aca="false">(G15/(VLOOKUP(G$7,'[6]Gas Curve Summary'!$A$7:$L185,10)))*1000</f>
        <v>12550.6072874494</v>
      </c>
      <c r="H73" s="212" t="n">
        <f aca="false">(H15/(VLOOKUP(H$7,'[6]Gas Curve Summary'!$A$7:$L185,10)))*1000</f>
        <v>11843.6636399526</v>
      </c>
      <c r="I73" s="212" t="e">
        <f aca="false">(I15/(VLOOKUP(I$7,'[6]Gas Curve Summary'!$A$7:$L185,10)))*1000</f>
        <v>#VALUE!</v>
      </c>
      <c r="J73" s="212" t="n">
        <f aca="false">(J15/(VLOOKUP(J$7,'[6]Gas Curve Summary'!$A$7:$L185,10)))*1000</f>
        <v>11867.0886075949</v>
      </c>
      <c r="K73" s="212" t="n">
        <f aca="false">(K15/(VLOOKUP(K$7,'[6]Gas Curve Summary'!$A$7:$L185,10)))*1000</f>
        <v>12484.8973016512</v>
      </c>
      <c r="L73" s="212" t="n">
        <f aca="false">(L15/(VLOOKUP(L$7,'[6]Gas Curve Summary'!$A$7:$L185,10)))*1000</f>
        <v>13954.8693586698</v>
      </c>
      <c r="M73" s="212" t="n">
        <f aca="false">(M15/(VLOOKUP(M$7,'[6]Gas Curve Summary'!$A$7:$L185,10)))*1000</f>
        <v>17989.1092959938</v>
      </c>
      <c r="N73" s="212" t="n">
        <f aca="false">AVERAGE(K73:M73)</f>
        <v>14809.6253187716</v>
      </c>
      <c r="O73" s="212" t="n">
        <f aca="false">AVERAGE(P73:R73)</f>
        <v>23007.5908234494</v>
      </c>
      <c r="P73" s="212" t="n">
        <f aca="false">(P15/(VLOOKUP(P$7,'[6]Gas Curve Summary'!$A$7:$L185,10)))*1000</f>
        <v>23034.9755547198</v>
      </c>
      <c r="Q73" s="212" t="n">
        <f aca="false">(Q15/(VLOOKUP(Q$7,'[6]Gas Curve Summary'!$A$7:$L185,10)))*1000</f>
        <v>25906.7357512953</v>
      </c>
      <c r="R73" s="212" t="n">
        <f aca="false">(R15/(VLOOKUP(R$7,'[6]Gas Curve Summary'!$A$7:$L185,10)))*1000</f>
        <v>20081.0611643331</v>
      </c>
      <c r="S73" s="212" t="n">
        <f aca="false">AVERAGE(T73:V73)</f>
        <v>12466.9513809837</v>
      </c>
      <c r="T73" s="212" t="n">
        <f aca="false">(T15/(VLOOKUP(T$7,'[6]Gas Curve Summary'!$A$7:$L185,10)))*1000</f>
        <v>14096.0349217897</v>
      </c>
      <c r="U73" s="212" t="n">
        <f aca="false">(U15/(VLOOKUP(U$7,'[6]Gas Curve Summary'!$A$7:$L185,10)))*1000</f>
        <v>11819.3674600587</v>
      </c>
      <c r="V73" s="212" t="n">
        <f aca="false">(V15/(VLOOKUP(V$7,'[6]Gas Curve Summary'!$A$7:$L185,10)))*1000</f>
        <v>11485.4517611026</v>
      </c>
      <c r="W73" s="213" t="n">
        <f aca="false">AVERAGE(G73,H73,J73,N73,O73,S73)</f>
        <v>14424.2545097003</v>
      </c>
      <c r="X73" s="212" t="n">
        <f aca="false">X15/AVERAGE('[6]Gas Curve Summary'!$J$31:$J$42)*1000</f>
        <v>13653.2110921785</v>
      </c>
      <c r="Y73" s="212" t="n">
        <f aca="false">Y15/AVERAGE('[6]Gas Curve Summary'!$J$43:$J$54)*1000</f>
        <v>12599.8542331399</v>
      </c>
      <c r="Z73" s="212" t="n">
        <f aca="false">Z15/AVERAGE('[6]Gas Curve Summary'!$J$55:$J$66)*1000</f>
        <v>12535.9698440222</v>
      </c>
      <c r="AA73" s="212" t="n">
        <f aca="false">AA15/AVERAGE('[6]Gas Curve Summary'!$J$67:$J$114)*1000</f>
        <v>11888.8824973891</v>
      </c>
      <c r="AB73" s="212" t="n">
        <f aca="false">AB15/AVERAGE('[6]Gas Curve Summary'!$J$115:$J$124)*1000</f>
        <v>11428.0413077647</v>
      </c>
      <c r="AC73" s="214" t="n">
        <f aca="false">AVERAGE(E73,W73,X73,Y73,Z73,AA73,AB73)</f>
        <v>12391.47096635</v>
      </c>
    </row>
    <row r="74" customFormat="false" ht="13.5" hidden="false" customHeight="true" outlineLevel="0" collapsed="false">
      <c r="A74" s="178"/>
      <c r="B74" s="179"/>
      <c r="C74" s="215"/>
      <c r="D74" s="215"/>
      <c r="E74" s="215"/>
      <c r="F74" s="215"/>
      <c r="G74" s="215"/>
      <c r="H74" s="215"/>
      <c r="I74" s="215"/>
      <c r="J74" s="215"/>
      <c r="K74" s="215"/>
      <c r="L74" s="215"/>
      <c r="M74" s="215"/>
      <c r="N74" s="215"/>
      <c r="O74" s="215"/>
      <c r="P74" s="215"/>
      <c r="Q74" s="215"/>
      <c r="R74" s="215"/>
      <c r="S74" s="215"/>
      <c r="T74" s="215"/>
      <c r="U74" s="215"/>
      <c r="V74" s="215"/>
      <c r="W74" s="215"/>
      <c r="X74" s="215"/>
      <c r="Y74" s="215"/>
      <c r="Z74" s="215"/>
      <c r="AA74" s="215"/>
      <c r="AB74" s="216"/>
      <c r="AC74" s="215"/>
    </row>
    <row r="75" customFormat="false" ht="13.7" hidden="true" customHeight="true" outlineLevel="0" collapsed="false">
      <c r="A75" s="192"/>
      <c r="B75" s="136"/>
      <c r="C75" s="207"/>
      <c r="D75" s="207"/>
      <c r="E75" s="207"/>
      <c r="F75" s="207"/>
      <c r="G75" s="207"/>
      <c r="H75" s="207"/>
      <c r="I75" s="207"/>
      <c r="J75" s="207"/>
      <c r="K75" s="207"/>
      <c r="L75" s="207"/>
      <c r="M75" s="207"/>
      <c r="N75" s="207"/>
      <c r="O75" s="207"/>
      <c r="P75" s="207"/>
      <c r="Q75" s="207"/>
      <c r="R75" s="207"/>
      <c r="S75" s="207"/>
      <c r="T75" s="207"/>
      <c r="U75" s="207"/>
      <c r="V75" s="207"/>
      <c r="W75" s="207"/>
      <c r="X75" s="207"/>
      <c r="Y75" s="207"/>
      <c r="Z75" s="207"/>
      <c r="AA75" s="207"/>
      <c r="AB75" s="217"/>
      <c r="AC75" s="207"/>
    </row>
    <row r="76" customFormat="false" ht="13.7" hidden="true" customHeight="true" outlineLevel="0" collapsed="false">
      <c r="A76" s="192"/>
      <c r="B76" s="136"/>
      <c r="C76" s="207"/>
      <c r="D76" s="207"/>
      <c r="E76" s="207"/>
      <c r="F76" s="207"/>
      <c r="G76" s="207"/>
      <c r="H76" s="207"/>
      <c r="I76" s="207"/>
      <c r="J76" s="207"/>
      <c r="K76" s="207"/>
      <c r="L76" s="207"/>
      <c r="M76" s="207"/>
      <c r="N76" s="207"/>
      <c r="O76" s="207"/>
      <c r="P76" s="207"/>
      <c r="Q76" s="207"/>
      <c r="R76" s="207"/>
      <c r="S76" s="207"/>
      <c r="T76" s="207"/>
      <c r="U76" s="207"/>
      <c r="V76" s="207"/>
      <c r="W76" s="207"/>
      <c r="X76" s="207"/>
      <c r="Y76" s="207"/>
      <c r="Z76" s="207"/>
      <c r="AA76" s="207"/>
      <c r="AB76" s="217"/>
      <c r="AC76" s="207"/>
    </row>
    <row r="77" customFormat="false" ht="13.7" hidden="true" customHeight="true" outlineLevel="0" collapsed="false">
      <c r="A77" s="192"/>
      <c r="B77" s="136"/>
      <c r="C77" s="207"/>
      <c r="D77" s="207"/>
      <c r="E77" s="207"/>
      <c r="F77" s="207"/>
      <c r="G77" s="207"/>
      <c r="H77" s="207"/>
      <c r="I77" s="207"/>
      <c r="J77" s="207"/>
      <c r="K77" s="207"/>
      <c r="L77" s="207"/>
      <c r="M77" s="207"/>
      <c r="N77" s="207"/>
      <c r="O77" s="207"/>
      <c r="P77" s="207"/>
      <c r="Q77" s="207"/>
      <c r="R77" s="207"/>
      <c r="S77" s="207"/>
      <c r="T77" s="207"/>
      <c r="U77" s="207"/>
      <c r="V77" s="207"/>
      <c r="W77" s="207"/>
      <c r="X77" s="207"/>
      <c r="Y77" s="207"/>
      <c r="Z77" s="207"/>
      <c r="AA77" s="207"/>
      <c r="AB77" s="217"/>
      <c r="AC77" s="207"/>
    </row>
    <row r="78" customFormat="false" ht="13.7" hidden="true" customHeight="true" outlineLevel="0" collapsed="false">
      <c r="A78" s="192"/>
      <c r="B78" s="136"/>
      <c r="C78" s="207"/>
      <c r="D78" s="207"/>
      <c r="E78" s="207"/>
      <c r="F78" s="207"/>
      <c r="G78" s="207"/>
      <c r="H78" s="207"/>
      <c r="I78" s="207"/>
      <c r="J78" s="207"/>
      <c r="K78" s="207"/>
      <c r="L78" s="207"/>
      <c r="M78" s="207"/>
      <c r="N78" s="207"/>
      <c r="O78" s="207"/>
      <c r="P78" s="207"/>
      <c r="Q78" s="207"/>
      <c r="R78" s="207"/>
      <c r="S78" s="207"/>
      <c r="T78" s="207"/>
      <c r="U78" s="207"/>
      <c r="V78" s="207"/>
      <c r="W78" s="207"/>
      <c r="X78" s="207"/>
      <c r="Y78" s="207"/>
      <c r="Z78" s="207"/>
      <c r="AA78" s="207"/>
      <c r="AB78" s="217"/>
      <c r="AC78" s="207"/>
    </row>
    <row r="79" customFormat="false" ht="13.7" hidden="true" customHeight="true" outlineLevel="0" collapsed="false">
      <c r="A79" s="192"/>
      <c r="B79" s="136"/>
      <c r="C79" s="207"/>
      <c r="D79" s="207"/>
      <c r="E79" s="207"/>
      <c r="F79" s="207"/>
      <c r="G79" s="207"/>
      <c r="H79" s="207"/>
      <c r="I79" s="207"/>
      <c r="J79" s="207"/>
      <c r="K79" s="207"/>
      <c r="L79" s="207"/>
      <c r="M79" s="207"/>
      <c r="N79" s="207"/>
      <c r="O79" s="207"/>
      <c r="P79" s="207"/>
      <c r="Q79" s="207"/>
      <c r="R79" s="207"/>
      <c r="S79" s="207"/>
      <c r="T79" s="207"/>
      <c r="U79" s="207"/>
      <c r="V79" s="207"/>
      <c r="W79" s="207"/>
      <c r="X79" s="207"/>
      <c r="Y79" s="207"/>
      <c r="Z79" s="207"/>
      <c r="AA79" s="207"/>
      <c r="AB79" s="217"/>
      <c r="AC79" s="207"/>
    </row>
    <row r="80" customFormat="false" ht="13.7" hidden="true" customHeight="true" outlineLevel="0" collapsed="false">
      <c r="A80" s="192"/>
      <c r="B80" s="136"/>
      <c r="C80" s="207"/>
      <c r="D80" s="207"/>
      <c r="E80" s="207"/>
      <c r="F80" s="207"/>
      <c r="G80" s="207"/>
      <c r="H80" s="207"/>
      <c r="I80" s="207"/>
      <c r="J80" s="207"/>
      <c r="K80" s="207"/>
      <c r="L80" s="207"/>
      <c r="M80" s="207"/>
      <c r="N80" s="207"/>
      <c r="O80" s="207"/>
      <c r="P80" s="207"/>
      <c r="Q80" s="207"/>
      <c r="R80" s="207"/>
      <c r="S80" s="207"/>
      <c r="T80" s="207"/>
      <c r="U80" s="207"/>
      <c r="V80" s="207"/>
      <c r="W80" s="207"/>
      <c r="X80" s="207"/>
      <c r="Y80" s="207"/>
      <c r="Z80" s="207"/>
      <c r="AA80" s="207"/>
      <c r="AB80" s="217"/>
      <c r="AC80" s="207"/>
    </row>
    <row r="81" customFormat="false" ht="13.7" hidden="true" customHeight="true" outlineLevel="0" collapsed="false">
      <c r="A81" s="192"/>
      <c r="B81" s="136"/>
      <c r="C81" s="207"/>
      <c r="D81" s="207"/>
      <c r="E81" s="207"/>
      <c r="F81" s="207"/>
      <c r="G81" s="207"/>
      <c r="H81" s="207"/>
      <c r="I81" s="207"/>
      <c r="J81" s="207"/>
      <c r="K81" s="207"/>
      <c r="L81" s="207"/>
      <c r="M81" s="207"/>
      <c r="N81" s="207"/>
      <c r="O81" s="207"/>
      <c r="P81" s="207"/>
      <c r="Q81" s="207"/>
      <c r="R81" s="207"/>
      <c r="S81" s="207"/>
      <c r="T81" s="207"/>
      <c r="U81" s="207"/>
      <c r="V81" s="207"/>
      <c r="W81" s="207"/>
      <c r="X81" s="207"/>
      <c r="Y81" s="207"/>
      <c r="Z81" s="207"/>
      <c r="AA81" s="207"/>
      <c r="AB81" s="217"/>
      <c r="AC81" s="207"/>
    </row>
    <row r="82" customFormat="false" ht="13.7" hidden="true" customHeight="true" outlineLevel="0" collapsed="false">
      <c r="A82" s="192"/>
      <c r="B82" s="136"/>
      <c r="C82" s="207"/>
      <c r="D82" s="207"/>
      <c r="E82" s="207"/>
      <c r="F82" s="207"/>
      <c r="G82" s="207"/>
      <c r="H82" s="207"/>
      <c r="I82" s="207"/>
      <c r="J82" s="207"/>
      <c r="K82" s="207"/>
      <c r="L82" s="207"/>
      <c r="M82" s="207"/>
      <c r="N82" s="207"/>
      <c r="O82" s="207"/>
      <c r="P82" s="207"/>
      <c r="Q82" s="207"/>
      <c r="R82" s="207"/>
      <c r="S82" s="207"/>
      <c r="T82" s="207"/>
      <c r="U82" s="207"/>
      <c r="V82" s="207"/>
      <c r="W82" s="207"/>
      <c r="X82" s="207"/>
      <c r="Y82" s="207"/>
      <c r="Z82" s="207"/>
      <c r="AA82" s="207"/>
      <c r="AB82" s="217"/>
      <c r="AC82" s="207"/>
    </row>
    <row r="83" customFormat="false" ht="13.7" hidden="true" customHeight="true" outlineLevel="0" collapsed="false">
      <c r="A83" s="192"/>
      <c r="B83" s="192"/>
      <c r="C83" s="207"/>
      <c r="D83" s="207"/>
      <c r="E83" s="207"/>
      <c r="F83" s="207"/>
      <c r="G83" s="207"/>
      <c r="H83" s="207"/>
      <c r="I83" s="207"/>
      <c r="J83" s="207"/>
      <c r="K83" s="207"/>
      <c r="L83" s="207"/>
      <c r="M83" s="207"/>
      <c r="N83" s="207"/>
      <c r="O83" s="207"/>
      <c r="P83" s="207"/>
      <c r="Q83" s="207"/>
      <c r="R83" s="207"/>
      <c r="S83" s="207"/>
      <c r="T83" s="207"/>
      <c r="U83" s="207"/>
      <c r="V83" s="207"/>
      <c r="W83" s="207"/>
      <c r="X83" s="207"/>
      <c r="Y83" s="207"/>
      <c r="Z83" s="207"/>
      <c r="AA83" s="207"/>
      <c r="AB83" s="217"/>
      <c r="AC83" s="207"/>
    </row>
    <row r="84" customFormat="false" ht="13.5" hidden="true" customHeight="true" outlineLevel="0" collapsed="false">
      <c r="A84" s="192"/>
      <c r="B84" s="192"/>
      <c r="C84" s="207"/>
      <c r="D84" s="207"/>
      <c r="E84" s="207"/>
      <c r="F84" s="218"/>
      <c r="G84" s="207"/>
      <c r="H84" s="207"/>
      <c r="I84" s="218"/>
      <c r="J84" s="207"/>
      <c r="K84" s="207"/>
      <c r="L84" s="207"/>
      <c r="M84" s="207"/>
      <c r="N84" s="207"/>
      <c r="O84" s="218"/>
      <c r="P84" s="207"/>
      <c r="Q84" s="207"/>
      <c r="R84" s="207"/>
      <c r="S84" s="218"/>
      <c r="T84" s="207"/>
      <c r="U84" s="207"/>
      <c r="V84" s="207"/>
      <c r="W84" s="207"/>
      <c r="X84" s="207"/>
      <c r="Y84" s="207"/>
      <c r="Z84" s="207"/>
      <c r="AA84" s="207"/>
      <c r="AB84" s="207"/>
      <c r="AC84" s="207"/>
    </row>
    <row r="85" customFormat="false" ht="12" hidden="false" customHeight="true" outlineLevel="0" collapsed="false">
      <c r="C85" s="218"/>
      <c r="D85" s="218"/>
      <c r="E85" s="218"/>
      <c r="F85" s="218"/>
      <c r="G85" s="218"/>
      <c r="H85" s="218"/>
      <c r="I85" s="218"/>
      <c r="J85" s="218"/>
      <c r="K85" s="218"/>
      <c r="L85" s="218"/>
      <c r="M85" s="218"/>
      <c r="N85" s="218"/>
      <c r="O85" s="218"/>
      <c r="P85" s="218"/>
      <c r="Q85" s="218"/>
      <c r="R85" s="218"/>
      <c r="S85" s="218"/>
      <c r="T85" s="218"/>
      <c r="U85" s="218"/>
      <c r="V85" s="218"/>
      <c r="W85" s="218"/>
      <c r="X85" s="218"/>
      <c r="Y85" s="218"/>
      <c r="Z85" s="218"/>
      <c r="AA85" s="218"/>
      <c r="AB85" s="218"/>
      <c r="AC85" s="218"/>
    </row>
    <row r="86" customFormat="false" ht="17.25" hidden="false" customHeight="true" outlineLevel="0" collapsed="false">
      <c r="A86" s="180" t="s">
        <v>5</v>
      </c>
      <c r="B86" s="189"/>
      <c r="C86" s="219"/>
      <c r="D86" s="219"/>
      <c r="E86" s="219"/>
      <c r="F86" s="219"/>
      <c r="G86" s="219"/>
      <c r="H86" s="219"/>
      <c r="I86" s="219"/>
      <c r="J86" s="219"/>
      <c r="K86" s="219"/>
      <c r="L86" s="219"/>
      <c r="M86" s="219"/>
      <c r="N86" s="219"/>
      <c r="O86" s="219"/>
      <c r="P86" s="219"/>
      <c r="Q86" s="219"/>
      <c r="R86" s="219"/>
      <c r="S86" s="219"/>
      <c r="T86" s="219"/>
      <c r="U86" s="219"/>
      <c r="V86" s="219"/>
      <c r="W86" s="219"/>
      <c r="X86" s="219"/>
      <c r="Y86" s="219"/>
      <c r="Z86" s="219"/>
      <c r="AA86" s="219"/>
      <c r="AB86" s="219"/>
      <c r="AC86" s="219"/>
    </row>
    <row r="87" customFormat="false" ht="11.25" hidden="false" customHeight="false" outlineLevel="0" collapsed="false">
      <c r="A87" s="158" t="s">
        <v>76</v>
      </c>
      <c r="B87" s="136"/>
      <c r="C87" s="207" t="n">
        <f aca="false">C67-C107</f>
        <v>-419.664268585132</v>
      </c>
      <c r="D87" s="207" t="n">
        <f aca="false">D67-D107</f>
        <v>-750.889520020581</v>
      </c>
      <c r="E87" s="211" t="n">
        <f aca="false">E67-E107</f>
        <v>-585.276894302855</v>
      </c>
      <c r="F87" s="207" t="n">
        <f aca="false">F67-F107</f>
        <v>-758.93891105599</v>
      </c>
      <c r="G87" s="207" t="n">
        <f aca="false">G67-G107</f>
        <v>-474.831266910473</v>
      </c>
      <c r="H87" s="207" t="n">
        <f aca="false">H67-H107</f>
        <v>-1043.04655520151</v>
      </c>
      <c r="I87" s="207" t="e">
        <f aca="false">I67-I107</f>
        <v>#N/A</v>
      </c>
      <c r="J87" s="207" t="n">
        <f aca="false">J67-J107</f>
        <v>-932.438158148769</v>
      </c>
      <c r="K87" s="207" t="n">
        <f aca="false">K67-K107</f>
        <v>-315.840478978953</v>
      </c>
      <c r="L87" s="207" t="n">
        <f aca="false">L67-L107</f>
        <v>-484.791952469383</v>
      </c>
      <c r="M87" s="207" t="n">
        <f aca="false">M67-M107</f>
        <v>-470.099825469735</v>
      </c>
      <c r="N87" s="207" t="n">
        <f aca="false">N67-N107</f>
        <v>-423.577418972689</v>
      </c>
      <c r="O87" s="207" t="n">
        <f aca="false">O67-O107</f>
        <v>-655.172660502409</v>
      </c>
      <c r="P87" s="207" t="n">
        <f aca="false">P67-P107</f>
        <v>-595.02324865594</v>
      </c>
      <c r="Q87" s="207" t="n">
        <f aca="false">Q67-Q107</f>
        <v>-827.978713712295</v>
      </c>
      <c r="R87" s="207" t="n">
        <f aca="false">R67-R107</f>
        <v>-542.516019138993</v>
      </c>
      <c r="S87" s="207" t="n">
        <f aca="false">S67-S107</f>
        <v>-243.248574231142</v>
      </c>
      <c r="T87" s="207" t="n">
        <f aca="false">T67-T107</f>
        <v>-273.269958926241</v>
      </c>
      <c r="U87" s="207" t="n">
        <f aca="false">U67-U107</f>
        <v>-330.580461023008</v>
      </c>
      <c r="V87" s="207" t="n">
        <f aca="false">V67-V107</f>
        <v>-125.895302744177</v>
      </c>
      <c r="W87" s="211" t="n">
        <f aca="false">W67-W107</f>
        <v>-628.719105661163</v>
      </c>
      <c r="X87" s="207" t="n">
        <f aca="false">X67-X107</f>
        <v>-122.339393225933</v>
      </c>
      <c r="Y87" s="207" t="n">
        <f aca="false">Y67-Y107</f>
        <v>-26.5788551715214</v>
      </c>
      <c r="Z87" s="215" t="n">
        <f aca="false">Z67-Z107</f>
        <v>12.2363192882003</v>
      </c>
      <c r="AA87" s="215" t="n">
        <f aca="false">AA67-AA107</f>
        <v>44.2446781289636</v>
      </c>
      <c r="AB87" s="207" t="n">
        <f aca="false">AB67-AB107</f>
        <v>67.5928995753511</v>
      </c>
      <c r="AC87" s="220" t="n">
        <f aca="false">AC67-AC107</f>
        <v>-176.977193052708</v>
      </c>
    </row>
    <row r="88" customFormat="false" ht="11.25" hidden="false" customHeight="false" outlineLevel="0" collapsed="false">
      <c r="A88" s="166" t="s">
        <v>179</v>
      </c>
      <c r="B88" s="167"/>
      <c r="C88" s="207" t="n">
        <f aca="false">C68-C108</f>
        <v>-439.09889270714</v>
      </c>
      <c r="D88" s="207" t="n">
        <f aca="false">D68-D108</f>
        <v>-657.075603734747</v>
      </c>
      <c r="E88" s="211" t="n">
        <f aca="false">E68-E108</f>
        <v>-548.087248220945</v>
      </c>
      <c r="F88" s="207" t="n">
        <f aca="false">F68-F108</f>
        <v>-854.626213185624</v>
      </c>
      <c r="G88" s="207" t="n">
        <f aca="false">G68-G108</f>
        <v>-624.071775883467</v>
      </c>
      <c r="H88" s="207" t="n">
        <f aca="false">H68-H108</f>
        <v>-1085.18065048778</v>
      </c>
      <c r="I88" s="207" t="e">
        <f aca="false">I68-I108</f>
        <v>#N/A</v>
      </c>
      <c r="J88" s="207" t="n">
        <f aca="false">J68-J108</f>
        <v>-950.387934611234</v>
      </c>
      <c r="K88" s="207" t="n">
        <f aca="false">K68-K108</f>
        <v>-265.224087381894</v>
      </c>
      <c r="L88" s="207" t="n">
        <f aca="false">L68-L108</f>
        <v>-436.30915653372</v>
      </c>
      <c r="M88" s="207" t="n">
        <f aca="false">M68-M108</f>
        <v>-419.257331968025</v>
      </c>
      <c r="N88" s="207" t="n">
        <f aca="false">N68-N108</f>
        <v>-373.59685862788</v>
      </c>
      <c r="O88" s="207" t="n">
        <f aca="false">O68-O108</f>
        <v>-472.739580766916</v>
      </c>
      <c r="P88" s="207" t="n">
        <f aca="false">P68-P108</f>
        <v>-422.414764581781</v>
      </c>
      <c r="Q88" s="207" t="n">
        <f aca="false">Q68-Q108</f>
        <v>-609.545520921791</v>
      </c>
      <c r="R88" s="207" t="n">
        <f aca="false">R68-R108</f>
        <v>-386.25845679717</v>
      </c>
      <c r="S88" s="207" t="n">
        <f aca="false">S68-S108</f>
        <v>-222.461941227697</v>
      </c>
      <c r="T88" s="207" t="n">
        <f aca="false">T68-T108</f>
        <v>-229.46230351866</v>
      </c>
      <c r="U88" s="207" t="n">
        <f aca="false">U68-U108</f>
        <v>-306.9229847886</v>
      </c>
      <c r="V88" s="207" t="n">
        <f aca="false">V68-V108</f>
        <v>-131.000535375832</v>
      </c>
      <c r="W88" s="211" t="n">
        <f aca="false">W68-W108</f>
        <v>-621.406456934163</v>
      </c>
      <c r="X88" s="207" t="n">
        <f aca="false">X68-X108</f>
        <v>-111.359600774809</v>
      </c>
      <c r="Y88" s="207" t="n">
        <f aca="false">Y68-Y108</f>
        <v>-24.3822073682804</v>
      </c>
      <c r="Z88" s="207" t="n">
        <f aca="false">Z68-Z108</f>
        <v>11.6613667415641</v>
      </c>
      <c r="AA88" s="207" t="n">
        <f aca="false">AA68-AA108</f>
        <v>43.9190273804488</v>
      </c>
      <c r="AB88" s="207" t="n">
        <f aca="false">AB68-AB108</f>
        <v>69.8704341256926</v>
      </c>
      <c r="AC88" s="210" t="n">
        <f aca="false">AC68-AC108</f>
        <v>-168.540669292926</v>
      </c>
    </row>
    <row r="89" customFormat="false" ht="11.25" hidden="false" customHeight="false" outlineLevel="0" collapsed="false">
      <c r="A89" s="166" t="s">
        <v>77</v>
      </c>
      <c r="B89" s="136"/>
      <c r="C89" s="207" t="n">
        <f aca="false">C69-C109</f>
        <v>-108.5776330076</v>
      </c>
      <c r="D89" s="207" t="n">
        <f aca="false">D69-D109</f>
        <v>-310.60787220814</v>
      </c>
      <c r="E89" s="211" t="n">
        <f aca="false">E69-E109</f>
        <v>-209.59275260787</v>
      </c>
      <c r="F89" s="207" t="n">
        <f aca="false">F69-F109</f>
        <v>-311.682577070878</v>
      </c>
      <c r="G89" s="207" t="n">
        <f aca="false">G69-G109</f>
        <v>-236.925608826434</v>
      </c>
      <c r="H89" s="207" t="n">
        <f aca="false">H69-H109</f>
        <v>-386.439545315325</v>
      </c>
      <c r="I89" s="207" t="e">
        <f aca="false">I69-I109</f>
        <v>#N/A</v>
      </c>
      <c r="J89" s="207" t="n">
        <f aca="false">J69-J109</f>
        <v>-396.989736226735</v>
      </c>
      <c r="K89" s="207" t="n">
        <f aca="false">K69-K109</f>
        <v>-228.138424167346</v>
      </c>
      <c r="L89" s="207" t="n">
        <f aca="false">L69-L109</f>
        <v>-300.503129805098</v>
      </c>
      <c r="M89" s="207" t="n">
        <f aca="false">M69-M109</f>
        <v>-134.434828359934</v>
      </c>
      <c r="N89" s="207" t="n">
        <f aca="false">N69-N109</f>
        <v>-221.025460777459</v>
      </c>
      <c r="O89" s="207" t="n">
        <f aca="false">O69-O109</f>
        <v>-111.526144417505</v>
      </c>
      <c r="P89" s="207" t="n">
        <f aca="false">P69-P109</f>
        <v>-115.905889591137</v>
      </c>
      <c r="Q89" s="207" t="n">
        <f aca="false">Q69-Q109</f>
        <v>-133.240110943494</v>
      </c>
      <c r="R89" s="207" t="n">
        <f aca="false">R69-R109</f>
        <v>-85.4324327178874</v>
      </c>
      <c r="S89" s="207" t="n">
        <f aca="false">S69-S109</f>
        <v>-175.734794402735</v>
      </c>
      <c r="T89" s="207" t="n">
        <f aca="false">T69-T109</f>
        <v>-239.916865571515</v>
      </c>
      <c r="U89" s="207" t="n">
        <f aca="false">U69-U109</f>
        <v>-156.125333592976</v>
      </c>
      <c r="V89" s="207" t="n">
        <f aca="false">V69-V109</f>
        <v>-131.162184043711</v>
      </c>
      <c r="W89" s="211" t="n">
        <f aca="false">W69-W109</f>
        <v>-254.773548327699</v>
      </c>
      <c r="X89" s="207" t="n">
        <f aca="false">X69-X109</f>
        <v>21.4040787702943</v>
      </c>
      <c r="Y89" s="207" t="n">
        <f aca="false">Y69-Y109</f>
        <v>92.4074822887524</v>
      </c>
      <c r="Z89" s="207" t="n">
        <f aca="false">Z69-Z109</f>
        <v>120.899096289648</v>
      </c>
      <c r="AA89" s="207" t="n">
        <f aca="false">AA69-AA109</f>
        <v>142.00031803033</v>
      </c>
      <c r="AB89" s="207" t="n">
        <f aca="false">AB69-AB109</f>
        <v>155.009994909327</v>
      </c>
      <c r="AC89" s="210" t="n">
        <f aca="false">AC69-AC109</f>
        <v>9.62209562182397</v>
      </c>
    </row>
    <row r="90" customFormat="false" ht="11.25" hidden="false" customHeight="false" outlineLevel="0" collapsed="false">
      <c r="A90" s="166" t="s">
        <v>181</v>
      </c>
      <c r="B90" s="136"/>
      <c r="C90" s="207" t="n">
        <f aca="false">C70-C110</f>
        <v>-182.67414215145</v>
      </c>
      <c r="D90" s="207" t="n">
        <f aca="false">D70-D110</f>
        <v>-955.642964737703</v>
      </c>
      <c r="E90" s="211" t="n">
        <f aca="false">E70-E110</f>
        <v>-569.158553444577</v>
      </c>
      <c r="F90" s="207" t="n">
        <f aca="false">F70-F110</f>
        <v>-344.006344661058</v>
      </c>
      <c r="G90" s="207" t="n">
        <f aca="false">G70-G110</f>
        <v>-320.920104487594</v>
      </c>
      <c r="H90" s="207" t="n">
        <f aca="false">H70-H110</f>
        <v>-367.092584834521</v>
      </c>
      <c r="I90" s="207" t="e">
        <f aca="false">I70-I110</f>
        <v>#N/A</v>
      </c>
      <c r="J90" s="207" t="n">
        <f aca="false">J70-J110</f>
        <v>-363.181327607303</v>
      </c>
      <c r="K90" s="207" t="n">
        <f aca="false">K70-K110</f>
        <v>-151.705346922303</v>
      </c>
      <c r="L90" s="207" t="n">
        <f aca="false">L70-L110</f>
        <v>-263.760932857784</v>
      </c>
      <c r="M90" s="207" t="n">
        <f aca="false">M70-M110</f>
        <v>-122.25924129321</v>
      </c>
      <c r="N90" s="207" t="n">
        <f aca="false">N70-N110</f>
        <v>-179.241840357767</v>
      </c>
      <c r="O90" s="207" t="n">
        <f aca="false">O70-O110</f>
        <v>-144.190479088864</v>
      </c>
      <c r="P90" s="207" t="n">
        <f aca="false">P70-P110</f>
        <v>-255.194962407822</v>
      </c>
      <c r="Q90" s="207" t="n">
        <f aca="false">Q70-Q110</f>
        <v>-114.42724512707</v>
      </c>
      <c r="R90" s="207" t="n">
        <f aca="false">R70-R110</f>
        <v>-62.9492297316992</v>
      </c>
      <c r="S90" s="207" t="n">
        <f aca="false">S70-S110</f>
        <v>-238.78000618371</v>
      </c>
      <c r="T90" s="207" t="n">
        <f aca="false">T70-T110</f>
        <v>-228.027492479358</v>
      </c>
      <c r="U90" s="207" t="n">
        <f aca="false">U70-U110</f>
        <v>-254.778875842812</v>
      </c>
      <c r="V90" s="207" t="n">
        <f aca="false">V70-V110</f>
        <v>-233.533650228959</v>
      </c>
      <c r="W90" s="211" t="n">
        <f aca="false">W70-W110</f>
        <v>-268.901057093293</v>
      </c>
      <c r="X90" s="207" t="n">
        <f aca="false">X70-X110</f>
        <v>60.4544821293202</v>
      </c>
      <c r="Y90" s="207" t="n">
        <f aca="false">Y70-Y110</f>
        <v>105.090752830203</v>
      </c>
      <c r="Z90" s="207" t="n">
        <f aca="false">Z70-Z110</f>
        <v>135.191642430942</v>
      </c>
      <c r="AA90" s="207" t="n">
        <f aca="false">AA70-AA110</f>
        <v>157.211211993494</v>
      </c>
      <c r="AB90" s="207" t="n">
        <f aca="false">AB70-AB110</f>
        <v>170.411690039657</v>
      </c>
      <c r="AC90" s="210" t="n">
        <f aca="false">AC70-AC110</f>
        <v>-29.9571187306065</v>
      </c>
    </row>
    <row r="91" customFormat="false" ht="11.25" hidden="false" customHeight="false" outlineLevel="0" collapsed="false">
      <c r="A91" s="166" t="s">
        <v>78</v>
      </c>
      <c r="B91" s="167"/>
      <c r="C91" s="207" t="n">
        <f aca="false">C71-C111</f>
        <v>-273.069679849342</v>
      </c>
      <c r="D91" s="207" t="n">
        <f aca="false">D71-D111</f>
        <v>-269.735531447068</v>
      </c>
      <c r="E91" s="211" t="n">
        <f aca="false">E71-E111</f>
        <v>-271.402605648205</v>
      </c>
      <c r="F91" s="207" t="n">
        <f aca="false">F71-F111</f>
        <v>-344.006344661058</v>
      </c>
      <c r="G91" s="207" t="n">
        <f aca="false">G71-G111</f>
        <v>-320.920104487594</v>
      </c>
      <c r="H91" s="207" t="n">
        <f aca="false">H71-H111</f>
        <v>-367.092584834521</v>
      </c>
      <c r="I91" s="207" t="e">
        <f aca="false">I71-I111</f>
        <v>#N/A</v>
      </c>
      <c r="J91" s="207" t="n">
        <f aca="false">J71-J111</f>
        <v>-363.181327607303</v>
      </c>
      <c r="K91" s="207" t="n">
        <f aca="false">K71-K111</f>
        <v>-151.705346922303</v>
      </c>
      <c r="L91" s="207" t="n">
        <f aca="false">L71-L111</f>
        <v>42.2498930413858</v>
      </c>
      <c r="M91" s="207" t="n">
        <f aca="false">M71-M111</f>
        <v>178.821101346151</v>
      </c>
      <c r="N91" s="207" t="n">
        <f aca="false">N71-N111</f>
        <v>23.1218824884108</v>
      </c>
      <c r="O91" s="207" t="n">
        <f aca="false">O71-O111</f>
        <v>-145.85754268337</v>
      </c>
      <c r="P91" s="207" t="n">
        <f aca="false">P71-P111</f>
        <v>-255.194962407822</v>
      </c>
      <c r="Q91" s="207" t="n">
        <f aca="false">Q71-Q111</f>
        <v>-119.428435910591</v>
      </c>
      <c r="R91" s="207" t="n">
        <f aca="false">R71-R111</f>
        <v>-62.9492297316992</v>
      </c>
      <c r="S91" s="207" t="n">
        <f aca="false">S71-S111</f>
        <v>-249.474049601524</v>
      </c>
      <c r="T91" s="207" t="n">
        <f aca="false">T71-T111</f>
        <v>-260.109622732805</v>
      </c>
      <c r="U91" s="207" t="n">
        <f aca="false">U71-U111</f>
        <v>-254.778875842812</v>
      </c>
      <c r="V91" s="207" t="n">
        <f aca="false">V71-V111</f>
        <v>-233.533650228959</v>
      </c>
      <c r="W91" s="211" t="n">
        <f aca="false">W71-W111</f>
        <v>-237.233954454316</v>
      </c>
      <c r="X91" s="207" t="n">
        <f aca="false">X71-X111</f>
        <v>57.9710611089758</v>
      </c>
      <c r="Y91" s="207" t="n">
        <f aca="false">Y71-Y111</f>
        <v>103.748458404472</v>
      </c>
      <c r="Z91" s="207" t="n">
        <f aca="false">Z71-Z111</f>
        <v>136.207697666498</v>
      </c>
      <c r="AA91" s="207" t="n">
        <f aca="false">AA71-AA111</f>
        <v>158.708441124725</v>
      </c>
      <c r="AB91" s="207" t="n">
        <f aca="false">AB71-AB111</f>
        <v>172.447155988932</v>
      </c>
      <c r="AC91" s="210" t="n">
        <f aca="false">AC71-AC111</f>
        <v>17.206607741582</v>
      </c>
    </row>
    <row r="92" customFormat="false" ht="11.25" hidden="false" customHeight="false" outlineLevel="0" collapsed="false">
      <c r="A92" s="166" t="s">
        <v>183</v>
      </c>
      <c r="B92" s="136"/>
      <c r="C92" s="207" t="n">
        <f aca="false">C72-C112</f>
        <v>-18.5873605947945</v>
      </c>
      <c r="D92" s="207" t="n">
        <f aca="false">D72-D112</f>
        <v>-380.577533478963</v>
      </c>
      <c r="E92" s="211" t="n">
        <f aca="false">E72-E112</f>
        <v>-199.582447036879</v>
      </c>
      <c r="F92" s="207" t="n">
        <f aca="false">F72-F112</f>
        <v>-198.85042315536</v>
      </c>
      <c r="G92" s="207" t="n">
        <f aca="false">G72-G112</f>
        <v>-155.136565781451</v>
      </c>
      <c r="H92" s="207" t="n">
        <f aca="false">H72-H112</f>
        <v>-242.564280529268</v>
      </c>
      <c r="I92" s="207" t="e">
        <f aca="false">I72-I112</f>
        <v>#N/A</v>
      </c>
      <c r="J92" s="207" t="n">
        <f aca="false">J72-J112</f>
        <v>-304.871386852305</v>
      </c>
      <c r="K92" s="207" t="n">
        <f aca="false">K72-K112</f>
        <v>-284.276313253555</v>
      </c>
      <c r="L92" s="207" t="n">
        <f aca="false">L72-L112</f>
        <v>-305.336859851703</v>
      </c>
      <c r="M92" s="207" t="n">
        <f aca="false">M72-M112</f>
        <v>-344.217083459082</v>
      </c>
      <c r="N92" s="207" t="n">
        <f aca="false">N72-N112</f>
        <v>-311.276752188114</v>
      </c>
      <c r="O92" s="207" t="n">
        <f aca="false">O72-O112</f>
        <v>-221.065335103736</v>
      </c>
      <c r="P92" s="207" t="n">
        <f aca="false">P72-P112</f>
        <v>-311.056831543738</v>
      </c>
      <c r="Q92" s="207" t="n">
        <f aca="false">Q72-Q112</f>
        <v>-418.660888029979</v>
      </c>
      <c r="R92" s="207" t="n">
        <f aca="false">R72-R112</f>
        <v>66.5217142625079</v>
      </c>
      <c r="S92" s="207" t="n">
        <f aca="false">S72-S112</f>
        <v>-264.537848663806</v>
      </c>
      <c r="T92" s="207" t="n">
        <f aca="false">T72-T112</f>
        <v>-321.898899243086</v>
      </c>
      <c r="U92" s="207" t="n">
        <f aca="false">U72-U112</f>
        <v>-249.016181088711</v>
      </c>
      <c r="V92" s="207" t="n">
        <f aca="false">V72-V112</f>
        <v>-222.698465659616</v>
      </c>
      <c r="W92" s="211" t="n">
        <f aca="false">W72-W112</f>
        <v>-249.908694853115</v>
      </c>
      <c r="X92" s="207" t="n">
        <f aca="false">X72-X112</f>
        <v>-196.561394571976</v>
      </c>
      <c r="Y92" s="207" t="n">
        <f aca="false">Y72-Y112</f>
        <v>-99.9649848562385</v>
      </c>
      <c r="Z92" s="207" t="n">
        <f aca="false">Z72-Z112</f>
        <v>-56.0407754961907</v>
      </c>
      <c r="AA92" s="207" t="n">
        <f aca="false">AA72-AA112</f>
        <v>-16.9741776016799</v>
      </c>
      <c r="AB92" s="207" t="n">
        <f aca="false">AB72-AB112</f>
        <v>7.88673975377787</v>
      </c>
      <c r="AC92" s="210" t="n">
        <f aca="false">AC72-AC112</f>
        <v>-115.877962094613</v>
      </c>
    </row>
    <row r="93" customFormat="false" ht="13.7" hidden="false" customHeight="true" outlineLevel="0" collapsed="false">
      <c r="A93" s="172" t="s">
        <v>184</v>
      </c>
      <c r="B93" s="173"/>
      <c r="C93" s="212" t="n">
        <f aca="false">C73-C113</f>
        <v>-18.5873605947936</v>
      </c>
      <c r="D93" s="212" t="n">
        <f aca="false">D73-D113</f>
        <v>-394.938949836658</v>
      </c>
      <c r="E93" s="213" t="n">
        <f aca="false">E73-E113</f>
        <v>-206.763155215725</v>
      </c>
      <c r="F93" s="212" t="n">
        <f aca="false">F73-F113</f>
        <v>-213.370948884614</v>
      </c>
      <c r="G93" s="212" t="n">
        <f aca="false">G73-G113</f>
        <v>-173.631344173469</v>
      </c>
      <c r="H93" s="212" t="n">
        <f aca="false">H73-H113</f>
        <v>-253.110553595759</v>
      </c>
      <c r="I93" s="212" t="e">
        <f aca="false">I73-I113</f>
        <v>#N/A</v>
      </c>
      <c r="J93" s="212" t="n">
        <f aca="false">J73-J113</f>
        <v>-318.126664541536</v>
      </c>
      <c r="K93" s="212" t="n">
        <f aca="false">K73-K113</f>
        <v>-303.881576236558</v>
      </c>
      <c r="L93" s="212" t="n">
        <f aca="false">L73-L113</f>
        <v>-333.740288675119</v>
      </c>
      <c r="M93" s="212" t="n">
        <f aca="false">M73-M113</f>
        <v>-385.94036630261</v>
      </c>
      <c r="N93" s="212" t="n">
        <f aca="false">N73-N113</f>
        <v>-341.187410404762</v>
      </c>
      <c r="O93" s="212" t="n">
        <f aca="false">O73-O113</f>
        <v>-276.978623490093</v>
      </c>
      <c r="P93" s="212" t="n">
        <f aca="false">P73-P113</f>
        <v>-363.566831164339</v>
      </c>
      <c r="Q93" s="212" t="n">
        <f aca="false">Q73-Q113</f>
        <v>-488.437702701645</v>
      </c>
      <c r="R93" s="212" t="n">
        <f aca="false">R73-R113</f>
        <v>21.0686633957084</v>
      </c>
      <c r="S93" s="212" t="n">
        <f aca="false">S73-S113</f>
        <v>-275.772624693434</v>
      </c>
      <c r="T93" s="212" t="n">
        <f aca="false">T73-T113</f>
        <v>-337.717853931948</v>
      </c>
      <c r="U93" s="212" t="n">
        <f aca="false">U73-U113</f>
        <v>-258.726517439658</v>
      </c>
      <c r="V93" s="212" t="n">
        <f aca="false">V73-V113</f>
        <v>-230.873502708695</v>
      </c>
      <c r="W93" s="213" t="n">
        <f aca="false">W73-W113</f>
        <v>-273.134536816509</v>
      </c>
      <c r="X93" s="212" t="n">
        <f aca="false">X73-X113</f>
        <v>-206.224934988177</v>
      </c>
      <c r="Y93" s="212" t="n">
        <f aca="false">Y73-Y113</f>
        <v>-102.165273840175</v>
      </c>
      <c r="Z93" s="212" t="n">
        <f aca="false">Z73-Z113</f>
        <v>-54.9772165728209</v>
      </c>
      <c r="AA93" s="212" t="n">
        <f aca="false">AA73-AA113</f>
        <v>-13.4070853847752</v>
      </c>
      <c r="AB93" s="212" t="n">
        <f aca="false">AB73-AB113</f>
        <v>12.739350451784</v>
      </c>
      <c r="AC93" s="214" t="n">
        <f aca="false">AC73-AC113</f>
        <v>-120.561836052342</v>
      </c>
    </row>
    <row r="94" customFormat="false" ht="13.7" hidden="false" customHeight="true" outlineLevel="0" collapsed="false">
      <c r="A94" s="178"/>
      <c r="C94" s="207"/>
      <c r="D94" s="207"/>
      <c r="E94" s="207"/>
      <c r="F94" s="207"/>
      <c r="G94" s="207"/>
      <c r="H94" s="207"/>
      <c r="I94" s="207"/>
      <c r="J94" s="207"/>
      <c r="K94" s="207"/>
      <c r="L94" s="207"/>
      <c r="M94" s="207"/>
      <c r="N94" s="207"/>
      <c r="O94" s="207"/>
      <c r="P94" s="207"/>
      <c r="Q94" s="207"/>
      <c r="R94" s="215"/>
      <c r="S94" s="215"/>
      <c r="T94" s="215"/>
      <c r="U94" s="215"/>
      <c r="V94" s="215"/>
      <c r="W94" s="215"/>
      <c r="X94" s="215"/>
      <c r="Y94" s="215"/>
      <c r="Z94" s="215"/>
      <c r="AA94" s="215"/>
      <c r="AB94" s="215"/>
      <c r="AC94" s="215"/>
    </row>
    <row r="95" customFormat="false" ht="13.7" hidden="false" customHeight="true" outlineLevel="0" collapsed="false">
      <c r="A95" s="221"/>
      <c r="C95" s="207"/>
      <c r="D95" s="207"/>
      <c r="E95" s="207"/>
      <c r="F95" s="207"/>
      <c r="G95" s="207"/>
      <c r="H95" s="207"/>
      <c r="I95" s="207"/>
      <c r="J95" s="207"/>
      <c r="K95" s="207"/>
      <c r="L95" s="207"/>
      <c r="M95" s="207"/>
      <c r="N95" s="207"/>
      <c r="O95" s="207"/>
      <c r="P95" s="207"/>
      <c r="Q95" s="207"/>
      <c r="R95" s="207"/>
      <c r="S95" s="207"/>
      <c r="T95" s="207"/>
      <c r="U95" s="207"/>
      <c r="V95" s="207"/>
      <c r="W95" s="207"/>
      <c r="X95" s="207"/>
      <c r="Y95" s="207"/>
      <c r="Z95" s="207"/>
      <c r="AA95" s="207"/>
      <c r="AB95" s="207"/>
      <c r="AC95" s="207"/>
    </row>
    <row r="96" customFormat="false" ht="13.7" hidden="false" customHeight="true" outlineLevel="0" collapsed="false">
      <c r="A96" s="221"/>
      <c r="C96" s="207"/>
      <c r="D96" s="207"/>
      <c r="E96" s="207"/>
      <c r="F96" s="207"/>
      <c r="G96" s="207"/>
      <c r="H96" s="207"/>
      <c r="I96" s="207"/>
      <c r="J96" s="207"/>
      <c r="K96" s="207"/>
      <c r="L96" s="207"/>
      <c r="M96" s="207"/>
      <c r="N96" s="207"/>
      <c r="O96" s="207"/>
      <c r="P96" s="207"/>
      <c r="Q96" s="207"/>
      <c r="R96" s="207"/>
      <c r="S96" s="207"/>
      <c r="T96" s="207"/>
      <c r="U96" s="207"/>
      <c r="V96" s="207"/>
      <c r="W96" s="207"/>
      <c r="X96" s="207"/>
      <c r="Y96" s="207"/>
      <c r="Z96" s="207"/>
      <c r="AA96" s="207"/>
      <c r="AB96" s="207"/>
      <c r="AC96" s="207"/>
    </row>
    <row r="97" customFormat="false" ht="13.7" hidden="false" customHeight="true" outlineLevel="0" collapsed="false">
      <c r="A97" s="221"/>
      <c r="C97" s="207"/>
      <c r="D97" s="207"/>
      <c r="E97" s="207"/>
      <c r="F97" s="207"/>
      <c r="G97" s="207"/>
      <c r="H97" s="207"/>
      <c r="I97" s="207"/>
      <c r="J97" s="207"/>
      <c r="K97" s="207"/>
      <c r="L97" s="207"/>
      <c r="M97" s="207"/>
      <c r="N97" s="207"/>
      <c r="O97" s="207"/>
      <c r="P97" s="207"/>
      <c r="Q97" s="207"/>
      <c r="R97" s="207"/>
      <c r="S97" s="207"/>
      <c r="T97" s="207"/>
      <c r="U97" s="207"/>
      <c r="V97" s="207"/>
      <c r="W97" s="207"/>
      <c r="X97" s="207"/>
      <c r="Y97" s="207"/>
      <c r="Z97" s="207"/>
      <c r="AA97" s="207"/>
      <c r="AB97" s="207"/>
      <c r="AC97" s="207"/>
    </row>
    <row r="98" customFormat="false" ht="13.7" hidden="false" customHeight="true" outlineLevel="0" collapsed="false">
      <c r="A98" s="221"/>
      <c r="C98" s="207"/>
      <c r="D98" s="207"/>
      <c r="E98" s="207"/>
      <c r="F98" s="207"/>
      <c r="G98" s="207"/>
      <c r="H98" s="207"/>
      <c r="I98" s="207"/>
      <c r="J98" s="207"/>
      <c r="K98" s="207"/>
      <c r="L98" s="207"/>
      <c r="M98" s="207"/>
      <c r="N98" s="207"/>
      <c r="O98" s="207"/>
      <c r="P98" s="207"/>
      <c r="Q98" s="207"/>
      <c r="R98" s="207"/>
      <c r="S98" s="207"/>
      <c r="T98" s="207"/>
      <c r="U98" s="207"/>
      <c r="V98" s="207"/>
      <c r="W98" s="207"/>
      <c r="X98" s="207"/>
      <c r="Y98" s="207"/>
      <c r="Z98" s="207"/>
      <c r="AA98" s="207"/>
      <c r="AB98" s="207"/>
      <c r="AC98" s="207"/>
    </row>
    <row r="99" customFormat="false" ht="13.7" hidden="false" customHeight="true" outlineLevel="0" collapsed="false">
      <c r="A99" s="221"/>
      <c r="C99" s="207"/>
      <c r="D99" s="207"/>
      <c r="E99" s="207"/>
      <c r="F99" s="207"/>
      <c r="G99" s="207"/>
      <c r="H99" s="207"/>
      <c r="I99" s="207"/>
      <c r="J99" s="207"/>
      <c r="K99" s="207"/>
      <c r="L99" s="207"/>
      <c r="M99" s="207"/>
      <c r="N99" s="207"/>
      <c r="O99" s="207"/>
      <c r="P99" s="207"/>
      <c r="Q99" s="207"/>
      <c r="R99" s="207"/>
      <c r="S99" s="207"/>
      <c r="T99" s="207"/>
      <c r="U99" s="207"/>
      <c r="V99" s="207"/>
      <c r="W99" s="207"/>
      <c r="X99" s="207"/>
      <c r="Y99" s="207"/>
      <c r="Z99" s="207"/>
      <c r="AA99" s="207"/>
      <c r="AB99" s="207"/>
      <c r="AC99" s="207"/>
    </row>
    <row r="100" customFormat="false" ht="13.7" hidden="false" customHeight="true" outlineLevel="0" collapsed="false">
      <c r="A100" s="221"/>
      <c r="C100" s="207"/>
      <c r="D100" s="207"/>
      <c r="E100" s="207"/>
      <c r="F100" s="207"/>
      <c r="G100" s="207"/>
      <c r="H100" s="207"/>
      <c r="I100" s="207"/>
      <c r="J100" s="207"/>
      <c r="K100" s="207"/>
      <c r="L100" s="207"/>
      <c r="M100" s="207"/>
      <c r="N100" s="207"/>
      <c r="O100" s="207"/>
      <c r="P100" s="207"/>
      <c r="Q100" s="207"/>
      <c r="R100" s="207"/>
      <c r="S100" s="207"/>
      <c r="T100" s="207"/>
      <c r="U100" s="207"/>
      <c r="V100" s="207"/>
      <c r="W100" s="207"/>
      <c r="X100" s="207"/>
      <c r="Y100" s="207"/>
      <c r="Z100" s="207"/>
      <c r="AA100" s="207"/>
      <c r="AB100" s="207"/>
      <c r="AC100" s="207"/>
    </row>
    <row r="101" customFormat="false" ht="13.7" hidden="false" customHeight="true" outlineLevel="0" collapsed="false">
      <c r="A101" s="221"/>
      <c r="C101" s="207"/>
      <c r="D101" s="207"/>
      <c r="E101" s="207"/>
      <c r="F101" s="207"/>
      <c r="G101" s="207"/>
      <c r="H101" s="207"/>
      <c r="I101" s="207"/>
      <c r="J101" s="207"/>
      <c r="K101" s="207"/>
      <c r="L101" s="207"/>
      <c r="M101" s="207"/>
      <c r="N101" s="207"/>
      <c r="O101" s="207"/>
      <c r="P101" s="207"/>
      <c r="Q101" s="207"/>
      <c r="R101" s="207"/>
      <c r="S101" s="207"/>
      <c r="T101" s="207"/>
      <c r="U101" s="207"/>
      <c r="V101" s="207"/>
      <c r="W101" s="207"/>
      <c r="X101" s="207"/>
      <c r="Y101" s="207"/>
      <c r="Z101" s="207"/>
      <c r="AA101" s="207"/>
      <c r="AB101" s="207"/>
      <c r="AC101" s="207"/>
    </row>
    <row r="102" customFormat="false" ht="13.7" hidden="false" customHeight="true" outlineLevel="0" collapsed="false">
      <c r="A102" s="221"/>
      <c r="C102" s="207"/>
      <c r="D102" s="207"/>
      <c r="E102" s="207"/>
      <c r="F102" s="207"/>
      <c r="G102" s="207"/>
      <c r="H102" s="207"/>
      <c r="I102" s="207"/>
      <c r="J102" s="207"/>
      <c r="K102" s="207"/>
      <c r="L102" s="207"/>
      <c r="M102" s="207"/>
      <c r="N102" s="207"/>
      <c r="O102" s="207"/>
      <c r="P102" s="207"/>
      <c r="Q102" s="207"/>
      <c r="R102" s="207"/>
      <c r="S102" s="207"/>
      <c r="T102" s="207"/>
      <c r="U102" s="207"/>
      <c r="V102" s="207"/>
      <c r="W102" s="207"/>
      <c r="X102" s="207"/>
      <c r="Y102" s="207"/>
      <c r="Z102" s="207"/>
      <c r="AA102" s="207"/>
      <c r="AB102" s="207"/>
      <c r="AC102" s="207"/>
    </row>
    <row r="103" customFormat="false" ht="13.7" hidden="false" customHeight="true" outlineLevel="0" collapsed="false">
      <c r="A103" s="222"/>
      <c r="B103" s="136"/>
      <c r="C103" s="212"/>
      <c r="D103" s="212"/>
      <c r="E103" s="212"/>
      <c r="F103" s="212"/>
      <c r="G103" s="212"/>
      <c r="H103" s="212"/>
      <c r="I103" s="212"/>
      <c r="J103" s="212"/>
      <c r="K103" s="212"/>
      <c r="L103" s="212"/>
      <c r="M103" s="212"/>
      <c r="N103" s="212"/>
      <c r="O103" s="212"/>
      <c r="P103" s="212"/>
      <c r="Q103" s="212"/>
      <c r="R103" s="212"/>
      <c r="S103" s="212"/>
      <c r="T103" s="212"/>
      <c r="U103" s="212"/>
      <c r="V103" s="212"/>
      <c r="W103" s="212"/>
      <c r="X103" s="212"/>
      <c r="Y103" s="212"/>
      <c r="Z103" s="212"/>
      <c r="AA103" s="212"/>
      <c r="AB103" s="212"/>
      <c r="AC103" s="214"/>
    </row>
    <row r="104" customFormat="false" ht="11.25" hidden="false" customHeight="false" outlineLevel="0" collapsed="false">
      <c r="A104" s="136"/>
      <c r="C104" s="218"/>
      <c r="D104" s="218"/>
      <c r="E104" s="218"/>
      <c r="F104" s="218"/>
      <c r="G104" s="218"/>
      <c r="H104" s="218"/>
      <c r="I104" s="218"/>
      <c r="J104" s="218"/>
      <c r="K104" s="218"/>
      <c r="L104" s="218"/>
      <c r="M104" s="218"/>
      <c r="N104" s="218"/>
      <c r="O104" s="218"/>
      <c r="P104" s="218"/>
      <c r="Q104" s="218"/>
      <c r="R104" s="218"/>
      <c r="S104" s="218"/>
      <c r="T104" s="218"/>
      <c r="U104" s="218"/>
      <c r="V104" s="218"/>
      <c r="W104" s="218"/>
      <c r="X104" s="218"/>
      <c r="Y104" s="218"/>
      <c r="Z104" s="218"/>
      <c r="AA104" s="218"/>
      <c r="AB104" s="218"/>
      <c r="AC104" s="218"/>
    </row>
    <row r="105" customFormat="false" ht="13.5" hidden="false" customHeight="true" outlineLevel="0" collapsed="false">
      <c r="C105" s="218"/>
      <c r="D105" s="218"/>
      <c r="E105" s="218"/>
      <c r="F105" s="218"/>
      <c r="G105" s="218"/>
      <c r="H105" s="218"/>
      <c r="I105" s="218"/>
      <c r="J105" s="218"/>
      <c r="K105" s="218"/>
      <c r="L105" s="218"/>
      <c r="M105" s="218"/>
      <c r="N105" s="218"/>
      <c r="O105" s="218"/>
      <c r="P105" s="218"/>
      <c r="Q105" s="218"/>
      <c r="R105" s="218"/>
      <c r="S105" s="218"/>
      <c r="T105" s="218"/>
      <c r="U105" s="218"/>
      <c r="V105" s="218"/>
      <c r="W105" s="218"/>
      <c r="X105" s="218"/>
      <c r="Y105" s="218"/>
      <c r="Z105" s="218"/>
      <c r="AA105" s="218"/>
      <c r="AB105" s="218"/>
      <c r="AC105" s="218"/>
    </row>
    <row r="106" customFormat="false" ht="12" hidden="false" customHeight="false" outlineLevel="0" collapsed="false">
      <c r="A106" s="223" t="e">
        <f aca="false">A46</f>
        <v>#VALUE!</v>
      </c>
      <c r="B106" s="192"/>
      <c r="C106" s="193"/>
      <c r="D106" s="193"/>
      <c r="E106" s="193"/>
      <c r="F106" s="193"/>
      <c r="G106" s="193"/>
      <c r="H106" s="193"/>
      <c r="I106" s="193"/>
      <c r="J106" s="193"/>
      <c r="K106" s="193"/>
      <c r="L106" s="193"/>
      <c r="M106" s="193"/>
      <c r="N106" s="193"/>
      <c r="O106" s="193"/>
      <c r="P106" s="193"/>
      <c r="Q106" s="193"/>
      <c r="R106" s="193"/>
      <c r="S106" s="193"/>
      <c r="T106" s="193"/>
      <c r="U106" s="193"/>
      <c r="V106" s="193"/>
      <c r="W106" s="193"/>
      <c r="X106" s="193"/>
      <c r="Y106" s="193"/>
      <c r="Z106" s="193"/>
      <c r="AA106" s="193"/>
      <c r="AB106" s="193"/>
      <c r="AC106" s="193"/>
    </row>
    <row r="107" customFormat="false" ht="11.25" hidden="false" customHeight="false" outlineLevel="0" collapsed="false">
      <c r="A107" s="196" t="s">
        <v>76</v>
      </c>
      <c r="B107" s="136"/>
      <c r="C107" s="207" t="n">
        <v>6834.53237410072</v>
      </c>
      <c r="D107" s="207" t="n">
        <v>12908.6336965633</v>
      </c>
      <c r="E107" s="207" t="n">
        <v>9871.583035332</v>
      </c>
      <c r="F107" s="215" t="n">
        <v>11937.7592408197</v>
      </c>
      <c r="G107" s="215" t="n">
        <v>11826.1826182618</v>
      </c>
      <c r="H107" s="215" t="n">
        <v>12049.3358633776</v>
      </c>
      <c r="I107" s="215" t="e">
        <f aca="false">NA()</f>
        <v>#N/A</v>
      </c>
      <c r="J107" s="215" t="n">
        <v>12846.6557911909</v>
      </c>
      <c r="K107" s="215" t="n">
        <v>11480.114801148</v>
      </c>
      <c r="L107" s="215" t="n">
        <v>10676.8734891217</v>
      </c>
      <c r="M107" s="215" t="n">
        <v>11255.9241706161</v>
      </c>
      <c r="N107" s="215" t="n">
        <v>11137.6374869619</v>
      </c>
      <c r="O107" s="215" t="n">
        <v>17500.1852207931</v>
      </c>
      <c r="P107" s="215" t="n">
        <v>16686.5315852205</v>
      </c>
      <c r="Q107" s="215" t="n">
        <v>19516.0031225605</v>
      </c>
      <c r="R107" s="215" t="n">
        <v>16298.0209545984</v>
      </c>
      <c r="S107" s="215" t="n">
        <v>11661.2749571045</v>
      </c>
      <c r="T107" s="215" t="n">
        <v>13634.7326874776</v>
      </c>
      <c r="U107" s="215" t="n">
        <v>11434.8370927318</v>
      </c>
      <c r="V107" s="215" t="n">
        <v>9914.25509110397</v>
      </c>
      <c r="W107" s="215" t="n">
        <v>12836.8786562816</v>
      </c>
      <c r="X107" s="215" t="n">
        <v>11972.4167066393</v>
      </c>
      <c r="Y107" s="215" t="n">
        <v>11385.8499783761</v>
      </c>
      <c r="Z107" s="215" t="n">
        <v>10934.8643687109</v>
      </c>
      <c r="AA107" s="215" t="n">
        <v>10515.1902041299</v>
      </c>
      <c r="AB107" s="215" t="n">
        <v>10404.7497099137</v>
      </c>
      <c r="AC107" s="220" t="n">
        <v>11131.6475227691</v>
      </c>
    </row>
    <row r="108" customFormat="false" ht="11.25" hidden="false" customHeight="false" outlineLevel="0" collapsed="false">
      <c r="A108" s="187" t="s">
        <v>179</v>
      </c>
      <c r="B108" s="167"/>
      <c r="C108" s="207" t="n">
        <v>7560.13745704467</v>
      </c>
      <c r="D108" s="207" t="n">
        <v>13250.7475437847</v>
      </c>
      <c r="E108" s="211" t="n">
        <v>10405.4425004147</v>
      </c>
      <c r="F108" s="207" t="n">
        <v>12250.1987856804</v>
      </c>
      <c r="G108" s="207" t="n">
        <v>12466.1770390414</v>
      </c>
      <c r="H108" s="207" t="n">
        <v>12034.2205323194</v>
      </c>
      <c r="I108" s="207" t="e">
        <f aca="false">NA()</f>
        <v>#N/A</v>
      </c>
      <c r="J108" s="207" t="n">
        <v>12152.7777777778</v>
      </c>
      <c r="K108" s="207" t="n">
        <v>11746.2803445576</v>
      </c>
      <c r="L108" s="207" t="n">
        <v>11166.7308432807</v>
      </c>
      <c r="M108" s="207" t="n">
        <v>11711.3713638081</v>
      </c>
      <c r="N108" s="207" t="n">
        <v>11541.4608505488</v>
      </c>
      <c r="O108" s="207" t="n">
        <v>16366.8124807254</v>
      </c>
      <c r="P108" s="207" t="n">
        <v>15641.2930135558</v>
      </c>
      <c r="Q108" s="207" t="n">
        <v>17967.1457905544</v>
      </c>
      <c r="R108" s="207" t="n">
        <v>15491.9986380661</v>
      </c>
      <c r="S108" s="207" t="n">
        <v>11822.14921608</v>
      </c>
      <c r="T108" s="207" t="n">
        <v>13233.7970817781</v>
      </c>
      <c r="U108" s="207" t="n">
        <v>11478.4205693297</v>
      </c>
      <c r="V108" s="207" t="n">
        <v>10754.2299971322</v>
      </c>
      <c r="W108" s="207" t="n">
        <v>12730.5996494155</v>
      </c>
      <c r="X108" s="207" t="n">
        <v>11969.0638577137</v>
      </c>
      <c r="Y108" s="207" t="n">
        <v>11193.1399365561</v>
      </c>
      <c r="Z108" s="207" t="n">
        <v>10979.6432418534</v>
      </c>
      <c r="AA108" s="207" t="n">
        <v>10838.8316660044</v>
      </c>
      <c r="AB108" s="207" t="n">
        <v>11031.6779812837</v>
      </c>
      <c r="AC108" s="210" t="n">
        <v>11306.9141190345</v>
      </c>
    </row>
    <row r="109" customFormat="false" ht="11.25" hidden="false" customHeight="false" outlineLevel="0" collapsed="false">
      <c r="A109" s="187" t="s">
        <v>77</v>
      </c>
      <c r="B109" s="136"/>
      <c r="C109" s="207" t="n">
        <v>7410.42345276873</v>
      </c>
      <c r="D109" s="207" t="n">
        <v>12828.407224959</v>
      </c>
      <c r="E109" s="211" t="n">
        <v>10119.4153388638</v>
      </c>
      <c r="F109" s="207" t="n">
        <v>12222.8313755715</v>
      </c>
      <c r="G109" s="207" t="n">
        <v>12453.0428249437</v>
      </c>
      <c r="H109" s="207" t="n">
        <v>11992.6199261993</v>
      </c>
      <c r="I109" s="207" t="e">
        <f aca="false">NA()</f>
        <v>#N/A</v>
      </c>
      <c r="J109" s="207" t="n">
        <v>11953.6794919686</v>
      </c>
      <c r="K109" s="207" t="n">
        <v>10719.53010279</v>
      </c>
      <c r="L109" s="207" t="n">
        <v>10331.9057815846</v>
      </c>
      <c r="M109" s="207" t="n">
        <v>11968.264686023</v>
      </c>
      <c r="N109" s="207" t="n">
        <v>11006.5668567992</v>
      </c>
      <c r="O109" s="207" t="n">
        <v>15711.1595466919</v>
      </c>
      <c r="P109" s="207" t="n">
        <v>15276.8936982814</v>
      </c>
      <c r="Q109" s="207" t="n">
        <v>16969.0334688771</v>
      </c>
      <c r="R109" s="207" t="n">
        <v>14887.5514729173</v>
      </c>
      <c r="S109" s="207" t="n">
        <v>11271.3112504496</v>
      </c>
      <c r="T109" s="207" t="n">
        <v>11967.1613514367</v>
      </c>
      <c r="U109" s="207" t="n">
        <v>11268.8296639629</v>
      </c>
      <c r="V109" s="207" t="n">
        <v>10577.9427359491</v>
      </c>
      <c r="W109" s="207" t="n">
        <v>12398.0633161754</v>
      </c>
      <c r="X109" s="207" t="n">
        <v>11204.4144783176</v>
      </c>
      <c r="Y109" s="207" t="n">
        <v>10511.0066333181</v>
      </c>
      <c r="Z109" s="207" t="n">
        <v>10373.3919693284</v>
      </c>
      <c r="AA109" s="207" t="n">
        <v>9937.35608603822</v>
      </c>
      <c r="AB109" s="207" t="n">
        <v>9605.5657107337</v>
      </c>
      <c r="AC109" s="210" t="n">
        <v>10592.7447903965</v>
      </c>
    </row>
    <row r="110" customFormat="false" ht="11.25" hidden="false" customHeight="false" outlineLevel="0" collapsed="false">
      <c r="A110" s="187" t="s">
        <v>181</v>
      </c>
      <c r="B110" s="136"/>
      <c r="C110" s="207" t="n">
        <v>7058.38018442501</v>
      </c>
      <c r="D110" s="207" t="n">
        <v>12917.2616547669</v>
      </c>
      <c r="E110" s="211" t="n">
        <v>9987.82091959596</v>
      </c>
      <c r="F110" s="207" t="n">
        <v>11937.8609567397</v>
      </c>
      <c r="G110" s="207" t="n">
        <v>12090.0076277651</v>
      </c>
      <c r="H110" s="207" t="n">
        <v>11785.7142857143</v>
      </c>
      <c r="I110" s="207" t="e">
        <f aca="false">NA()</f>
        <v>#N/A</v>
      </c>
      <c r="J110" s="207" t="n">
        <v>11816.1094224924</v>
      </c>
      <c r="K110" s="207" t="n">
        <v>10624.3154435926</v>
      </c>
      <c r="L110" s="207" t="n">
        <v>10295.1635846373</v>
      </c>
      <c r="M110" s="207" t="n">
        <v>12236.7966862271</v>
      </c>
      <c r="N110" s="207" t="n">
        <v>11052.091904819</v>
      </c>
      <c r="O110" s="207" t="n">
        <v>15850.7440193604</v>
      </c>
      <c r="P110" s="207" t="n">
        <v>15355.8661033474</v>
      </c>
      <c r="Q110" s="207" t="n">
        <v>17293.5926043991</v>
      </c>
      <c r="R110" s="207" t="n">
        <v>14902.7733503347</v>
      </c>
      <c r="S110" s="207" t="n">
        <v>11445.9378366449</v>
      </c>
      <c r="T110" s="207" t="n">
        <v>12159.1273660571</v>
      </c>
      <c r="U110" s="207" t="n">
        <v>11121.1301472798</v>
      </c>
      <c r="V110" s="207" t="n">
        <v>11057.5559965977</v>
      </c>
      <c r="W110" s="207" t="n">
        <v>12340.100849466</v>
      </c>
      <c r="X110" s="207" t="n">
        <v>11517.3579055549</v>
      </c>
      <c r="Y110" s="207" t="n">
        <v>10762.7824907383</v>
      </c>
      <c r="Z110" s="207" t="n">
        <v>10681.8131997944</v>
      </c>
      <c r="AA110" s="207" t="n">
        <v>10206.6838352822</v>
      </c>
      <c r="AB110" s="207" t="n">
        <v>9822.52621241082</v>
      </c>
      <c r="AC110" s="210" t="n">
        <v>10759.8693446918</v>
      </c>
    </row>
    <row r="111" customFormat="false" ht="11.25" hidden="false" customHeight="false" outlineLevel="0" collapsed="false">
      <c r="A111" s="187" t="s">
        <v>78</v>
      </c>
      <c r="B111" s="167"/>
      <c r="C111" s="207" t="n">
        <v>7542.37288135593</v>
      </c>
      <c r="D111" s="207" t="n">
        <v>12284.7543049139</v>
      </c>
      <c r="E111" s="211" t="n">
        <v>9913.56359313492</v>
      </c>
      <c r="F111" s="207" t="n">
        <v>11937.8609567397</v>
      </c>
      <c r="G111" s="207" t="n">
        <v>12090.0076277651</v>
      </c>
      <c r="H111" s="207" t="n">
        <v>11785.7142857143</v>
      </c>
      <c r="I111" s="207" t="e">
        <f aca="false">NA()</f>
        <v>#N/A</v>
      </c>
      <c r="J111" s="207" t="n">
        <v>11816.1094224924</v>
      </c>
      <c r="K111" s="207" t="n">
        <v>10624.3154435926</v>
      </c>
      <c r="L111" s="207" t="n">
        <v>11646.5149359886</v>
      </c>
      <c r="M111" s="207" t="n">
        <v>13375.9061097687</v>
      </c>
      <c r="N111" s="207" t="n">
        <v>11882.24549645</v>
      </c>
      <c r="O111" s="207" t="n">
        <v>15957.0026528744</v>
      </c>
      <c r="P111" s="207" t="n">
        <v>15355.8661033474</v>
      </c>
      <c r="Q111" s="207" t="n">
        <v>17612.368504941</v>
      </c>
      <c r="R111" s="207" t="n">
        <v>14902.7733503347</v>
      </c>
      <c r="S111" s="207" t="n">
        <v>11456.6318800627</v>
      </c>
      <c r="T111" s="207" t="n">
        <v>12191.2094963106</v>
      </c>
      <c r="U111" s="207" t="n">
        <v>11121.1301472798</v>
      </c>
      <c r="V111" s="207" t="n">
        <v>11057.5559965977</v>
      </c>
      <c r="W111" s="207" t="n">
        <v>12497.9518942265</v>
      </c>
      <c r="X111" s="207" t="n">
        <v>11897.0893065547</v>
      </c>
      <c r="Y111" s="207" t="n">
        <v>11064.560209979</v>
      </c>
      <c r="Z111" s="207" t="n">
        <v>11022.3471443151</v>
      </c>
      <c r="AA111" s="207" t="n">
        <v>10531.0055564856</v>
      </c>
      <c r="AB111" s="207" t="n">
        <v>10128.3810815016</v>
      </c>
      <c r="AC111" s="210" t="n">
        <v>11007.8426837425</v>
      </c>
    </row>
    <row r="112" customFormat="false" ht="11.25" hidden="false" customHeight="false" outlineLevel="0" collapsed="false">
      <c r="A112" s="187" t="s">
        <v>183</v>
      </c>
      <c r="B112" s="136"/>
      <c r="C112" s="207" t="n">
        <v>7434.94423791822</v>
      </c>
      <c r="D112" s="207" t="n">
        <v>12553.292278541</v>
      </c>
      <c r="E112" s="211" t="n">
        <v>9994.1182582296</v>
      </c>
      <c r="F112" s="207" t="n">
        <v>11845.599169661</v>
      </c>
      <c r="G112" s="207" t="n">
        <v>12098.4564038381</v>
      </c>
      <c r="H112" s="207" t="n">
        <v>11592.7419354839</v>
      </c>
      <c r="I112" s="207" t="e">
        <f aca="false">NA()</f>
        <v>#N/A</v>
      </c>
      <c r="J112" s="207" t="n">
        <v>11677.4979691308</v>
      </c>
      <c r="K112" s="207" t="n">
        <v>11963.696369637</v>
      </c>
      <c r="L112" s="207" t="n">
        <v>13072.5577624645</v>
      </c>
      <c r="M112" s="207" t="n">
        <v>16388.557806913</v>
      </c>
      <c r="N112" s="207" t="n">
        <v>13808.2706463382</v>
      </c>
      <c r="O112" s="207" t="n">
        <v>20257.7395751685</v>
      </c>
      <c r="P112" s="207" t="n">
        <v>20713.4637514384</v>
      </c>
      <c r="Q112" s="207" t="n">
        <v>22624.4343891403</v>
      </c>
      <c r="R112" s="207" t="n">
        <v>17435.3205849269</v>
      </c>
      <c r="S112" s="207" t="n">
        <v>12006.7952071824</v>
      </c>
      <c r="T112" s="207" t="n">
        <v>13508.5122131754</v>
      </c>
      <c r="U112" s="207" t="n">
        <v>11416.2806088683</v>
      </c>
      <c r="V112" s="207" t="n">
        <v>11095.5927995034</v>
      </c>
      <c r="W112" s="207" t="n">
        <v>13573.583622857</v>
      </c>
      <c r="X112" s="207" t="n">
        <v>12823.79121498</v>
      </c>
      <c r="Y112" s="207" t="n">
        <v>11782.3647203628</v>
      </c>
      <c r="Z112" s="207" t="n">
        <v>11673.7976586145</v>
      </c>
      <c r="AA112" s="207" t="n">
        <v>11081.5551700482</v>
      </c>
      <c r="AB112" s="207" t="n">
        <v>10681.0310778745</v>
      </c>
      <c r="AC112" s="210" t="n">
        <v>11658.6059604238</v>
      </c>
    </row>
    <row r="113" customFormat="false" ht="12" hidden="false" customHeight="false" outlineLevel="0" collapsed="false">
      <c r="A113" s="187" t="s">
        <v>184</v>
      </c>
      <c r="C113" s="212" t="n">
        <v>7806.69144981413</v>
      </c>
      <c r="D113" s="212" t="n">
        <v>13027.0014211274</v>
      </c>
      <c r="E113" s="213" t="n">
        <v>10416.8464354708</v>
      </c>
      <c r="F113" s="207" t="n">
        <v>12410.5064125856</v>
      </c>
      <c r="G113" s="207" t="n">
        <v>12724.2386316229</v>
      </c>
      <c r="H113" s="207" t="n">
        <v>12096.7741935484</v>
      </c>
      <c r="I113" s="207" t="e">
        <f aca="false">NA()</f>
        <v>#N/A</v>
      </c>
      <c r="J113" s="207" t="n">
        <v>12185.2152721365</v>
      </c>
      <c r="K113" s="207" t="n">
        <v>12788.7788778878</v>
      </c>
      <c r="L113" s="207" t="n">
        <v>14288.609647345</v>
      </c>
      <c r="M113" s="207" t="n">
        <v>18375.0496622964</v>
      </c>
      <c r="N113" s="207" t="n">
        <v>15150.8127291764</v>
      </c>
      <c r="O113" s="207" t="n">
        <v>23284.5694469395</v>
      </c>
      <c r="P113" s="207" t="n">
        <v>23398.5423858842</v>
      </c>
      <c r="Q113" s="207" t="n">
        <v>26395.173453997</v>
      </c>
      <c r="R113" s="207" t="n">
        <v>20059.9925009374</v>
      </c>
      <c r="S113" s="207" t="n">
        <v>12742.7240056771</v>
      </c>
      <c r="T113" s="207" t="n">
        <v>14433.7527757217</v>
      </c>
      <c r="U113" s="207" t="n">
        <v>12078.0939774983</v>
      </c>
      <c r="V113" s="207" t="n">
        <v>11716.3252638113</v>
      </c>
      <c r="W113" s="207" t="n">
        <v>14697.3890465168</v>
      </c>
      <c r="X113" s="207" t="n">
        <v>13859.4360271667</v>
      </c>
      <c r="Y113" s="207" t="n">
        <v>12702.0195069801</v>
      </c>
      <c r="Z113" s="207" t="n">
        <v>12590.947060595</v>
      </c>
      <c r="AA113" s="207" t="n">
        <v>11902.2895827738</v>
      </c>
      <c r="AB113" s="207" t="n">
        <v>11415.3019573129</v>
      </c>
      <c r="AC113" s="210" t="n">
        <v>12512.0328024023</v>
      </c>
    </row>
    <row r="114" customFormat="false" ht="11.25" hidden="false" customHeight="false" outlineLevel="0" collapsed="false">
      <c r="A114" s="187"/>
      <c r="C114" s="207"/>
      <c r="D114" s="207"/>
      <c r="E114" s="207"/>
      <c r="F114" s="207"/>
      <c r="G114" s="207"/>
      <c r="H114" s="207"/>
      <c r="I114" s="207"/>
      <c r="J114" s="207"/>
      <c r="K114" s="207"/>
      <c r="L114" s="207"/>
      <c r="M114" s="207"/>
      <c r="N114" s="207"/>
      <c r="O114" s="207"/>
      <c r="P114" s="207"/>
      <c r="Q114" s="207"/>
      <c r="R114" s="207"/>
      <c r="S114" s="207"/>
      <c r="T114" s="207"/>
      <c r="U114" s="207"/>
      <c r="V114" s="207"/>
      <c r="W114" s="207"/>
      <c r="X114" s="207"/>
      <c r="Y114" s="207"/>
      <c r="Z114" s="207"/>
      <c r="AA114" s="207"/>
      <c r="AB114" s="207"/>
      <c r="AC114" s="210"/>
    </row>
    <row r="115" customFormat="false" ht="11.25" hidden="false" customHeight="false" outlineLevel="0" collapsed="false">
      <c r="A115" s="187"/>
      <c r="C115" s="207"/>
      <c r="D115" s="207"/>
      <c r="E115" s="207"/>
      <c r="F115" s="207"/>
      <c r="G115" s="207"/>
      <c r="H115" s="207"/>
      <c r="I115" s="207"/>
      <c r="J115" s="207"/>
      <c r="K115" s="207"/>
      <c r="L115" s="207"/>
      <c r="M115" s="207"/>
      <c r="N115" s="207"/>
      <c r="O115" s="207"/>
      <c r="P115" s="207"/>
      <c r="Q115" s="207"/>
      <c r="R115" s="207"/>
      <c r="S115" s="207"/>
      <c r="T115" s="207"/>
      <c r="U115" s="207"/>
      <c r="V115" s="207"/>
      <c r="W115" s="207"/>
      <c r="X115" s="207"/>
      <c r="Y115" s="207"/>
      <c r="Z115" s="207"/>
      <c r="AA115" s="207"/>
      <c r="AB115" s="207"/>
      <c r="AC115" s="210"/>
    </row>
    <row r="116" customFormat="false" ht="11.25" hidden="false" customHeight="false" outlineLevel="0" collapsed="false">
      <c r="A116" s="187"/>
      <c r="C116" s="207"/>
      <c r="D116" s="207"/>
      <c r="E116" s="207"/>
      <c r="F116" s="207"/>
      <c r="G116" s="207"/>
      <c r="H116" s="207"/>
      <c r="I116" s="207"/>
      <c r="J116" s="207"/>
      <c r="K116" s="207"/>
      <c r="L116" s="207"/>
      <c r="M116" s="207"/>
      <c r="N116" s="207"/>
      <c r="O116" s="207"/>
      <c r="P116" s="207"/>
      <c r="Q116" s="207"/>
      <c r="R116" s="207"/>
      <c r="S116" s="207"/>
      <c r="T116" s="207"/>
      <c r="U116" s="207"/>
      <c r="V116" s="207"/>
      <c r="W116" s="207"/>
      <c r="X116" s="207"/>
      <c r="Y116" s="207"/>
      <c r="Z116" s="207"/>
      <c r="AA116" s="207"/>
      <c r="AB116" s="207"/>
      <c r="AC116" s="210"/>
    </row>
    <row r="117" customFormat="false" ht="11.25" hidden="false" customHeight="false" outlineLevel="0" collapsed="false">
      <c r="A117" s="187"/>
      <c r="C117" s="207"/>
      <c r="D117" s="207"/>
      <c r="E117" s="207"/>
      <c r="F117" s="207"/>
      <c r="G117" s="207"/>
      <c r="H117" s="207"/>
      <c r="I117" s="207"/>
      <c r="J117" s="207"/>
      <c r="K117" s="207"/>
      <c r="L117" s="207"/>
      <c r="M117" s="207"/>
      <c r="N117" s="207"/>
      <c r="O117" s="207"/>
      <c r="P117" s="207"/>
      <c r="Q117" s="207"/>
      <c r="R117" s="207"/>
      <c r="S117" s="207"/>
      <c r="T117" s="207"/>
      <c r="U117" s="207"/>
      <c r="V117" s="207"/>
      <c r="W117" s="207"/>
      <c r="X117" s="207"/>
      <c r="Y117" s="207"/>
      <c r="Z117" s="207"/>
      <c r="AA117" s="207"/>
      <c r="AB117" s="207"/>
      <c r="AC117" s="210"/>
    </row>
    <row r="118" customFormat="false" ht="11.25" hidden="false" customHeight="false" outlineLevel="0" collapsed="false">
      <c r="A118" s="187"/>
      <c r="C118" s="207"/>
      <c r="D118" s="207"/>
      <c r="E118" s="207"/>
      <c r="F118" s="207"/>
      <c r="G118" s="207"/>
      <c r="H118" s="207"/>
      <c r="I118" s="207"/>
      <c r="J118" s="207"/>
      <c r="K118" s="207"/>
      <c r="L118" s="207"/>
      <c r="M118" s="207"/>
      <c r="N118" s="207"/>
      <c r="O118" s="207"/>
      <c r="P118" s="207"/>
      <c r="Q118" s="207"/>
      <c r="R118" s="207"/>
      <c r="S118" s="207"/>
      <c r="T118" s="207"/>
      <c r="U118" s="207"/>
      <c r="V118" s="207"/>
      <c r="W118" s="207"/>
      <c r="X118" s="207"/>
      <c r="Y118" s="207"/>
      <c r="Z118" s="207"/>
      <c r="AA118" s="207"/>
      <c r="AB118" s="207"/>
      <c r="AC118" s="210"/>
    </row>
    <row r="119" customFormat="false" ht="11.25" hidden="false" customHeight="false" outlineLevel="0" collapsed="false">
      <c r="A119" s="187"/>
      <c r="C119" s="207"/>
      <c r="D119" s="207"/>
      <c r="E119" s="207"/>
      <c r="F119" s="207"/>
      <c r="G119" s="207"/>
      <c r="H119" s="207"/>
      <c r="I119" s="207"/>
      <c r="J119" s="207"/>
      <c r="K119" s="207"/>
      <c r="L119" s="207"/>
      <c r="M119" s="207"/>
      <c r="N119" s="207"/>
      <c r="O119" s="207"/>
      <c r="P119" s="207"/>
      <c r="Q119" s="207"/>
      <c r="R119" s="207"/>
      <c r="S119" s="207"/>
      <c r="T119" s="207"/>
      <c r="U119" s="207"/>
      <c r="V119" s="207"/>
      <c r="W119" s="207"/>
      <c r="X119" s="207"/>
      <c r="Y119" s="207"/>
      <c r="Z119" s="207"/>
      <c r="AA119" s="207"/>
      <c r="AB119" s="207"/>
      <c r="AC119" s="210"/>
    </row>
    <row r="120" customFormat="false" ht="11.25" hidden="false" customHeight="false" outlineLevel="0" collapsed="false">
      <c r="A120" s="187"/>
      <c r="C120" s="207"/>
      <c r="D120" s="207"/>
      <c r="E120" s="207"/>
      <c r="F120" s="207"/>
      <c r="G120" s="207"/>
      <c r="H120" s="207"/>
      <c r="I120" s="207"/>
      <c r="J120" s="207"/>
      <c r="K120" s="207"/>
      <c r="L120" s="207"/>
      <c r="M120" s="207"/>
      <c r="N120" s="207"/>
      <c r="O120" s="207"/>
      <c r="P120" s="207"/>
      <c r="Q120" s="207"/>
      <c r="R120" s="207"/>
      <c r="S120" s="207"/>
      <c r="T120" s="207"/>
      <c r="U120" s="207"/>
      <c r="V120" s="207"/>
      <c r="W120" s="207"/>
      <c r="X120" s="207"/>
      <c r="Y120" s="207"/>
      <c r="Z120" s="207"/>
      <c r="AA120" s="207"/>
      <c r="AB120" s="207"/>
      <c r="AC120" s="210"/>
    </row>
    <row r="121" customFormat="false" ht="11.25" hidden="false" customHeight="false" outlineLevel="0" collapsed="false">
      <c r="A121" s="187"/>
      <c r="C121" s="207"/>
      <c r="D121" s="207"/>
      <c r="E121" s="207"/>
      <c r="F121" s="207"/>
      <c r="G121" s="207"/>
      <c r="H121" s="207"/>
      <c r="I121" s="207"/>
      <c r="J121" s="207"/>
      <c r="K121" s="207"/>
      <c r="L121" s="207"/>
      <c r="M121" s="207"/>
      <c r="N121" s="207"/>
      <c r="O121" s="207"/>
      <c r="P121" s="207"/>
      <c r="Q121" s="207"/>
      <c r="R121" s="207"/>
      <c r="S121" s="207"/>
      <c r="T121" s="207"/>
      <c r="U121" s="207"/>
      <c r="V121" s="207"/>
      <c r="W121" s="207"/>
      <c r="X121" s="207"/>
      <c r="Y121" s="207"/>
      <c r="Z121" s="207"/>
      <c r="AA121" s="207"/>
      <c r="AB121" s="207"/>
      <c r="AC121" s="210"/>
    </row>
    <row r="122" customFormat="false" ht="11.25" hidden="false" customHeight="false" outlineLevel="0" collapsed="false">
      <c r="A122" s="187"/>
      <c r="C122" s="207"/>
      <c r="D122" s="207"/>
      <c r="E122" s="207"/>
      <c r="F122" s="207"/>
      <c r="G122" s="207"/>
      <c r="H122" s="207"/>
      <c r="I122" s="207"/>
      <c r="J122" s="207"/>
      <c r="K122" s="207"/>
      <c r="L122" s="207"/>
      <c r="M122" s="207"/>
      <c r="N122" s="207"/>
      <c r="O122" s="207"/>
      <c r="P122" s="207"/>
      <c r="Q122" s="207"/>
      <c r="R122" s="207"/>
      <c r="S122" s="207"/>
      <c r="T122" s="207"/>
      <c r="U122" s="207"/>
      <c r="V122" s="207"/>
      <c r="W122" s="207"/>
      <c r="X122" s="207"/>
      <c r="Y122" s="207"/>
      <c r="Z122" s="207"/>
      <c r="AA122" s="207"/>
      <c r="AB122" s="207"/>
      <c r="AC122" s="210"/>
    </row>
    <row r="123" customFormat="false" ht="12" hidden="false" customHeight="false" outlineLevel="0" collapsed="false">
      <c r="A123" s="188"/>
      <c r="B123" s="136"/>
      <c r="C123" s="212"/>
      <c r="D123" s="212"/>
      <c r="E123" s="207"/>
      <c r="F123" s="207"/>
      <c r="G123" s="207"/>
      <c r="H123" s="207"/>
      <c r="I123" s="207"/>
      <c r="J123" s="207"/>
      <c r="K123" s="207"/>
      <c r="L123" s="207"/>
      <c r="M123" s="207"/>
      <c r="N123" s="207"/>
      <c r="O123" s="207"/>
      <c r="P123" s="207"/>
      <c r="Q123" s="207"/>
      <c r="R123" s="207"/>
      <c r="S123" s="207"/>
      <c r="T123" s="207"/>
      <c r="U123" s="207"/>
      <c r="V123" s="207"/>
      <c r="W123" s="212"/>
      <c r="X123" s="212"/>
      <c r="Y123" s="212"/>
      <c r="Z123" s="212"/>
      <c r="AA123" s="212"/>
      <c r="AB123" s="212"/>
      <c r="AC123" s="21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2">
              <controlPr defaultSize="0" print="false" autoFill="0" autoPict="0">
                <anchor moveWithCells="true" sizeWithCells="false">
                  <from>
                    <xdr:col>13</xdr:col>
                    <xdr:colOff>0</xdr:colOff>
                    <xdr:row>0</xdr:row>
                    <xdr:rowOff>66240</xdr:rowOff>
                  </from>
                  <to>
                    <xdr:col>14</xdr:col>
                    <xdr:colOff>855360</xdr:colOff>
                    <xdr:row>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4" name="Button 3">
              <controlPr defaultSize="0" print="false" autoFill="0" autoPict="0">
                <anchor moveWithCells="true" sizeWithCells="false">
                  <from>
                    <xdr:col>13</xdr:col>
                    <xdr:colOff>0</xdr:colOff>
                    <xdr:row>0</xdr:row>
                    <xdr:rowOff>66240</xdr:rowOff>
                  </from>
                  <to>
                    <xdr:col>14</xdr:col>
                    <xdr:colOff>855360</xdr:colOff>
                    <xdr:row>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3" r:id="rId5" name="Button 4">
              <controlPr defaultSize="0" print="false" autoFill="0" autoPict="0">
                <anchor moveWithCells="true" sizeWithCells="false">
                  <from>
                    <xdr:col>6</xdr:col>
                    <xdr:colOff>402120</xdr:colOff>
                    <xdr:row>0</xdr:row>
                    <xdr:rowOff>37800</xdr:rowOff>
                  </from>
                  <to>
                    <xdr:col>9</xdr:col>
                    <xdr:colOff>694080</xdr:colOff>
                    <xdr:row>1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4" r:id="rId6" name="Button 5">
              <controlPr defaultSize="0" print="false" autoFill="0" autoPict="0">
                <anchor moveWithCells="true" sizeWithCells="false">
                  <from>
                    <xdr:col>26</xdr:col>
                    <xdr:colOff>573120</xdr:colOff>
                    <xdr:row>0</xdr:row>
                    <xdr:rowOff>28440</xdr:rowOff>
                  </from>
                  <to>
                    <xdr:col>27</xdr:col>
                    <xdr:colOff>543240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5" r:id="rId7" name="Button 6">
              <controlPr defaultSize="0" print="false" autoFill="0" autoPict="0">
                <anchor moveWithCells="true" sizeWithCells="false">
                  <from>
                    <xdr:col>29</xdr:col>
                    <xdr:colOff>462960</xdr:colOff>
                    <xdr:row>0</xdr:row>
                    <xdr:rowOff>28440</xdr:rowOff>
                  </from>
                  <to>
                    <xdr:col>31</xdr:col>
                    <xdr:colOff>615240</xdr:colOff>
                    <xdr:row>1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6" r:id="rId8" name="Button 7">
              <controlPr defaultSize="0" print="false" autoFill="0" autoPict="0">
                <anchor moveWithCells="true" sizeWithCells="false">
                  <from>
                    <xdr:col>6</xdr:col>
                    <xdr:colOff>402120</xdr:colOff>
                    <xdr:row>0</xdr:row>
                    <xdr:rowOff>37800</xdr:rowOff>
                  </from>
                  <to>
                    <xdr:col>9</xdr:col>
                    <xdr:colOff>694080</xdr:colOff>
                    <xdr:row>1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7" r:id="rId9" name="Button 8">
              <controlPr defaultSize="0" print="false" autoFill="0" autoPict="0">
                <anchor moveWithCells="true" sizeWithCells="false">
                  <from>
                    <xdr:col>26</xdr:col>
                    <xdr:colOff>573120</xdr:colOff>
                    <xdr:row>0</xdr:row>
                    <xdr:rowOff>28440</xdr:rowOff>
                  </from>
                  <to>
                    <xdr:col>27</xdr:col>
                    <xdr:colOff>543240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8" r:id="rId10" name="Button 9">
              <controlPr defaultSize="0" print="false" autoFill="0" autoPict="0">
                <anchor moveWithCells="true" sizeWithCells="false">
                  <from>
                    <xdr:col>29</xdr:col>
                    <xdr:colOff>462960</xdr:colOff>
                    <xdr:row>0</xdr:row>
                    <xdr:rowOff>28440</xdr:rowOff>
                  </from>
                  <to>
                    <xdr:col>31</xdr:col>
                    <xdr:colOff>615240</xdr:colOff>
                    <xdr:row>1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9" r:id="rId11" name="Button 10">
              <controlPr defaultSize="0" print="false" autoFill="0" autoPict="0">
                <anchor moveWithCells="true" sizeWithCells="false">
                  <from>
                    <xdr:col>6</xdr:col>
                    <xdr:colOff>402120</xdr:colOff>
                    <xdr:row>0</xdr:row>
                    <xdr:rowOff>37800</xdr:rowOff>
                  </from>
                  <to>
                    <xdr:col>9</xdr:col>
                    <xdr:colOff>694080</xdr:colOff>
                    <xdr:row>1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0" r:id="rId12" name="Button 11">
              <controlPr defaultSize="0" print="false" autoFill="0" autoPict="0">
                <anchor moveWithCells="true" sizeWithCells="false">
                  <from>
                    <xdr:col>26</xdr:col>
                    <xdr:colOff>573120</xdr:colOff>
                    <xdr:row>0</xdr:row>
                    <xdr:rowOff>28440</xdr:rowOff>
                  </from>
                  <to>
                    <xdr:col>27</xdr:col>
                    <xdr:colOff>543240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1" r:id="rId13" name="Button 12">
              <controlPr defaultSize="0" print="false" autoFill="0" autoPict="0">
                <anchor moveWithCells="true" sizeWithCells="false">
                  <from>
                    <xdr:col>29</xdr:col>
                    <xdr:colOff>462960</xdr:colOff>
                    <xdr:row>0</xdr:row>
                    <xdr:rowOff>28440</xdr:rowOff>
                  </from>
                  <to>
                    <xdr:col>31</xdr:col>
                    <xdr:colOff>615240</xdr:colOff>
                    <xdr:row>1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2" r:id="rId14" name="Button 13">
              <controlPr defaultSize="0" print="false" autoFill="0" autoPict="0">
                <anchor moveWithCells="true" sizeWithCells="false">
                  <from>
                    <xdr:col>6</xdr:col>
                    <xdr:colOff>402120</xdr:colOff>
                    <xdr:row>0</xdr:row>
                    <xdr:rowOff>37800</xdr:rowOff>
                  </from>
                  <to>
                    <xdr:col>9</xdr:col>
                    <xdr:colOff>694080</xdr:colOff>
                    <xdr:row>1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3" r:id="rId15" name="Button 14">
              <controlPr defaultSize="0" print="false" autoFill="0" autoPict="0">
                <anchor moveWithCells="true" sizeWithCells="false">
                  <from>
                    <xdr:col>26</xdr:col>
                    <xdr:colOff>573120</xdr:colOff>
                    <xdr:row>0</xdr:row>
                    <xdr:rowOff>28440</xdr:rowOff>
                  </from>
                  <to>
                    <xdr:col>27</xdr:col>
                    <xdr:colOff>543240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4" r:id="rId16" name="Button 15">
              <controlPr defaultSize="0" print="false" autoFill="0" autoPict="0">
                <anchor moveWithCells="true" sizeWithCells="false">
                  <from>
                    <xdr:col>29</xdr:col>
                    <xdr:colOff>462960</xdr:colOff>
                    <xdr:row>0</xdr:row>
                    <xdr:rowOff>28440</xdr:rowOff>
                  </from>
                  <to>
                    <xdr:col>31</xdr:col>
                    <xdr:colOff>615240</xdr:colOff>
                    <xdr:row>1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5" r:id="rId17" name="Button 16">
              <controlPr defaultSize="0" print="false" autoFill="0" autoPict="0">
                <anchor moveWithCells="true" sizeWithCells="false">
                  <from>
                    <xdr:col>6</xdr:col>
                    <xdr:colOff>402120</xdr:colOff>
                    <xdr:row>0</xdr:row>
                    <xdr:rowOff>37800</xdr:rowOff>
                  </from>
                  <to>
                    <xdr:col>9</xdr:col>
                    <xdr:colOff>694080</xdr:colOff>
                    <xdr:row>1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6" r:id="rId18" name="Button 17">
              <controlPr defaultSize="0" print="false" autoFill="0" autoPict="0">
                <anchor moveWithCells="true" sizeWithCells="false">
                  <from>
                    <xdr:col>26</xdr:col>
                    <xdr:colOff>573120</xdr:colOff>
                    <xdr:row>0</xdr:row>
                    <xdr:rowOff>28440</xdr:rowOff>
                  </from>
                  <to>
                    <xdr:col>27</xdr:col>
                    <xdr:colOff>543240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7" r:id="rId19" name="Button 18">
              <controlPr defaultSize="0" print="false" autoFill="0" autoPict="0">
                <anchor moveWithCells="true" sizeWithCells="false">
                  <from>
                    <xdr:col>29</xdr:col>
                    <xdr:colOff>462960</xdr:colOff>
                    <xdr:row>0</xdr:row>
                    <xdr:rowOff>28440</xdr:rowOff>
                  </from>
                  <to>
                    <xdr:col>31</xdr:col>
                    <xdr:colOff>615240</xdr:colOff>
                    <xdr:row>1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8" r:id="rId20" name="Button 19">
              <controlPr defaultSize="0" print="false" autoFill="0" autoPict="0">
                <anchor moveWithCells="true" sizeWithCells="false">
                  <from>
                    <xdr:col>6</xdr:col>
                    <xdr:colOff>402120</xdr:colOff>
                    <xdr:row>0</xdr:row>
                    <xdr:rowOff>37800</xdr:rowOff>
                  </from>
                  <to>
                    <xdr:col>9</xdr:col>
                    <xdr:colOff>694080</xdr:colOff>
                    <xdr:row>1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9" r:id="rId21" name="Button 20">
              <controlPr defaultSize="0" print="false" autoFill="0" autoPict="0">
                <anchor moveWithCells="true" sizeWithCells="false">
                  <from>
                    <xdr:col>26</xdr:col>
                    <xdr:colOff>573120</xdr:colOff>
                    <xdr:row>0</xdr:row>
                    <xdr:rowOff>28440</xdr:rowOff>
                  </from>
                  <to>
                    <xdr:col>27</xdr:col>
                    <xdr:colOff>543240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0" r:id="rId22" name="Button 21">
              <controlPr defaultSize="0" print="false" autoFill="0" autoPict="0">
                <anchor moveWithCells="true" sizeWithCells="false">
                  <from>
                    <xdr:col>29</xdr:col>
                    <xdr:colOff>462960</xdr:colOff>
                    <xdr:row>0</xdr:row>
                    <xdr:rowOff>28440</xdr:rowOff>
                  </from>
                  <to>
                    <xdr:col>31</xdr:col>
                    <xdr:colOff>615240</xdr:colOff>
                    <xdr:row>1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1" r:id="rId23" name="Button 22">
              <controlPr defaultSize="0" print="false" autoFill="0" autoPict="0">
                <anchor moveWithCells="true" sizeWithCells="false">
                  <from>
                    <xdr:col>6</xdr:col>
                    <xdr:colOff>402120</xdr:colOff>
                    <xdr:row>0</xdr:row>
                    <xdr:rowOff>37800</xdr:rowOff>
                  </from>
                  <to>
                    <xdr:col>9</xdr:col>
                    <xdr:colOff>694080</xdr:colOff>
                    <xdr:row>1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2" r:id="rId24" name="Button 23">
              <controlPr defaultSize="0" print="false" autoFill="0" autoPict="0">
                <anchor moveWithCells="true" sizeWithCells="false">
                  <from>
                    <xdr:col>26</xdr:col>
                    <xdr:colOff>573120</xdr:colOff>
                    <xdr:row>0</xdr:row>
                    <xdr:rowOff>28440</xdr:rowOff>
                  </from>
                  <to>
                    <xdr:col>27</xdr:col>
                    <xdr:colOff>543240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3" r:id="rId25" name="Button 24">
              <controlPr defaultSize="0" print="false" autoFill="0" autoPict="0">
                <anchor moveWithCells="true" sizeWithCells="false">
                  <from>
                    <xdr:col>29</xdr:col>
                    <xdr:colOff>462960</xdr:colOff>
                    <xdr:row>0</xdr:row>
                    <xdr:rowOff>28440</xdr:rowOff>
                  </from>
                  <to>
                    <xdr:col>31</xdr:col>
                    <xdr:colOff>615240</xdr:colOff>
                    <xdr:row>1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" r:id="rId26" name="Button 26">
              <controlPr defaultSize="0" print="false" autoFill="0" autoPict="0">
                <anchor moveWithCells="true" sizeWithCells="false">
                  <from>
                    <xdr:col>2</xdr:col>
                    <xdr:colOff>0</xdr:colOff>
                    <xdr:row>0</xdr:row>
                    <xdr:rowOff>133560</xdr:rowOff>
                  </from>
                  <to>
                    <xdr:col>6</xdr:col>
                    <xdr:colOff>523800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" r:id="rId27" name="Button 27">
              <controlPr defaultSize="0" print="false" autoFill="0" autoPict="0">
                <anchor moveWithCells="true" sizeWithCells="false">
                  <from>
                    <xdr:col>6</xdr:col>
                    <xdr:colOff>402120</xdr:colOff>
                    <xdr:row>0</xdr:row>
                    <xdr:rowOff>37800</xdr:rowOff>
                  </from>
                  <to>
                    <xdr:col>9</xdr:col>
                    <xdr:colOff>694080</xdr:colOff>
                    <xdr:row>1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28" name="Button 28">
              <controlPr defaultSize="0" print="false" autoFill="0" autoPict="0">
                <anchor moveWithCells="true" sizeWithCells="false">
                  <from>
                    <xdr:col>26</xdr:col>
                    <xdr:colOff>573120</xdr:colOff>
                    <xdr:row>0</xdr:row>
                    <xdr:rowOff>28440</xdr:rowOff>
                  </from>
                  <to>
                    <xdr:col>27</xdr:col>
                    <xdr:colOff>543240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29" name="Button 29">
              <controlPr defaultSize="0" print="false" autoFill="0" autoPict="0">
                <anchor moveWithCells="true" sizeWithCells="false">
                  <from>
                    <xdr:col>29</xdr:col>
                    <xdr:colOff>462960</xdr:colOff>
                    <xdr:row>0</xdr:row>
                    <xdr:rowOff>28440</xdr:rowOff>
                  </from>
                  <to>
                    <xdr:col>31</xdr:col>
                    <xdr:colOff>615240</xdr:colOff>
                    <xdr:row>1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30" name="Button 30">
              <controlPr defaultSize="0" print="false" autoFill="0" autoPict="0">
                <anchor moveWithCells="true" sizeWithCells="false">
                  <from>
                    <xdr:col>6</xdr:col>
                    <xdr:colOff>402120</xdr:colOff>
                    <xdr:row>0</xdr:row>
                    <xdr:rowOff>37800</xdr:rowOff>
                  </from>
                  <to>
                    <xdr:col>9</xdr:col>
                    <xdr:colOff>694080</xdr:colOff>
                    <xdr:row>1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31" name="Button 31">
              <controlPr defaultSize="0" print="false" autoFill="0" autoPict="0">
                <anchor moveWithCells="true" sizeWithCells="false">
                  <from>
                    <xdr:col>26</xdr:col>
                    <xdr:colOff>573120</xdr:colOff>
                    <xdr:row>0</xdr:row>
                    <xdr:rowOff>28440</xdr:rowOff>
                  </from>
                  <to>
                    <xdr:col>27</xdr:col>
                    <xdr:colOff>543240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32" name="Button 32">
              <controlPr defaultSize="0" print="false" autoFill="0" autoPict="0">
                <anchor moveWithCells="true" sizeWithCells="false">
                  <from>
                    <xdr:col>29</xdr:col>
                    <xdr:colOff>462960</xdr:colOff>
                    <xdr:row>0</xdr:row>
                    <xdr:rowOff>28440</xdr:rowOff>
                  </from>
                  <to>
                    <xdr:col>31</xdr:col>
                    <xdr:colOff>615240</xdr:colOff>
                    <xdr:row>1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33" name="Button 33">
              <controlPr defaultSize="0" print="false" autoFill="0" autoPict="0">
                <anchor moveWithCells="true" sizeWithCells="false">
                  <from>
                    <xdr:col>6</xdr:col>
                    <xdr:colOff>402120</xdr:colOff>
                    <xdr:row>0</xdr:row>
                    <xdr:rowOff>37800</xdr:rowOff>
                  </from>
                  <to>
                    <xdr:col>9</xdr:col>
                    <xdr:colOff>694080</xdr:colOff>
                    <xdr:row>1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34" name="Button 34">
              <controlPr defaultSize="0" print="false" autoFill="0" autoPict="0">
                <anchor moveWithCells="true" sizeWithCells="false">
                  <from>
                    <xdr:col>26</xdr:col>
                    <xdr:colOff>573120</xdr:colOff>
                    <xdr:row>0</xdr:row>
                    <xdr:rowOff>28440</xdr:rowOff>
                  </from>
                  <to>
                    <xdr:col>27</xdr:col>
                    <xdr:colOff>543240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35" name="Button 35">
              <controlPr defaultSize="0" print="false" autoFill="0" autoPict="0">
                <anchor moveWithCells="true" sizeWithCells="false">
                  <from>
                    <xdr:col>29</xdr:col>
                    <xdr:colOff>462960</xdr:colOff>
                    <xdr:row>0</xdr:row>
                    <xdr:rowOff>28440</xdr:rowOff>
                  </from>
                  <to>
                    <xdr:col>31</xdr:col>
                    <xdr:colOff>615240</xdr:colOff>
                    <xdr:row>1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36" name="Button 36">
              <controlPr defaultSize="0" print="false" autoFill="0" autoPict="0">
                <anchor moveWithCells="true" sizeWithCells="false">
                  <from>
                    <xdr:col>6</xdr:col>
                    <xdr:colOff>402120</xdr:colOff>
                    <xdr:row>0</xdr:row>
                    <xdr:rowOff>37800</xdr:rowOff>
                  </from>
                  <to>
                    <xdr:col>9</xdr:col>
                    <xdr:colOff>694080</xdr:colOff>
                    <xdr:row>1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37" name="Button 37">
              <controlPr defaultSize="0" print="false" autoFill="0" autoPict="0">
                <anchor moveWithCells="true" sizeWithCells="false">
                  <from>
                    <xdr:col>26</xdr:col>
                    <xdr:colOff>573120</xdr:colOff>
                    <xdr:row>0</xdr:row>
                    <xdr:rowOff>28440</xdr:rowOff>
                  </from>
                  <to>
                    <xdr:col>27</xdr:col>
                    <xdr:colOff>543240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38" name="Button 38">
              <controlPr defaultSize="0" print="false" autoFill="0" autoPict="0">
                <anchor moveWithCells="true" sizeWithCells="false">
                  <from>
                    <xdr:col>29</xdr:col>
                    <xdr:colOff>462960</xdr:colOff>
                    <xdr:row>0</xdr:row>
                    <xdr:rowOff>28440</xdr:rowOff>
                  </from>
                  <to>
                    <xdr:col>31</xdr:col>
                    <xdr:colOff>615240</xdr:colOff>
                    <xdr:row>1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39" name="Button 39">
              <controlPr defaultSize="0" print="false" autoFill="0" autoPict="0">
                <anchor moveWithCells="true" sizeWithCells="false">
                  <from>
                    <xdr:col>6</xdr:col>
                    <xdr:colOff>402120</xdr:colOff>
                    <xdr:row>0</xdr:row>
                    <xdr:rowOff>37800</xdr:rowOff>
                  </from>
                  <to>
                    <xdr:col>9</xdr:col>
                    <xdr:colOff>694080</xdr:colOff>
                    <xdr:row>1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40" name="Button 40">
              <controlPr defaultSize="0" print="false" autoFill="0" autoPict="0">
                <anchor moveWithCells="true" sizeWithCells="false">
                  <from>
                    <xdr:col>26</xdr:col>
                    <xdr:colOff>573120</xdr:colOff>
                    <xdr:row>0</xdr:row>
                    <xdr:rowOff>28440</xdr:rowOff>
                  </from>
                  <to>
                    <xdr:col>27</xdr:col>
                    <xdr:colOff>543240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41" name="Button 41">
              <controlPr defaultSize="0" print="false" autoFill="0" autoPict="0">
                <anchor moveWithCells="true" sizeWithCells="false">
                  <from>
                    <xdr:col>29</xdr:col>
                    <xdr:colOff>462960</xdr:colOff>
                    <xdr:row>0</xdr:row>
                    <xdr:rowOff>28440</xdr:rowOff>
                  </from>
                  <to>
                    <xdr:col>31</xdr:col>
                    <xdr:colOff>615240</xdr:colOff>
                    <xdr:row>1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42" name="Button 42">
              <controlPr defaultSize="0" print="false" autoFill="0" autoPict="0">
                <anchor moveWithCells="true" sizeWithCells="false">
                  <from>
                    <xdr:col>6</xdr:col>
                    <xdr:colOff>402120</xdr:colOff>
                    <xdr:row>0</xdr:row>
                    <xdr:rowOff>37800</xdr:rowOff>
                  </from>
                  <to>
                    <xdr:col>9</xdr:col>
                    <xdr:colOff>694080</xdr:colOff>
                    <xdr:row>1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43" name="Button 43">
              <controlPr defaultSize="0" print="false" autoFill="0" autoPict="0">
                <anchor moveWithCells="true" sizeWithCells="false">
                  <from>
                    <xdr:col>26</xdr:col>
                    <xdr:colOff>573120</xdr:colOff>
                    <xdr:row>0</xdr:row>
                    <xdr:rowOff>28440</xdr:rowOff>
                  </from>
                  <to>
                    <xdr:col>27</xdr:col>
                    <xdr:colOff>543240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44" name="Button 44">
              <controlPr defaultSize="0" print="false" autoFill="0" autoPict="0">
                <anchor moveWithCells="true" sizeWithCells="false">
                  <from>
                    <xdr:col>29</xdr:col>
                    <xdr:colOff>462960</xdr:colOff>
                    <xdr:row>0</xdr:row>
                    <xdr:rowOff>28440</xdr:rowOff>
                  </from>
                  <to>
                    <xdr:col>31</xdr:col>
                    <xdr:colOff>615240</xdr:colOff>
                    <xdr:row>1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45" name="Button 45">
              <controlPr defaultSize="0" print="false" autoFill="0" autoPict="0">
                <anchor moveWithCells="true" sizeWithCells="false">
                  <from>
                    <xdr:col>6</xdr:col>
                    <xdr:colOff>402120</xdr:colOff>
                    <xdr:row>0</xdr:row>
                    <xdr:rowOff>37800</xdr:rowOff>
                  </from>
                  <to>
                    <xdr:col>9</xdr:col>
                    <xdr:colOff>694080</xdr:colOff>
                    <xdr:row>1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46" name="Button 46">
              <controlPr defaultSize="0" print="false" autoFill="0" autoPict="0">
                <anchor moveWithCells="true" sizeWithCells="false">
                  <from>
                    <xdr:col>26</xdr:col>
                    <xdr:colOff>573120</xdr:colOff>
                    <xdr:row>0</xdr:row>
                    <xdr:rowOff>28440</xdr:rowOff>
                  </from>
                  <to>
                    <xdr:col>27</xdr:col>
                    <xdr:colOff>543240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47" name="Button 47">
              <controlPr defaultSize="0" print="false" autoFill="0" autoPict="0">
                <anchor moveWithCells="true" sizeWithCells="false">
                  <from>
                    <xdr:col>29</xdr:col>
                    <xdr:colOff>462960</xdr:colOff>
                    <xdr:row>0</xdr:row>
                    <xdr:rowOff>28440</xdr:rowOff>
                  </from>
                  <to>
                    <xdr:col>31</xdr:col>
                    <xdr:colOff>615240</xdr:colOff>
                    <xdr:row>1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48" name="Button 48">
              <controlPr defaultSize="0" print="false" autoFill="0" autoPict="0">
                <anchor moveWithCells="true" sizeWithCells="false">
                  <from>
                    <xdr:col>6</xdr:col>
                    <xdr:colOff>402120</xdr:colOff>
                    <xdr:row>0</xdr:row>
                    <xdr:rowOff>37800</xdr:rowOff>
                  </from>
                  <to>
                    <xdr:col>9</xdr:col>
                    <xdr:colOff>694080</xdr:colOff>
                    <xdr:row>1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49" name="Button 49">
              <controlPr defaultSize="0" print="false" autoFill="0" autoPict="0">
                <anchor moveWithCells="true" sizeWithCells="false">
                  <from>
                    <xdr:col>26</xdr:col>
                    <xdr:colOff>573120</xdr:colOff>
                    <xdr:row>0</xdr:row>
                    <xdr:rowOff>28440</xdr:rowOff>
                  </from>
                  <to>
                    <xdr:col>27</xdr:col>
                    <xdr:colOff>543240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50" name="Button 50">
              <controlPr defaultSize="0" print="false" autoFill="0" autoPict="0">
                <anchor moveWithCells="true" sizeWithCells="false">
                  <from>
                    <xdr:col>29</xdr:col>
                    <xdr:colOff>462960</xdr:colOff>
                    <xdr:row>0</xdr:row>
                    <xdr:rowOff>28440</xdr:rowOff>
                  </from>
                  <to>
                    <xdr:col>31</xdr:col>
                    <xdr:colOff>615240</xdr:colOff>
                    <xdr:row>1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51" name="Button 51">
              <controlPr defaultSize="0" print="false" autoFill="0" autoPict="0">
                <anchor moveWithCells="true" sizeWithCells="false">
                  <from>
                    <xdr:col>26</xdr:col>
                    <xdr:colOff>573120</xdr:colOff>
                    <xdr:row>0</xdr:row>
                    <xdr:rowOff>28440</xdr:rowOff>
                  </from>
                  <to>
                    <xdr:col>27</xdr:col>
                    <xdr:colOff>543240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52" name="Button 52">
              <controlPr defaultSize="0" print="false" autoFill="0" autoPict="0">
                <anchor moveWithCells="true" sizeWithCells="false">
                  <from>
                    <xdr:col>29</xdr:col>
                    <xdr:colOff>462960</xdr:colOff>
                    <xdr:row>0</xdr:row>
                    <xdr:rowOff>28440</xdr:rowOff>
                  </from>
                  <to>
                    <xdr:col>31</xdr:col>
                    <xdr:colOff>615240</xdr:colOff>
                    <xdr:row>1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53" name="Button 53">
              <controlPr defaultSize="0" print="false" autoFill="0" autoPict="0">
                <anchor moveWithCells="true" sizeWithCells="false">
                  <from>
                    <xdr:col>6</xdr:col>
                    <xdr:colOff>402120</xdr:colOff>
                    <xdr:row>0</xdr:row>
                    <xdr:rowOff>37800</xdr:rowOff>
                  </from>
                  <to>
                    <xdr:col>9</xdr:col>
                    <xdr:colOff>694080</xdr:colOff>
                    <xdr:row>1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54" name="Button 54">
              <controlPr defaultSize="0" print="false" autoFill="0" autoPict="0">
                <anchor moveWithCells="true" sizeWithCells="false">
                  <from>
                    <xdr:col>26</xdr:col>
                    <xdr:colOff>573120</xdr:colOff>
                    <xdr:row>0</xdr:row>
                    <xdr:rowOff>28440</xdr:rowOff>
                  </from>
                  <to>
                    <xdr:col>27</xdr:col>
                    <xdr:colOff>543240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55" name="Button 55">
              <controlPr defaultSize="0" print="false" autoFill="0" autoPict="0">
                <anchor moveWithCells="true" sizeWithCells="false">
                  <from>
                    <xdr:col>29</xdr:col>
                    <xdr:colOff>462960</xdr:colOff>
                    <xdr:row>0</xdr:row>
                    <xdr:rowOff>28440</xdr:rowOff>
                  </from>
                  <to>
                    <xdr:col>31</xdr:col>
                    <xdr:colOff>615240</xdr:colOff>
                    <xdr:row>1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56" name="Button 56">
              <controlPr defaultSize="0" print="false" autoFill="0" autoPict="0">
                <anchor moveWithCells="true" sizeWithCells="false">
                  <from>
                    <xdr:col>25</xdr:col>
                    <xdr:colOff>573120</xdr:colOff>
                    <xdr:row>0</xdr:row>
                    <xdr:rowOff>28440</xdr:rowOff>
                  </from>
                  <to>
                    <xdr:col>26</xdr:col>
                    <xdr:colOff>543600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57" name="Button 57">
              <controlPr defaultSize="0" print="false" autoFill="0" autoPict="0">
                <anchor moveWithCells="true" sizeWithCells="false">
                  <from>
                    <xdr:col>28</xdr:col>
                    <xdr:colOff>462600</xdr:colOff>
                    <xdr:row>0</xdr:row>
                    <xdr:rowOff>28440</xdr:rowOff>
                  </from>
                  <to>
                    <xdr:col>30</xdr:col>
                    <xdr:colOff>613800</xdr:colOff>
                    <xdr:row>1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58" name="Button 58">
              <controlPr defaultSize="0" print="false" autoFill="0" autoPict="0">
                <anchor moveWithCells="true" sizeWithCells="false">
                  <from>
                    <xdr:col>6</xdr:col>
                    <xdr:colOff>0</xdr:colOff>
                    <xdr:row>0</xdr:row>
                    <xdr:rowOff>37800</xdr:rowOff>
                  </from>
                  <to>
                    <xdr:col>9</xdr:col>
                    <xdr:colOff>694080</xdr:colOff>
                    <xdr:row>1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59" name="Button 59">
              <controlPr defaultSize="0" print="false" autoFill="0" autoPict="0">
                <anchor moveWithCells="true" sizeWithCells="false">
                  <from>
                    <xdr:col>26</xdr:col>
                    <xdr:colOff>573120</xdr:colOff>
                    <xdr:row>0</xdr:row>
                    <xdr:rowOff>28440</xdr:rowOff>
                  </from>
                  <to>
                    <xdr:col>27</xdr:col>
                    <xdr:colOff>543240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60" name="Button 60">
              <controlPr defaultSize="0" print="false" autoFill="0" autoPict="0">
                <anchor moveWithCells="true" sizeWithCells="false">
                  <from>
                    <xdr:col>29</xdr:col>
                    <xdr:colOff>462960</xdr:colOff>
                    <xdr:row>0</xdr:row>
                    <xdr:rowOff>28440</xdr:rowOff>
                  </from>
                  <to>
                    <xdr:col>31</xdr:col>
                    <xdr:colOff>615240</xdr:colOff>
                    <xdr:row>1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61" name="Button 61">
              <controlPr defaultSize="0" print="false" autoFill="0" autoPict="0">
                <anchor moveWithCells="true" sizeWithCells="false">
                  <from>
                    <xdr:col>6</xdr:col>
                    <xdr:colOff>0</xdr:colOff>
                    <xdr:row>0</xdr:row>
                    <xdr:rowOff>37800</xdr:rowOff>
                  </from>
                  <to>
                    <xdr:col>9</xdr:col>
                    <xdr:colOff>694080</xdr:colOff>
                    <xdr:row>1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62" name="Button 62">
              <controlPr defaultSize="0" print="false" autoFill="0" autoPict="0">
                <anchor moveWithCells="true" sizeWithCells="false">
                  <from>
                    <xdr:col>26</xdr:col>
                    <xdr:colOff>573120</xdr:colOff>
                    <xdr:row>0</xdr:row>
                    <xdr:rowOff>28440</xdr:rowOff>
                  </from>
                  <to>
                    <xdr:col>27</xdr:col>
                    <xdr:colOff>543240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63" name="Button 63">
              <controlPr defaultSize="0" print="false" autoFill="0" autoPict="0">
                <anchor moveWithCells="true" sizeWithCells="false">
                  <from>
                    <xdr:col>29</xdr:col>
                    <xdr:colOff>462960</xdr:colOff>
                    <xdr:row>0</xdr:row>
                    <xdr:rowOff>28440</xdr:rowOff>
                  </from>
                  <to>
                    <xdr:col>31</xdr:col>
                    <xdr:colOff>615240</xdr:colOff>
                    <xdr:row>1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64" name="Button 64">
              <controlPr defaultSize="0" print="false" autoFill="0" autoPict="0">
                <anchor moveWithCells="true" sizeWithCells="false">
                  <from>
                    <xdr:col>6</xdr:col>
                    <xdr:colOff>0</xdr:colOff>
                    <xdr:row>0</xdr:row>
                    <xdr:rowOff>37800</xdr:rowOff>
                  </from>
                  <to>
                    <xdr:col>9</xdr:col>
                    <xdr:colOff>694080</xdr:colOff>
                    <xdr:row>1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65" name="Button 65">
              <controlPr defaultSize="0" print="false" autoFill="0" autoPict="0">
                <anchor moveWithCells="true" sizeWithCells="false">
                  <from>
                    <xdr:col>26</xdr:col>
                    <xdr:colOff>573120</xdr:colOff>
                    <xdr:row>0</xdr:row>
                    <xdr:rowOff>28440</xdr:rowOff>
                  </from>
                  <to>
                    <xdr:col>27</xdr:col>
                    <xdr:colOff>543240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66" name="Button 66">
              <controlPr defaultSize="0" print="false" autoFill="0" autoPict="0">
                <anchor moveWithCells="true" sizeWithCells="false">
                  <from>
                    <xdr:col>29</xdr:col>
                    <xdr:colOff>462960</xdr:colOff>
                    <xdr:row>0</xdr:row>
                    <xdr:rowOff>28440</xdr:rowOff>
                  </from>
                  <to>
                    <xdr:col>31</xdr:col>
                    <xdr:colOff>615240</xdr:colOff>
                    <xdr:row>1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67" name="Button 67">
              <controlPr defaultSize="0" print="false" autoFill="0" autoPict="0">
                <anchor moveWithCells="true" sizeWithCells="false">
                  <from>
                    <xdr:col>6</xdr:col>
                    <xdr:colOff>0</xdr:colOff>
                    <xdr:row>0</xdr:row>
                    <xdr:rowOff>37800</xdr:rowOff>
                  </from>
                  <to>
                    <xdr:col>9</xdr:col>
                    <xdr:colOff>694080</xdr:colOff>
                    <xdr:row>1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68" name="Button 68">
              <controlPr defaultSize="0" print="false" autoFill="0" autoPict="0">
                <anchor moveWithCells="true" sizeWithCells="false">
                  <from>
                    <xdr:col>26</xdr:col>
                    <xdr:colOff>573120</xdr:colOff>
                    <xdr:row>0</xdr:row>
                    <xdr:rowOff>28440</xdr:rowOff>
                  </from>
                  <to>
                    <xdr:col>27</xdr:col>
                    <xdr:colOff>543240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69" name="Button 69">
              <controlPr defaultSize="0" print="false" autoFill="0" autoPict="0">
                <anchor moveWithCells="true" sizeWithCells="false">
                  <from>
                    <xdr:col>29</xdr:col>
                    <xdr:colOff>462960</xdr:colOff>
                    <xdr:row>0</xdr:row>
                    <xdr:rowOff>28440</xdr:rowOff>
                  </from>
                  <to>
                    <xdr:col>31</xdr:col>
                    <xdr:colOff>615240</xdr:colOff>
                    <xdr:row>1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70" name="Button 70">
              <controlPr defaultSize="0" print="false" autoFill="0" autoPict="0">
                <anchor moveWithCells="true" sizeWithCells="false">
                  <from>
                    <xdr:col>6</xdr:col>
                    <xdr:colOff>0</xdr:colOff>
                    <xdr:row>0</xdr:row>
                    <xdr:rowOff>37800</xdr:rowOff>
                  </from>
                  <to>
                    <xdr:col>9</xdr:col>
                    <xdr:colOff>694080</xdr:colOff>
                    <xdr:row>1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71" name="Button 71">
              <controlPr defaultSize="0" print="false" autoFill="0" autoPict="0">
                <anchor moveWithCells="true" sizeWithCells="false">
                  <from>
                    <xdr:col>26</xdr:col>
                    <xdr:colOff>573120</xdr:colOff>
                    <xdr:row>0</xdr:row>
                    <xdr:rowOff>28440</xdr:rowOff>
                  </from>
                  <to>
                    <xdr:col>27</xdr:col>
                    <xdr:colOff>543240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72" name="Button 72">
              <controlPr defaultSize="0" print="false" autoFill="0" autoPict="0">
                <anchor moveWithCells="true" sizeWithCells="false">
                  <from>
                    <xdr:col>29</xdr:col>
                    <xdr:colOff>462960</xdr:colOff>
                    <xdr:row>0</xdr:row>
                    <xdr:rowOff>28440</xdr:rowOff>
                  </from>
                  <to>
                    <xdr:col>31</xdr:col>
                    <xdr:colOff>615240</xdr:colOff>
                    <xdr:row>1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73" name="Button 73">
              <controlPr defaultSize="0" print="false" autoFill="0" autoPict="0">
                <anchor moveWithCells="true" sizeWithCells="false">
                  <from>
                    <xdr:col>6</xdr:col>
                    <xdr:colOff>0</xdr:colOff>
                    <xdr:row>0</xdr:row>
                    <xdr:rowOff>37800</xdr:rowOff>
                  </from>
                  <to>
                    <xdr:col>9</xdr:col>
                    <xdr:colOff>694080</xdr:colOff>
                    <xdr:row>1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74" name="Button 74">
              <controlPr defaultSize="0" print="false" autoFill="0" autoPict="0">
                <anchor moveWithCells="true" sizeWithCells="false">
                  <from>
                    <xdr:col>26</xdr:col>
                    <xdr:colOff>573120</xdr:colOff>
                    <xdr:row>0</xdr:row>
                    <xdr:rowOff>28440</xdr:rowOff>
                  </from>
                  <to>
                    <xdr:col>27</xdr:col>
                    <xdr:colOff>543240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75" name="Button 75">
              <controlPr defaultSize="0" print="false" autoFill="0" autoPict="0">
                <anchor moveWithCells="true" sizeWithCells="false">
                  <from>
                    <xdr:col>29</xdr:col>
                    <xdr:colOff>462960</xdr:colOff>
                    <xdr:row>0</xdr:row>
                    <xdr:rowOff>28440</xdr:rowOff>
                  </from>
                  <to>
                    <xdr:col>31</xdr:col>
                    <xdr:colOff>615240</xdr:colOff>
                    <xdr:row>1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76" name="Button 76">
              <controlPr defaultSize="0" print="false" autoFill="0" autoPict="0">
                <anchor moveWithCells="true" sizeWithCells="false">
                  <from>
                    <xdr:col>6</xdr:col>
                    <xdr:colOff>0</xdr:colOff>
                    <xdr:row>0</xdr:row>
                    <xdr:rowOff>37800</xdr:rowOff>
                  </from>
                  <to>
                    <xdr:col>9</xdr:col>
                    <xdr:colOff>694080</xdr:colOff>
                    <xdr:row>1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77" name="Button 77">
              <controlPr defaultSize="0" print="false" autoFill="0" autoPict="0">
                <anchor moveWithCells="true" sizeWithCells="false">
                  <from>
                    <xdr:col>26</xdr:col>
                    <xdr:colOff>573120</xdr:colOff>
                    <xdr:row>0</xdr:row>
                    <xdr:rowOff>28440</xdr:rowOff>
                  </from>
                  <to>
                    <xdr:col>27</xdr:col>
                    <xdr:colOff>543240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78" name="Button 78">
              <controlPr defaultSize="0" print="false" autoFill="0" autoPict="0">
                <anchor moveWithCells="true" sizeWithCells="false">
                  <from>
                    <xdr:col>29</xdr:col>
                    <xdr:colOff>462960</xdr:colOff>
                    <xdr:row>0</xdr:row>
                    <xdr:rowOff>28440</xdr:rowOff>
                  </from>
                  <to>
                    <xdr:col>31</xdr:col>
                    <xdr:colOff>615240</xdr:colOff>
                    <xdr:row>1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79" name="Button 79">
              <controlPr defaultSize="0" print="false" autoFill="0" autoPict="0">
                <anchor moveWithCells="true" sizeWithCells="false">
                  <from>
                    <xdr:col>6</xdr:col>
                    <xdr:colOff>0</xdr:colOff>
                    <xdr:row>0</xdr:row>
                    <xdr:rowOff>37800</xdr:rowOff>
                  </from>
                  <to>
                    <xdr:col>9</xdr:col>
                    <xdr:colOff>694080</xdr:colOff>
                    <xdr:row>1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80" name="Button 80">
              <controlPr defaultSize="0" print="false" autoFill="0" autoPict="0">
                <anchor moveWithCells="true" sizeWithCells="false">
                  <from>
                    <xdr:col>26</xdr:col>
                    <xdr:colOff>573120</xdr:colOff>
                    <xdr:row>0</xdr:row>
                    <xdr:rowOff>28440</xdr:rowOff>
                  </from>
                  <to>
                    <xdr:col>27</xdr:col>
                    <xdr:colOff>543240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81" name="Button 81">
              <controlPr defaultSize="0" print="false" autoFill="0" autoPict="0">
                <anchor moveWithCells="true" sizeWithCells="false">
                  <from>
                    <xdr:col>29</xdr:col>
                    <xdr:colOff>462960</xdr:colOff>
                    <xdr:row>0</xdr:row>
                    <xdr:rowOff>28440</xdr:rowOff>
                  </from>
                  <to>
                    <xdr:col>31</xdr:col>
                    <xdr:colOff>615240</xdr:colOff>
                    <xdr:row>1</xdr:row>
                    <xdr:rowOff>114120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1998-02-04T14:33:27Z</dcterms:created>
  <dc:creator>Martin Cuilla</dc:creator>
  <dc:description>- Oracle 8i ODBC QueryFix Applied</dc:description>
  <dc:language>en-US</dc:language>
  <cp:lastModifiedBy>rorourke</cp:lastModifiedBy>
  <cp:lastPrinted>2001-10-24T23:11:51Z</cp:lastPrinted>
  <dcterms:modified xsi:type="dcterms:W3CDTF">2001-11-20T18:39:46Z</dcterms:modified>
  <cp:revision>0</cp:revision>
  <dc:subject/>
  <dc:title/>
</cp:coreProperties>
</file>