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16.xml" ContentType="application/vnd.ms-excel.controlproperties+xml"/>
  <Override PartName="/xl/ctrlProps/ctrlProps14.xml" ContentType="application/vnd.ms-excel.controlproperties+xml"/>
  <Override PartName="/xl/ctrlProps/ctrlProps12.xml" ContentType="application/vnd.ms-excel.controlproperties+xml"/>
  <Override PartName="/xl/ctrlProps/ctrlProps10.xml" ContentType="application/vnd.ms-excel.controlproperties+xml"/>
  <Override PartName="/xl/ctrlProps/ctrlProps9.xml" ContentType="application/vnd.ms-excel.controlproperties+xml"/>
  <Override PartName="/xl/ctrlProps/ctrlProps18.xml" ContentType="application/vnd.ms-excel.controlproperties+xml"/>
  <Override PartName="/xl/ctrlProps/ctrlProps20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22.xml" ContentType="application/vnd.ms-excel.controlproperties+xml"/>
  <Override PartName="/xl/ctrlProps/ctrlProps21.xml" ContentType="application/vnd.ms-excel.controlproperties+xml"/>
  <Override PartName="/xl/ctrlProps/ctrlProps19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6.xml" ContentType="application/vnd.ms-excel.controlproperties+xml"/>
  <Override PartName="/xl/ctrlProps/ctrlProps15.xml" ContentType="application/vnd.ms-excel.controlproperties+xml"/>
  <Override PartName="/xl/ctrlProps/ctrlProps8.xml" ContentType="application/vnd.ms-excel.controlproperties+xml"/>
  <Override PartName="/xl/ctrlProps/ctrlProps17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  <comment ref="E33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</xdr:row>
                <xdr:rowOff>6</xdr:rowOff>
              </xdr:from>
              <xdr:to>
                <xdr:col>6</xdr:col>
                <xdr:colOff>73</xdr:colOff>
                <xdr:row>35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<sst xmlns="http://schemas.openxmlformats.org/spreadsheetml/2006/main" count="434" uniqueCount="183">
  <si>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</si>
  <si>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</si>
  <si>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</si>
  <si>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</si>
  <si>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</si>
  <si>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</si>
  <si>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</si>
  <si>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</si>
  <si>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</si>
  <si>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</si>
  <si>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</si>
  <si>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</si>
  <si>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</si>
  <si>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</si>
  <si>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</si>
  <si>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</si>
  <si>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</si>
  <si>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</si>
  <si>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</si>
  <si>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</si>
  <si>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</si>
  <si>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</si>
  <si>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</si>
  <si>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</si>
  <si>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</si>
  <si>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</si>
  <si>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</si>
  <si>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</si>
  <si>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</si>
  <si>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</si>
  <si>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</si>
  <si>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</si>
  <si>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</si>
  <si>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</si>
  <si>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</si>
  <si>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</si>
  <si>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</si>
  <si>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</si>
  <si>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</si>
  <si>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</si>
  <si>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</si>
  <si>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</si>
  <si>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</si>
  <si>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</si>
  <si>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</si>
  <si>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</si>
  <si>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</si>
  <si>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</si>
  <si>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</si>
  <si>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</si>
  <si>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</si>
  <si>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</si>
  <si>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</si>
  <si>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</si>
  <si>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</si>
  <si>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</si>
  <si>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</si>
  <si>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</si>
  <si>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</si>
  <si>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</si>
  <si>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</si>
  <si>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</si>
  <si>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</si>
  <si>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</si>
  <si>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</si>
  <si>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</si>
  <si>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</si>
  <si>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</si>
  <si>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</si>
  <si>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</si>
  <si>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</si>
  <si>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</si>
  <si>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SPREADS*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</si>
  <si>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</si>
  <si>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</si>
  <si>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</si>
  <si>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</si>
  <si>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</si>
  <si>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</si>
  <si>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</si>
  <si>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</si>
  <si>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</si>
  <si>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</si>
  <si>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</si>
  <si>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</si>
  <si>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</si>
  <si>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</si>
  <si>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</si>
  <si>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</si>
  <si>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</si>
  <si>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</si>
  <si>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</si>
  <si>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</si>
  <si>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</si>
  <si>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</si>
  <si>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</si>
  <si>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</si>
  <si>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</si>
  <si>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</si>
  <si>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</si>
  <si>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</si>
  <si>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</si>
  <si>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</si>
  <si>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</si>
  <si>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</si>
  <si>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</si>
  <si>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</si>
  <si>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</si>
  <si>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</si>
  <si>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</si>
  <si>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</si>
  <si>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</si>
  <si>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</si>
  <si>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</si>
  <si>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</si>
  <si>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</si>
  <si>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</si>
  <si>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</si>
  <si>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</si>
  <si>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</si>
  <si>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</si>
  <si>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</si>
  <si>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</si>
  <si>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</si>
  <si>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</si>
  <si>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</si>
  <si>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</si>
  <si>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</si>
  <si>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</si>
  <si>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</si>
  <si>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</si>
  <si>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</si>
  <si>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</si>
  <si>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</si>
  <si>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</si>
  <si>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</si>
  <si>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</si>
  <si>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</si>
  <si>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</si>
  <si>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</si>
  <si>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</si>
  <si>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</si>
  <si>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</si>
  <si>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</si>
  <si>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</si>
  <si>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</si>
  <si>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</si>
  <si>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</si>
  <si>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</si>
  <si>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</si>
  <si>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</si>
  <si>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</si>
  <si>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</si>
  <si>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</si>
  <si>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</si>
  <si>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</si>
  <si>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</si>
  <si>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</si>
  <si>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</si>
  <si>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</si>
  <si>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</si>
  <si>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</si>
  <si>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</si>
  <si>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</si>
  <si>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</t>
  </si>
  <si>
    <t xml:space="preserve"> </t>
  </si>
  <si>
    <t xml:space="preserve">Daily Procedures</t>
  </si>
  <si>
    <t xml:space="preserve">1. Open prior day file and save as today's date.</t>
  </si>
  <si>
    <t xml:space="preserve">2. Replace the link to yesterday's file… ie. Edit, Links… highlight West NatGas Prices dated 2 days prior.  Click Change Source and select file of same </t>
  </si>
  <si>
    <t xml:space="preserve">    name dated 1 day prior.</t>
  </si>
  <si>
    <t xml:space="preserve">3. Change date to curent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</si>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</sst>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05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5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-0.2</v>
          </cell>
        </row>
        <row r="28">
          <cell r="P28">
            <v>-0.03</v>
          </cell>
        </row>
        <row r="28">
          <cell r="R28">
            <v>0.065</v>
          </cell>
        </row>
        <row r="28">
          <cell r="V28">
            <v>0.149</v>
          </cell>
        </row>
        <row r="28">
          <cell r="AB28">
            <v>0.15</v>
          </cell>
        </row>
        <row r="28">
          <cell r="AH28">
            <v>0.32</v>
          </cell>
        </row>
        <row r="29">
          <cell r="M29">
            <v>-0.33</v>
          </cell>
        </row>
        <row r="29">
          <cell r="P29">
            <v>-0.155</v>
          </cell>
        </row>
        <row r="29">
          <cell r="R29">
            <v>-0.045</v>
          </cell>
          <cell r="S29">
            <v>-0.03</v>
          </cell>
        </row>
        <row r="29">
          <cell r="V29">
            <v>-0.0330000002</v>
          </cell>
          <cell r="W29">
            <v>-0.023</v>
          </cell>
        </row>
        <row r="29">
          <cell r="Y29">
            <v>-0.0233333331333333</v>
          </cell>
        </row>
        <row r="29">
          <cell r="AB29">
            <v>-0.1</v>
          </cell>
          <cell r="AC29">
            <v>-0.02</v>
          </cell>
        </row>
        <row r="29">
          <cell r="AE29">
            <v>-0.025</v>
          </cell>
        </row>
        <row r="29">
          <cell r="AH29">
            <v>0.12</v>
          </cell>
        </row>
        <row r="30">
          <cell r="M30">
            <v>-0.32</v>
          </cell>
        </row>
        <row r="30">
          <cell r="P30">
            <v>-0.11</v>
          </cell>
        </row>
        <row r="30">
          <cell r="R30">
            <v>-0.165</v>
          </cell>
          <cell r="S30">
            <v>0</v>
          </cell>
        </row>
        <row r="30">
          <cell r="V30">
            <v>-0.074</v>
          </cell>
          <cell r="W30">
            <v>-0.015</v>
          </cell>
        </row>
        <row r="30">
          <cell r="Y30">
            <v>-0.0383333333333333</v>
          </cell>
        </row>
        <row r="30">
          <cell r="AB30">
            <v>-0.104285714285714</v>
          </cell>
          <cell r="AC30">
            <v>-0.00928571428571429</v>
          </cell>
        </row>
        <row r="30">
          <cell r="AE30">
            <v>-0.02</v>
          </cell>
        </row>
        <row r="30">
          <cell r="AH30">
            <v>0.07</v>
          </cell>
        </row>
        <row r="31">
          <cell r="M31">
            <v>-0.0950000000000002</v>
          </cell>
        </row>
        <row r="31">
          <cell r="P31">
            <v>-0.05</v>
          </cell>
        </row>
        <row r="31">
          <cell r="R31">
            <v>-0.035</v>
          </cell>
          <cell r="S31">
            <v>0.005</v>
          </cell>
        </row>
        <row r="31">
          <cell r="V31">
            <v>-0.012</v>
          </cell>
          <cell r="W31">
            <v>0.001</v>
          </cell>
        </row>
        <row r="31">
          <cell r="Y31">
            <v>0.00766666666666667</v>
          </cell>
        </row>
        <row r="31">
          <cell r="AB31">
            <v>0.0714285714285714</v>
          </cell>
          <cell r="AC31">
            <v>-0.00857142857142858</v>
          </cell>
        </row>
        <row r="31">
          <cell r="AE31">
            <v>0.16</v>
          </cell>
        </row>
        <row r="31">
          <cell r="AH31">
            <v>0.09</v>
          </cell>
        </row>
        <row r="33">
          <cell r="M33">
            <v>-0.42</v>
          </cell>
        </row>
        <row r="33">
          <cell r="P33">
            <v>-0.3</v>
          </cell>
        </row>
        <row r="33">
          <cell r="R33">
            <v>-0.3</v>
          </cell>
          <cell r="S33">
            <v>0.015</v>
          </cell>
        </row>
        <row r="33">
          <cell r="V33">
            <v>-0.246</v>
          </cell>
          <cell r="W33">
            <v>0.014</v>
          </cell>
        </row>
        <row r="33">
          <cell r="Y33">
            <v>-0.228666666666667</v>
          </cell>
        </row>
        <row r="33">
          <cell r="AB33">
            <v>-0.355714285714286</v>
          </cell>
          <cell r="AC33">
            <v>0.01</v>
          </cell>
        </row>
        <row r="33">
          <cell r="AE33">
            <v>-0.335</v>
          </cell>
        </row>
        <row r="33">
          <cell r="AH33">
            <v>-0.2</v>
          </cell>
        </row>
        <row r="34">
          <cell r="M34">
            <v>-0.295</v>
          </cell>
        </row>
        <row r="34">
          <cell r="P34">
            <v>-0.18</v>
          </cell>
        </row>
        <row r="34">
          <cell r="R34">
            <v>-0.185</v>
          </cell>
          <cell r="S34">
            <v>0</v>
          </cell>
        </row>
        <row r="34">
          <cell r="V34">
            <v>-0.17</v>
          </cell>
          <cell r="W34">
            <v>0</v>
          </cell>
        </row>
        <row r="34">
          <cell r="Y34">
            <v>-0.164333333333333</v>
          </cell>
        </row>
        <row r="34">
          <cell r="AB34">
            <v>-0.127142857142857</v>
          </cell>
          <cell r="AC34">
            <v>0</v>
          </cell>
        </row>
        <row r="34">
          <cell r="AE34">
            <v>-0.106666666666667</v>
          </cell>
        </row>
        <row r="34">
          <cell r="AH34">
            <v>-0.1275</v>
          </cell>
        </row>
        <row r="35">
          <cell r="M35">
            <v>-2.115</v>
          </cell>
        </row>
        <row r="35">
          <cell r="P35">
            <v>-0.2</v>
          </cell>
        </row>
        <row r="35">
          <cell r="R35">
            <v>-0.15</v>
          </cell>
          <cell r="S35">
            <v>0</v>
          </cell>
        </row>
        <row r="35">
          <cell r="V35">
            <v>-0.134</v>
          </cell>
          <cell r="W35">
            <v>0.000999999999999973</v>
          </cell>
        </row>
        <row r="35">
          <cell r="Y35">
            <v>-0.133666666666667</v>
          </cell>
        </row>
        <row r="35">
          <cell r="AB35">
            <v>-0.0932142857142857</v>
          </cell>
          <cell r="AC35">
            <v>0</v>
          </cell>
        </row>
        <row r="35">
          <cell r="AE35">
            <v>-0.075</v>
          </cell>
        </row>
        <row r="35">
          <cell r="AH35">
            <v>-0.1125</v>
          </cell>
        </row>
        <row r="36">
          <cell r="M36">
            <v>-0.175</v>
          </cell>
        </row>
        <row r="36">
          <cell r="P36">
            <v>-0.18</v>
          </cell>
        </row>
        <row r="36">
          <cell r="R36">
            <v>-0.14</v>
          </cell>
          <cell r="S36">
            <v>0</v>
          </cell>
        </row>
        <row r="36">
          <cell r="V36">
            <v>-0.14</v>
          </cell>
          <cell r="W36">
            <v>0</v>
          </cell>
        </row>
        <row r="36">
          <cell r="Y36">
            <v>-0.129166666666667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-0.47</v>
          </cell>
        </row>
        <row r="39">
          <cell r="P39">
            <v>-0.4</v>
          </cell>
        </row>
        <row r="39">
          <cell r="R39">
            <v>-0.39</v>
          </cell>
          <cell r="S39">
            <v>0.02</v>
          </cell>
        </row>
        <row r="39">
          <cell r="V39">
            <v>-0.335</v>
          </cell>
          <cell r="W39">
            <v>0.02</v>
          </cell>
        </row>
        <row r="39">
          <cell r="Y39">
            <v>-0.326333333333333</v>
          </cell>
        </row>
        <row r="39">
          <cell r="AB39">
            <v>-0.55</v>
          </cell>
          <cell r="AC39">
            <v>0.0100000000000001</v>
          </cell>
        </row>
        <row r="39">
          <cell r="AE39">
            <v>-0.55</v>
          </cell>
        </row>
        <row r="39">
          <cell r="AH39">
            <v>-0.27</v>
          </cell>
        </row>
        <row r="40">
          <cell r="M40">
            <v>-0.495</v>
          </cell>
        </row>
        <row r="40">
          <cell r="P40">
            <v>-0.765</v>
          </cell>
        </row>
        <row r="40">
          <cell r="R40">
            <v>-0.14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-0.495</v>
          </cell>
        </row>
        <row r="41">
          <cell r="P41">
            <v>-0.36</v>
          </cell>
        </row>
        <row r="41">
          <cell r="R41">
            <v>-0.185</v>
          </cell>
          <cell r="S41">
            <v>0.025</v>
          </cell>
        </row>
        <row r="41">
          <cell r="V41">
            <v>-0.072</v>
          </cell>
          <cell r="W41">
            <v>-0.047</v>
          </cell>
        </row>
        <row r="41">
          <cell r="Y41">
            <v>-0.108333333333333</v>
          </cell>
        </row>
        <row r="41">
          <cell r="AB41">
            <v>-0.35</v>
          </cell>
          <cell r="AC41">
            <v>-0.035</v>
          </cell>
        </row>
        <row r="41">
          <cell r="AE41">
            <v>-0.35</v>
          </cell>
        </row>
        <row r="41">
          <cell r="AH41">
            <v>0.028</v>
          </cell>
        </row>
        <row r="42">
          <cell r="M42">
            <v>-0.487</v>
          </cell>
        </row>
        <row r="42">
          <cell r="P42">
            <v>-0.359</v>
          </cell>
        </row>
        <row r="42">
          <cell r="R42">
            <v>-0.39701189681647</v>
          </cell>
          <cell r="S42">
            <v>0.0679881031835301</v>
          </cell>
        </row>
        <row r="42">
          <cell r="V42">
            <v>-0.437402379363294</v>
          </cell>
          <cell r="W42">
            <v>0.015597620636706</v>
          </cell>
        </row>
        <row r="42">
          <cell r="Y42">
            <v>-0.46</v>
          </cell>
        </row>
        <row r="42">
          <cell r="AB42">
            <v>-0.49</v>
          </cell>
          <cell r="AC42">
            <v>-0.0270000000000001</v>
          </cell>
        </row>
        <row r="42">
          <cell r="AE42">
            <v>-0.49</v>
          </cell>
        </row>
        <row r="42">
          <cell r="AH42">
            <v>-0.42</v>
          </cell>
        </row>
        <row r="43">
          <cell r="M43">
            <v>-0.505</v>
          </cell>
        </row>
        <row r="43">
          <cell r="P43">
            <v>-0.4</v>
          </cell>
        </row>
        <row r="43">
          <cell r="R43">
            <v>-0.43</v>
          </cell>
          <cell r="S43">
            <v>0.05</v>
          </cell>
        </row>
        <row r="43">
          <cell r="V43">
            <v>-0.391</v>
          </cell>
          <cell r="W43">
            <v>0.034</v>
          </cell>
        </row>
        <row r="43">
          <cell r="Y43">
            <v>-0.386333333333333</v>
          </cell>
        </row>
        <row r="43">
          <cell r="AB43">
            <v>-0.675</v>
          </cell>
          <cell r="AC43">
            <v>0.01</v>
          </cell>
        </row>
        <row r="43">
          <cell r="AE43">
            <v>-0.675</v>
          </cell>
        </row>
        <row r="43">
          <cell r="AH43">
            <v>-0.33</v>
          </cell>
        </row>
        <row r="49">
          <cell r="L49">
            <v>2.115</v>
          </cell>
        </row>
        <row r="49">
          <cell r="O49">
            <v>2.115</v>
          </cell>
        </row>
        <row r="49">
          <cell r="R49">
            <v>2.227</v>
          </cell>
        </row>
        <row r="49">
          <cell r="V49">
            <v>2.657</v>
          </cell>
        </row>
        <row r="49">
          <cell r="AB49">
            <v>2.79228571428571</v>
          </cell>
        </row>
        <row r="49">
          <cell r="AH49">
            <v>3.247</v>
          </cell>
        </row>
        <row r="60">
          <cell r="O60">
            <v>11.760677808728</v>
          </cell>
        </row>
        <row r="60">
          <cell r="R60">
            <v>12.4878758486906</v>
          </cell>
        </row>
        <row r="60">
          <cell r="V60">
            <v>11.3317847464189</v>
          </cell>
        </row>
        <row r="60">
          <cell r="AB60">
            <v>12.5292304421769</v>
          </cell>
        </row>
        <row r="60">
          <cell r="AH60">
            <v>9.3081097377148</v>
          </cell>
        </row>
        <row r="61">
          <cell r="O61">
            <v>10.9749802994484</v>
          </cell>
        </row>
        <row r="61">
          <cell r="R61">
            <v>10.3932584269663</v>
          </cell>
        </row>
        <row r="61">
          <cell r="V61">
            <v>10.0765136393879</v>
          </cell>
        </row>
        <row r="61">
          <cell r="AB61">
            <v>11.6384797235861</v>
          </cell>
        </row>
        <row r="61">
          <cell r="AH61">
            <v>8.66073798778869</v>
          </cell>
        </row>
        <row r="62">
          <cell r="O62">
            <v>9.67553191489362</v>
          </cell>
        </row>
        <row r="62">
          <cell r="R62">
            <v>9.55590800951626</v>
          </cell>
        </row>
        <row r="62">
          <cell r="V62">
            <v>9.33781512605042</v>
          </cell>
        </row>
        <row r="62">
          <cell r="AB62">
            <v>11.6188047951333</v>
          </cell>
        </row>
        <row r="62">
          <cell r="AH62">
            <v>8.5219525497682</v>
          </cell>
        </row>
        <row r="63">
          <cell r="O63">
            <v>11.6666666666667</v>
          </cell>
        </row>
        <row r="63">
          <cell r="R63">
            <v>10.7539315448659</v>
          </cell>
        </row>
        <row r="63">
          <cell r="V63">
            <v>10.1074031453778</v>
          </cell>
        </row>
        <row r="63">
          <cell r="AB63">
            <v>14.079811243332</v>
          </cell>
        </row>
        <row r="63">
          <cell r="AH63">
            <v>8.87482636209292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37169</v>
          </cell>
        </row>
      </sheetData>
      <sheetData sheetId="3"/>
      <sheetData sheetId="4"/>
      <sheetData sheetId="5">
        <row r="9">
          <cell r="AC9">
            <v>22.7952380952381</v>
          </cell>
        </row>
        <row r="10">
          <cell r="AC10">
            <v>23.5</v>
          </cell>
        </row>
        <row r="11">
          <cell r="AC11">
            <v>23.5409523809524</v>
          </cell>
        </row>
        <row r="12">
          <cell r="AC12">
            <v>27.3055952744257</v>
          </cell>
        </row>
        <row r="13">
          <cell r="AC13">
            <v>23.6680952380952</v>
          </cell>
        </row>
        <row r="14">
          <cell r="AC14">
            <v>23.5166666666667</v>
          </cell>
        </row>
        <row r="15">
          <cell r="AC15">
            <v>24.5166666666667</v>
          </cell>
        </row>
        <row r="18">
          <cell r="AC18">
            <v>34</v>
          </cell>
        </row>
      </sheetData>
      <sheetData sheetId="6"/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2.227</v>
          </cell>
        </row>
        <row r="18">
          <cell r="B18">
            <v>2.617</v>
          </cell>
        </row>
        <row r="19">
          <cell r="B19">
            <v>2.83</v>
          </cell>
        </row>
        <row r="20">
          <cell r="B20">
            <v>2.828</v>
          </cell>
        </row>
        <row r="21">
          <cell r="B21">
            <v>2.783</v>
          </cell>
        </row>
        <row r="22">
          <cell r="B22">
            <v>2.696</v>
          </cell>
        </row>
        <row r="23">
          <cell r="B23">
            <v>2.721</v>
          </cell>
        </row>
        <row r="24">
          <cell r="B24">
            <v>2.766</v>
          </cell>
        </row>
        <row r="25">
          <cell r="B25">
            <v>2.808</v>
          </cell>
        </row>
        <row r="26">
          <cell r="B26">
            <v>2.844</v>
          </cell>
        </row>
        <row r="27">
          <cell r="B27">
            <v>2.843</v>
          </cell>
        </row>
        <row r="28">
          <cell r="B28">
            <v>2.868</v>
          </cell>
        </row>
        <row r="29">
          <cell r="B29">
            <v>3.065</v>
          </cell>
        </row>
        <row r="30">
          <cell r="B30">
            <v>3.275</v>
          </cell>
        </row>
        <row r="31">
          <cell r="B31">
            <v>3.395</v>
          </cell>
        </row>
        <row r="32">
          <cell r="B32">
            <v>3.305</v>
          </cell>
        </row>
        <row r="33">
          <cell r="B33">
            <v>3.195</v>
          </cell>
        </row>
        <row r="34">
          <cell r="B34">
            <v>3.055</v>
          </cell>
        </row>
        <row r="35">
          <cell r="B35">
            <v>3.065</v>
          </cell>
        </row>
        <row r="36">
          <cell r="B36">
            <v>3.095</v>
          </cell>
        </row>
        <row r="37">
          <cell r="B37">
            <v>3.12</v>
          </cell>
        </row>
        <row r="38">
          <cell r="B38">
            <v>3.142</v>
          </cell>
        </row>
        <row r="39">
          <cell r="B39">
            <v>3.148</v>
          </cell>
        </row>
        <row r="40">
          <cell r="B40">
            <v>3.163</v>
          </cell>
        </row>
        <row r="41">
          <cell r="B41">
            <v>3.342</v>
          </cell>
        </row>
        <row r="42">
          <cell r="B42">
            <v>3.515</v>
          </cell>
        </row>
        <row r="43">
          <cell r="B43">
            <v>3.57</v>
          </cell>
        </row>
        <row r="44">
          <cell r="B44">
            <v>3.455</v>
          </cell>
        </row>
        <row r="45">
          <cell r="B45">
            <v>3.313</v>
          </cell>
        </row>
        <row r="46">
          <cell r="B46">
            <v>3.143</v>
          </cell>
        </row>
        <row r="47">
          <cell r="B47">
            <v>3.138</v>
          </cell>
        </row>
        <row r="48">
          <cell r="B48">
            <v>3.17</v>
          </cell>
        </row>
        <row r="49">
          <cell r="B49">
            <v>3.216</v>
          </cell>
        </row>
        <row r="50">
          <cell r="B50">
            <v>3.249</v>
          </cell>
        </row>
        <row r="51">
          <cell r="B51">
            <v>3.249</v>
          </cell>
        </row>
        <row r="52">
          <cell r="B52">
            <v>3.254</v>
          </cell>
        </row>
        <row r="53">
          <cell r="B53">
            <v>3.412</v>
          </cell>
        </row>
        <row r="54">
          <cell r="B54">
            <v>3.58</v>
          </cell>
        </row>
        <row r="55">
          <cell r="B55">
            <v>3.6575</v>
          </cell>
        </row>
        <row r="56">
          <cell r="B56">
            <v>3.5425</v>
          </cell>
        </row>
        <row r="57">
          <cell r="B57">
            <v>3.4005</v>
          </cell>
        </row>
        <row r="58">
          <cell r="B58">
            <v>3.2305</v>
          </cell>
        </row>
        <row r="59">
          <cell r="B59">
            <v>3.2255</v>
          </cell>
        </row>
        <row r="60">
          <cell r="B60">
            <v>3.2575</v>
          </cell>
        </row>
        <row r="61">
          <cell r="B61">
            <v>3.3035</v>
          </cell>
        </row>
        <row r="62">
          <cell r="B62">
            <v>3.3365</v>
          </cell>
        </row>
        <row r="63">
          <cell r="B63">
            <v>3.3365</v>
          </cell>
        </row>
        <row r="64">
          <cell r="B64">
            <v>3.3415</v>
          </cell>
        </row>
        <row r="65">
          <cell r="B65">
            <v>3.4995</v>
          </cell>
        </row>
        <row r="66">
          <cell r="B66">
            <v>3.6675</v>
          </cell>
        </row>
        <row r="67">
          <cell r="B67">
            <v>3.75</v>
          </cell>
        </row>
        <row r="68">
          <cell r="B68">
            <v>3.635</v>
          </cell>
        </row>
        <row r="69">
          <cell r="B69">
            <v>3.493</v>
          </cell>
        </row>
        <row r="70">
          <cell r="B70">
            <v>3.323</v>
          </cell>
        </row>
        <row r="71">
          <cell r="B71">
            <v>3.318</v>
          </cell>
        </row>
        <row r="72">
          <cell r="B72">
            <v>3.35</v>
          </cell>
        </row>
        <row r="73">
          <cell r="B73">
            <v>3.396</v>
          </cell>
        </row>
        <row r="74">
          <cell r="B74">
            <v>3.429</v>
          </cell>
        </row>
        <row r="75">
          <cell r="B75">
            <v>3.429</v>
          </cell>
        </row>
        <row r="76">
          <cell r="B76">
            <v>3.434</v>
          </cell>
        </row>
        <row r="77">
          <cell r="B77">
            <v>3.592</v>
          </cell>
        </row>
        <row r="78">
          <cell r="B78">
            <v>3.76</v>
          </cell>
        </row>
        <row r="79">
          <cell r="B79">
            <v>3.845</v>
          </cell>
        </row>
        <row r="80">
          <cell r="B80">
            <v>3.73</v>
          </cell>
        </row>
        <row r="81">
          <cell r="B81">
            <v>3.588</v>
          </cell>
        </row>
        <row r="82">
          <cell r="B82">
            <v>3.418</v>
          </cell>
        </row>
        <row r="83">
          <cell r="B83">
            <v>3.413</v>
          </cell>
        </row>
        <row r="84">
          <cell r="B84">
            <v>3.445</v>
          </cell>
        </row>
        <row r="85">
          <cell r="B85">
            <v>3.491</v>
          </cell>
        </row>
        <row r="86">
          <cell r="B86">
            <v>3.524</v>
          </cell>
        </row>
        <row r="87">
          <cell r="B87">
            <v>3.524</v>
          </cell>
        </row>
        <row r="88">
          <cell r="B88">
            <v>3.529</v>
          </cell>
        </row>
        <row r="89">
          <cell r="B89">
            <v>3.687</v>
          </cell>
        </row>
        <row r="90">
          <cell r="B90">
            <v>3.855</v>
          </cell>
        </row>
        <row r="91">
          <cell r="B91">
            <v>3.9425</v>
          </cell>
        </row>
        <row r="92">
          <cell r="B92">
            <v>3.8275</v>
          </cell>
        </row>
        <row r="93">
          <cell r="B93">
            <v>3.6855</v>
          </cell>
        </row>
        <row r="94">
          <cell r="B94">
            <v>3.5155</v>
          </cell>
        </row>
        <row r="95">
          <cell r="B95">
            <v>3.5105</v>
          </cell>
        </row>
        <row r="96">
          <cell r="B96">
            <v>3.5425</v>
          </cell>
        </row>
        <row r="97">
          <cell r="B97">
            <v>3.5885</v>
          </cell>
        </row>
        <row r="98">
          <cell r="B98">
            <v>3.6215</v>
          </cell>
        </row>
        <row r="99">
          <cell r="B99">
            <v>3.6215</v>
          </cell>
        </row>
        <row r="100">
          <cell r="B100">
            <v>3.6265</v>
          </cell>
        </row>
        <row r="101">
          <cell r="B101">
            <v>3.7845</v>
          </cell>
        </row>
        <row r="102">
          <cell r="B102">
            <v>3.9525</v>
          </cell>
        </row>
        <row r="103">
          <cell r="B103">
            <v>4.0425</v>
          </cell>
        </row>
        <row r="104">
          <cell r="B104">
            <v>3.9275</v>
          </cell>
        </row>
        <row r="105">
          <cell r="B105">
            <v>3.7855</v>
          </cell>
        </row>
        <row r="106">
          <cell r="B106">
            <v>3.6155</v>
          </cell>
        </row>
        <row r="107">
          <cell r="B107">
            <v>3.6105</v>
          </cell>
        </row>
        <row r="108">
          <cell r="B108">
            <v>3.6425</v>
          </cell>
        </row>
        <row r="109">
          <cell r="B109">
            <v>3.6885</v>
          </cell>
        </row>
        <row r="110">
          <cell r="B110">
            <v>3.7215</v>
          </cell>
        </row>
        <row r="111">
          <cell r="B111">
            <v>3.7215</v>
          </cell>
        </row>
        <row r="112">
          <cell r="B112">
            <v>3.7265</v>
          </cell>
        </row>
        <row r="113">
          <cell r="B113">
            <v>3.8845</v>
          </cell>
        </row>
        <row r="114">
          <cell r="B114">
            <v>4.0525</v>
          </cell>
        </row>
        <row r="115">
          <cell r="B115">
            <v>4.145</v>
          </cell>
        </row>
        <row r="116">
          <cell r="B116">
            <v>4.03</v>
          </cell>
        </row>
        <row r="117">
          <cell r="B117">
            <v>3.888</v>
          </cell>
        </row>
        <row r="118">
          <cell r="B118">
            <v>3.718</v>
          </cell>
        </row>
        <row r="119">
          <cell r="B119">
            <v>3.713</v>
          </cell>
        </row>
        <row r="120">
          <cell r="B120">
            <v>3.745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37170</v>
          </cell>
          <cell r="B7">
            <v>23.65</v>
          </cell>
          <cell r="C7">
            <v>23.25</v>
          </cell>
          <cell r="D7">
            <v>21.6</v>
          </cell>
          <cell r="E7">
            <v>24.12</v>
          </cell>
          <cell r="F7">
            <v>24.13</v>
          </cell>
          <cell r="G7">
            <v>24.65</v>
          </cell>
        </row>
        <row r="7">
          <cell r="I7">
            <v>24.13</v>
          </cell>
        </row>
        <row r="7">
          <cell r="R7">
            <v>34.9999961853027</v>
          </cell>
        </row>
        <row r="8">
          <cell r="A8">
            <v>37172</v>
          </cell>
          <cell r="B8">
            <v>23.85</v>
          </cell>
          <cell r="C8">
            <v>23.5</v>
          </cell>
          <cell r="D8">
            <v>22.7</v>
          </cell>
          <cell r="E8">
            <v>20.09</v>
          </cell>
          <cell r="F8">
            <v>24.03</v>
          </cell>
          <cell r="G8">
            <v>24.85</v>
          </cell>
        </row>
        <row r="8">
          <cell r="I8">
            <v>24.03</v>
          </cell>
        </row>
        <row r="8">
          <cell r="R8">
            <v>35</v>
          </cell>
        </row>
        <row r="9">
          <cell r="A9">
            <v>37173</v>
          </cell>
          <cell r="B9">
            <v>23.5</v>
          </cell>
          <cell r="C9">
            <v>23.5</v>
          </cell>
          <cell r="D9">
            <v>22.8</v>
          </cell>
          <cell r="E9">
            <v>23.97</v>
          </cell>
          <cell r="F9">
            <v>23.65</v>
          </cell>
          <cell r="G9">
            <v>24.5</v>
          </cell>
        </row>
        <row r="9">
          <cell r="I9">
            <v>27.1875</v>
          </cell>
        </row>
        <row r="9">
          <cell r="R9">
            <v>43</v>
          </cell>
        </row>
        <row r="10">
          <cell r="A10">
            <v>37174</v>
          </cell>
          <cell r="B10">
            <v>23.5</v>
          </cell>
          <cell r="C10">
            <v>23.5</v>
          </cell>
          <cell r="D10">
            <v>22.8</v>
          </cell>
          <cell r="E10">
            <v>23.7</v>
          </cell>
          <cell r="F10">
            <v>23.65</v>
          </cell>
          <cell r="G10">
            <v>24.5</v>
          </cell>
        </row>
        <row r="10">
          <cell r="I10">
            <v>27.1875</v>
          </cell>
        </row>
        <row r="10">
          <cell r="R10">
            <v>39.75</v>
          </cell>
        </row>
        <row r="11">
          <cell r="A11">
            <v>37175</v>
          </cell>
          <cell r="B11">
            <v>23.5</v>
          </cell>
          <cell r="C11">
            <v>23.5</v>
          </cell>
          <cell r="D11">
            <v>22.8</v>
          </cell>
          <cell r="E11">
            <v>23.7</v>
          </cell>
          <cell r="F11">
            <v>23.65</v>
          </cell>
          <cell r="G11">
            <v>24.5</v>
          </cell>
        </row>
        <row r="11">
          <cell r="I11">
            <v>27.1875</v>
          </cell>
        </row>
        <row r="11">
          <cell r="R11">
            <v>39.75</v>
          </cell>
        </row>
        <row r="12">
          <cell r="A12">
            <v>37176</v>
          </cell>
          <cell r="B12">
            <v>23.5</v>
          </cell>
          <cell r="C12">
            <v>23.5</v>
          </cell>
          <cell r="D12">
            <v>22.8</v>
          </cell>
          <cell r="E12">
            <v>23.7</v>
          </cell>
          <cell r="F12">
            <v>23.65</v>
          </cell>
          <cell r="G12">
            <v>24.5</v>
          </cell>
        </row>
        <row r="12">
          <cell r="I12">
            <v>27.1875</v>
          </cell>
        </row>
        <row r="12">
          <cell r="R12">
            <v>39.75</v>
          </cell>
        </row>
        <row r="13">
          <cell r="A13">
            <v>37177</v>
          </cell>
          <cell r="B13">
            <v>23.5</v>
          </cell>
          <cell r="C13">
            <v>23.5</v>
          </cell>
          <cell r="D13">
            <v>22.8</v>
          </cell>
          <cell r="E13">
            <v>23.7</v>
          </cell>
          <cell r="F13">
            <v>23.65</v>
          </cell>
          <cell r="G13">
            <v>24.5</v>
          </cell>
        </row>
        <row r="13">
          <cell r="I13">
            <v>31.4500007629395</v>
          </cell>
        </row>
        <row r="13">
          <cell r="R13">
            <v>32.4999961853027</v>
          </cell>
        </row>
        <row r="14">
          <cell r="A14">
            <v>37179</v>
          </cell>
          <cell r="B14">
            <v>23.5</v>
          </cell>
          <cell r="C14">
            <v>23.5</v>
          </cell>
          <cell r="D14">
            <v>22.8</v>
          </cell>
          <cell r="E14">
            <v>23.7</v>
          </cell>
          <cell r="F14">
            <v>23.65</v>
          </cell>
          <cell r="G14">
            <v>24.5</v>
          </cell>
        </row>
        <row r="14">
          <cell r="I14">
            <v>27.1875</v>
          </cell>
        </row>
        <row r="14">
          <cell r="R14">
            <v>39.75</v>
          </cell>
        </row>
        <row r="15">
          <cell r="A15">
            <v>37180</v>
          </cell>
          <cell r="B15">
            <v>23.5</v>
          </cell>
          <cell r="C15">
            <v>23.5</v>
          </cell>
          <cell r="D15">
            <v>22.8</v>
          </cell>
          <cell r="E15">
            <v>23.7</v>
          </cell>
          <cell r="F15">
            <v>23.65</v>
          </cell>
          <cell r="G15">
            <v>24.5</v>
          </cell>
        </row>
        <row r="15">
          <cell r="I15">
            <v>27.1875</v>
          </cell>
        </row>
        <row r="15">
          <cell r="R15">
            <v>39.75</v>
          </cell>
        </row>
        <row r="16">
          <cell r="A16">
            <v>37181</v>
          </cell>
          <cell r="B16">
            <v>23.5</v>
          </cell>
          <cell r="C16">
            <v>23.5</v>
          </cell>
          <cell r="D16">
            <v>22.8</v>
          </cell>
          <cell r="E16">
            <v>23.7</v>
          </cell>
          <cell r="F16">
            <v>23.65</v>
          </cell>
          <cell r="G16">
            <v>24.5</v>
          </cell>
        </row>
        <row r="16">
          <cell r="I16">
            <v>27.1875</v>
          </cell>
        </row>
        <row r="16">
          <cell r="R16">
            <v>39.75</v>
          </cell>
        </row>
        <row r="17">
          <cell r="A17">
            <v>37182</v>
          </cell>
          <cell r="B17">
            <v>23.5</v>
          </cell>
          <cell r="C17">
            <v>23.5</v>
          </cell>
          <cell r="D17">
            <v>22.8</v>
          </cell>
          <cell r="E17">
            <v>23.7</v>
          </cell>
          <cell r="F17">
            <v>23.65</v>
          </cell>
          <cell r="G17">
            <v>24.5</v>
          </cell>
        </row>
        <row r="17">
          <cell r="I17">
            <v>27.1875</v>
          </cell>
        </row>
        <row r="17">
          <cell r="R17">
            <v>39.75</v>
          </cell>
        </row>
        <row r="18">
          <cell r="A18">
            <v>37183</v>
          </cell>
          <cell r="B18">
            <v>23.5</v>
          </cell>
          <cell r="C18">
            <v>23.5</v>
          </cell>
          <cell r="D18">
            <v>22.8</v>
          </cell>
          <cell r="E18">
            <v>23.7</v>
          </cell>
          <cell r="F18">
            <v>23.65</v>
          </cell>
          <cell r="G18">
            <v>24.5</v>
          </cell>
        </row>
        <row r="18">
          <cell r="I18">
            <v>27.1875</v>
          </cell>
        </row>
        <row r="18">
          <cell r="R18">
            <v>39.75</v>
          </cell>
        </row>
        <row r="19">
          <cell r="A19">
            <v>37184</v>
          </cell>
          <cell r="B19">
            <v>23.5</v>
          </cell>
          <cell r="C19">
            <v>23.5</v>
          </cell>
          <cell r="D19">
            <v>22.8</v>
          </cell>
          <cell r="E19">
            <v>23.7</v>
          </cell>
          <cell r="F19">
            <v>23.65</v>
          </cell>
          <cell r="G19">
            <v>24.5</v>
          </cell>
        </row>
        <row r="19">
          <cell r="I19">
            <v>30.25</v>
          </cell>
        </row>
        <row r="19">
          <cell r="R19">
            <v>32.5</v>
          </cell>
        </row>
        <row r="20">
          <cell r="A20">
            <v>37186</v>
          </cell>
          <cell r="B20">
            <v>23.5</v>
          </cell>
          <cell r="C20">
            <v>23.5</v>
          </cell>
          <cell r="D20">
            <v>22.8</v>
          </cell>
          <cell r="E20">
            <v>23.7</v>
          </cell>
          <cell r="F20">
            <v>23.65</v>
          </cell>
          <cell r="G20">
            <v>24.5</v>
          </cell>
        </row>
        <row r="20">
          <cell r="I20">
            <v>27.1875</v>
          </cell>
        </row>
        <row r="20">
          <cell r="R20">
            <v>39.75</v>
          </cell>
        </row>
        <row r="21">
          <cell r="A21">
            <v>37187</v>
          </cell>
          <cell r="B21">
            <v>23.5</v>
          </cell>
          <cell r="C21">
            <v>23.5</v>
          </cell>
          <cell r="D21">
            <v>22.8</v>
          </cell>
          <cell r="E21">
            <v>23.7</v>
          </cell>
          <cell r="F21">
            <v>23.65</v>
          </cell>
          <cell r="G21">
            <v>24.5</v>
          </cell>
        </row>
        <row r="21">
          <cell r="I21">
            <v>27.1875</v>
          </cell>
        </row>
        <row r="21">
          <cell r="R21">
            <v>39.75</v>
          </cell>
        </row>
        <row r="22">
          <cell r="A22">
            <v>37188</v>
          </cell>
          <cell r="B22">
            <v>23.5</v>
          </cell>
          <cell r="C22">
            <v>23.5</v>
          </cell>
          <cell r="D22">
            <v>22.8</v>
          </cell>
          <cell r="E22">
            <v>23.7</v>
          </cell>
          <cell r="F22">
            <v>23.65</v>
          </cell>
          <cell r="G22">
            <v>24.5</v>
          </cell>
        </row>
        <row r="22">
          <cell r="I22">
            <v>27.1875</v>
          </cell>
        </row>
        <row r="22">
          <cell r="R22">
            <v>39.75</v>
          </cell>
        </row>
        <row r="23">
          <cell r="A23">
            <v>37189</v>
          </cell>
          <cell r="B23">
            <v>23.5</v>
          </cell>
          <cell r="C23">
            <v>23.5</v>
          </cell>
          <cell r="D23">
            <v>22.8</v>
          </cell>
          <cell r="E23">
            <v>23.7</v>
          </cell>
          <cell r="F23">
            <v>23.65</v>
          </cell>
          <cell r="G23">
            <v>24.5</v>
          </cell>
        </row>
        <row r="23">
          <cell r="I23">
            <v>27.1875</v>
          </cell>
        </row>
        <row r="23">
          <cell r="R23">
            <v>39.75</v>
          </cell>
        </row>
        <row r="24">
          <cell r="A24">
            <v>37190</v>
          </cell>
          <cell r="B24">
            <v>23.5</v>
          </cell>
          <cell r="C24">
            <v>23.5</v>
          </cell>
          <cell r="D24">
            <v>22.8</v>
          </cell>
          <cell r="E24">
            <v>23.7</v>
          </cell>
          <cell r="F24">
            <v>23.65</v>
          </cell>
          <cell r="G24">
            <v>24.5</v>
          </cell>
        </row>
        <row r="24">
          <cell r="I24">
            <v>27.1875</v>
          </cell>
        </row>
        <row r="24">
          <cell r="R24">
            <v>39.75</v>
          </cell>
        </row>
        <row r="25">
          <cell r="A25">
            <v>37191</v>
          </cell>
          <cell r="B25">
            <v>23.5</v>
          </cell>
          <cell r="C25">
            <v>23.5</v>
          </cell>
          <cell r="D25">
            <v>22.8</v>
          </cell>
          <cell r="E25">
            <v>23.7</v>
          </cell>
          <cell r="F25">
            <v>23.65</v>
          </cell>
          <cell r="G25">
            <v>24.5</v>
          </cell>
        </row>
        <row r="25">
          <cell r="I25">
            <v>25.5</v>
          </cell>
        </row>
        <row r="25">
          <cell r="R25">
            <v>32.5</v>
          </cell>
        </row>
        <row r="26">
          <cell r="A26">
            <v>37193</v>
          </cell>
          <cell r="B26">
            <v>23.5</v>
          </cell>
          <cell r="C26">
            <v>23.5</v>
          </cell>
          <cell r="D26">
            <v>22.8</v>
          </cell>
          <cell r="E26">
            <v>23.7</v>
          </cell>
          <cell r="F26">
            <v>23.65</v>
          </cell>
          <cell r="G26">
            <v>24.5</v>
          </cell>
        </row>
        <row r="26">
          <cell r="I26">
            <v>27.1875</v>
          </cell>
        </row>
        <row r="26">
          <cell r="R26">
            <v>39.75</v>
          </cell>
        </row>
        <row r="27">
          <cell r="A27">
            <v>37194</v>
          </cell>
          <cell r="B27">
            <v>23.5</v>
          </cell>
          <cell r="C27">
            <v>23.5</v>
          </cell>
          <cell r="D27">
            <v>22.8</v>
          </cell>
          <cell r="E27">
            <v>23.7</v>
          </cell>
          <cell r="F27">
            <v>23.65</v>
          </cell>
          <cell r="G27">
            <v>24.5</v>
          </cell>
        </row>
        <row r="27">
          <cell r="I27">
            <v>27.1875</v>
          </cell>
        </row>
        <row r="27">
          <cell r="R27">
            <v>39.75</v>
          </cell>
        </row>
        <row r="28">
          <cell r="A28">
            <v>37195</v>
          </cell>
          <cell r="B28">
            <v>23.5</v>
          </cell>
          <cell r="C28">
            <v>23.5</v>
          </cell>
          <cell r="D28">
            <v>22.8</v>
          </cell>
          <cell r="E28">
            <v>23.7</v>
          </cell>
          <cell r="F28">
            <v>23.65</v>
          </cell>
          <cell r="G28">
            <v>24.5</v>
          </cell>
        </row>
        <row r="28">
          <cell r="I28">
            <v>27.1875</v>
          </cell>
        </row>
        <row r="28">
          <cell r="R28">
            <v>39.75</v>
          </cell>
        </row>
        <row r="29">
          <cell r="A29">
            <v>37196</v>
          </cell>
          <cell r="B29">
            <v>24.75</v>
          </cell>
          <cell r="C29">
            <v>27.75</v>
          </cell>
          <cell r="D29">
            <v>27</v>
          </cell>
          <cell r="E29">
            <v>26.9</v>
          </cell>
          <cell r="F29">
            <v>25.65</v>
          </cell>
          <cell r="G29">
            <v>25.75</v>
          </cell>
        </row>
        <row r="29">
          <cell r="I29">
            <v>24.9</v>
          </cell>
        </row>
        <row r="29">
          <cell r="R29">
            <v>38.6999969482422</v>
          </cell>
        </row>
        <row r="30">
          <cell r="A30">
            <v>37197</v>
          </cell>
          <cell r="B30">
            <v>24.75</v>
          </cell>
          <cell r="C30">
            <v>27.75</v>
          </cell>
          <cell r="D30">
            <v>27</v>
          </cell>
          <cell r="E30">
            <v>26.9</v>
          </cell>
          <cell r="F30">
            <v>25.65</v>
          </cell>
          <cell r="G30">
            <v>25.75</v>
          </cell>
        </row>
        <row r="30">
          <cell r="I30">
            <v>24.9</v>
          </cell>
        </row>
        <row r="30">
          <cell r="R30">
            <v>38.6999969482422</v>
          </cell>
        </row>
        <row r="31">
          <cell r="A31">
            <v>37198</v>
          </cell>
          <cell r="B31">
            <v>24.75</v>
          </cell>
          <cell r="C31">
            <v>27.75</v>
          </cell>
          <cell r="D31">
            <v>27</v>
          </cell>
          <cell r="E31">
            <v>26.9</v>
          </cell>
          <cell r="F31">
            <v>25.65</v>
          </cell>
          <cell r="G31">
            <v>25.75</v>
          </cell>
        </row>
        <row r="31">
          <cell r="I31">
            <v>24.8999996185303</v>
          </cell>
        </row>
        <row r="31">
          <cell r="R31">
            <v>37.6199966430664</v>
          </cell>
        </row>
        <row r="32">
          <cell r="A32">
            <v>37200</v>
          </cell>
          <cell r="B32">
            <v>24.75</v>
          </cell>
          <cell r="C32">
            <v>27.75</v>
          </cell>
          <cell r="D32">
            <v>27</v>
          </cell>
          <cell r="E32">
            <v>26.9</v>
          </cell>
          <cell r="F32">
            <v>25.65</v>
          </cell>
          <cell r="G32">
            <v>25.75</v>
          </cell>
        </row>
        <row r="32">
          <cell r="I32">
            <v>20.1749992370605</v>
          </cell>
        </row>
        <row r="32">
          <cell r="R32">
            <v>38.6999966430664</v>
          </cell>
        </row>
        <row r="33">
          <cell r="A33">
            <v>37225</v>
          </cell>
          <cell r="B33">
            <v>24.75</v>
          </cell>
          <cell r="C33">
            <v>27.75</v>
          </cell>
          <cell r="D33">
            <v>27</v>
          </cell>
          <cell r="E33">
            <v>26.9</v>
          </cell>
          <cell r="F33">
            <v>25.65</v>
          </cell>
          <cell r="G33">
            <v>25.75</v>
          </cell>
        </row>
        <row r="33">
          <cell r="I33">
            <v>25.65</v>
          </cell>
        </row>
        <row r="33">
          <cell r="R33">
            <v>36.6999969482422</v>
          </cell>
        </row>
        <row r="34">
          <cell r="A34">
            <v>37226</v>
          </cell>
          <cell r="B34">
            <v>29.5</v>
          </cell>
          <cell r="C34">
            <v>34.25</v>
          </cell>
          <cell r="D34">
            <v>34</v>
          </cell>
          <cell r="E34">
            <v>32.75</v>
          </cell>
          <cell r="F34">
            <v>29.95</v>
          </cell>
          <cell r="G34">
            <v>31.5</v>
          </cell>
        </row>
        <row r="34">
          <cell r="I34">
            <v>29.95</v>
          </cell>
        </row>
        <row r="34">
          <cell r="R34">
            <v>43.5499992370606</v>
          </cell>
        </row>
        <row r="35">
          <cell r="A35">
            <v>37257</v>
          </cell>
          <cell r="B35">
            <v>30</v>
          </cell>
          <cell r="C35">
            <v>33.5</v>
          </cell>
          <cell r="D35">
            <v>33.75</v>
          </cell>
          <cell r="E35">
            <v>34</v>
          </cell>
          <cell r="F35">
            <v>31.75</v>
          </cell>
          <cell r="G35">
            <v>31.5</v>
          </cell>
        </row>
        <row r="35">
          <cell r="I35">
            <v>31.75</v>
          </cell>
        </row>
        <row r="35">
          <cell r="R35">
            <v>45.1585133361816</v>
          </cell>
        </row>
        <row r="36">
          <cell r="A36">
            <v>37288</v>
          </cell>
          <cell r="B36">
            <v>29</v>
          </cell>
          <cell r="C36">
            <v>31.4</v>
          </cell>
          <cell r="D36">
            <v>31.5</v>
          </cell>
          <cell r="E36">
            <v>33.5</v>
          </cell>
          <cell r="F36">
            <v>31.75</v>
          </cell>
          <cell r="G36">
            <v>30.25</v>
          </cell>
        </row>
        <row r="36">
          <cell r="I36">
            <v>31.75</v>
          </cell>
        </row>
        <row r="36">
          <cell r="R36">
            <v>44.7747375488281</v>
          </cell>
        </row>
        <row r="37">
          <cell r="A37">
            <v>37316</v>
          </cell>
          <cell r="B37">
            <v>29</v>
          </cell>
          <cell r="C37">
            <v>28</v>
          </cell>
          <cell r="D37">
            <v>28</v>
          </cell>
          <cell r="E37">
            <v>31.5</v>
          </cell>
          <cell r="F37">
            <v>29.5</v>
          </cell>
          <cell r="G37">
            <v>30.25</v>
          </cell>
        </row>
        <row r="37">
          <cell r="I37">
            <v>29.5</v>
          </cell>
        </row>
        <row r="37">
          <cell r="R37">
            <v>43.549059753418</v>
          </cell>
        </row>
        <row r="38">
          <cell r="A38">
            <v>37347</v>
          </cell>
          <cell r="B38">
            <v>29.5</v>
          </cell>
          <cell r="C38">
            <v>29.25</v>
          </cell>
          <cell r="D38">
            <v>27.25</v>
          </cell>
          <cell r="E38">
            <v>29.25</v>
          </cell>
          <cell r="F38">
            <v>29.25</v>
          </cell>
          <cell r="G38">
            <v>31.5</v>
          </cell>
        </row>
        <row r="38">
          <cell r="I38">
            <v>29.25</v>
          </cell>
        </row>
        <row r="38">
          <cell r="R38">
            <v>40.9142768859863</v>
          </cell>
        </row>
        <row r="39">
          <cell r="A39">
            <v>37377</v>
          </cell>
          <cell r="B39">
            <v>32.5</v>
          </cell>
          <cell r="C39">
            <v>29</v>
          </cell>
          <cell r="D39">
            <v>26.5</v>
          </cell>
          <cell r="E39">
            <v>29.25</v>
          </cell>
          <cell r="F39">
            <v>32.5</v>
          </cell>
          <cell r="G39">
            <v>35.5</v>
          </cell>
        </row>
        <row r="39">
          <cell r="I39">
            <v>29.25</v>
          </cell>
        </row>
        <row r="39">
          <cell r="R39">
            <v>41.3892868041992</v>
          </cell>
        </row>
        <row r="40">
          <cell r="A40">
            <v>37408</v>
          </cell>
          <cell r="B40">
            <v>41</v>
          </cell>
          <cell r="C40">
            <v>30.5</v>
          </cell>
          <cell r="D40">
            <v>28</v>
          </cell>
          <cell r="E40">
            <v>36</v>
          </cell>
          <cell r="F40">
            <v>37.25</v>
          </cell>
          <cell r="G40">
            <v>46</v>
          </cell>
        </row>
        <row r="40">
          <cell r="I40">
            <v>36</v>
          </cell>
        </row>
        <row r="40">
          <cell r="R40">
            <v>42.2298990161576</v>
          </cell>
        </row>
        <row r="41">
          <cell r="A41">
            <v>37438</v>
          </cell>
          <cell r="B41">
            <v>48</v>
          </cell>
          <cell r="C41">
            <v>43.5</v>
          </cell>
          <cell r="D41">
            <v>40.5</v>
          </cell>
          <cell r="E41">
            <v>44</v>
          </cell>
          <cell r="F41">
            <v>46.5</v>
          </cell>
          <cell r="G41">
            <v>55</v>
          </cell>
        </row>
        <row r="41">
          <cell r="I41">
            <v>44</v>
          </cell>
        </row>
        <row r="41">
          <cell r="R41">
            <v>44.7396828136329</v>
          </cell>
        </row>
        <row r="42">
          <cell r="A42">
            <v>37469</v>
          </cell>
          <cell r="B42">
            <v>55</v>
          </cell>
          <cell r="C42">
            <v>51</v>
          </cell>
          <cell r="D42">
            <v>48.5</v>
          </cell>
          <cell r="E42">
            <v>51</v>
          </cell>
          <cell r="F42">
            <v>52.5</v>
          </cell>
          <cell r="G42">
            <v>65</v>
          </cell>
        </row>
        <row r="42">
          <cell r="I42">
            <v>51</v>
          </cell>
        </row>
        <row r="42">
          <cell r="R42">
            <v>45.4433883554005</v>
          </cell>
        </row>
        <row r="43">
          <cell r="A43">
            <v>37500</v>
          </cell>
          <cell r="B43">
            <v>46</v>
          </cell>
          <cell r="C43">
            <v>44</v>
          </cell>
          <cell r="D43">
            <v>40.5</v>
          </cell>
          <cell r="E43">
            <v>43</v>
          </cell>
          <cell r="F43">
            <v>39</v>
          </cell>
          <cell r="G43">
            <v>53</v>
          </cell>
        </row>
        <row r="43">
          <cell r="I43">
            <v>39</v>
          </cell>
        </row>
        <row r="43">
          <cell r="R43">
            <v>45.4313734203335</v>
          </cell>
        </row>
        <row r="44">
          <cell r="A44">
            <v>37530</v>
          </cell>
          <cell r="B44">
            <v>33.5</v>
          </cell>
          <cell r="C44">
            <v>34</v>
          </cell>
          <cell r="D44">
            <v>35.25</v>
          </cell>
          <cell r="E44">
            <v>37</v>
          </cell>
          <cell r="F44">
            <v>35</v>
          </cell>
          <cell r="G44">
            <v>36</v>
          </cell>
        </row>
        <row r="44">
          <cell r="I44">
            <v>35</v>
          </cell>
        </row>
        <row r="44">
          <cell r="R44">
            <v>44.1544621873648</v>
          </cell>
        </row>
        <row r="45">
          <cell r="A45">
            <v>37561</v>
          </cell>
          <cell r="B45">
            <v>32</v>
          </cell>
          <cell r="C45">
            <v>32</v>
          </cell>
          <cell r="D45">
            <v>33</v>
          </cell>
          <cell r="E45">
            <v>34.75</v>
          </cell>
          <cell r="F45">
            <v>34.25</v>
          </cell>
          <cell r="G45">
            <v>34</v>
          </cell>
        </row>
        <row r="45">
          <cell r="I45">
            <v>34.25</v>
          </cell>
        </row>
        <row r="45">
          <cell r="R45">
            <v>49.117737143934</v>
          </cell>
        </row>
        <row r="46">
          <cell r="A46">
            <v>37591</v>
          </cell>
          <cell r="B46">
            <v>32.5</v>
          </cell>
          <cell r="C46">
            <v>34</v>
          </cell>
          <cell r="D46">
            <v>35</v>
          </cell>
          <cell r="E46">
            <v>37</v>
          </cell>
          <cell r="F46">
            <v>36.5</v>
          </cell>
          <cell r="G46">
            <v>34.5</v>
          </cell>
        </row>
        <row r="46">
          <cell r="I46">
            <v>36.5</v>
          </cell>
        </row>
        <row r="46">
          <cell r="R46">
            <v>53.0217597966687</v>
          </cell>
        </row>
        <row r="47">
          <cell r="A47">
            <v>37622</v>
          </cell>
          <cell r="B47">
            <v>33.75</v>
          </cell>
          <cell r="C47">
            <v>37</v>
          </cell>
          <cell r="D47">
            <v>38</v>
          </cell>
          <cell r="E47">
            <v>38</v>
          </cell>
          <cell r="F47">
            <v>37.25</v>
          </cell>
          <cell r="G47">
            <v>35.75</v>
          </cell>
        </row>
        <row r="47">
          <cell r="I47">
            <v>27.25</v>
          </cell>
        </row>
        <row r="47">
          <cell r="R47">
            <v>46.4167716673965</v>
          </cell>
        </row>
        <row r="48">
          <cell r="A48">
            <v>37653</v>
          </cell>
          <cell r="B48">
            <v>33.25</v>
          </cell>
          <cell r="C48">
            <v>34</v>
          </cell>
          <cell r="D48">
            <v>35</v>
          </cell>
          <cell r="E48">
            <v>37</v>
          </cell>
          <cell r="F48">
            <v>36.25</v>
          </cell>
          <cell r="G48">
            <v>35.25</v>
          </cell>
        </row>
        <row r="48">
          <cell r="I48">
            <v>26.25</v>
          </cell>
        </row>
        <row r="48">
          <cell r="R48">
            <v>45.0208177335012</v>
          </cell>
        </row>
        <row r="49">
          <cell r="A49">
            <v>37681</v>
          </cell>
          <cell r="B49">
            <v>33.25</v>
          </cell>
          <cell r="C49">
            <v>31</v>
          </cell>
          <cell r="D49">
            <v>31</v>
          </cell>
          <cell r="E49">
            <v>34.5</v>
          </cell>
          <cell r="F49">
            <v>33.75</v>
          </cell>
          <cell r="G49">
            <v>35.25</v>
          </cell>
        </row>
        <row r="49">
          <cell r="I49">
            <v>23.75</v>
          </cell>
        </row>
        <row r="49">
          <cell r="R49">
            <v>43.3109966960218</v>
          </cell>
        </row>
        <row r="50">
          <cell r="A50">
            <v>37712</v>
          </cell>
          <cell r="B50">
            <v>32.75</v>
          </cell>
          <cell r="C50">
            <v>32.5</v>
          </cell>
          <cell r="D50">
            <v>29.5</v>
          </cell>
          <cell r="E50">
            <v>32.25</v>
          </cell>
          <cell r="F50">
            <v>33.25</v>
          </cell>
          <cell r="G50">
            <v>34.75</v>
          </cell>
        </row>
        <row r="50">
          <cell r="I50">
            <v>22.25</v>
          </cell>
        </row>
        <row r="50">
          <cell r="R50">
            <v>40.6638975226979</v>
          </cell>
        </row>
        <row r="51">
          <cell r="A51">
            <v>37742</v>
          </cell>
          <cell r="B51">
            <v>32.75</v>
          </cell>
          <cell r="C51">
            <v>28.25</v>
          </cell>
          <cell r="D51">
            <v>25</v>
          </cell>
          <cell r="E51">
            <v>33.25</v>
          </cell>
          <cell r="F51">
            <v>34</v>
          </cell>
          <cell r="G51">
            <v>34.75</v>
          </cell>
        </row>
        <row r="51">
          <cell r="I51">
            <v>23.25</v>
          </cell>
        </row>
        <row r="51">
          <cell r="R51">
            <v>40.8255520664011</v>
          </cell>
        </row>
        <row r="52">
          <cell r="A52">
            <v>37773</v>
          </cell>
          <cell r="B52">
            <v>37.25</v>
          </cell>
          <cell r="C52">
            <v>29.25</v>
          </cell>
          <cell r="D52">
            <v>26</v>
          </cell>
          <cell r="E52">
            <v>37.25</v>
          </cell>
          <cell r="F52">
            <v>43</v>
          </cell>
          <cell r="G52">
            <v>41.75</v>
          </cell>
        </row>
        <row r="52">
          <cell r="I52">
            <v>27.25</v>
          </cell>
        </row>
        <row r="52">
          <cell r="R52">
            <v>41.2992175391979</v>
          </cell>
        </row>
        <row r="53">
          <cell r="A53">
            <v>37803</v>
          </cell>
          <cell r="B53">
            <v>51.5</v>
          </cell>
          <cell r="C53">
            <v>49.5</v>
          </cell>
          <cell r="D53">
            <v>45</v>
          </cell>
          <cell r="E53">
            <v>47.5</v>
          </cell>
          <cell r="F53">
            <v>53.25</v>
          </cell>
          <cell r="G53">
            <v>57.5</v>
          </cell>
        </row>
        <row r="53">
          <cell r="I53">
            <v>37.5</v>
          </cell>
        </row>
        <row r="53">
          <cell r="R53">
            <v>41.6939718198732</v>
          </cell>
        </row>
        <row r="54">
          <cell r="A54">
            <v>37834</v>
          </cell>
          <cell r="B54">
            <v>57</v>
          </cell>
          <cell r="C54">
            <v>56.5</v>
          </cell>
          <cell r="D54">
            <v>53</v>
          </cell>
          <cell r="E54">
            <v>56.25</v>
          </cell>
          <cell r="F54">
            <v>57.25</v>
          </cell>
          <cell r="G54">
            <v>65</v>
          </cell>
        </row>
        <row r="54">
          <cell r="I54">
            <v>46.25</v>
          </cell>
        </row>
        <row r="54">
          <cell r="R54">
            <v>42.0411284617369</v>
          </cell>
        </row>
        <row r="55">
          <cell r="A55">
            <v>37865</v>
          </cell>
          <cell r="B55">
            <v>45.5</v>
          </cell>
          <cell r="C55">
            <v>46</v>
          </cell>
          <cell r="D55">
            <v>42.5</v>
          </cell>
          <cell r="E55">
            <v>51.5</v>
          </cell>
          <cell r="F55">
            <v>46.25</v>
          </cell>
          <cell r="G55">
            <v>51.5</v>
          </cell>
        </row>
        <row r="55">
          <cell r="I55">
            <v>36.25</v>
          </cell>
        </row>
        <row r="55">
          <cell r="R55">
            <v>42.1378595290012</v>
          </cell>
        </row>
        <row r="56">
          <cell r="A56">
            <v>37895</v>
          </cell>
          <cell r="B56">
            <v>34</v>
          </cell>
          <cell r="C56">
            <v>35.5</v>
          </cell>
          <cell r="D56">
            <v>36</v>
          </cell>
          <cell r="E56">
            <v>37.5</v>
          </cell>
          <cell r="F56">
            <v>35.75</v>
          </cell>
          <cell r="G56">
            <v>36.25</v>
          </cell>
        </row>
        <row r="56">
          <cell r="I56">
            <v>25.75</v>
          </cell>
        </row>
        <row r="56">
          <cell r="R56">
            <v>42.3751273645973</v>
          </cell>
        </row>
        <row r="57">
          <cell r="A57">
            <v>37926</v>
          </cell>
          <cell r="B57">
            <v>32.5</v>
          </cell>
          <cell r="C57">
            <v>33.5</v>
          </cell>
          <cell r="D57">
            <v>34</v>
          </cell>
          <cell r="E57">
            <v>36.5</v>
          </cell>
          <cell r="F57">
            <v>34.25</v>
          </cell>
          <cell r="G57">
            <v>34.25</v>
          </cell>
        </row>
        <row r="57">
          <cell r="I57">
            <v>24.25</v>
          </cell>
        </row>
        <row r="57">
          <cell r="R57">
            <v>45.9502931980613</v>
          </cell>
        </row>
        <row r="58">
          <cell r="A58">
            <v>37956</v>
          </cell>
          <cell r="B58">
            <v>32.5</v>
          </cell>
          <cell r="C58">
            <v>36.5</v>
          </cell>
          <cell r="D58">
            <v>37</v>
          </cell>
          <cell r="E58">
            <v>38.5</v>
          </cell>
          <cell r="F58">
            <v>38.75</v>
          </cell>
          <cell r="G58">
            <v>34</v>
          </cell>
        </row>
        <row r="58">
          <cell r="I58">
            <v>28.5</v>
          </cell>
        </row>
        <row r="58">
          <cell r="R58">
            <v>48.6486034038823</v>
          </cell>
        </row>
        <row r="59">
          <cell r="A59">
            <v>37987</v>
          </cell>
          <cell r="B59">
            <v>34.61</v>
          </cell>
          <cell r="C59">
            <v>36.79</v>
          </cell>
          <cell r="D59">
            <v>37.12</v>
          </cell>
          <cell r="E59">
            <v>39.14</v>
          </cell>
          <cell r="F59">
            <v>39.45</v>
          </cell>
          <cell r="G59">
            <v>36.81</v>
          </cell>
        </row>
        <row r="59">
          <cell r="I59">
            <v>18</v>
          </cell>
        </row>
        <row r="59">
          <cell r="R59">
            <v>47.1461722228824</v>
          </cell>
        </row>
        <row r="60">
          <cell r="A60">
            <v>38018</v>
          </cell>
          <cell r="B60">
            <v>34.19</v>
          </cell>
          <cell r="C60">
            <v>34.26</v>
          </cell>
          <cell r="D60">
            <v>34.62</v>
          </cell>
          <cell r="E60">
            <v>38.61</v>
          </cell>
          <cell r="F60">
            <v>37.45</v>
          </cell>
          <cell r="G60">
            <v>36.39</v>
          </cell>
        </row>
        <row r="60">
          <cell r="I60">
            <v>20.25</v>
          </cell>
        </row>
        <row r="60">
          <cell r="R60">
            <v>45.4320586390819</v>
          </cell>
        </row>
        <row r="61">
          <cell r="A61">
            <v>38047</v>
          </cell>
          <cell r="B61">
            <v>34.19</v>
          </cell>
          <cell r="C61">
            <v>31.74</v>
          </cell>
          <cell r="D61">
            <v>31.28</v>
          </cell>
          <cell r="E61">
            <v>37.08</v>
          </cell>
          <cell r="F61">
            <v>35.2</v>
          </cell>
          <cell r="G61">
            <v>36.39</v>
          </cell>
        </row>
        <row r="61">
          <cell r="I61">
            <v>17.25</v>
          </cell>
        </row>
        <row r="61">
          <cell r="R61">
            <v>43.3162045855947</v>
          </cell>
        </row>
        <row r="62">
          <cell r="A62">
            <v>38078</v>
          </cell>
          <cell r="B62">
            <v>33.76</v>
          </cell>
          <cell r="C62">
            <v>33.01</v>
          </cell>
          <cell r="D62">
            <v>30.03</v>
          </cell>
          <cell r="E62">
            <v>35.36</v>
          </cell>
          <cell r="F62">
            <v>34.45</v>
          </cell>
          <cell r="G62">
            <v>35.96</v>
          </cell>
        </row>
        <row r="62">
          <cell r="I62">
            <v>25.25</v>
          </cell>
        </row>
        <row r="62">
          <cell r="R62">
            <v>40.0433787168835</v>
          </cell>
        </row>
        <row r="63">
          <cell r="A63">
            <v>38108</v>
          </cell>
          <cell r="B63">
            <v>33.76</v>
          </cell>
          <cell r="C63">
            <v>29.43</v>
          </cell>
          <cell r="D63">
            <v>26.27</v>
          </cell>
          <cell r="E63">
            <v>37.02</v>
          </cell>
          <cell r="F63">
            <v>35.2</v>
          </cell>
          <cell r="G63">
            <v>35.96</v>
          </cell>
        </row>
        <row r="63">
          <cell r="I63">
            <v>25.25</v>
          </cell>
        </row>
        <row r="63">
          <cell r="R63">
            <v>39.97073142504</v>
          </cell>
        </row>
        <row r="64">
          <cell r="A64">
            <v>38139</v>
          </cell>
          <cell r="B64">
            <v>37.61</v>
          </cell>
          <cell r="C64">
            <v>30.28</v>
          </cell>
          <cell r="D64">
            <v>27.11</v>
          </cell>
          <cell r="E64">
            <v>41.5</v>
          </cell>
          <cell r="F64">
            <v>43.7</v>
          </cell>
          <cell r="G64">
            <v>41.94</v>
          </cell>
        </row>
        <row r="64">
          <cell r="I64">
            <v>31.25</v>
          </cell>
        </row>
        <row r="64">
          <cell r="R64">
            <v>40.448050261642</v>
          </cell>
        </row>
        <row r="65">
          <cell r="A65">
            <v>38169</v>
          </cell>
          <cell r="B65">
            <v>49.8</v>
          </cell>
          <cell r="C65">
            <v>47.38</v>
          </cell>
          <cell r="D65">
            <v>43.05</v>
          </cell>
          <cell r="E65">
            <v>43.58</v>
          </cell>
          <cell r="F65">
            <v>49.7</v>
          </cell>
          <cell r="G65">
            <v>55.4</v>
          </cell>
        </row>
        <row r="65">
          <cell r="I65">
            <v>35.25</v>
          </cell>
        </row>
        <row r="65">
          <cell r="R65">
            <v>41.1352535862563</v>
          </cell>
        </row>
        <row r="66">
          <cell r="A66">
            <v>38200</v>
          </cell>
          <cell r="B66">
            <v>54.51</v>
          </cell>
          <cell r="C66">
            <v>53.3</v>
          </cell>
          <cell r="D66">
            <v>49.77</v>
          </cell>
          <cell r="E66">
            <v>51.01</v>
          </cell>
          <cell r="F66">
            <v>52.2</v>
          </cell>
          <cell r="G66">
            <v>61.81</v>
          </cell>
        </row>
        <row r="66">
          <cell r="I66">
            <v>44.25</v>
          </cell>
        </row>
        <row r="66">
          <cell r="R66">
            <v>41.6314252479092</v>
          </cell>
        </row>
        <row r="67">
          <cell r="A67">
            <v>38231</v>
          </cell>
          <cell r="B67">
            <v>44.67</v>
          </cell>
          <cell r="C67">
            <v>44.44</v>
          </cell>
          <cell r="D67">
            <v>40.98</v>
          </cell>
          <cell r="E67">
            <v>46.93</v>
          </cell>
          <cell r="F67">
            <v>43.2</v>
          </cell>
          <cell r="G67">
            <v>50.27</v>
          </cell>
        </row>
        <row r="67">
          <cell r="I67">
            <v>28</v>
          </cell>
        </row>
        <row r="67">
          <cell r="R67">
            <v>41.6367808383043</v>
          </cell>
        </row>
        <row r="68">
          <cell r="A68">
            <v>38261</v>
          </cell>
          <cell r="B68">
            <v>34.83</v>
          </cell>
          <cell r="C68">
            <v>35.58</v>
          </cell>
          <cell r="D68">
            <v>35.53</v>
          </cell>
          <cell r="E68">
            <v>38.63</v>
          </cell>
          <cell r="F68">
            <v>37.4</v>
          </cell>
          <cell r="G68">
            <v>37.24</v>
          </cell>
        </row>
        <row r="68">
          <cell r="I68">
            <v>28.25</v>
          </cell>
        </row>
        <row r="68">
          <cell r="R68">
            <v>41.7185210671607</v>
          </cell>
        </row>
        <row r="69">
          <cell r="A69">
            <v>38292</v>
          </cell>
          <cell r="B69">
            <v>33.55</v>
          </cell>
          <cell r="C69">
            <v>33.89</v>
          </cell>
          <cell r="D69">
            <v>33.86</v>
          </cell>
          <cell r="E69">
            <v>36.85</v>
          </cell>
          <cell r="F69">
            <v>37.15</v>
          </cell>
          <cell r="G69">
            <v>35.53</v>
          </cell>
        </row>
        <row r="69">
          <cell r="I69">
            <v>24.75</v>
          </cell>
        </row>
        <row r="69">
          <cell r="R69">
            <v>44.8092140708771</v>
          </cell>
        </row>
        <row r="70">
          <cell r="A70">
            <v>38322</v>
          </cell>
          <cell r="B70">
            <v>33.55</v>
          </cell>
          <cell r="C70">
            <v>36.43</v>
          </cell>
          <cell r="D70">
            <v>36.39</v>
          </cell>
          <cell r="E70">
            <v>38.51</v>
          </cell>
          <cell r="F70">
            <v>41.15</v>
          </cell>
          <cell r="G70">
            <v>35.32</v>
          </cell>
        </row>
        <row r="70">
          <cell r="I70">
            <v>28.25</v>
          </cell>
        </row>
        <row r="70">
          <cell r="R70">
            <v>47.3016167454934</v>
          </cell>
        </row>
        <row r="71">
          <cell r="A71">
            <v>38353</v>
          </cell>
          <cell r="B71">
            <v>35.39</v>
          </cell>
          <cell r="C71">
            <v>37.06</v>
          </cell>
          <cell r="D71">
            <v>37.14</v>
          </cell>
          <cell r="E71">
            <v>39.35</v>
          </cell>
          <cell r="F71">
            <v>40.2</v>
          </cell>
          <cell r="G71">
            <v>37.71</v>
          </cell>
        </row>
        <row r="71">
          <cell r="I71">
            <v>18</v>
          </cell>
        </row>
        <row r="71">
          <cell r="R71">
            <v>46.0257623486067</v>
          </cell>
        </row>
        <row r="72">
          <cell r="A72">
            <v>38384</v>
          </cell>
          <cell r="B72">
            <v>35.02</v>
          </cell>
          <cell r="C72">
            <v>34.91</v>
          </cell>
          <cell r="D72">
            <v>35</v>
          </cell>
          <cell r="E72">
            <v>39.1</v>
          </cell>
          <cell r="F72">
            <v>38.2</v>
          </cell>
          <cell r="G72">
            <v>37.34</v>
          </cell>
        </row>
        <row r="72">
          <cell r="I72">
            <v>20.25</v>
          </cell>
        </row>
        <row r="72">
          <cell r="R72">
            <v>44.3960014424384</v>
          </cell>
        </row>
        <row r="73">
          <cell r="A73">
            <v>38412</v>
          </cell>
          <cell r="B73">
            <v>35.02</v>
          </cell>
          <cell r="C73">
            <v>32.76</v>
          </cell>
          <cell r="D73">
            <v>32.14</v>
          </cell>
          <cell r="E73">
            <v>37.85</v>
          </cell>
          <cell r="F73">
            <v>36.2</v>
          </cell>
          <cell r="G73">
            <v>37.34</v>
          </cell>
        </row>
        <row r="73">
          <cell r="I73">
            <v>17.25</v>
          </cell>
        </row>
        <row r="73">
          <cell r="R73">
            <v>42.3852097292321</v>
          </cell>
        </row>
        <row r="74">
          <cell r="A74">
            <v>38443</v>
          </cell>
          <cell r="B74">
            <v>34.66</v>
          </cell>
          <cell r="C74">
            <v>33.85</v>
          </cell>
          <cell r="D74">
            <v>31.07</v>
          </cell>
          <cell r="E74">
            <v>36.85</v>
          </cell>
          <cell r="F74">
            <v>35.95</v>
          </cell>
          <cell r="G74">
            <v>36.98</v>
          </cell>
        </row>
        <row r="74">
          <cell r="I74">
            <v>24.25</v>
          </cell>
        </row>
        <row r="74">
          <cell r="R74">
            <v>39.2758744721274</v>
          </cell>
        </row>
        <row r="75">
          <cell r="A75">
            <v>38473</v>
          </cell>
          <cell r="B75">
            <v>34.66</v>
          </cell>
          <cell r="C75">
            <v>30.79</v>
          </cell>
          <cell r="D75">
            <v>27.85</v>
          </cell>
          <cell r="E75">
            <v>38.35</v>
          </cell>
          <cell r="F75">
            <v>36.45</v>
          </cell>
          <cell r="G75">
            <v>36.98</v>
          </cell>
        </row>
        <row r="75">
          <cell r="I75">
            <v>24.25</v>
          </cell>
        </row>
        <row r="75">
          <cell r="R75">
            <v>39.2066518022644</v>
          </cell>
        </row>
        <row r="76">
          <cell r="A76">
            <v>38504</v>
          </cell>
          <cell r="B76">
            <v>37.95</v>
          </cell>
          <cell r="C76">
            <v>31.53</v>
          </cell>
          <cell r="D76">
            <v>28.57</v>
          </cell>
          <cell r="E76">
            <v>42.6</v>
          </cell>
          <cell r="F76">
            <v>43.95</v>
          </cell>
          <cell r="G76">
            <v>42.08</v>
          </cell>
        </row>
        <row r="76">
          <cell r="I76">
            <v>29.25</v>
          </cell>
        </row>
        <row r="76">
          <cell r="R76">
            <v>39.6600118711674</v>
          </cell>
        </row>
        <row r="77">
          <cell r="A77">
            <v>38534</v>
          </cell>
          <cell r="B77">
            <v>48.39</v>
          </cell>
          <cell r="C77">
            <v>46.17</v>
          </cell>
          <cell r="D77">
            <v>42.21</v>
          </cell>
          <cell r="E77">
            <v>42.1</v>
          </cell>
          <cell r="F77">
            <v>47.7</v>
          </cell>
          <cell r="G77">
            <v>53.59</v>
          </cell>
        </row>
        <row r="77">
          <cell r="I77">
            <v>26.25</v>
          </cell>
        </row>
        <row r="77">
          <cell r="R77">
            <v>40.3130095164744</v>
          </cell>
        </row>
        <row r="78">
          <cell r="A78">
            <v>38565</v>
          </cell>
          <cell r="B78">
            <v>52.41</v>
          </cell>
          <cell r="C78">
            <v>51.25</v>
          </cell>
          <cell r="D78">
            <v>47.97</v>
          </cell>
          <cell r="E78">
            <v>48.35</v>
          </cell>
          <cell r="F78">
            <v>49.2</v>
          </cell>
          <cell r="G78">
            <v>59.05</v>
          </cell>
        </row>
        <row r="78">
          <cell r="I78">
            <v>35.25</v>
          </cell>
        </row>
        <row r="78">
          <cell r="R78">
            <v>40.7844963009845</v>
          </cell>
        </row>
        <row r="79">
          <cell r="A79">
            <v>38596</v>
          </cell>
          <cell r="B79">
            <v>43.99</v>
          </cell>
          <cell r="C79">
            <v>43.67</v>
          </cell>
          <cell r="D79">
            <v>40.44</v>
          </cell>
          <cell r="E79">
            <v>44.85</v>
          </cell>
          <cell r="F79">
            <v>41.7</v>
          </cell>
          <cell r="G79">
            <v>49.19</v>
          </cell>
        </row>
        <row r="79">
          <cell r="I79">
            <v>22</v>
          </cell>
        </row>
        <row r="79">
          <cell r="R79">
            <v>40.7898114406659</v>
          </cell>
        </row>
        <row r="80">
          <cell r="A80">
            <v>38626</v>
          </cell>
          <cell r="B80">
            <v>35.58</v>
          </cell>
          <cell r="C80">
            <v>36.09</v>
          </cell>
          <cell r="D80">
            <v>35.78</v>
          </cell>
          <cell r="E80">
            <v>40.35</v>
          </cell>
          <cell r="F80">
            <v>38.9</v>
          </cell>
          <cell r="G80">
            <v>38.08</v>
          </cell>
        </row>
        <row r="80">
          <cell r="I80">
            <v>25.25</v>
          </cell>
        </row>
        <row r="80">
          <cell r="R80">
            <v>40.8668862674318</v>
          </cell>
        </row>
        <row r="81">
          <cell r="A81">
            <v>38657</v>
          </cell>
          <cell r="B81">
            <v>34.48</v>
          </cell>
          <cell r="C81">
            <v>34.66</v>
          </cell>
          <cell r="D81">
            <v>34.35</v>
          </cell>
          <cell r="E81">
            <v>38.1</v>
          </cell>
          <cell r="F81">
            <v>38.4</v>
          </cell>
          <cell r="G81">
            <v>36.62</v>
          </cell>
        </row>
        <row r="81">
          <cell r="I81">
            <v>22.25</v>
          </cell>
        </row>
        <row r="81">
          <cell r="R81">
            <v>43.7462494534793</v>
          </cell>
        </row>
        <row r="82">
          <cell r="A82">
            <v>38687</v>
          </cell>
          <cell r="B82">
            <v>34.48</v>
          </cell>
          <cell r="C82">
            <v>36.84</v>
          </cell>
          <cell r="D82">
            <v>36.52</v>
          </cell>
          <cell r="E82">
            <v>39.35</v>
          </cell>
          <cell r="F82">
            <v>42.4</v>
          </cell>
          <cell r="G82">
            <v>36.44</v>
          </cell>
        </row>
        <row r="82">
          <cell r="I82">
            <v>25.75</v>
          </cell>
        </row>
        <row r="82">
          <cell r="R82">
            <v>46.1319356549727</v>
          </cell>
        </row>
        <row r="83">
          <cell r="A83">
            <v>38718</v>
          </cell>
          <cell r="B83">
            <v>36.08</v>
          </cell>
          <cell r="C83">
            <v>37.83</v>
          </cell>
          <cell r="D83">
            <v>37.26</v>
          </cell>
          <cell r="E83">
            <v>39.56</v>
          </cell>
          <cell r="F83">
            <v>40.7</v>
          </cell>
          <cell r="G83">
            <v>38.5</v>
          </cell>
        </row>
        <row r="83">
          <cell r="I83">
            <v>18.25</v>
          </cell>
        </row>
        <row r="83">
          <cell r="R83">
            <v>42.333049398841</v>
          </cell>
        </row>
        <row r="84">
          <cell r="A84">
            <v>38749</v>
          </cell>
          <cell r="B84">
            <v>35.77</v>
          </cell>
          <cell r="C84">
            <v>35.86</v>
          </cell>
          <cell r="D84">
            <v>35.32</v>
          </cell>
          <cell r="E84">
            <v>39.55</v>
          </cell>
          <cell r="F84">
            <v>38.79</v>
          </cell>
          <cell r="G84">
            <v>38.19</v>
          </cell>
        </row>
        <row r="84">
          <cell r="I84">
            <v>20.5</v>
          </cell>
        </row>
        <row r="84">
          <cell r="R84">
            <v>40.8962094850959</v>
          </cell>
        </row>
        <row r="85">
          <cell r="A85">
            <v>38777</v>
          </cell>
          <cell r="B85">
            <v>35.77</v>
          </cell>
          <cell r="C85">
            <v>33.88</v>
          </cell>
          <cell r="D85">
            <v>32.72</v>
          </cell>
          <cell r="E85">
            <v>38.55</v>
          </cell>
          <cell r="F85">
            <v>37.17</v>
          </cell>
          <cell r="G85">
            <v>38.19</v>
          </cell>
        </row>
        <row r="85">
          <cell r="I85">
            <v>17.5</v>
          </cell>
        </row>
        <row r="85">
          <cell r="R85">
            <v>39.1147638422087</v>
          </cell>
        </row>
        <row r="86">
          <cell r="A86">
            <v>38808</v>
          </cell>
          <cell r="B86">
            <v>35.46</v>
          </cell>
          <cell r="C86">
            <v>34.89</v>
          </cell>
          <cell r="D86">
            <v>31.76</v>
          </cell>
          <cell r="E86">
            <v>38.23</v>
          </cell>
          <cell r="F86">
            <v>37.15</v>
          </cell>
          <cell r="G86">
            <v>37.88</v>
          </cell>
        </row>
        <row r="86">
          <cell r="I86">
            <v>24.5</v>
          </cell>
        </row>
        <row r="86">
          <cell r="R86">
            <v>36.3454813748033</v>
          </cell>
        </row>
        <row r="87">
          <cell r="A87">
            <v>38838</v>
          </cell>
          <cell r="B87">
            <v>35.46</v>
          </cell>
          <cell r="C87">
            <v>32.09</v>
          </cell>
          <cell r="D87">
            <v>28.84</v>
          </cell>
          <cell r="E87">
            <v>39.54</v>
          </cell>
          <cell r="F87">
            <v>37.65</v>
          </cell>
          <cell r="G87">
            <v>37.88</v>
          </cell>
        </row>
        <row r="87">
          <cell r="I87">
            <v>24.5</v>
          </cell>
        </row>
        <row r="87">
          <cell r="R87">
            <v>36.2993756497081</v>
          </cell>
        </row>
        <row r="88">
          <cell r="A88">
            <v>38869</v>
          </cell>
          <cell r="B88">
            <v>38.28</v>
          </cell>
          <cell r="C88">
            <v>32.76</v>
          </cell>
          <cell r="D88">
            <v>29.5</v>
          </cell>
          <cell r="E88">
            <v>43.48</v>
          </cell>
          <cell r="F88">
            <v>44.3</v>
          </cell>
          <cell r="G88">
            <v>42.24</v>
          </cell>
        </row>
        <row r="88">
          <cell r="I88">
            <v>29.5</v>
          </cell>
        </row>
        <row r="88">
          <cell r="R88">
            <v>36.7236079291048</v>
          </cell>
        </row>
        <row r="89">
          <cell r="A89">
            <v>38899</v>
          </cell>
          <cell r="B89">
            <v>47.21</v>
          </cell>
          <cell r="C89">
            <v>46.21</v>
          </cell>
          <cell r="D89">
            <v>41.86</v>
          </cell>
          <cell r="E89">
            <v>40.82</v>
          </cell>
          <cell r="F89">
            <v>46.15</v>
          </cell>
          <cell r="G89">
            <v>52.07</v>
          </cell>
        </row>
        <row r="89">
          <cell r="I89">
            <v>26.5</v>
          </cell>
        </row>
        <row r="89">
          <cell r="R89">
            <v>37.3257956501883</v>
          </cell>
        </row>
        <row r="90">
          <cell r="A90">
            <v>38930</v>
          </cell>
          <cell r="B90">
            <v>50.65</v>
          </cell>
          <cell r="C90">
            <v>50.88</v>
          </cell>
          <cell r="D90">
            <v>47.07</v>
          </cell>
          <cell r="E90">
            <v>46.18</v>
          </cell>
          <cell r="F90">
            <v>46.7</v>
          </cell>
          <cell r="G90">
            <v>56.73</v>
          </cell>
        </row>
        <row r="90">
          <cell r="I90">
            <v>35.5</v>
          </cell>
        </row>
        <row r="90">
          <cell r="R90">
            <v>37.7646166608044</v>
          </cell>
        </row>
        <row r="91">
          <cell r="A91">
            <v>38961</v>
          </cell>
          <cell r="B91">
            <v>43.45</v>
          </cell>
          <cell r="C91">
            <v>43.93</v>
          </cell>
          <cell r="D91">
            <v>40.25</v>
          </cell>
          <cell r="E91">
            <v>43.18</v>
          </cell>
          <cell r="F91">
            <v>40.61</v>
          </cell>
          <cell r="G91">
            <v>48.31</v>
          </cell>
        </row>
        <row r="91">
          <cell r="I91">
            <v>22.25</v>
          </cell>
        </row>
        <row r="91">
          <cell r="R91">
            <v>37.7851181832653</v>
          </cell>
        </row>
        <row r="92">
          <cell r="A92">
            <v>38991</v>
          </cell>
          <cell r="B92">
            <v>36.25</v>
          </cell>
          <cell r="C92">
            <v>36.97</v>
          </cell>
          <cell r="D92">
            <v>36.03</v>
          </cell>
          <cell r="E92">
            <v>41.82</v>
          </cell>
          <cell r="F92">
            <v>40.08</v>
          </cell>
          <cell r="G92">
            <v>38.82</v>
          </cell>
        </row>
        <row r="92">
          <cell r="I92">
            <v>25.5</v>
          </cell>
        </row>
        <row r="92">
          <cell r="R92">
            <v>37.8689959209911</v>
          </cell>
        </row>
        <row r="93">
          <cell r="A93">
            <v>39022</v>
          </cell>
          <cell r="B93">
            <v>35.31</v>
          </cell>
          <cell r="C93">
            <v>35.65</v>
          </cell>
          <cell r="D93">
            <v>34.73</v>
          </cell>
          <cell r="E93">
            <v>39.13</v>
          </cell>
          <cell r="F93">
            <v>39.53</v>
          </cell>
          <cell r="G93">
            <v>37.57</v>
          </cell>
        </row>
        <row r="93">
          <cell r="I93">
            <v>22.5</v>
          </cell>
        </row>
        <row r="93">
          <cell r="R93">
            <v>40.5199041602781</v>
          </cell>
        </row>
        <row r="94">
          <cell r="A94">
            <v>39052</v>
          </cell>
          <cell r="B94">
            <v>35.31</v>
          </cell>
          <cell r="C94">
            <v>37.66</v>
          </cell>
          <cell r="D94">
            <v>36.7</v>
          </cell>
          <cell r="E94">
            <v>40.18</v>
          </cell>
          <cell r="F94">
            <v>43.43</v>
          </cell>
          <cell r="G94">
            <v>37.42</v>
          </cell>
        </row>
        <row r="94">
          <cell r="I94">
            <v>26</v>
          </cell>
        </row>
        <row r="94">
          <cell r="R94">
            <v>42.6632230044359</v>
          </cell>
        </row>
        <row r="95">
          <cell r="A95">
            <v>39083</v>
          </cell>
          <cell r="B95">
            <v>36.58</v>
          </cell>
          <cell r="C95">
            <v>38.8</v>
          </cell>
          <cell r="D95">
            <v>37.37</v>
          </cell>
          <cell r="E95">
            <v>39.79</v>
          </cell>
          <cell r="F95">
            <v>41.1</v>
          </cell>
          <cell r="G95">
            <v>39.03</v>
          </cell>
        </row>
        <row r="95">
          <cell r="I95">
            <v>27.6</v>
          </cell>
        </row>
        <row r="95">
          <cell r="R95">
            <v>43.7518955047243</v>
          </cell>
        </row>
        <row r="96">
          <cell r="A96">
            <v>39114</v>
          </cell>
          <cell r="B96">
            <v>36.3</v>
          </cell>
          <cell r="C96">
            <v>36.98</v>
          </cell>
          <cell r="D96">
            <v>35.61</v>
          </cell>
          <cell r="E96">
            <v>39.91</v>
          </cell>
          <cell r="F96">
            <v>39.23</v>
          </cell>
          <cell r="G96">
            <v>38.75</v>
          </cell>
        </row>
        <row r="96">
          <cell r="I96">
            <v>29.85</v>
          </cell>
        </row>
        <row r="96">
          <cell r="R96">
            <v>42.2967875816502</v>
          </cell>
        </row>
        <row r="97">
          <cell r="A97">
            <v>39142</v>
          </cell>
          <cell r="B97">
            <v>36.3</v>
          </cell>
          <cell r="C97">
            <v>35.17</v>
          </cell>
          <cell r="D97">
            <v>33.27</v>
          </cell>
          <cell r="E97">
            <v>39.04</v>
          </cell>
          <cell r="F97">
            <v>37.82</v>
          </cell>
          <cell r="G97">
            <v>38.75</v>
          </cell>
        </row>
        <row r="97">
          <cell r="I97">
            <v>26.85</v>
          </cell>
        </row>
        <row r="97">
          <cell r="R97">
            <v>40.4969396557623</v>
          </cell>
        </row>
        <row r="98">
          <cell r="A98">
            <v>39173</v>
          </cell>
          <cell r="B98">
            <v>36.02</v>
          </cell>
          <cell r="C98">
            <v>36.1</v>
          </cell>
          <cell r="D98">
            <v>32.4</v>
          </cell>
          <cell r="E98">
            <v>39.1</v>
          </cell>
          <cell r="F98">
            <v>37.92</v>
          </cell>
          <cell r="G98">
            <v>38.48</v>
          </cell>
        </row>
        <row r="98">
          <cell r="I98">
            <v>33.85</v>
          </cell>
        </row>
        <row r="98">
          <cell r="R98">
            <v>37.7046176583389</v>
          </cell>
        </row>
        <row r="99">
          <cell r="A99">
            <v>39203</v>
          </cell>
          <cell r="B99">
            <v>36.02</v>
          </cell>
          <cell r="C99">
            <v>33.51</v>
          </cell>
          <cell r="D99">
            <v>29.76</v>
          </cell>
          <cell r="E99">
            <v>40.3</v>
          </cell>
          <cell r="F99">
            <v>38.42</v>
          </cell>
          <cell r="G99">
            <v>38.47</v>
          </cell>
        </row>
        <row r="99">
          <cell r="I99">
            <v>33.85</v>
          </cell>
        </row>
        <row r="99">
          <cell r="R99">
            <v>37.647478870417</v>
          </cell>
        </row>
        <row r="100">
          <cell r="A100">
            <v>39234</v>
          </cell>
          <cell r="B100">
            <v>38.58</v>
          </cell>
          <cell r="C100">
            <v>34.14</v>
          </cell>
          <cell r="D100">
            <v>30.35</v>
          </cell>
          <cell r="E100">
            <v>44.08</v>
          </cell>
          <cell r="F100">
            <v>44.6</v>
          </cell>
          <cell r="G100">
            <v>42.42</v>
          </cell>
        </row>
        <row r="100">
          <cell r="I100">
            <v>39.85</v>
          </cell>
        </row>
        <row r="100">
          <cell r="R100">
            <v>38.0615316009146</v>
          </cell>
        </row>
        <row r="101">
          <cell r="A101">
            <v>39264</v>
          </cell>
          <cell r="B101">
            <v>46.66</v>
          </cell>
          <cell r="C101">
            <v>46.54</v>
          </cell>
          <cell r="D101">
            <v>41.56</v>
          </cell>
          <cell r="E101">
            <v>40.22</v>
          </cell>
          <cell r="F101">
            <v>45.41</v>
          </cell>
          <cell r="G101">
            <v>51.3</v>
          </cell>
        </row>
        <row r="101">
          <cell r="I101">
            <v>46.85</v>
          </cell>
        </row>
        <row r="101">
          <cell r="R101">
            <v>38.6537557013554</v>
          </cell>
        </row>
        <row r="102">
          <cell r="A102">
            <v>39295</v>
          </cell>
          <cell r="B102">
            <v>49.78</v>
          </cell>
          <cell r="C102">
            <v>50.85</v>
          </cell>
          <cell r="D102">
            <v>46.29</v>
          </cell>
          <cell r="E102">
            <v>45.1</v>
          </cell>
          <cell r="F102">
            <v>45.44</v>
          </cell>
          <cell r="G102">
            <v>55.52</v>
          </cell>
        </row>
        <row r="102">
          <cell r="I102">
            <v>55.85</v>
          </cell>
        </row>
        <row r="102">
          <cell r="R102">
            <v>39.0808663142109</v>
          </cell>
        </row>
        <row r="103">
          <cell r="A103">
            <v>39326</v>
          </cell>
          <cell r="B103">
            <v>43.26</v>
          </cell>
          <cell r="C103">
            <v>44.43</v>
          </cell>
          <cell r="D103">
            <v>40.11</v>
          </cell>
          <cell r="E103">
            <v>42.36</v>
          </cell>
          <cell r="F103">
            <v>40.12</v>
          </cell>
          <cell r="G103">
            <v>47.9</v>
          </cell>
        </row>
        <row r="103">
          <cell r="I103">
            <v>38.6</v>
          </cell>
        </row>
        <row r="103">
          <cell r="R103">
            <v>39.0878295655145</v>
          </cell>
        </row>
        <row r="104">
          <cell r="A104">
            <v>39356</v>
          </cell>
          <cell r="B104">
            <v>36.74</v>
          </cell>
          <cell r="C104">
            <v>38.02</v>
          </cell>
          <cell r="D104">
            <v>36.29</v>
          </cell>
          <cell r="E104">
            <v>42.74</v>
          </cell>
          <cell r="F104">
            <v>40.84</v>
          </cell>
          <cell r="G104">
            <v>39.32</v>
          </cell>
        </row>
        <row r="104">
          <cell r="I104">
            <v>37.85</v>
          </cell>
        </row>
        <row r="104">
          <cell r="R104">
            <v>39.1582629352679</v>
          </cell>
        </row>
        <row r="105">
          <cell r="A105">
            <v>39387</v>
          </cell>
          <cell r="B105">
            <v>35.89</v>
          </cell>
          <cell r="C105">
            <v>36.81</v>
          </cell>
          <cell r="D105">
            <v>35.12</v>
          </cell>
          <cell r="E105">
            <v>39.81</v>
          </cell>
          <cell r="F105">
            <v>40.26</v>
          </cell>
          <cell r="G105">
            <v>38.2</v>
          </cell>
        </row>
        <row r="105">
          <cell r="I105">
            <v>34.85</v>
          </cell>
        </row>
        <row r="105">
          <cell r="R105">
            <v>41.5605135648347</v>
          </cell>
        </row>
        <row r="106">
          <cell r="A106">
            <v>39417</v>
          </cell>
          <cell r="B106">
            <v>35.89</v>
          </cell>
          <cell r="C106">
            <v>38.66</v>
          </cell>
          <cell r="D106">
            <v>36.9</v>
          </cell>
          <cell r="E106">
            <v>40.75</v>
          </cell>
          <cell r="F106">
            <v>44.11</v>
          </cell>
          <cell r="G106">
            <v>38.06</v>
          </cell>
        </row>
        <row r="106">
          <cell r="I106">
            <v>38.35</v>
          </cell>
        </row>
        <row r="106">
          <cell r="R106">
            <v>43.708507369011</v>
          </cell>
        </row>
        <row r="107">
          <cell r="A107">
            <v>39448</v>
          </cell>
          <cell r="B107">
            <v>37.01</v>
          </cell>
          <cell r="C107">
            <v>39.76</v>
          </cell>
          <cell r="D107">
            <v>37.79</v>
          </cell>
          <cell r="E107">
            <v>40.02</v>
          </cell>
          <cell r="F107">
            <v>41.33</v>
          </cell>
          <cell r="G107">
            <v>39.47</v>
          </cell>
        </row>
        <row r="107">
          <cell r="I107">
            <v>27.95</v>
          </cell>
        </row>
        <row r="107">
          <cell r="R107">
            <v>44.8315108990014</v>
          </cell>
        </row>
        <row r="108">
          <cell r="A108">
            <v>39479</v>
          </cell>
          <cell r="B108">
            <v>36.75</v>
          </cell>
          <cell r="C108">
            <v>38.05</v>
          </cell>
          <cell r="D108">
            <v>36.16</v>
          </cell>
          <cell r="E108">
            <v>40.24</v>
          </cell>
          <cell r="F108">
            <v>39.46</v>
          </cell>
          <cell r="G108">
            <v>39.21</v>
          </cell>
        </row>
        <row r="108">
          <cell r="I108">
            <v>30.2</v>
          </cell>
        </row>
        <row r="108">
          <cell r="R108">
            <v>43.3735358141725</v>
          </cell>
        </row>
        <row r="109">
          <cell r="A109">
            <v>39508</v>
          </cell>
          <cell r="B109">
            <v>36.75</v>
          </cell>
          <cell r="C109">
            <v>36.34</v>
          </cell>
          <cell r="D109">
            <v>33.97</v>
          </cell>
          <cell r="E109">
            <v>39.46</v>
          </cell>
          <cell r="F109">
            <v>38.03</v>
          </cell>
          <cell r="G109">
            <v>39.21</v>
          </cell>
        </row>
        <row r="109">
          <cell r="I109">
            <v>27.2</v>
          </cell>
        </row>
        <row r="109">
          <cell r="R109">
            <v>41.5703169777007</v>
          </cell>
        </row>
        <row r="110">
          <cell r="A110">
            <v>39539</v>
          </cell>
          <cell r="B110">
            <v>36.49</v>
          </cell>
          <cell r="C110">
            <v>37.22</v>
          </cell>
          <cell r="D110">
            <v>33.16</v>
          </cell>
          <cell r="E110">
            <v>39.79</v>
          </cell>
          <cell r="F110">
            <v>38.12</v>
          </cell>
          <cell r="G110">
            <v>38.96</v>
          </cell>
        </row>
        <row r="110">
          <cell r="I110">
            <v>34.2</v>
          </cell>
        </row>
        <row r="110">
          <cell r="R110">
            <v>38.5810224114318</v>
          </cell>
        </row>
        <row r="111">
          <cell r="A111">
            <v>39569</v>
          </cell>
          <cell r="B111">
            <v>36.49</v>
          </cell>
          <cell r="C111">
            <v>34.78</v>
          </cell>
          <cell r="D111">
            <v>30.69</v>
          </cell>
          <cell r="E111">
            <v>40.91</v>
          </cell>
          <cell r="F111">
            <v>38.62</v>
          </cell>
          <cell r="G111">
            <v>38.96</v>
          </cell>
        </row>
        <row r="111">
          <cell r="I111">
            <v>34.2</v>
          </cell>
        </row>
        <row r="111">
          <cell r="R111">
            <v>38.523910956048</v>
          </cell>
        </row>
        <row r="112">
          <cell r="A112">
            <v>39600</v>
          </cell>
          <cell r="B112">
            <v>38.86</v>
          </cell>
          <cell r="C112">
            <v>35.38</v>
          </cell>
          <cell r="D112">
            <v>31.25</v>
          </cell>
          <cell r="E112">
            <v>44.58</v>
          </cell>
          <cell r="F112">
            <v>44.87</v>
          </cell>
          <cell r="G112">
            <v>42.6</v>
          </cell>
        </row>
        <row r="112">
          <cell r="I112">
            <v>40.2</v>
          </cell>
        </row>
        <row r="112">
          <cell r="R112">
            <v>38.9389885622861</v>
          </cell>
        </row>
        <row r="113">
          <cell r="A113">
            <v>39630</v>
          </cell>
          <cell r="B113">
            <v>46.34</v>
          </cell>
          <cell r="C113">
            <v>47.07</v>
          </cell>
          <cell r="D113">
            <v>41.71</v>
          </cell>
          <cell r="E113">
            <v>39.88</v>
          </cell>
          <cell r="F113">
            <v>45.74</v>
          </cell>
          <cell r="G113">
            <v>50.81</v>
          </cell>
        </row>
        <row r="113">
          <cell r="I113">
            <v>47.2</v>
          </cell>
        </row>
        <row r="113">
          <cell r="R113">
            <v>39.532608259638</v>
          </cell>
        </row>
        <row r="114">
          <cell r="A114">
            <v>39661</v>
          </cell>
          <cell r="B114">
            <v>49.23</v>
          </cell>
          <cell r="C114">
            <v>51.13</v>
          </cell>
          <cell r="D114">
            <v>46.12</v>
          </cell>
          <cell r="E114">
            <v>44.41</v>
          </cell>
          <cell r="F114">
            <v>45.8</v>
          </cell>
          <cell r="G114">
            <v>54.71</v>
          </cell>
        </row>
        <row r="114">
          <cell r="I114">
            <v>56.2</v>
          </cell>
        </row>
        <row r="114">
          <cell r="R114">
            <v>39.960771848973</v>
          </cell>
        </row>
        <row r="115">
          <cell r="A115">
            <v>39692</v>
          </cell>
          <cell r="B115">
            <v>43.2</v>
          </cell>
          <cell r="C115">
            <v>45.09</v>
          </cell>
          <cell r="D115">
            <v>40.36</v>
          </cell>
          <cell r="E115">
            <v>41.86</v>
          </cell>
          <cell r="F115">
            <v>40.41</v>
          </cell>
          <cell r="G115">
            <v>47.67</v>
          </cell>
        </row>
        <row r="115">
          <cell r="I115">
            <v>38.95</v>
          </cell>
        </row>
        <row r="115">
          <cell r="R115">
            <v>39.9679029272243</v>
          </cell>
        </row>
        <row r="116">
          <cell r="A116">
            <v>39722</v>
          </cell>
          <cell r="B116">
            <v>37.16</v>
          </cell>
          <cell r="C116">
            <v>39.04</v>
          </cell>
          <cell r="D116">
            <v>36.79</v>
          </cell>
          <cell r="E116">
            <v>43.47</v>
          </cell>
          <cell r="F116">
            <v>41.06</v>
          </cell>
          <cell r="G116">
            <v>39.74</v>
          </cell>
        </row>
        <row r="116">
          <cell r="I116">
            <v>38.2</v>
          </cell>
        </row>
        <row r="116">
          <cell r="R116">
            <v>40.0386330017727</v>
          </cell>
        </row>
        <row r="117">
          <cell r="A117">
            <v>39753</v>
          </cell>
          <cell r="B117">
            <v>36.37</v>
          </cell>
          <cell r="C117">
            <v>37.9</v>
          </cell>
          <cell r="D117">
            <v>35.7</v>
          </cell>
          <cell r="E117">
            <v>40.36</v>
          </cell>
          <cell r="F117">
            <v>40.48</v>
          </cell>
          <cell r="G117">
            <v>38.7</v>
          </cell>
        </row>
        <row r="117">
          <cell r="I117">
            <v>35.2</v>
          </cell>
        </row>
        <row r="117">
          <cell r="R117">
            <v>42.4613505744599</v>
          </cell>
        </row>
        <row r="118">
          <cell r="A118">
            <v>39783</v>
          </cell>
          <cell r="B118">
            <v>36.37</v>
          </cell>
          <cell r="C118">
            <v>39.65</v>
          </cell>
          <cell r="D118">
            <v>37.36</v>
          </cell>
          <cell r="E118">
            <v>41.22</v>
          </cell>
          <cell r="F118">
            <v>44.35</v>
          </cell>
          <cell r="G118">
            <v>38.57</v>
          </cell>
        </row>
        <row r="118">
          <cell r="I118">
            <v>38.7</v>
          </cell>
        </row>
        <row r="118">
          <cell r="R118">
            <v>44.6370917992554</v>
          </cell>
        </row>
        <row r="119">
          <cell r="A119">
            <v>39814</v>
          </cell>
          <cell r="B119">
            <v>37.43</v>
          </cell>
          <cell r="C119">
            <v>40.83</v>
          </cell>
          <cell r="D119">
            <v>38.22</v>
          </cell>
          <cell r="E119">
            <v>40.26</v>
          </cell>
          <cell r="F119">
            <v>41.57</v>
          </cell>
          <cell r="G119">
            <v>39.9</v>
          </cell>
        </row>
        <row r="119">
          <cell r="I119">
            <v>28.45</v>
          </cell>
        </row>
        <row r="119">
          <cell r="R119">
            <v>45.819736566603</v>
          </cell>
        </row>
        <row r="120">
          <cell r="A120">
            <v>39845</v>
          </cell>
          <cell r="B120">
            <v>37.18</v>
          </cell>
          <cell r="C120">
            <v>39.21</v>
          </cell>
          <cell r="D120">
            <v>36.69</v>
          </cell>
          <cell r="E120">
            <v>40.57</v>
          </cell>
          <cell r="F120">
            <v>39.68</v>
          </cell>
          <cell r="G120">
            <v>39.65</v>
          </cell>
        </row>
        <row r="120">
          <cell r="I120">
            <v>30.7</v>
          </cell>
        </row>
        <row r="120">
          <cell r="R120">
            <v>44.3807893429646</v>
          </cell>
        </row>
        <row r="121">
          <cell r="A121">
            <v>39873</v>
          </cell>
          <cell r="B121">
            <v>37.19</v>
          </cell>
          <cell r="C121">
            <v>37.6</v>
          </cell>
          <cell r="D121">
            <v>34.66</v>
          </cell>
          <cell r="E121">
            <v>39.88</v>
          </cell>
          <cell r="F121">
            <v>38.25</v>
          </cell>
          <cell r="G121">
            <v>39.66</v>
          </cell>
        </row>
        <row r="121">
          <cell r="I121">
            <v>27.7</v>
          </cell>
        </row>
        <row r="121">
          <cell r="R121">
            <v>42.5914054846761</v>
          </cell>
        </row>
        <row r="122">
          <cell r="A122">
            <v>39904</v>
          </cell>
          <cell r="B122">
            <v>36.94</v>
          </cell>
          <cell r="C122">
            <v>38.43</v>
          </cell>
          <cell r="D122">
            <v>33.9</v>
          </cell>
          <cell r="E122">
            <v>40.45</v>
          </cell>
          <cell r="F122">
            <v>38.32</v>
          </cell>
          <cell r="G122">
            <v>39.41</v>
          </cell>
        </row>
        <row r="122">
          <cell r="I122">
            <v>34.75</v>
          </cell>
        </row>
        <row r="122">
          <cell r="R122">
            <v>39.0342445613064</v>
          </cell>
        </row>
        <row r="123">
          <cell r="A123">
            <v>39934</v>
          </cell>
          <cell r="B123">
            <v>36.95</v>
          </cell>
          <cell r="C123">
            <v>36.13</v>
          </cell>
          <cell r="D123">
            <v>31.6</v>
          </cell>
          <cell r="E123">
            <v>41.5</v>
          </cell>
          <cell r="F123">
            <v>38.83</v>
          </cell>
          <cell r="G123">
            <v>39.42</v>
          </cell>
        </row>
        <row r="123">
          <cell r="I123">
            <v>34.75</v>
          </cell>
        </row>
        <row r="123">
          <cell r="R123">
            <v>38.9985933958755</v>
          </cell>
        </row>
        <row r="124">
          <cell r="A124">
            <v>39965</v>
          </cell>
          <cell r="B124">
            <v>39.14</v>
          </cell>
          <cell r="C124">
            <v>36.69</v>
          </cell>
          <cell r="D124">
            <v>32.12</v>
          </cell>
          <cell r="E124">
            <v>45.06</v>
          </cell>
          <cell r="F124">
            <v>45.14</v>
          </cell>
          <cell r="G124">
            <v>42.79</v>
          </cell>
        </row>
        <row r="124">
          <cell r="I124">
            <v>40.75</v>
          </cell>
        </row>
        <row r="124">
          <cell r="R124">
            <v>39.4392192325428</v>
          </cell>
        </row>
        <row r="125">
          <cell r="A125">
            <v>39995</v>
          </cell>
          <cell r="B125">
            <v>46.07</v>
          </cell>
          <cell r="C125">
            <v>47.73</v>
          </cell>
          <cell r="D125">
            <v>41.87</v>
          </cell>
          <cell r="E125">
            <v>39.58</v>
          </cell>
          <cell r="F125">
            <v>46.07</v>
          </cell>
          <cell r="G125">
            <v>50.37</v>
          </cell>
        </row>
        <row r="125">
          <cell r="I125">
            <v>47.75</v>
          </cell>
        </row>
        <row r="125">
          <cell r="R125">
            <v>40.0598129612905</v>
          </cell>
        </row>
        <row r="126">
          <cell r="A126">
            <v>40026</v>
          </cell>
          <cell r="B126">
            <v>48.74</v>
          </cell>
          <cell r="C126">
            <v>51.56</v>
          </cell>
          <cell r="D126">
            <v>45.99</v>
          </cell>
          <cell r="E126">
            <v>43.78</v>
          </cell>
          <cell r="F126">
            <v>46.17</v>
          </cell>
          <cell r="G126">
            <v>53.97</v>
          </cell>
        </row>
        <row r="126">
          <cell r="I126">
            <v>56.75</v>
          </cell>
        </row>
        <row r="126">
          <cell r="R126">
            <v>40.5156941725421</v>
          </cell>
        </row>
        <row r="127">
          <cell r="A127">
            <v>40057</v>
          </cell>
          <cell r="B127">
            <v>43.15</v>
          </cell>
          <cell r="C127">
            <v>45.86</v>
          </cell>
          <cell r="D127">
            <v>40.61</v>
          </cell>
          <cell r="E127">
            <v>41.42</v>
          </cell>
          <cell r="F127">
            <v>40.71</v>
          </cell>
          <cell r="G127">
            <v>47.46</v>
          </cell>
        </row>
        <row r="127">
          <cell r="I127">
            <v>39.45</v>
          </cell>
        </row>
        <row r="127">
          <cell r="R127">
            <v>40.5481768741534</v>
          </cell>
        </row>
        <row r="128">
          <cell r="A128">
            <v>40087</v>
          </cell>
          <cell r="B128">
            <v>37.56</v>
          </cell>
          <cell r="C128">
            <v>40.16</v>
          </cell>
          <cell r="D128">
            <v>37.29</v>
          </cell>
          <cell r="E128">
            <v>44.16</v>
          </cell>
          <cell r="F128">
            <v>41.28</v>
          </cell>
          <cell r="G128">
            <v>40.13</v>
          </cell>
        </row>
        <row r="128">
          <cell r="I128">
            <v>38.75</v>
          </cell>
        </row>
        <row r="128">
          <cell r="R128">
            <v>40.6444851925167</v>
          </cell>
        </row>
        <row r="129">
          <cell r="A129">
            <v>40118</v>
          </cell>
          <cell r="B129">
            <v>36.84</v>
          </cell>
          <cell r="C129">
            <v>39.08</v>
          </cell>
          <cell r="D129">
            <v>36.27</v>
          </cell>
          <cell r="E129">
            <v>40.89</v>
          </cell>
          <cell r="F129">
            <v>40.69</v>
          </cell>
          <cell r="G129">
            <v>39.18</v>
          </cell>
        </row>
        <row r="129">
          <cell r="I129">
            <v>35.75</v>
          </cell>
        </row>
        <row r="129">
          <cell r="R129">
            <v>43.8740307914077</v>
          </cell>
        </row>
        <row r="130">
          <cell r="A130">
            <v>40148</v>
          </cell>
          <cell r="B130">
            <v>36.84</v>
          </cell>
          <cell r="C130">
            <v>40.73</v>
          </cell>
          <cell r="D130">
            <v>37.82</v>
          </cell>
          <cell r="E130">
            <v>41.68</v>
          </cell>
          <cell r="F130">
            <v>44.59</v>
          </cell>
          <cell r="G130">
            <v>39.06</v>
          </cell>
        </row>
        <row r="130">
          <cell r="I130">
            <v>39.2</v>
          </cell>
        </row>
        <row r="130">
          <cell r="R130">
            <v>46.0763669424072</v>
          </cell>
        </row>
        <row r="131">
          <cell r="A131">
            <v>40179</v>
          </cell>
          <cell r="B131">
            <v>37.83</v>
          </cell>
          <cell r="C131">
            <v>41.89</v>
          </cell>
          <cell r="D131">
            <v>38.65</v>
          </cell>
          <cell r="E131">
            <v>40.74</v>
          </cell>
          <cell r="F131">
            <v>41.8</v>
          </cell>
          <cell r="G131">
            <v>40.25</v>
          </cell>
        </row>
        <row r="131">
          <cell r="I131">
            <v>28.95</v>
          </cell>
        </row>
        <row r="131">
          <cell r="R131">
            <v>47.3095312528845</v>
          </cell>
        </row>
        <row r="132">
          <cell r="A132">
            <v>40210</v>
          </cell>
          <cell r="B132">
            <v>37.6</v>
          </cell>
          <cell r="C132">
            <v>40.37</v>
          </cell>
          <cell r="D132">
            <v>37.23</v>
          </cell>
          <cell r="E132">
            <v>41.13</v>
          </cell>
          <cell r="F132">
            <v>39.91</v>
          </cell>
          <cell r="G132">
            <v>40.02</v>
          </cell>
        </row>
        <row r="132">
          <cell r="I132">
            <v>31.2</v>
          </cell>
        </row>
        <row r="132">
          <cell r="R132">
            <v>45.8645284853736</v>
          </cell>
        </row>
        <row r="133">
          <cell r="A133">
            <v>40238</v>
          </cell>
          <cell r="B133">
            <v>37.61</v>
          </cell>
          <cell r="C133">
            <v>38.85</v>
          </cell>
          <cell r="D133">
            <v>35.33</v>
          </cell>
          <cell r="E133">
            <v>40.53</v>
          </cell>
          <cell r="F133">
            <v>38.46</v>
          </cell>
          <cell r="G133">
            <v>40.04</v>
          </cell>
        </row>
        <row r="133">
          <cell r="I133">
            <v>28.2</v>
          </cell>
        </row>
        <row r="133">
          <cell r="R133">
            <v>44.0646572781334</v>
          </cell>
        </row>
        <row r="134">
          <cell r="A134">
            <v>40269</v>
          </cell>
          <cell r="B134">
            <v>37.38</v>
          </cell>
          <cell r="C134">
            <v>39.63</v>
          </cell>
          <cell r="D134">
            <v>34.62</v>
          </cell>
          <cell r="E134">
            <v>41.33</v>
          </cell>
          <cell r="F134">
            <v>38.51</v>
          </cell>
          <cell r="G134">
            <v>39.81</v>
          </cell>
        </row>
        <row r="134">
          <cell r="I134">
            <v>35.5</v>
          </cell>
        </row>
        <row r="134">
          <cell r="R134">
            <v>40.2859688443743</v>
          </cell>
        </row>
        <row r="135">
          <cell r="A135">
            <v>40299</v>
          </cell>
          <cell r="B135">
            <v>37.39</v>
          </cell>
          <cell r="C135">
            <v>37.46</v>
          </cell>
          <cell r="D135">
            <v>32.48</v>
          </cell>
          <cell r="E135">
            <v>42.31</v>
          </cell>
          <cell r="F135">
            <v>39.03</v>
          </cell>
          <cell r="G135">
            <v>39.82</v>
          </cell>
        </row>
        <row r="135">
          <cell r="I135">
            <v>35.5</v>
          </cell>
        </row>
        <row r="135">
          <cell r="R135">
            <v>40.2561451076389</v>
          </cell>
        </row>
        <row r="136">
          <cell r="A136">
            <v>40330</v>
          </cell>
          <cell r="B136">
            <v>39.41</v>
          </cell>
          <cell r="C136">
            <v>37.99</v>
          </cell>
          <cell r="D136">
            <v>32.97</v>
          </cell>
          <cell r="E136">
            <v>45.77</v>
          </cell>
          <cell r="F136">
            <v>45.4</v>
          </cell>
          <cell r="G136">
            <v>42.91</v>
          </cell>
        </row>
        <row r="136">
          <cell r="I136">
            <v>41.5</v>
          </cell>
        </row>
        <row r="136">
          <cell r="R136">
            <v>40.7075537685124</v>
          </cell>
        </row>
        <row r="137">
          <cell r="A137">
            <v>40360</v>
          </cell>
          <cell r="B137">
            <v>45.83</v>
          </cell>
          <cell r="C137">
            <v>48.41</v>
          </cell>
          <cell r="D137">
            <v>42.06</v>
          </cell>
          <cell r="E137">
            <v>39.56</v>
          </cell>
          <cell r="F137">
            <v>46.4</v>
          </cell>
          <cell r="G137">
            <v>49.92</v>
          </cell>
        </row>
        <row r="137">
          <cell r="I137">
            <v>48.5</v>
          </cell>
        </row>
        <row r="137">
          <cell r="R137">
            <v>41.3406764109345</v>
          </cell>
        </row>
        <row r="138">
          <cell r="A138">
            <v>40391</v>
          </cell>
          <cell r="B138">
            <v>48.31</v>
          </cell>
          <cell r="C138">
            <v>52.03</v>
          </cell>
          <cell r="D138">
            <v>45.9</v>
          </cell>
          <cell r="E138">
            <v>43.47</v>
          </cell>
          <cell r="F138">
            <v>46.53</v>
          </cell>
          <cell r="G138">
            <v>53.25</v>
          </cell>
        </row>
        <row r="138">
          <cell r="I138">
            <v>57.5</v>
          </cell>
        </row>
        <row r="138">
          <cell r="R138">
            <v>41.8077949765333</v>
          </cell>
        </row>
        <row r="139">
          <cell r="A139">
            <v>40422</v>
          </cell>
          <cell r="B139">
            <v>43.13</v>
          </cell>
          <cell r="C139">
            <v>46.65</v>
          </cell>
          <cell r="D139">
            <v>40.89</v>
          </cell>
          <cell r="E139">
            <v>41.27</v>
          </cell>
          <cell r="F139">
            <v>41.01</v>
          </cell>
          <cell r="G139">
            <v>47.23</v>
          </cell>
        </row>
        <row r="139">
          <cell r="I139">
            <v>39.95</v>
          </cell>
        </row>
        <row r="139">
          <cell r="R139">
            <v>41.8472547692617</v>
          </cell>
        </row>
        <row r="140">
          <cell r="A140">
            <v>40452</v>
          </cell>
          <cell r="B140">
            <v>37.96</v>
          </cell>
          <cell r="C140">
            <v>41.27</v>
          </cell>
          <cell r="D140">
            <v>37.79</v>
          </cell>
          <cell r="E140">
            <v>45.07</v>
          </cell>
          <cell r="F140">
            <v>41.49</v>
          </cell>
          <cell r="G140">
            <v>40.48</v>
          </cell>
        </row>
        <row r="140">
          <cell r="I140">
            <v>39.5</v>
          </cell>
        </row>
        <row r="140">
          <cell r="R140">
            <v>41.9510179141902</v>
          </cell>
        </row>
        <row r="141">
          <cell r="A141">
            <v>40483</v>
          </cell>
          <cell r="B141">
            <v>37.28</v>
          </cell>
          <cell r="C141">
            <v>40.25</v>
          </cell>
          <cell r="D141">
            <v>36.84</v>
          </cell>
          <cell r="E141">
            <v>41.65</v>
          </cell>
          <cell r="F141">
            <v>40.9</v>
          </cell>
          <cell r="G141">
            <v>39.59</v>
          </cell>
        </row>
        <row r="141">
          <cell r="I141">
            <v>36.5</v>
          </cell>
        </row>
        <row r="141">
          <cell r="R141">
            <v>44.5704969205364</v>
          </cell>
        </row>
        <row r="142">
          <cell r="A142">
            <v>40513</v>
          </cell>
          <cell r="B142">
            <v>37.29</v>
          </cell>
          <cell r="C142">
            <v>41.81</v>
          </cell>
          <cell r="D142">
            <v>38.29</v>
          </cell>
          <cell r="E142">
            <v>42.37</v>
          </cell>
          <cell r="F142">
            <v>44.83</v>
          </cell>
          <cell r="G142">
            <v>39.49</v>
          </cell>
        </row>
        <row r="142">
          <cell r="I142">
            <v>39.7</v>
          </cell>
        </row>
        <row r="142">
          <cell r="R142">
            <v>46.8029631527122</v>
          </cell>
        </row>
        <row r="143">
          <cell r="A143">
            <v>40544</v>
          </cell>
          <cell r="B143">
            <v>38.22</v>
          </cell>
          <cell r="C143">
            <v>42.95</v>
          </cell>
          <cell r="D143">
            <v>39.09</v>
          </cell>
          <cell r="E143">
            <v>41.23</v>
          </cell>
          <cell r="F143">
            <v>42.03</v>
          </cell>
          <cell r="G143">
            <v>40.59</v>
          </cell>
        </row>
        <row r="143">
          <cell r="I143">
            <v>29.45</v>
          </cell>
        </row>
        <row r="143">
          <cell r="R143">
            <v>43.8132228106247</v>
          </cell>
        </row>
        <row r="144">
          <cell r="A144">
            <v>40575</v>
          </cell>
          <cell r="B144">
            <v>38.01</v>
          </cell>
          <cell r="C144">
            <v>41.52</v>
          </cell>
          <cell r="D144">
            <v>37.76</v>
          </cell>
          <cell r="E144">
            <v>41.7</v>
          </cell>
          <cell r="F144">
            <v>40.13</v>
          </cell>
          <cell r="G144">
            <v>40.38</v>
          </cell>
        </row>
        <row r="144">
          <cell r="I144">
            <v>31.7</v>
          </cell>
        </row>
        <row r="144">
          <cell r="R144">
            <v>42.4372892054553</v>
          </cell>
        </row>
        <row r="145">
          <cell r="A145">
            <v>40603</v>
          </cell>
          <cell r="B145">
            <v>38.01</v>
          </cell>
          <cell r="C145">
            <v>40.08</v>
          </cell>
          <cell r="D145">
            <v>35.99</v>
          </cell>
          <cell r="E145">
            <v>41.16</v>
          </cell>
          <cell r="F145">
            <v>38.67</v>
          </cell>
          <cell r="G145">
            <v>40.39</v>
          </cell>
        </row>
        <row r="145">
          <cell r="I145">
            <v>28.7</v>
          </cell>
        </row>
        <row r="145">
          <cell r="R145">
            <v>40.7262651020546</v>
          </cell>
        </row>
        <row r="146">
          <cell r="A146">
            <v>40634</v>
          </cell>
          <cell r="B146">
            <v>37.81</v>
          </cell>
          <cell r="C146">
            <v>40.82</v>
          </cell>
          <cell r="D146">
            <v>35.33</v>
          </cell>
          <cell r="E146">
            <v>42.18</v>
          </cell>
          <cell r="F146">
            <v>38.71</v>
          </cell>
          <cell r="G146">
            <v>40.19</v>
          </cell>
        </row>
        <row r="146">
          <cell r="I146">
            <v>36</v>
          </cell>
        </row>
        <row r="146">
          <cell r="R146">
            <v>37.3248774951594</v>
          </cell>
        </row>
        <row r="147">
          <cell r="A147">
            <v>40664</v>
          </cell>
          <cell r="B147">
            <v>37.81</v>
          </cell>
          <cell r="C147">
            <v>38.78</v>
          </cell>
          <cell r="D147">
            <v>33.34</v>
          </cell>
          <cell r="E147">
            <v>43.11</v>
          </cell>
          <cell r="F147">
            <v>39.24</v>
          </cell>
          <cell r="G147">
            <v>40.19</v>
          </cell>
        </row>
        <row r="147">
          <cell r="I147">
            <v>36</v>
          </cell>
        </row>
        <row r="147">
          <cell r="R147">
            <v>37.2907875467763</v>
          </cell>
        </row>
        <row r="148">
          <cell r="A148">
            <v>40695</v>
          </cell>
          <cell r="B148">
            <v>39.69</v>
          </cell>
          <cell r="C148">
            <v>39.28</v>
          </cell>
          <cell r="D148">
            <v>33.79</v>
          </cell>
          <cell r="E148">
            <v>46.47</v>
          </cell>
          <cell r="F148">
            <v>45.67</v>
          </cell>
          <cell r="G148">
            <v>43.05</v>
          </cell>
        </row>
        <row r="148">
          <cell r="I148">
            <v>42</v>
          </cell>
        </row>
        <row r="148">
          <cell r="R148">
            <v>37.7121177290212</v>
          </cell>
        </row>
        <row r="149">
          <cell r="A149">
            <v>40725</v>
          </cell>
          <cell r="B149">
            <v>45.63</v>
          </cell>
          <cell r="C149">
            <v>49.11</v>
          </cell>
          <cell r="D149">
            <v>42.27</v>
          </cell>
          <cell r="E149">
            <v>39.58</v>
          </cell>
          <cell r="F149">
            <v>46.73</v>
          </cell>
          <cell r="G149">
            <v>49.52</v>
          </cell>
        </row>
        <row r="149">
          <cell r="I149">
            <v>49</v>
          </cell>
        </row>
        <row r="149">
          <cell r="R149">
            <v>38.3055347442626</v>
          </cell>
        </row>
        <row r="150">
          <cell r="A150">
            <v>40756</v>
          </cell>
          <cell r="B150">
            <v>47.92</v>
          </cell>
          <cell r="C150">
            <v>52.52</v>
          </cell>
          <cell r="D150">
            <v>45.85</v>
          </cell>
          <cell r="E150">
            <v>43.21</v>
          </cell>
          <cell r="F150">
            <v>46.89</v>
          </cell>
          <cell r="G150">
            <v>52.59</v>
          </cell>
        </row>
        <row r="150">
          <cell r="I150">
            <v>58</v>
          </cell>
        </row>
        <row r="150">
          <cell r="R150">
            <v>38.7414522457679</v>
          </cell>
        </row>
        <row r="151">
          <cell r="A151">
            <v>40787</v>
          </cell>
          <cell r="B151">
            <v>43.13</v>
          </cell>
          <cell r="C151">
            <v>47.45</v>
          </cell>
          <cell r="D151">
            <v>41.18</v>
          </cell>
          <cell r="E151">
            <v>41.16</v>
          </cell>
          <cell r="F151">
            <v>41.3</v>
          </cell>
          <cell r="G151">
            <v>47.03</v>
          </cell>
        </row>
        <row r="151">
          <cell r="I151">
            <v>40.45</v>
          </cell>
        </row>
        <row r="151">
          <cell r="R151">
            <v>38.7725124820291</v>
          </cell>
        </row>
        <row r="152">
          <cell r="A152">
            <v>40817</v>
          </cell>
          <cell r="B152">
            <v>38.34</v>
          </cell>
          <cell r="C152">
            <v>42.38</v>
          </cell>
          <cell r="D152">
            <v>38.29</v>
          </cell>
          <cell r="E152">
            <v>45.95</v>
          </cell>
          <cell r="F152">
            <v>41.71</v>
          </cell>
          <cell r="G152">
            <v>40.8</v>
          </cell>
        </row>
        <row r="152">
          <cell r="I152">
            <v>40</v>
          </cell>
        </row>
        <row r="152">
          <cell r="R152">
            <v>38.8646033172708</v>
          </cell>
        </row>
        <row r="153">
          <cell r="A153">
            <v>40848</v>
          </cell>
          <cell r="B153">
            <v>37.72</v>
          </cell>
          <cell r="C153">
            <v>41.42</v>
          </cell>
          <cell r="D153">
            <v>37.41</v>
          </cell>
          <cell r="E153">
            <v>42.39</v>
          </cell>
          <cell r="F153">
            <v>41.11</v>
          </cell>
          <cell r="G153">
            <v>39.99</v>
          </cell>
        </row>
        <row r="153">
          <cell r="I153">
            <v>37</v>
          </cell>
        </row>
        <row r="153">
          <cell r="R153">
            <v>41.9527223573182</v>
          </cell>
        </row>
        <row r="154">
          <cell r="A154">
            <v>40878</v>
          </cell>
          <cell r="B154">
            <v>37.72</v>
          </cell>
          <cell r="C154">
            <v>42.89</v>
          </cell>
          <cell r="D154">
            <v>38.75</v>
          </cell>
          <cell r="E154">
            <v>43.05</v>
          </cell>
          <cell r="F154">
            <v>45.07</v>
          </cell>
          <cell r="G154">
            <v>39.88</v>
          </cell>
        </row>
        <row r="154">
          <cell r="I154">
            <v>40.2</v>
          </cell>
        </row>
        <row r="154">
          <cell r="R154">
            <v>44.05861496426</v>
          </cell>
        </row>
        <row r="155">
          <cell r="A155">
            <v>40909</v>
          </cell>
          <cell r="B155">
            <v>38.6</v>
          </cell>
          <cell r="C155">
            <v>44.06</v>
          </cell>
          <cell r="D155">
            <v>39.53</v>
          </cell>
          <cell r="E155">
            <v>41.72</v>
          </cell>
          <cell r="F155">
            <v>42.26</v>
          </cell>
          <cell r="G155">
            <v>40.92</v>
          </cell>
        </row>
        <row r="155">
          <cell r="I155">
            <v>29.7</v>
          </cell>
        </row>
        <row r="155">
          <cell r="R155">
            <v>43.8132228106247</v>
          </cell>
        </row>
        <row r="156">
          <cell r="A156">
            <v>40940</v>
          </cell>
          <cell r="B156">
            <v>38.41</v>
          </cell>
          <cell r="C156">
            <v>42.71</v>
          </cell>
          <cell r="D156">
            <v>38.29</v>
          </cell>
          <cell r="E156">
            <v>42.26</v>
          </cell>
          <cell r="F156">
            <v>40.36</v>
          </cell>
          <cell r="G156">
            <v>40.73</v>
          </cell>
        </row>
        <row r="156">
          <cell r="I156">
            <v>31.95</v>
          </cell>
        </row>
        <row r="156">
          <cell r="R156">
            <v>42.4372892054553</v>
          </cell>
        </row>
      </sheetData>
      <sheetData sheetId="15">
        <row r="6">
          <cell r="R6" t="str">
            <v>ALBERTA</v>
          </cell>
        </row>
        <row r="7">
          <cell r="A7">
            <v>37172</v>
          </cell>
          <cell r="B7">
            <v>23.85</v>
          </cell>
          <cell r="C7">
            <v>23.5</v>
          </cell>
          <cell r="D7">
            <v>22.7</v>
          </cell>
          <cell r="E7">
            <v>20.09</v>
          </cell>
          <cell r="F7">
            <v>24.03</v>
          </cell>
          <cell r="G7">
            <v>24.85</v>
          </cell>
        </row>
        <row r="7">
          <cell r="I7">
            <v>24.03</v>
          </cell>
        </row>
        <row r="7">
          <cell r="R7">
            <v>35</v>
          </cell>
        </row>
        <row r="8">
          <cell r="A8">
            <v>37173</v>
          </cell>
          <cell r="B8">
            <v>23.5</v>
          </cell>
          <cell r="C8">
            <v>23.5</v>
          </cell>
          <cell r="D8">
            <v>22.8</v>
          </cell>
          <cell r="E8">
            <v>23.97</v>
          </cell>
          <cell r="F8">
            <v>23.65</v>
          </cell>
          <cell r="G8">
            <v>24.5</v>
          </cell>
        </row>
        <row r="8">
          <cell r="I8">
            <v>27.1875</v>
          </cell>
        </row>
        <row r="8">
          <cell r="R8">
            <v>43</v>
          </cell>
        </row>
        <row r="9">
          <cell r="A9">
            <v>37174</v>
          </cell>
          <cell r="B9">
            <v>23.5</v>
          </cell>
          <cell r="C9">
            <v>23.5</v>
          </cell>
          <cell r="D9">
            <v>22.8</v>
          </cell>
          <cell r="E9">
            <v>23.7</v>
          </cell>
          <cell r="F9">
            <v>23.65</v>
          </cell>
          <cell r="G9">
            <v>24.5</v>
          </cell>
        </row>
        <row r="9">
          <cell r="I9">
            <v>27.1875</v>
          </cell>
        </row>
        <row r="9">
          <cell r="R9">
            <v>39.75</v>
          </cell>
        </row>
        <row r="10">
          <cell r="A10">
            <v>37175</v>
          </cell>
          <cell r="B10">
            <v>23.5</v>
          </cell>
          <cell r="C10">
            <v>23.5</v>
          </cell>
          <cell r="D10">
            <v>22.8</v>
          </cell>
          <cell r="E10">
            <v>23.7</v>
          </cell>
          <cell r="F10">
            <v>23.65</v>
          </cell>
          <cell r="G10">
            <v>24.5</v>
          </cell>
        </row>
        <row r="10">
          <cell r="I10">
            <v>27.1875</v>
          </cell>
        </row>
        <row r="10">
          <cell r="R10">
            <v>39.75</v>
          </cell>
        </row>
        <row r="11">
          <cell r="A11">
            <v>37176</v>
          </cell>
          <cell r="B11">
            <v>23.5</v>
          </cell>
          <cell r="C11">
            <v>23.5</v>
          </cell>
          <cell r="D11">
            <v>22.8</v>
          </cell>
          <cell r="E11">
            <v>23.7</v>
          </cell>
          <cell r="F11">
            <v>23.65</v>
          </cell>
          <cell r="G11">
            <v>24.5</v>
          </cell>
        </row>
        <row r="11">
          <cell r="I11">
            <v>27.1875</v>
          </cell>
        </row>
        <row r="11">
          <cell r="R11">
            <v>39.75</v>
          </cell>
        </row>
        <row r="12">
          <cell r="A12">
            <v>37179</v>
          </cell>
          <cell r="B12">
            <v>23.5</v>
          </cell>
          <cell r="C12">
            <v>23.5</v>
          </cell>
          <cell r="D12">
            <v>22.8</v>
          </cell>
          <cell r="E12">
            <v>23.7</v>
          </cell>
          <cell r="F12">
            <v>23.65</v>
          </cell>
          <cell r="G12">
            <v>24.5</v>
          </cell>
        </row>
        <row r="12">
          <cell r="I12">
            <v>27.1875</v>
          </cell>
        </row>
        <row r="12">
          <cell r="R12">
            <v>39.75</v>
          </cell>
        </row>
        <row r="13">
          <cell r="A13">
            <v>37180</v>
          </cell>
          <cell r="B13">
            <v>23.5</v>
          </cell>
          <cell r="C13">
            <v>23.5</v>
          </cell>
          <cell r="D13">
            <v>22.8</v>
          </cell>
          <cell r="E13">
            <v>23.7</v>
          </cell>
          <cell r="F13">
            <v>23.65</v>
          </cell>
          <cell r="G13">
            <v>24.5</v>
          </cell>
        </row>
        <row r="13">
          <cell r="I13">
            <v>27.1875</v>
          </cell>
        </row>
        <row r="13">
          <cell r="R13">
            <v>39.75</v>
          </cell>
        </row>
        <row r="14">
          <cell r="A14">
            <v>37181</v>
          </cell>
          <cell r="B14">
            <v>23.5</v>
          </cell>
          <cell r="C14">
            <v>23.5</v>
          </cell>
          <cell r="D14">
            <v>22.8</v>
          </cell>
          <cell r="E14">
            <v>23.7</v>
          </cell>
          <cell r="F14">
            <v>23.65</v>
          </cell>
          <cell r="G14">
            <v>24.5</v>
          </cell>
        </row>
        <row r="14">
          <cell r="I14">
            <v>27.1875</v>
          </cell>
        </row>
        <row r="14">
          <cell r="R14">
            <v>39.75</v>
          </cell>
        </row>
        <row r="15">
          <cell r="A15">
            <v>37182</v>
          </cell>
          <cell r="B15">
            <v>23.5</v>
          </cell>
          <cell r="C15">
            <v>23.5</v>
          </cell>
          <cell r="D15">
            <v>22.8</v>
          </cell>
          <cell r="E15">
            <v>23.7</v>
          </cell>
          <cell r="F15">
            <v>23.65</v>
          </cell>
          <cell r="G15">
            <v>24.5</v>
          </cell>
        </row>
        <row r="15">
          <cell r="I15">
            <v>27.1875</v>
          </cell>
        </row>
        <row r="15">
          <cell r="R15">
            <v>39.75</v>
          </cell>
        </row>
        <row r="16">
          <cell r="A16">
            <v>37183</v>
          </cell>
          <cell r="B16">
            <v>23.5</v>
          </cell>
          <cell r="C16">
            <v>23.5</v>
          </cell>
          <cell r="D16">
            <v>22.8</v>
          </cell>
          <cell r="E16">
            <v>23.7</v>
          </cell>
          <cell r="F16">
            <v>23.65</v>
          </cell>
          <cell r="G16">
            <v>24.5</v>
          </cell>
        </row>
        <row r="16">
          <cell r="I16">
            <v>27.1875</v>
          </cell>
        </row>
        <row r="16">
          <cell r="R16">
            <v>39.75</v>
          </cell>
        </row>
        <row r="17">
          <cell r="A17">
            <v>37186</v>
          </cell>
          <cell r="B17">
            <v>23.5</v>
          </cell>
          <cell r="C17">
            <v>23.5</v>
          </cell>
          <cell r="D17">
            <v>22.8</v>
          </cell>
          <cell r="E17">
            <v>23.7</v>
          </cell>
          <cell r="F17">
            <v>23.65</v>
          </cell>
          <cell r="G17">
            <v>24.5</v>
          </cell>
        </row>
        <row r="17">
          <cell r="I17">
            <v>27.1875</v>
          </cell>
        </row>
        <row r="17">
          <cell r="R17">
            <v>39.75</v>
          </cell>
        </row>
        <row r="18">
          <cell r="A18">
            <v>37187</v>
          </cell>
          <cell r="B18">
            <v>23.5</v>
          </cell>
          <cell r="C18">
            <v>23.5</v>
          </cell>
          <cell r="D18">
            <v>22.8</v>
          </cell>
          <cell r="E18">
            <v>23.7</v>
          </cell>
          <cell r="F18">
            <v>23.65</v>
          </cell>
          <cell r="G18">
            <v>24.5</v>
          </cell>
        </row>
        <row r="18">
          <cell r="I18">
            <v>27.1875</v>
          </cell>
        </row>
        <row r="18">
          <cell r="R18">
            <v>39.75</v>
          </cell>
        </row>
        <row r="19">
          <cell r="A19">
            <v>37188</v>
          </cell>
          <cell r="B19">
            <v>23.5</v>
          </cell>
          <cell r="C19">
            <v>23.5</v>
          </cell>
          <cell r="D19">
            <v>22.8</v>
          </cell>
          <cell r="E19">
            <v>23.7</v>
          </cell>
          <cell r="F19">
            <v>23.65</v>
          </cell>
          <cell r="G19">
            <v>24.5</v>
          </cell>
        </row>
        <row r="19">
          <cell r="I19">
            <v>27.1875</v>
          </cell>
        </row>
        <row r="19">
          <cell r="R19">
            <v>39.75</v>
          </cell>
        </row>
        <row r="20">
          <cell r="A20">
            <v>37189</v>
          </cell>
          <cell r="B20">
            <v>23.5</v>
          </cell>
          <cell r="C20">
            <v>23.5</v>
          </cell>
          <cell r="D20">
            <v>22.8</v>
          </cell>
          <cell r="E20">
            <v>23.7</v>
          </cell>
          <cell r="F20">
            <v>23.65</v>
          </cell>
          <cell r="G20">
            <v>24.5</v>
          </cell>
        </row>
        <row r="20">
          <cell r="I20">
            <v>27.1875</v>
          </cell>
        </row>
        <row r="20">
          <cell r="R20">
            <v>39.75</v>
          </cell>
        </row>
        <row r="21">
          <cell r="A21">
            <v>37190</v>
          </cell>
          <cell r="B21">
            <v>23.5</v>
          </cell>
          <cell r="C21">
            <v>23.5</v>
          </cell>
          <cell r="D21">
            <v>22.8</v>
          </cell>
          <cell r="E21">
            <v>23.7</v>
          </cell>
          <cell r="F21">
            <v>23.65</v>
          </cell>
          <cell r="G21">
            <v>24.5</v>
          </cell>
        </row>
        <row r="21">
          <cell r="I21">
            <v>27.1875</v>
          </cell>
        </row>
        <row r="21">
          <cell r="R21">
            <v>39.75</v>
          </cell>
        </row>
        <row r="22">
          <cell r="A22">
            <v>37193</v>
          </cell>
          <cell r="B22">
            <v>23.5</v>
          </cell>
          <cell r="C22">
            <v>23.5</v>
          </cell>
          <cell r="D22">
            <v>22.8</v>
          </cell>
          <cell r="E22">
            <v>23.7</v>
          </cell>
          <cell r="F22">
            <v>23.65</v>
          </cell>
          <cell r="G22">
            <v>24.5</v>
          </cell>
        </row>
        <row r="22">
          <cell r="I22">
            <v>27.1875</v>
          </cell>
        </row>
        <row r="22">
          <cell r="R22">
            <v>39.75</v>
          </cell>
        </row>
        <row r="23">
          <cell r="A23">
            <v>37194</v>
          </cell>
          <cell r="B23">
            <v>23.5</v>
          </cell>
          <cell r="C23">
            <v>23.5</v>
          </cell>
          <cell r="D23">
            <v>22.8</v>
          </cell>
          <cell r="E23">
            <v>23.7</v>
          </cell>
          <cell r="F23">
            <v>23.65</v>
          </cell>
          <cell r="G23">
            <v>24.5</v>
          </cell>
        </row>
        <row r="23">
          <cell r="I23">
            <v>27.1875</v>
          </cell>
        </row>
        <row r="23">
          <cell r="R23">
            <v>39.75</v>
          </cell>
        </row>
        <row r="24">
          <cell r="A24">
            <v>37195</v>
          </cell>
          <cell r="B24">
            <v>23.5</v>
          </cell>
          <cell r="C24">
            <v>23.5</v>
          </cell>
          <cell r="D24">
            <v>22.8</v>
          </cell>
          <cell r="E24">
            <v>23.7</v>
          </cell>
          <cell r="F24">
            <v>23.65</v>
          </cell>
          <cell r="G24">
            <v>24.5</v>
          </cell>
        </row>
        <row r="24">
          <cell r="I24">
            <v>27.1875</v>
          </cell>
        </row>
        <row r="24">
          <cell r="R24">
            <v>39.75</v>
          </cell>
        </row>
        <row r="25">
          <cell r="A25">
            <v>37196</v>
          </cell>
          <cell r="B25">
            <v>24.75</v>
          </cell>
          <cell r="C25">
            <v>27.75</v>
          </cell>
          <cell r="D25">
            <v>27</v>
          </cell>
          <cell r="E25">
            <v>26.9</v>
          </cell>
          <cell r="F25">
            <v>25.65</v>
          </cell>
          <cell r="G25">
            <v>25.75</v>
          </cell>
        </row>
        <row r="25">
          <cell r="I25">
            <v>24.9</v>
          </cell>
        </row>
        <row r="25">
          <cell r="R25">
            <v>38.6999969482422</v>
          </cell>
        </row>
        <row r="26">
          <cell r="A26">
            <v>37197</v>
          </cell>
          <cell r="B26">
            <v>24.75</v>
          </cell>
          <cell r="C26">
            <v>27.75</v>
          </cell>
          <cell r="D26">
            <v>27</v>
          </cell>
          <cell r="E26">
            <v>26.9</v>
          </cell>
          <cell r="F26">
            <v>25.65</v>
          </cell>
          <cell r="G26">
            <v>25.75</v>
          </cell>
        </row>
        <row r="26">
          <cell r="I26">
            <v>24.9</v>
          </cell>
        </row>
        <row r="26">
          <cell r="R26">
            <v>38.6999969482422</v>
          </cell>
        </row>
        <row r="27">
          <cell r="A27">
            <v>37200</v>
          </cell>
          <cell r="B27">
            <v>24.75</v>
          </cell>
          <cell r="C27">
            <v>27.75</v>
          </cell>
          <cell r="D27">
            <v>27</v>
          </cell>
          <cell r="E27">
            <v>26.9</v>
          </cell>
          <cell r="F27">
            <v>25.65</v>
          </cell>
          <cell r="G27">
            <v>25.75</v>
          </cell>
        </row>
        <row r="27">
          <cell r="I27">
            <v>20.1749992370605</v>
          </cell>
        </row>
        <row r="27">
          <cell r="R27">
            <v>38.6999966430664</v>
          </cell>
        </row>
        <row r="28">
          <cell r="A28">
            <v>37225</v>
          </cell>
          <cell r="B28">
            <v>24.75</v>
          </cell>
          <cell r="C28">
            <v>27.75</v>
          </cell>
          <cell r="D28">
            <v>27</v>
          </cell>
          <cell r="E28">
            <v>26.9</v>
          </cell>
          <cell r="F28">
            <v>25.65</v>
          </cell>
          <cell r="G28">
            <v>25.75</v>
          </cell>
        </row>
        <row r="28">
          <cell r="I28">
            <v>25.65</v>
          </cell>
        </row>
        <row r="28">
          <cell r="R28">
            <v>36.6999969482422</v>
          </cell>
        </row>
        <row r="29">
          <cell r="A29">
            <v>37226</v>
          </cell>
          <cell r="B29">
            <v>29.5</v>
          </cell>
          <cell r="C29">
            <v>34.25</v>
          </cell>
          <cell r="D29">
            <v>34</v>
          </cell>
          <cell r="E29">
            <v>32.75</v>
          </cell>
          <cell r="F29">
            <v>29.95</v>
          </cell>
          <cell r="G29">
            <v>31.5</v>
          </cell>
        </row>
        <row r="29">
          <cell r="I29">
            <v>29.95</v>
          </cell>
        </row>
        <row r="29">
          <cell r="R29">
            <v>43.5499992370606</v>
          </cell>
        </row>
        <row r="30">
          <cell r="A30">
            <v>37257</v>
          </cell>
          <cell r="B30">
            <v>30</v>
          </cell>
          <cell r="C30">
            <v>33.5</v>
          </cell>
          <cell r="D30">
            <v>33.75</v>
          </cell>
          <cell r="E30">
            <v>34</v>
          </cell>
          <cell r="F30">
            <v>31.75</v>
          </cell>
          <cell r="G30">
            <v>31.5</v>
          </cell>
        </row>
        <row r="30">
          <cell r="I30">
            <v>31.75</v>
          </cell>
        </row>
        <row r="30">
          <cell r="R30">
            <v>45.1585133361816</v>
          </cell>
        </row>
        <row r="31">
          <cell r="A31">
            <v>37288</v>
          </cell>
          <cell r="B31">
            <v>29</v>
          </cell>
          <cell r="C31">
            <v>31.4</v>
          </cell>
          <cell r="D31">
            <v>31.5</v>
          </cell>
          <cell r="E31">
            <v>33.5</v>
          </cell>
          <cell r="F31">
            <v>31.75</v>
          </cell>
          <cell r="G31">
            <v>30.25</v>
          </cell>
        </row>
        <row r="31">
          <cell r="I31">
            <v>31.75</v>
          </cell>
        </row>
        <row r="31">
          <cell r="R31">
            <v>44.7747375488281</v>
          </cell>
        </row>
        <row r="32">
          <cell r="A32">
            <v>37316</v>
          </cell>
          <cell r="B32">
            <v>29</v>
          </cell>
          <cell r="C32">
            <v>28</v>
          </cell>
          <cell r="D32">
            <v>28</v>
          </cell>
          <cell r="E32">
            <v>31.5</v>
          </cell>
          <cell r="F32">
            <v>29.5</v>
          </cell>
          <cell r="G32">
            <v>30.25</v>
          </cell>
        </row>
        <row r="32">
          <cell r="I32">
            <v>29.5</v>
          </cell>
        </row>
        <row r="32">
          <cell r="R32">
            <v>43.549059753418</v>
          </cell>
        </row>
        <row r="33">
          <cell r="A33">
            <v>37347</v>
          </cell>
          <cell r="B33">
            <v>29.5</v>
          </cell>
          <cell r="C33">
            <v>29.25</v>
          </cell>
          <cell r="D33">
            <v>27.25</v>
          </cell>
          <cell r="E33">
            <v>29.25</v>
          </cell>
          <cell r="F33">
            <v>29.25</v>
          </cell>
          <cell r="G33">
            <v>31.5</v>
          </cell>
        </row>
        <row r="33">
          <cell r="I33">
            <v>29.25</v>
          </cell>
        </row>
        <row r="33">
          <cell r="R33">
            <v>40.9142768859863</v>
          </cell>
        </row>
        <row r="34">
          <cell r="A34">
            <v>37377</v>
          </cell>
          <cell r="B34">
            <v>32.5</v>
          </cell>
          <cell r="C34">
            <v>29</v>
          </cell>
          <cell r="D34">
            <v>26.5</v>
          </cell>
          <cell r="E34">
            <v>29.25</v>
          </cell>
          <cell r="F34">
            <v>32.5</v>
          </cell>
          <cell r="G34">
            <v>35.5</v>
          </cell>
        </row>
        <row r="34">
          <cell r="I34">
            <v>29.25</v>
          </cell>
        </row>
        <row r="34">
          <cell r="R34">
            <v>41.3892868041992</v>
          </cell>
        </row>
        <row r="35">
          <cell r="A35">
            <v>37408</v>
          </cell>
          <cell r="B35">
            <v>41</v>
          </cell>
          <cell r="C35">
            <v>30.5</v>
          </cell>
          <cell r="D35">
            <v>28</v>
          </cell>
          <cell r="E35">
            <v>36</v>
          </cell>
          <cell r="F35">
            <v>37.25</v>
          </cell>
          <cell r="G35">
            <v>46</v>
          </cell>
        </row>
        <row r="35">
          <cell r="I35">
            <v>36</v>
          </cell>
        </row>
        <row r="35">
          <cell r="R35">
            <v>42.2298990161576</v>
          </cell>
        </row>
        <row r="36">
          <cell r="A36">
            <v>37438</v>
          </cell>
          <cell r="B36">
            <v>48</v>
          </cell>
          <cell r="C36">
            <v>43.5</v>
          </cell>
          <cell r="D36">
            <v>40.5</v>
          </cell>
          <cell r="E36">
            <v>44</v>
          </cell>
          <cell r="F36">
            <v>46.5</v>
          </cell>
          <cell r="G36">
            <v>55</v>
          </cell>
        </row>
        <row r="36">
          <cell r="I36">
            <v>44</v>
          </cell>
        </row>
        <row r="36">
          <cell r="R36">
            <v>44.7396828136329</v>
          </cell>
        </row>
        <row r="37">
          <cell r="A37">
            <v>37469</v>
          </cell>
          <cell r="B37">
            <v>55</v>
          </cell>
          <cell r="C37">
            <v>51</v>
          </cell>
          <cell r="D37">
            <v>48.5</v>
          </cell>
          <cell r="E37">
            <v>51</v>
          </cell>
          <cell r="F37">
            <v>52.5</v>
          </cell>
          <cell r="G37">
            <v>65</v>
          </cell>
        </row>
        <row r="37">
          <cell r="I37">
            <v>51</v>
          </cell>
        </row>
        <row r="37">
          <cell r="R37">
            <v>45.4433883554005</v>
          </cell>
        </row>
        <row r="38">
          <cell r="A38">
            <v>37500</v>
          </cell>
          <cell r="B38">
            <v>46</v>
          </cell>
          <cell r="C38">
            <v>44</v>
          </cell>
          <cell r="D38">
            <v>40.5</v>
          </cell>
          <cell r="E38">
            <v>43</v>
          </cell>
          <cell r="F38">
            <v>39</v>
          </cell>
          <cell r="G38">
            <v>53</v>
          </cell>
        </row>
        <row r="38">
          <cell r="I38">
            <v>39</v>
          </cell>
        </row>
        <row r="38">
          <cell r="R38">
            <v>45.4313734203335</v>
          </cell>
        </row>
        <row r="39">
          <cell r="A39">
            <v>37530</v>
          </cell>
          <cell r="B39">
            <v>33.5</v>
          </cell>
          <cell r="C39">
            <v>34</v>
          </cell>
          <cell r="D39">
            <v>35.25</v>
          </cell>
          <cell r="E39">
            <v>37</v>
          </cell>
          <cell r="F39">
            <v>35</v>
          </cell>
          <cell r="G39">
            <v>36</v>
          </cell>
        </row>
        <row r="39">
          <cell r="I39">
            <v>35</v>
          </cell>
        </row>
        <row r="39">
          <cell r="R39">
            <v>44.1544621873648</v>
          </cell>
        </row>
        <row r="40">
          <cell r="A40">
            <v>37561</v>
          </cell>
          <cell r="B40">
            <v>32</v>
          </cell>
          <cell r="C40">
            <v>32</v>
          </cell>
          <cell r="D40">
            <v>33</v>
          </cell>
          <cell r="E40">
            <v>34.75</v>
          </cell>
          <cell r="F40">
            <v>34.25</v>
          </cell>
          <cell r="G40">
            <v>34</v>
          </cell>
        </row>
        <row r="40">
          <cell r="I40">
            <v>34.25</v>
          </cell>
        </row>
        <row r="40">
          <cell r="R40">
            <v>49.117737143934</v>
          </cell>
        </row>
        <row r="41">
          <cell r="A41">
            <v>37591</v>
          </cell>
          <cell r="B41">
            <v>32.5</v>
          </cell>
          <cell r="C41">
            <v>34</v>
          </cell>
          <cell r="D41">
            <v>35</v>
          </cell>
          <cell r="E41">
            <v>37</v>
          </cell>
          <cell r="F41">
            <v>36.5</v>
          </cell>
          <cell r="G41">
            <v>34.5</v>
          </cell>
        </row>
        <row r="41">
          <cell r="I41">
            <v>36.5</v>
          </cell>
        </row>
        <row r="41">
          <cell r="R41">
            <v>53.0217597966687</v>
          </cell>
        </row>
        <row r="42">
          <cell r="A42">
            <v>37622</v>
          </cell>
          <cell r="B42">
            <v>33.75</v>
          </cell>
          <cell r="C42">
            <v>37</v>
          </cell>
          <cell r="D42">
            <v>38</v>
          </cell>
          <cell r="E42">
            <v>38</v>
          </cell>
          <cell r="F42">
            <v>37.25</v>
          </cell>
          <cell r="G42">
            <v>35.75</v>
          </cell>
        </row>
        <row r="42">
          <cell r="I42">
            <v>27.25</v>
          </cell>
        </row>
        <row r="42">
          <cell r="R42">
            <v>46.4167716673965</v>
          </cell>
        </row>
        <row r="43">
          <cell r="A43">
            <v>37653</v>
          </cell>
          <cell r="B43">
            <v>33.25</v>
          </cell>
          <cell r="C43">
            <v>34</v>
          </cell>
          <cell r="D43">
            <v>35</v>
          </cell>
          <cell r="E43">
            <v>37</v>
          </cell>
          <cell r="F43">
            <v>36.25</v>
          </cell>
          <cell r="G43">
            <v>35.25</v>
          </cell>
        </row>
        <row r="43">
          <cell r="I43">
            <v>26.25</v>
          </cell>
        </row>
        <row r="43">
          <cell r="R43">
            <v>45.0208177335012</v>
          </cell>
        </row>
        <row r="44">
          <cell r="A44">
            <v>37681</v>
          </cell>
          <cell r="B44">
            <v>33.25</v>
          </cell>
          <cell r="C44">
            <v>31</v>
          </cell>
          <cell r="D44">
            <v>31</v>
          </cell>
          <cell r="E44">
            <v>34.5</v>
          </cell>
          <cell r="F44">
            <v>33.75</v>
          </cell>
          <cell r="G44">
            <v>35.25</v>
          </cell>
        </row>
        <row r="44">
          <cell r="I44">
            <v>23.75</v>
          </cell>
        </row>
        <row r="44">
          <cell r="R44">
            <v>43.3109966960218</v>
          </cell>
        </row>
        <row r="45">
          <cell r="A45">
            <v>37712</v>
          </cell>
          <cell r="B45">
            <v>32.75</v>
          </cell>
          <cell r="C45">
            <v>32.5</v>
          </cell>
          <cell r="D45">
            <v>29.5</v>
          </cell>
          <cell r="E45">
            <v>32.25</v>
          </cell>
          <cell r="F45">
            <v>33.25</v>
          </cell>
          <cell r="G45">
            <v>34.75</v>
          </cell>
        </row>
        <row r="45">
          <cell r="I45">
            <v>22.25</v>
          </cell>
        </row>
        <row r="45">
          <cell r="R45">
            <v>40.6638975226979</v>
          </cell>
        </row>
        <row r="46">
          <cell r="A46">
            <v>37742</v>
          </cell>
          <cell r="B46">
            <v>32.75</v>
          </cell>
          <cell r="C46">
            <v>28.25</v>
          </cell>
          <cell r="D46">
            <v>25</v>
          </cell>
          <cell r="E46">
            <v>33.25</v>
          </cell>
          <cell r="F46">
            <v>34</v>
          </cell>
          <cell r="G46">
            <v>34.75</v>
          </cell>
        </row>
        <row r="46">
          <cell r="I46">
            <v>23.25</v>
          </cell>
        </row>
        <row r="46">
          <cell r="R46">
            <v>40.8255520664011</v>
          </cell>
        </row>
        <row r="47">
          <cell r="A47">
            <v>37773</v>
          </cell>
          <cell r="B47">
            <v>37.25</v>
          </cell>
          <cell r="C47">
            <v>29.25</v>
          </cell>
          <cell r="D47">
            <v>26</v>
          </cell>
          <cell r="E47">
            <v>37.25</v>
          </cell>
          <cell r="F47">
            <v>43</v>
          </cell>
          <cell r="G47">
            <v>41.75</v>
          </cell>
        </row>
        <row r="47">
          <cell r="I47">
            <v>27.25</v>
          </cell>
        </row>
        <row r="47">
          <cell r="R47">
            <v>41.2992175391979</v>
          </cell>
        </row>
        <row r="48">
          <cell r="A48">
            <v>37803</v>
          </cell>
          <cell r="B48">
            <v>51.5</v>
          </cell>
          <cell r="C48">
            <v>49.5</v>
          </cell>
          <cell r="D48">
            <v>45</v>
          </cell>
          <cell r="E48">
            <v>47.5</v>
          </cell>
          <cell r="F48">
            <v>53.25</v>
          </cell>
          <cell r="G48">
            <v>57.5</v>
          </cell>
        </row>
        <row r="48">
          <cell r="I48">
            <v>37.5</v>
          </cell>
        </row>
        <row r="48">
          <cell r="R48">
            <v>41.6939718198732</v>
          </cell>
        </row>
        <row r="49">
          <cell r="A49">
            <v>37834</v>
          </cell>
          <cell r="B49">
            <v>57</v>
          </cell>
          <cell r="C49">
            <v>56.5</v>
          </cell>
          <cell r="D49">
            <v>53</v>
          </cell>
          <cell r="E49">
            <v>56.25</v>
          </cell>
          <cell r="F49">
            <v>57.25</v>
          </cell>
          <cell r="G49">
            <v>65</v>
          </cell>
        </row>
        <row r="49">
          <cell r="I49">
            <v>46.25</v>
          </cell>
        </row>
        <row r="49">
          <cell r="R49">
            <v>42.0411284617369</v>
          </cell>
        </row>
        <row r="50">
          <cell r="A50">
            <v>37865</v>
          </cell>
          <cell r="B50">
            <v>45.5</v>
          </cell>
          <cell r="C50">
            <v>46</v>
          </cell>
          <cell r="D50">
            <v>42.5</v>
          </cell>
          <cell r="E50">
            <v>51.5</v>
          </cell>
          <cell r="F50">
            <v>46.25</v>
          </cell>
          <cell r="G50">
            <v>51.5</v>
          </cell>
        </row>
        <row r="50">
          <cell r="I50">
            <v>36.25</v>
          </cell>
        </row>
        <row r="50">
          <cell r="R50">
            <v>42.1378595290012</v>
          </cell>
        </row>
        <row r="51">
          <cell r="A51">
            <v>37895</v>
          </cell>
          <cell r="B51">
            <v>34</v>
          </cell>
          <cell r="C51">
            <v>35.5</v>
          </cell>
          <cell r="D51">
            <v>36</v>
          </cell>
          <cell r="E51">
            <v>37.5</v>
          </cell>
          <cell r="F51">
            <v>35.75</v>
          </cell>
          <cell r="G51">
            <v>36.25</v>
          </cell>
        </row>
        <row r="51">
          <cell r="I51">
            <v>25.75</v>
          </cell>
        </row>
        <row r="51">
          <cell r="R51">
            <v>42.3751273645973</v>
          </cell>
        </row>
        <row r="52">
          <cell r="A52">
            <v>37926</v>
          </cell>
          <cell r="B52">
            <v>32.5</v>
          </cell>
          <cell r="C52">
            <v>33.5</v>
          </cell>
          <cell r="D52">
            <v>34</v>
          </cell>
          <cell r="E52">
            <v>36.5</v>
          </cell>
          <cell r="F52">
            <v>34.25</v>
          </cell>
          <cell r="G52">
            <v>34.25</v>
          </cell>
        </row>
        <row r="52">
          <cell r="I52">
            <v>24.25</v>
          </cell>
        </row>
        <row r="52">
          <cell r="R52">
            <v>45.9502931980613</v>
          </cell>
        </row>
        <row r="53">
          <cell r="A53">
            <v>37956</v>
          </cell>
          <cell r="B53">
            <v>32.5</v>
          </cell>
          <cell r="C53">
            <v>36.5</v>
          </cell>
          <cell r="D53">
            <v>37</v>
          </cell>
          <cell r="E53">
            <v>38.5</v>
          </cell>
          <cell r="F53">
            <v>38.75</v>
          </cell>
          <cell r="G53">
            <v>34</v>
          </cell>
        </row>
        <row r="53">
          <cell r="I53">
            <v>28.5</v>
          </cell>
        </row>
        <row r="53">
          <cell r="R53">
            <v>48.6486034038823</v>
          </cell>
        </row>
        <row r="54">
          <cell r="A54">
            <v>37987</v>
          </cell>
          <cell r="B54">
            <v>34.61</v>
          </cell>
          <cell r="C54">
            <v>36.79</v>
          </cell>
          <cell r="D54">
            <v>37.12</v>
          </cell>
          <cell r="E54">
            <v>39.14</v>
          </cell>
          <cell r="F54">
            <v>39.45</v>
          </cell>
          <cell r="G54">
            <v>36.81</v>
          </cell>
        </row>
        <row r="54">
          <cell r="I54">
            <v>18</v>
          </cell>
        </row>
        <row r="54">
          <cell r="R54">
            <v>47.1461722228824</v>
          </cell>
        </row>
        <row r="55">
          <cell r="A55">
            <v>38018</v>
          </cell>
          <cell r="B55">
            <v>34.19</v>
          </cell>
          <cell r="C55">
            <v>34.26</v>
          </cell>
          <cell r="D55">
            <v>34.62</v>
          </cell>
          <cell r="E55">
            <v>38.61</v>
          </cell>
          <cell r="F55">
            <v>37.45</v>
          </cell>
          <cell r="G55">
            <v>36.39</v>
          </cell>
        </row>
        <row r="55">
          <cell r="I55">
            <v>20.25</v>
          </cell>
        </row>
        <row r="55">
          <cell r="R55">
            <v>45.4320586390819</v>
          </cell>
        </row>
        <row r="56">
          <cell r="A56">
            <v>38047</v>
          </cell>
          <cell r="B56">
            <v>34.19</v>
          </cell>
          <cell r="C56">
            <v>31.74</v>
          </cell>
          <cell r="D56">
            <v>31.28</v>
          </cell>
          <cell r="E56">
            <v>37.08</v>
          </cell>
          <cell r="F56">
            <v>35.2</v>
          </cell>
          <cell r="G56">
            <v>36.39</v>
          </cell>
        </row>
        <row r="56">
          <cell r="I56">
            <v>17.25</v>
          </cell>
        </row>
        <row r="56">
          <cell r="R56">
            <v>43.3162045855947</v>
          </cell>
        </row>
        <row r="57">
          <cell r="A57">
            <v>38078</v>
          </cell>
          <cell r="B57">
            <v>33.76</v>
          </cell>
          <cell r="C57">
            <v>33.01</v>
          </cell>
          <cell r="D57">
            <v>30.03</v>
          </cell>
          <cell r="E57">
            <v>35.36</v>
          </cell>
          <cell r="F57">
            <v>34.45</v>
          </cell>
          <cell r="G57">
            <v>35.96</v>
          </cell>
        </row>
        <row r="57">
          <cell r="I57">
            <v>25.25</v>
          </cell>
        </row>
        <row r="57">
          <cell r="R57">
            <v>40.0433787168835</v>
          </cell>
        </row>
        <row r="58">
          <cell r="A58">
            <v>38108</v>
          </cell>
          <cell r="B58">
            <v>33.76</v>
          </cell>
          <cell r="C58">
            <v>29.43</v>
          </cell>
          <cell r="D58">
            <v>26.27</v>
          </cell>
          <cell r="E58">
            <v>37.02</v>
          </cell>
          <cell r="F58">
            <v>35.2</v>
          </cell>
          <cell r="G58">
            <v>35.96</v>
          </cell>
        </row>
        <row r="58">
          <cell r="I58">
            <v>25.25</v>
          </cell>
        </row>
        <row r="58">
          <cell r="R58">
            <v>39.97073142504</v>
          </cell>
        </row>
        <row r="59">
          <cell r="A59">
            <v>38139</v>
          </cell>
          <cell r="B59">
            <v>37.61</v>
          </cell>
          <cell r="C59">
            <v>30.28</v>
          </cell>
          <cell r="D59">
            <v>27.11</v>
          </cell>
          <cell r="E59">
            <v>41.5</v>
          </cell>
          <cell r="F59">
            <v>43.7</v>
          </cell>
          <cell r="G59">
            <v>41.94</v>
          </cell>
        </row>
        <row r="59">
          <cell r="I59">
            <v>31.25</v>
          </cell>
        </row>
        <row r="59">
          <cell r="R59">
            <v>40.448050261642</v>
          </cell>
        </row>
        <row r="60">
          <cell r="A60">
            <v>38169</v>
          </cell>
          <cell r="B60">
            <v>49.8</v>
          </cell>
          <cell r="C60">
            <v>47.38</v>
          </cell>
          <cell r="D60">
            <v>43.05</v>
          </cell>
          <cell r="E60">
            <v>43.58</v>
          </cell>
          <cell r="F60">
            <v>49.7</v>
          </cell>
          <cell r="G60">
            <v>55.4</v>
          </cell>
        </row>
        <row r="60">
          <cell r="I60">
            <v>35.25</v>
          </cell>
        </row>
        <row r="60">
          <cell r="R60">
            <v>41.1352535862563</v>
          </cell>
        </row>
        <row r="61">
          <cell r="A61">
            <v>38200</v>
          </cell>
          <cell r="B61">
            <v>54.51</v>
          </cell>
          <cell r="C61">
            <v>53.3</v>
          </cell>
          <cell r="D61">
            <v>49.77</v>
          </cell>
          <cell r="E61">
            <v>51.01</v>
          </cell>
          <cell r="F61">
            <v>52.2</v>
          </cell>
          <cell r="G61">
            <v>61.81</v>
          </cell>
        </row>
        <row r="61">
          <cell r="I61">
            <v>44.25</v>
          </cell>
        </row>
        <row r="61">
          <cell r="R61">
            <v>41.6314252479092</v>
          </cell>
        </row>
        <row r="62">
          <cell r="A62">
            <v>38231</v>
          </cell>
          <cell r="B62">
            <v>44.67</v>
          </cell>
          <cell r="C62">
            <v>44.44</v>
          </cell>
          <cell r="D62">
            <v>40.98</v>
          </cell>
          <cell r="E62">
            <v>46.93</v>
          </cell>
          <cell r="F62">
            <v>43.2</v>
          </cell>
          <cell r="G62">
            <v>50.27</v>
          </cell>
        </row>
        <row r="62">
          <cell r="I62">
            <v>28</v>
          </cell>
        </row>
        <row r="62">
          <cell r="R62">
            <v>41.6367808383043</v>
          </cell>
        </row>
        <row r="63">
          <cell r="A63">
            <v>38261</v>
          </cell>
          <cell r="B63">
            <v>34.83</v>
          </cell>
          <cell r="C63">
            <v>35.58</v>
          </cell>
          <cell r="D63">
            <v>35.53</v>
          </cell>
          <cell r="E63">
            <v>38.63</v>
          </cell>
          <cell r="F63">
            <v>37.4</v>
          </cell>
          <cell r="G63">
            <v>37.24</v>
          </cell>
        </row>
        <row r="63">
          <cell r="I63">
            <v>28.25</v>
          </cell>
        </row>
        <row r="63">
          <cell r="R63">
            <v>41.7185210671607</v>
          </cell>
        </row>
        <row r="64">
          <cell r="A64">
            <v>38292</v>
          </cell>
          <cell r="B64">
            <v>33.55</v>
          </cell>
          <cell r="C64">
            <v>33.89</v>
          </cell>
          <cell r="D64">
            <v>33.86</v>
          </cell>
          <cell r="E64">
            <v>36.85</v>
          </cell>
          <cell r="F64">
            <v>37.15</v>
          </cell>
          <cell r="G64">
            <v>35.53</v>
          </cell>
        </row>
        <row r="64">
          <cell r="I64">
            <v>24.75</v>
          </cell>
        </row>
        <row r="64">
          <cell r="R64">
            <v>44.8092140708771</v>
          </cell>
        </row>
        <row r="65">
          <cell r="A65">
            <v>38322</v>
          </cell>
          <cell r="B65">
            <v>33.55</v>
          </cell>
          <cell r="C65">
            <v>36.43</v>
          </cell>
          <cell r="D65">
            <v>36.39</v>
          </cell>
          <cell r="E65">
            <v>38.51</v>
          </cell>
          <cell r="F65">
            <v>41.15</v>
          </cell>
          <cell r="G65">
            <v>35.32</v>
          </cell>
        </row>
        <row r="65">
          <cell r="I65">
            <v>28.25</v>
          </cell>
        </row>
        <row r="65">
          <cell r="R65">
            <v>47.3016167454934</v>
          </cell>
        </row>
        <row r="66">
          <cell r="A66">
            <v>38353</v>
          </cell>
          <cell r="B66">
            <v>35.39</v>
          </cell>
          <cell r="C66">
            <v>37.06</v>
          </cell>
          <cell r="D66">
            <v>37.14</v>
          </cell>
          <cell r="E66">
            <v>39.35</v>
          </cell>
          <cell r="F66">
            <v>40.2</v>
          </cell>
          <cell r="G66">
            <v>37.71</v>
          </cell>
        </row>
        <row r="66">
          <cell r="I66">
            <v>18</v>
          </cell>
        </row>
        <row r="66">
          <cell r="R66">
            <v>46.0257623486067</v>
          </cell>
        </row>
        <row r="67">
          <cell r="A67">
            <v>38384</v>
          </cell>
          <cell r="B67">
            <v>35.02</v>
          </cell>
          <cell r="C67">
            <v>34.91</v>
          </cell>
          <cell r="D67">
            <v>35</v>
          </cell>
          <cell r="E67">
            <v>39.1</v>
          </cell>
          <cell r="F67">
            <v>38.2</v>
          </cell>
          <cell r="G67">
            <v>37.34</v>
          </cell>
        </row>
        <row r="67">
          <cell r="I67">
            <v>20.25</v>
          </cell>
        </row>
        <row r="67">
          <cell r="R67">
            <v>44.3960014424384</v>
          </cell>
        </row>
        <row r="68">
          <cell r="A68">
            <v>38412</v>
          </cell>
          <cell r="B68">
            <v>35.02</v>
          </cell>
          <cell r="C68">
            <v>32.76</v>
          </cell>
          <cell r="D68">
            <v>32.14</v>
          </cell>
          <cell r="E68">
            <v>37.85</v>
          </cell>
          <cell r="F68">
            <v>36.2</v>
          </cell>
          <cell r="G68">
            <v>37.34</v>
          </cell>
        </row>
        <row r="68">
          <cell r="I68">
            <v>17.25</v>
          </cell>
        </row>
        <row r="68">
          <cell r="R68">
            <v>42.3852097292321</v>
          </cell>
        </row>
        <row r="69">
          <cell r="A69">
            <v>38443</v>
          </cell>
          <cell r="B69">
            <v>34.66</v>
          </cell>
          <cell r="C69">
            <v>33.85</v>
          </cell>
          <cell r="D69">
            <v>31.07</v>
          </cell>
          <cell r="E69">
            <v>36.85</v>
          </cell>
          <cell r="F69">
            <v>35.95</v>
          </cell>
          <cell r="G69">
            <v>36.98</v>
          </cell>
        </row>
        <row r="69">
          <cell r="I69">
            <v>24.25</v>
          </cell>
        </row>
        <row r="69">
          <cell r="R69">
            <v>39.2758744721274</v>
          </cell>
        </row>
        <row r="70">
          <cell r="A70">
            <v>38473</v>
          </cell>
          <cell r="B70">
            <v>34.66</v>
          </cell>
          <cell r="C70">
            <v>30.79</v>
          </cell>
          <cell r="D70">
            <v>27.85</v>
          </cell>
          <cell r="E70">
            <v>38.35</v>
          </cell>
          <cell r="F70">
            <v>36.45</v>
          </cell>
          <cell r="G70">
            <v>36.98</v>
          </cell>
        </row>
        <row r="70">
          <cell r="I70">
            <v>24.25</v>
          </cell>
        </row>
        <row r="70">
          <cell r="R70">
            <v>39.2066518022644</v>
          </cell>
        </row>
        <row r="71">
          <cell r="A71">
            <v>38504</v>
          </cell>
          <cell r="B71">
            <v>37.95</v>
          </cell>
          <cell r="C71">
            <v>31.53</v>
          </cell>
          <cell r="D71">
            <v>28.57</v>
          </cell>
          <cell r="E71">
            <v>42.6</v>
          </cell>
          <cell r="F71">
            <v>43.95</v>
          </cell>
          <cell r="G71">
            <v>42.08</v>
          </cell>
        </row>
        <row r="71">
          <cell r="I71">
            <v>29.25</v>
          </cell>
        </row>
        <row r="71">
          <cell r="R71">
            <v>39.6600118711674</v>
          </cell>
        </row>
        <row r="72">
          <cell r="A72">
            <v>38534</v>
          </cell>
          <cell r="B72">
            <v>48.39</v>
          </cell>
          <cell r="C72">
            <v>46.17</v>
          </cell>
          <cell r="D72">
            <v>42.21</v>
          </cell>
          <cell r="E72">
            <v>42.1</v>
          </cell>
          <cell r="F72">
            <v>47.7</v>
          </cell>
          <cell r="G72">
            <v>53.59</v>
          </cell>
        </row>
        <row r="72">
          <cell r="I72">
            <v>26.25</v>
          </cell>
        </row>
        <row r="72">
          <cell r="R72">
            <v>40.3130095164744</v>
          </cell>
        </row>
        <row r="73">
          <cell r="A73">
            <v>38565</v>
          </cell>
          <cell r="B73">
            <v>52.41</v>
          </cell>
          <cell r="C73">
            <v>51.25</v>
          </cell>
          <cell r="D73">
            <v>47.97</v>
          </cell>
          <cell r="E73">
            <v>48.35</v>
          </cell>
          <cell r="F73">
            <v>49.2</v>
          </cell>
          <cell r="G73">
            <v>59.05</v>
          </cell>
        </row>
        <row r="73">
          <cell r="I73">
            <v>35.25</v>
          </cell>
        </row>
        <row r="73">
          <cell r="R73">
            <v>40.7844963009845</v>
          </cell>
        </row>
        <row r="74">
          <cell r="A74">
            <v>38596</v>
          </cell>
          <cell r="B74">
            <v>43.99</v>
          </cell>
          <cell r="C74">
            <v>43.67</v>
          </cell>
          <cell r="D74">
            <v>40.44</v>
          </cell>
          <cell r="E74">
            <v>44.85</v>
          </cell>
          <cell r="F74">
            <v>41.7</v>
          </cell>
          <cell r="G74">
            <v>49.19</v>
          </cell>
        </row>
        <row r="74">
          <cell r="I74">
            <v>22</v>
          </cell>
        </row>
        <row r="74">
          <cell r="R74">
            <v>40.7898114406659</v>
          </cell>
        </row>
        <row r="75">
          <cell r="A75">
            <v>38626</v>
          </cell>
          <cell r="B75">
            <v>35.58</v>
          </cell>
          <cell r="C75">
            <v>36.09</v>
          </cell>
          <cell r="D75">
            <v>35.78</v>
          </cell>
          <cell r="E75">
            <v>40.35</v>
          </cell>
          <cell r="F75">
            <v>38.9</v>
          </cell>
          <cell r="G75">
            <v>38.08</v>
          </cell>
        </row>
        <row r="75">
          <cell r="I75">
            <v>25.25</v>
          </cell>
        </row>
        <row r="75">
          <cell r="R75">
            <v>40.8668862674318</v>
          </cell>
        </row>
        <row r="76">
          <cell r="A76">
            <v>38657</v>
          </cell>
          <cell r="B76">
            <v>34.48</v>
          </cell>
          <cell r="C76">
            <v>34.66</v>
          </cell>
          <cell r="D76">
            <v>34.35</v>
          </cell>
          <cell r="E76">
            <v>38.1</v>
          </cell>
          <cell r="F76">
            <v>38.4</v>
          </cell>
          <cell r="G76">
            <v>36.62</v>
          </cell>
        </row>
        <row r="76">
          <cell r="I76">
            <v>22.25</v>
          </cell>
        </row>
        <row r="76">
          <cell r="R76">
            <v>43.7462494534793</v>
          </cell>
        </row>
        <row r="77">
          <cell r="A77">
            <v>38687</v>
          </cell>
          <cell r="B77">
            <v>34.48</v>
          </cell>
          <cell r="C77">
            <v>36.84</v>
          </cell>
          <cell r="D77">
            <v>36.52</v>
          </cell>
          <cell r="E77">
            <v>39.35</v>
          </cell>
          <cell r="F77">
            <v>42.4</v>
          </cell>
          <cell r="G77">
            <v>36.44</v>
          </cell>
        </row>
        <row r="77">
          <cell r="I77">
            <v>25.75</v>
          </cell>
        </row>
        <row r="77">
          <cell r="R77">
            <v>46.1319356549727</v>
          </cell>
        </row>
        <row r="78">
          <cell r="A78">
            <v>38718</v>
          </cell>
          <cell r="B78">
            <v>36.08</v>
          </cell>
          <cell r="C78">
            <v>37.83</v>
          </cell>
          <cell r="D78">
            <v>37.26</v>
          </cell>
          <cell r="E78">
            <v>39.56</v>
          </cell>
          <cell r="F78">
            <v>40.7</v>
          </cell>
          <cell r="G78">
            <v>38.5</v>
          </cell>
        </row>
        <row r="78">
          <cell r="I78">
            <v>18.25</v>
          </cell>
        </row>
        <row r="78">
          <cell r="R78">
            <v>42.333049398841</v>
          </cell>
        </row>
        <row r="79">
          <cell r="A79">
            <v>38749</v>
          </cell>
          <cell r="B79">
            <v>35.77</v>
          </cell>
          <cell r="C79">
            <v>35.86</v>
          </cell>
          <cell r="D79">
            <v>35.32</v>
          </cell>
          <cell r="E79">
            <v>39.55</v>
          </cell>
          <cell r="F79">
            <v>38.79</v>
          </cell>
          <cell r="G79">
            <v>38.19</v>
          </cell>
        </row>
        <row r="79">
          <cell r="I79">
            <v>20.5</v>
          </cell>
        </row>
        <row r="79">
          <cell r="R79">
            <v>40.8962094850959</v>
          </cell>
        </row>
        <row r="80">
          <cell r="A80">
            <v>38777</v>
          </cell>
          <cell r="B80">
            <v>35.77</v>
          </cell>
          <cell r="C80">
            <v>33.88</v>
          </cell>
          <cell r="D80">
            <v>32.72</v>
          </cell>
          <cell r="E80">
            <v>38.55</v>
          </cell>
          <cell r="F80">
            <v>37.17</v>
          </cell>
          <cell r="G80">
            <v>38.19</v>
          </cell>
        </row>
        <row r="80">
          <cell r="I80">
            <v>17.5</v>
          </cell>
        </row>
        <row r="80">
          <cell r="R80">
            <v>39.1147638422087</v>
          </cell>
        </row>
        <row r="81">
          <cell r="A81">
            <v>38808</v>
          </cell>
          <cell r="B81">
            <v>35.46</v>
          </cell>
          <cell r="C81">
            <v>34.89</v>
          </cell>
          <cell r="D81">
            <v>31.76</v>
          </cell>
          <cell r="E81">
            <v>38.23</v>
          </cell>
          <cell r="F81">
            <v>37.15</v>
          </cell>
          <cell r="G81">
            <v>37.88</v>
          </cell>
        </row>
        <row r="81">
          <cell r="I81">
            <v>24.5</v>
          </cell>
        </row>
        <row r="81">
          <cell r="R81">
            <v>36.3454813748033</v>
          </cell>
        </row>
        <row r="82">
          <cell r="A82">
            <v>38838</v>
          </cell>
          <cell r="B82">
            <v>35.46</v>
          </cell>
          <cell r="C82">
            <v>32.09</v>
          </cell>
          <cell r="D82">
            <v>28.84</v>
          </cell>
          <cell r="E82">
            <v>39.54</v>
          </cell>
          <cell r="F82">
            <v>37.65</v>
          </cell>
          <cell r="G82">
            <v>37.88</v>
          </cell>
        </row>
        <row r="82">
          <cell r="I82">
            <v>24.5</v>
          </cell>
        </row>
        <row r="82">
          <cell r="R82">
            <v>36.2993756497081</v>
          </cell>
        </row>
        <row r="83">
          <cell r="A83">
            <v>38869</v>
          </cell>
          <cell r="B83">
            <v>38.28</v>
          </cell>
          <cell r="C83">
            <v>32.76</v>
          </cell>
          <cell r="D83">
            <v>29.5</v>
          </cell>
          <cell r="E83">
            <v>43.48</v>
          </cell>
          <cell r="F83">
            <v>44.3</v>
          </cell>
          <cell r="G83">
            <v>42.24</v>
          </cell>
        </row>
        <row r="83">
          <cell r="I83">
            <v>29.5</v>
          </cell>
        </row>
        <row r="83">
          <cell r="R83">
            <v>36.7236079291048</v>
          </cell>
        </row>
        <row r="84">
          <cell r="A84">
            <v>38899</v>
          </cell>
          <cell r="B84">
            <v>47.21</v>
          </cell>
          <cell r="C84">
            <v>46.21</v>
          </cell>
          <cell r="D84">
            <v>41.86</v>
          </cell>
          <cell r="E84">
            <v>40.82</v>
          </cell>
          <cell r="F84">
            <v>46.15</v>
          </cell>
          <cell r="G84">
            <v>52.07</v>
          </cell>
        </row>
        <row r="84">
          <cell r="I84">
            <v>26.5</v>
          </cell>
        </row>
        <row r="84">
          <cell r="R84">
            <v>37.3257956501883</v>
          </cell>
        </row>
        <row r="85">
          <cell r="A85">
            <v>38930</v>
          </cell>
          <cell r="B85">
            <v>50.65</v>
          </cell>
          <cell r="C85">
            <v>50.88</v>
          </cell>
          <cell r="D85">
            <v>47.07</v>
          </cell>
          <cell r="E85">
            <v>46.18</v>
          </cell>
          <cell r="F85">
            <v>46.7</v>
          </cell>
          <cell r="G85">
            <v>56.73</v>
          </cell>
        </row>
        <row r="85">
          <cell r="I85">
            <v>35.5</v>
          </cell>
        </row>
        <row r="85">
          <cell r="R85">
            <v>37.7646166608044</v>
          </cell>
        </row>
        <row r="86">
          <cell r="A86">
            <v>38961</v>
          </cell>
          <cell r="B86">
            <v>43.45</v>
          </cell>
          <cell r="C86">
            <v>43.93</v>
          </cell>
          <cell r="D86">
            <v>40.25</v>
          </cell>
          <cell r="E86">
            <v>43.18</v>
          </cell>
          <cell r="F86">
            <v>40.61</v>
          </cell>
          <cell r="G86">
            <v>48.31</v>
          </cell>
        </row>
        <row r="86">
          <cell r="I86">
            <v>22.25</v>
          </cell>
        </row>
        <row r="86">
          <cell r="R86">
            <v>37.7851181832653</v>
          </cell>
        </row>
        <row r="87">
          <cell r="A87">
            <v>38991</v>
          </cell>
          <cell r="B87">
            <v>36.25</v>
          </cell>
          <cell r="C87">
            <v>36.97</v>
          </cell>
          <cell r="D87">
            <v>36.03</v>
          </cell>
          <cell r="E87">
            <v>41.82</v>
          </cell>
          <cell r="F87">
            <v>40.08</v>
          </cell>
          <cell r="G87">
            <v>38.82</v>
          </cell>
        </row>
        <row r="87">
          <cell r="I87">
            <v>25.5</v>
          </cell>
        </row>
        <row r="87">
          <cell r="R87">
            <v>37.8689959209911</v>
          </cell>
        </row>
        <row r="88">
          <cell r="A88">
            <v>39022</v>
          </cell>
          <cell r="B88">
            <v>35.31</v>
          </cell>
          <cell r="C88">
            <v>35.65</v>
          </cell>
          <cell r="D88">
            <v>34.73</v>
          </cell>
          <cell r="E88">
            <v>39.13</v>
          </cell>
          <cell r="F88">
            <v>39.53</v>
          </cell>
          <cell r="G88">
            <v>37.57</v>
          </cell>
        </row>
        <row r="88">
          <cell r="I88">
            <v>22.5</v>
          </cell>
        </row>
        <row r="88">
          <cell r="R88">
            <v>40.5199041602781</v>
          </cell>
        </row>
        <row r="89">
          <cell r="A89">
            <v>39052</v>
          </cell>
          <cell r="B89">
            <v>35.31</v>
          </cell>
          <cell r="C89">
            <v>37.66</v>
          </cell>
          <cell r="D89">
            <v>36.7</v>
          </cell>
          <cell r="E89">
            <v>40.18</v>
          </cell>
          <cell r="F89">
            <v>43.43</v>
          </cell>
          <cell r="G89">
            <v>37.42</v>
          </cell>
        </row>
        <row r="89">
          <cell r="I89">
            <v>26</v>
          </cell>
        </row>
        <row r="89">
          <cell r="R89">
            <v>42.6632230044359</v>
          </cell>
        </row>
        <row r="90">
          <cell r="A90">
            <v>39083</v>
          </cell>
          <cell r="B90">
            <v>36.58</v>
          </cell>
          <cell r="C90">
            <v>38.8</v>
          </cell>
          <cell r="D90">
            <v>37.37</v>
          </cell>
          <cell r="E90">
            <v>39.79</v>
          </cell>
          <cell r="F90">
            <v>41.1</v>
          </cell>
          <cell r="G90">
            <v>39.03</v>
          </cell>
        </row>
        <row r="90">
          <cell r="I90">
            <v>27.6</v>
          </cell>
        </row>
        <row r="90">
          <cell r="R90">
            <v>43.7518955047243</v>
          </cell>
        </row>
        <row r="91">
          <cell r="A91">
            <v>39114</v>
          </cell>
          <cell r="B91">
            <v>36.3</v>
          </cell>
          <cell r="C91">
            <v>36.98</v>
          </cell>
          <cell r="D91">
            <v>35.61</v>
          </cell>
          <cell r="E91">
            <v>39.91</v>
          </cell>
          <cell r="F91">
            <v>39.23</v>
          </cell>
          <cell r="G91">
            <v>38.75</v>
          </cell>
        </row>
        <row r="91">
          <cell r="I91">
            <v>29.85</v>
          </cell>
        </row>
        <row r="91">
          <cell r="R91">
            <v>42.2967875816502</v>
          </cell>
        </row>
        <row r="92">
          <cell r="A92">
            <v>39142</v>
          </cell>
          <cell r="B92">
            <v>36.3</v>
          </cell>
          <cell r="C92">
            <v>35.17</v>
          </cell>
          <cell r="D92">
            <v>33.27</v>
          </cell>
          <cell r="E92">
            <v>39.04</v>
          </cell>
          <cell r="F92">
            <v>37.82</v>
          </cell>
          <cell r="G92">
            <v>38.75</v>
          </cell>
        </row>
        <row r="92">
          <cell r="I92">
            <v>26.85</v>
          </cell>
        </row>
        <row r="92">
          <cell r="R92">
            <v>40.4969396557623</v>
          </cell>
        </row>
        <row r="93">
          <cell r="A93">
            <v>39173</v>
          </cell>
          <cell r="B93">
            <v>36.02</v>
          </cell>
          <cell r="C93">
            <v>36.1</v>
          </cell>
          <cell r="D93">
            <v>32.4</v>
          </cell>
          <cell r="E93">
            <v>39.1</v>
          </cell>
          <cell r="F93">
            <v>37.92</v>
          </cell>
          <cell r="G93">
            <v>38.48</v>
          </cell>
        </row>
        <row r="93">
          <cell r="I93">
            <v>33.85</v>
          </cell>
        </row>
        <row r="93">
          <cell r="R93">
            <v>37.7046176583389</v>
          </cell>
        </row>
        <row r="94">
          <cell r="A94">
            <v>39203</v>
          </cell>
          <cell r="B94">
            <v>36.02</v>
          </cell>
          <cell r="C94">
            <v>33.51</v>
          </cell>
          <cell r="D94">
            <v>29.76</v>
          </cell>
          <cell r="E94">
            <v>40.3</v>
          </cell>
          <cell r="F94">
            <v>38.42</v>
          </cell>
          <cell r="G94">
            <v>38.47</v>
          </cell>
        </row>
        <row r="94">
          <cell r="I94">
            <v>33.85</v>
          </cell>
        </row>
        <row r="94">
          <cell r="R94">
            <v>37.647478870417</v>
          </cell>
        </row>
        <row r="95">
          <cell r="A95">
            <v>39234</v>
          </cell>
          <cell r="B95">
            <v>38.58</v>
          </cell>
          <cell r="C95">
            <v>34.14</v>
          </cell>
          <cell r="D95">
            <v>30.35</v>
          </cell>
          <cell r="E95">
            <v>44.08</v>
          </cell>
          <cell r="F95">
            <v>44.6</v>
          </cell>
          <cell r="G95">
            <v>42.42</v>
          </cell>
        </row>
        <row r="95">
          <cell r="I95">
            <v>39.85</v>
          </cell>
        </row>
        <row r="95">
          <cell r="R95">
            <v>38.0615316009146</v>
          </cell>
        </row>
        <row r="96">
          <cell r="A96">
            <v>39264</v>
          </cell>
          <cell r="B96">
            <v>46.66</v>
          </cell>
          <cell r="C96">
            <v>46.54</v>
          </cell>
          <cell r="D96">
            <v>41.56</v>
          </cell>
          <cell r="E96">
            <v>40.22</v>
          </cell>
          <cell r="F96">
            <v>45.41</v>
          </cell>
          <cell r="G96">
            <v>51.3</v>
          </cell>
        </row>
        <row r="96">
          <cell r="I96">
            <v>46.85</v>
          </cell>
        </row>
        <row r="96">
          <cell r="R96">
            <v>38.6537557013554</v>
          </cell>
        </row>
        <row r="97">
          <cell r="A97">
            <v>39295</v>
          </cell>
          <cell r="B97">
            <v>49.78</v>
          </cell>
          <cell r="C97">
            <v>50.85</v>
          </cell>
          <cell r="D97">
            <v>46.29</v>
          </cell>
          <cell r="E97">
            <v>45.1</v>
          </cell>
          <cell r="F97">
            <v>45.44</v>
          </cell>
          <cell r="G97">
            <v>55.52</v>
          </cell>
        </row>
        <row r="97">
          <cell r="I97">
            <v>55.85</v>
          </cell>
        </row>
        <row r="97">
          <cell r="R97">
            <v>39.0808663142109</v>
          </cell>
        </row>
        <row r="98">
          <cell r="A98">
            <v>39326</v>
          </cell>
          <cell r="B98">
            <v>43.26</v>
          </cell>
          <cell r="C98">
            <v>44.43</v>
          </cell>
          <cell r="D98">
            <v>40.11</v>
          </cell>
          <cell r="E98">
            <v>42.36</v>
          </cell>
          <cell r="F98">
            <v>40.12</v>
          </cell>
          <cell r="G98">
            <v>47.9</v>
          </cell>
        </row>
        <row r="98">
          <cell r="I98">
            <v>38.6</v>
          </cell>
        </row>
        <row r="98">
          <cell r="R98">
            <v>39.0878295655145</v>
          </cell>
        </row>
        <row r="99">
          <cell r="A99">
            <v>39356</v>
          </cell>
          <cell r="B99">
            <v>36.74</v>
          </cell>
          <cell r="C99">
            <v>38.02</v>
          </cell>
          <cell r="D99">
            <v>36.29</v>
          </cell>
          <cell r="E99">
            <v>42.74</v>
          </cell>
          <cell r="F99">
            <v>40.84</v>
          </cell>
          <cell r="G99">
            <v>39.32</v>
          </cell>
        </row>
        <row r="99">
          <cell r="I99">
            <v>37.85</v>
          </cell>
        </row>
        <row r="99">
          <cell r="R99">
            <v>39.1582629352679</v>
          </cell>
        </row>
        <row r="100">
          <cell r="A100">
            <v>39387</v>
          </cell>
          <cell r="B100">
            <v>35.89</v>
          </cell>
          <cell r="C100">
            <v>36.81</v>
          </cell>
          <cell r="D100">
            <v>35.12</v>
          </cell>
          <cell r="E100">
            <v>39.81</v>
          </cell>
          <cell r="F100">
            <v>40.26</v>
          </cell>
          <cell r="G100">
            <v>38.2</v>
          </cell>
        </row>
        <row r="100">
          <cell r="I100">
            <v>34.85</v>
          </cell>
        </row>
        <row r="100">
          <cell r="R100">
            <v>41.5605135648347</v>
          </cell>
        </row>
        <row r="101">
          <cell r="A101">
            <v>39417</v>
          </cell>
          <cell r="B101">
            <v>35.89</v>
          </cell>
          <cell r="C101">
            <v>38.66</v>
          </cell>
          <cell r="D101">
            <v>36.9</v>
          </cell>
          <cell r="E101">
            <v>40.75</v>
          </cell>
          <cell r="F101">
            <v>44.11</v>
          </cell>
          <cell r="G101">
            <v>38.06</v>
          </cell>
        </row>
        <row r="101">
          <cell r="I101">
            <v>38.35</v>
          </cell>
        </row>
        <row r="101">
          <cell r="R101">
            <v>43.708507369011</v>
          </cell>
        </row>
        <row r="102">
          <cell r="A102">
            <v>39448</v>
          </cell>
          <cell r="B102">
            <v>37.01</v>
          </cell>
          <cell r="C102">
            <v>39.76</v>
          </cell>
          <cell r="D102">
            <v>37.79</v>
          </cell>
          <cell r="E102">
            <v>40.02</v>
          </cell>
          <cell r="F102">
            <v>41.33</v>
          </cell>
          <cell r="G102">
            <v>39.47</v>
          </cell>
        </row>
        <row r="102">
          <cell r="I102">
            <v>27.95</v>
          </cell>
        </row>
        <row r="102">
          <cell r="R102">
            <v>44.8315108990014</v>
          </cell>
        </row>
        <row r="103">
          <cell r="A103">
            <v>39479</v>
          </cell>
          <cell r="B103">
            <v>36.75</v>
          </cell>
          <cell r="C103">
            <v>38.05</v>
          </cell>
          <cell r="D103">
            <v>36.16</v>
          </cell>
          <cell r="E103">
            <v>40.24</v>
          </cell>
          <cell r="F103">
            <v>39.46</v>
          </cell>
          <cell r="G103">
            <v>39.21</v>
          </cell>
        </row>
        <row r="103">
          <cell r="I103">
            <v>30.2</v>
          </cell>
        </row>
        <row r="103">
          <cell r="R103">
            <v>43.3735358141725</v>
          </cell>
        </row>
        <row r="104">
          <cell r="A104">
            <v>39508</v>
          </cell>
          <cell r="B104">
            <v>36.75</v>
          </cell>
          <cell r="C104">
            <v>36.34</v>
          </cell>
          <cell r="D104">
            <v>33.97</v>
          </cell>
          <cell r="E104">
            <v>39.46</v>
          </cell>
          <cell r="F104">
            <v>38.03</v>
          </cell>
          <cell r="G104">
            <v>39.21</v>
          </cell>
        </row>
        <row r="104">
          <cell r="I104">
            <v>27.2</v>
          </cell>
        </row>
        <row r="104">
          <cell r="R104">
            <v>41.5703169777007</v>
          </cell>
        </row>
        <row r="105">
          <cell r="A105">
            <v>39539</v>
          </cell>
          <cell r="B105">
            <v>36.49</v>
          </cell>
          <cell r="C105">
            <v>37.22</v>
          </cell>
          <cell r="D105">
            <v>33.16</v>
          </cell>
          <cell r="E105">
            <v>39.79</v>
          </cell>
          <cell r="F105">
            <v>38.12</v>
          </cell>
          <cell r="G105">
            <v>38.96</v>
          </cell>
        </row>
        <row r="105">
          <cell r="I105">
            <v>34.2</v>
          </cell>
        </row>
        <row r="105">
          <cell r="R105">
            <v>38.5810224114318</v>
          </cell>
        </row>
        <row r="106">
          <cell r="A106">
            <v>39569</v>
          </cell>
          <cell r="B106">
            <v>36.49</v>
          </cell>
          <cell r="C106">
            <v>34.78</v>
          </cell>
          <cell r="D106">
            <v>30.69</v>
          </cell>
          <cell r="E106">
            <v>40.91</v>
          </cell>
          <cell r="F106">
            <v>38.62</v>
          </cell>
          <cell r="G106">
            <v>38.96</v>
          </cell>
        </row>
        <row r="106">
          <cell r="I106">
            <v>34.2</v>
          </cell>
        </row>
        <row r="106">
          <cell r="R106">
            <v>38.523910956048</v>
          </cell>
        </row>
        <row r="107">
          <cell r="A107">
            <v>39600</v>
          </cell>
          <cell r="B107">
            <v>38.86</v>
          </cell>
          <cell r="C107">
            <v>35.38</v>
          </cell>
          <cell r="D107">
            <v>31.25</v>
          </cell>
          <cell r="E107">
            <v>44.58</v>
          </cell>
          <cell r="F107">
            <v>44.87</v>
          </cell>
          <cell r="G107">
            <v>42.6</v>
          </cell>
        </row>
        <row r="107">
          <cell r="I107">
            <v>40.2</v>
          </cell>
        </row>
        <row r="107">
          <cell r="R107">
            <v>38.9389885622861</v>
          </cell>
        </row>
        <row r="108">
          <cell r="A108">
            <v>39630</v>
          </cell>
          <cell r="B108">
            <v>46.34</v>
          </cell>
          <cell r="C108">
            <v>47.07</v>
          </cell>
          <cell r="D108">
            <v>41.71</v>
          </cell>
          <cell r="E108">
            <v>39.88</v>
          </cell>
          <cell r="F108">
            <v>45.74</v>
          </cell>
          <cell r="G108">
            <v>50.81</v>
          </cell>
        </row>
        <row r="108">
          <cell r="I108">
            <v>47.2</v>
          </cell>
        </row>
        <row r="108">
          <cell r="R108">
            <v>39.532608259638</v>
          </cell>
        </row>
        <row r="109">
          <cell r="A109">
            <v>39661</v>
          </cell>
          <cell r="B109">
            <v>49.23</v>
          </cell>
          <cell r="C109">
            <v>51.13</v>
          </cell>
          <cell r="D109">
            <v>46.12</v>
          </cell>
          <cell r="E109">
            <v>44.41</v>
          </cell>
          <cell r="F109">
            <v>45.8</v>
          </cell>
          <cell r="G109">
            <v>54.71</v>
          </cell>
        </row>
        <row r="109">
          <cell r="I109">
            <v>56.2</v>
          </cell>
        </row>
        <row r="109">
          <cell r="R109">
            <v>39.960771848973</v>
          </cell>
        </row>
        <row r="110">
          <cell r="A110">
            <v>39692</v>
          </cell>
          <cell r="B110">
            <v>43.2</v>
          </cell>
          <cell r="C110">
            <v>45.09</v>
          </cell>
          <cell r="D110">
            <v>40.36</v>
          </cell>
          <cell r="E110">
            <v>41.86</v>
          </cell>
          <cell r="F110">
            <v>40.41</v>
          </cell>
          <cell r="G110">
            <v>47.67</v>
          </cell>
        </row>
        <row r="110">
          <cell r="I110">
            <v>38.95</v>
          </cell>
        </row>
        <row r="110">
          <cell r="R110">
            <v>39.9679029272243</v>
          </cell>
        </row>
        <row r="111">
          <cell r="A111">
            <v>39722</v>
          </cell>
          <cell r="B111">
            <v>37.16</v>
          </cell>
          <cell r="C111">
            <v>39.04</v>
          </cell>
          <cell r="D111">
            <v>36.79</v>
          </cell>
          <cell r="E111">
            <v>43.47</v>
          </cell>
          <cell r="F111">
            <v>41.06</v>
          </cell>
          <cell r="G111">
            <v>39.74</v>
          </cell>
        </row>
        <row r="111">
          <cell r="I111">
            <v>38.2</v>
          </cell>
        </row>
        <row r="111">
          <cell r="R111">
            <v>40.0386330017727</v>
          </cell>
        </row>
        <row r="112">
          <cell r="A112">
            <v>39753</v>
          </cell>
          <cell r="B112">
            <v>36.37</v>
          </cell>
          <cell r="C112">
            <v>37.9</v>
          </cell>
          <cell r="D112">
            <v>35.7</v>
          </cell>
          <cell r="E112">
            <v>40.36</v>
          </cell>
          <cell r="F112">
            <v>40.48</v>
          </cell>
          <cell r="G112">
            <v>38.7</v>
          </cell>
        </row>
        <row r="112">
          <cell r="I112">
            <v>35.2</v>
          </cell>
        </row>
        <row r="112">
          <cell r="R112">
            <v>42.4613505744599</v>
          </cell>
        </row>
        <row r="113">
          <cell r="A113">
            <v>39783</v>
          </cell>
          <cell r="B113">
            <v>36.37</v>
          </cell>
          <cell r="C113">
            <v>39.65</v>
          </cell>
          <cell r="D113">
            <v>37.36</v>
          </cell>
          <cell r="E113">
            <v>41.22</v>
          </cell>
          <cell r="F113">
            <v>44.35</v>
          </cell>
          <cell r="G113">
            <v>38.57</v>
          </cell>
        </row>
        <row r="113">
          <cell r="I113">
            <v>38.7</v>
          </cell>
        </row>
        <row r="113">
          <cell r="R113">
            <v>44.6370917992554</v>
          </cell>
        </row>
        <row r="114">
          <cell r="A114">
            <v>39814</v>
          </cell>
          <cell r="B114">
            <v>37.43</v>
          </cell>
          <cell r="C114">
            <v>40.83</v>
          </cell>
          <cell r="D114">
            <v>38.22</v>
          </cell>
          <cell r="E114">
            <v>40.26</v>
          </cell>
          <cell r="F114">
            <v>41.57</v>
          </cell>
          <cell r="G114">
            <v>39.9</v>
          </cell>
        </row>
        <row r="114">
          <cell r="I114">
            <v>28.45</v>
          </cell>
        </row>
        <row r="114">
          <cell r="R114">
            <v>45.819736566603</v>
          </cell>
        </row>
        <row r="115">
          <cell r="A115">
            <v>39845</v>
          </cell>
          <cell r="B115">
            <v>37.18</v>
          </cell>
          <cell r="C115">
            <v>39.21</v>
          </cell>
          <cell r="D115">
            <v>36.69</v>
          </cell>
          <cell r="E115">
            <v>40.57</v>
          </cell>
          <cell r="F115">
            <v>39.68</v>
          </cell>
          <cell r="G115">
            <v>39.65</v>
          </cell>
        </row>
        <row r="115">
          <cell r="I115">
            <v>30.7</v>
          </cell>
        </row>
        <row r="115">
          <cell r="R115">
            <v>44.3807893429646</v>
          </cell>
        </row>
        <row r="116">
          <cell r="A116">
            <v>39873</v>
          </cell>
          <cell r="B116">
            <v>37.19</v>
          </cell>
          <cell r="C116">
            <v>37.6</v>
          </cell>
          <cell r="D116">
            <v>34.66</v>
          </cell>
          <cell r="E116">
            <v>39.88</v>
          </cell>
          <cell r="F116">
            <v>38.25</v>
          </cell>
          <cell r="G116">
            <v>39.66</v>
          </cell>
        </row>
        <row r="116">
          <cell r="I116">
            <v>27.7</v>
          </cell>
        </row>
        <row r="116">
          <cell r="R116">
            <v>42.5914054846761</v>
          </cell>
        </row>
        <row r="117">
          <cell r="A117">
            <v>39904</v>
          </cell>
          <cell r="B117">
            <v>36.94</v>
          </cell>
          <cell r="C117">
            <v>38.43</v>
          </cell>
          <cell r="D117">
            <v>33.9</v>
          </cell>
          <cell r="E117">
            <v>40.45</v>
          </cell>
          <cell r="F117">
            <v>38.32</v>
          </cell>
          <cell r="G117">
            <v>39.41</v>
          </cell>
        </row>
        <row r="117">
          <cell r="I117">
            <v>34.75</v>
          </cell>
        </row>
        <row r="117">
          <cell r="R117">
            <v>39.0342445613064</v>
          </cell>
        </row>
        <row r="118">
          <cell r="A118">
            <v>39934</v>
          </cell>
          <cell r="B118">
            <v>36.95</v>
          </cell>
          <cell r="C118">
            <v>36.13</v>
          </cell>
          <cell r="D118">
            <v>31.6</v>
          </cell>
          <cell r="E118">
            <v>41.5</v>
          </cell>
          <cell r="F118">
            <v>38.83</v>
          </cell>
          <cell r="G118">
            <v>39.42</v>
          </cell>
        </row>
        <row r="118">
          <cell r="I118">
            <v>34.75</v>
          </cell>
        </row>
        <row r="118">
          <cell r="R118">
            <v>38.9985933958755</v>
          </cell>
        </row>
        <row r="119">
          <cell r="A119">
            <v>39965</v>
          </cell>
          <cell r="B119">
            <v>39.14</v>
          </cell>
          <cell r="C119">
            <v>36.69</v>
          </cell>
          <cell r="D119">
            <v>32.12</v>
          </cell>
          <cell r="E119">
            <v>45.06</v>
          </cell>
          <cell r="F119">
            <v>45.14</v>
          </cell>
          <cell r="G119">
            <v>42.79</v>
          </cell>
        </row>
        <row r="119">
          <cell r="I119">
            <v>40.75</v>
          </cell>
        </row>
        <row r="119">
          <cell r="R119">
            <v>39.4392192325428</v>
          </cell>
        </row>
        <row r="120">
          <cell r="A120">
            <v>39995</v>
          </cell>
          <cell r="B120">
            <v>46.07</v>
          </cell>
          <cell r="C120">
            <v>47.73</v>
          </cell>
          <cell r="D120">
            <v>41.87</v>
          </cell>
          <cell r="E120">
            <v>39.58</v>
          </cell>
          <cell r="F120">
            <v>46.07</v>
          </cell>
          <cell r="G120">
            <v>50.37</v>
          </cell>
        </row>
        <row r="120">
          <cell r="I120">
            <v>47.75</v>
          </cell>
        </row>
        <row r="120">
          <cell r="R120">
            <v>40.0598129612905</v>
          </cell>
        </row>
        <row r="121">
          <cell r="A121">
            <v>40026</v>
          </cell>
          <cell r="B121">
            <v>48.74</v>
          </cell>
          <cell r="C121">
            <v>51.56</v>
          </cell>
          <cell r="D121">
            <v>45.99</v>
          </cell>
          <cell r="E121">
            <v>43.78</v>
          </cell>
          <cell r="F121">
            <v>46.17</v>
          </cell>
          <cell r="G121">
            <v>53.97</v>
          </cell>
        </row>
        <row r="121">
          <cell r="I121">
            <v>56.75</v>
          </cell>
        </row>
        <row r="121">
          <cell r="R121">
            <v>40.5156941725421</v>
          </cell>
        </row>
        <row r="122">
          <cell r="A122">
            <v>40057</v>
          </cell>
          <cell r="B122">
            <v>43.15</v>
          </cell>
          <cell r="C122">
            <v>45.86</v>
          </cell>
          <cell r="D122">
            <v>40.61</v>
          </cell>
          <cell r="E122">
            <v>41.42</v>
          </cell>
          <cell r="F122">
            <v>40.71</v>
          </cell>
          <cell r="G122">
            <v>47.46</v>
          </cell>
        </row>
        <row r="122">
          <cell r="I122">
            <v>39.45</v>
          </cell>
        </row>
        <row r="122">
          <cell r="R122">
            <v>40.5481768741534</v>
          </cell>
        </row>
        <row r="123">
          <cell r="A123">
            <v>40087</v>
          </cell>
          <cell r="B123">
            <v>37.56</v>
          </cell>
          <cell r="C123">
            <v>40.16</v>
          </cell>
          <cell r="D123">
            <v>37.29</v>
          </cell>
          <cell r="E123">
            <v>44.16</v>
          </cell>
          <cell r="F123">
            <v>41.28</v>
          </cell>
          <cell r="G123">
            <v>40.13</v>
          </cell>
        </row>
        <row r="123">
          <cell r="I123">
            <v>38.75</v>
          </cell>
        </row>
        <row r="123">
          <cell r="R123">
            <v>40.6444851925167</v>
          </cell>
        </row>
        <row r="124">
          <cell r="A124">
            <v>40118</v>
          </cell>
          <cell r="B124">
            <v>36.84</v>
          </cell>
          <cell r="C124">
            <v>39.08</v>
          </cell>
          <cell r="D124">
            <v>36.27</v>
          </cell>
          <cell r="E124">
            <v>40.89</v>
          </cell>
          <cell r="F124">
            <v>40.69</v>
          </cell>
          <cell r="G124">
            <v>39.18</v>
          </cell>
        </row>
        <row r="124">
          <cell r="I124">
            <v>35.75</v>
          </cell>
        </row>
        <row r="124">
          <cell r="R124">
            <v>43.8740307914077</v>
          </cell>
        </row>
        <row r="125">
          <cell r="A125">
            <v>40148</v>
          </cell>
          <cell r="B125">
            <v>36.84</v>
          </cell>
          <cell r="C125">
            <v>40.73</v>
          </cell>
          <cell r="D125">
            <v>37.82</v>
          </cell>
          <cell r="E125">
            <v>41.68</v>
          </cell>
          <cell r="F125">
            <v>44.59</v>
          </cell>
          <cell r="G125">
            <v>39.06</v>
          </cell>
        </row>
        <row r="125">
          <cell r="I125">
            <v>39.2</v>
          </cell>
        </row>
        <row r="125">
          <cell r="R125">
            <v>46.0763669424072</v>
          </cell>
        </row>
        <row r="126">
          <cell r="A126">
            <v>40179</v>
          </cell>
          <cell r="B126">
            <v>37.83</v>
          </cell>
          <cell r="C126">
            <v>41.89</v>
          </cell>
          <cell r="D126">
            <v>38.65</v>
          </cell>
          <cell r="E126">
            <v>40.74</v>
          </cell>
          <cell r="F126">
            <v>41.8</v>
          </cell>
          <cell r="G126">
            <v>40.25</v>
          </cell>
        </row>
        <row r="126">
          <cell r="I126">
            <v>28.95</v>
          </cell>
        </row>
        <row r="126">
          <cell r="R126">
            <v>47.3095312528845</v>
          </cell>
        </row>
        <row r="127">
          <cell r="A127">
            <v>40210</v>
          </cell>
          <cell r="B127">
            <v>37.6</v>
          </cell>
          <cell r="C127">
            <v>40.37</v>
          </cell>
          <cell r="D127">
            <v>37.23</v>
          </cell>
          <cell r="E127">
            <v>41.13</v>
          </cell>
          <cell r="F127">
            <v>39.91</v>
          </cell>
          <cell r="G127">
            <v>40.02</v>
          </cell>
        </row>
        <row r="127">
          <cell r="I127">
            <v>31.2</v>
          </cell>
        </row>
        <row r="127">
          <cell r="R127">
            <v>45.8645284853736</v>
          </cell>
        </row>
        <row r="128">
          <cell r="A128">
            <v>40238</v>
          </cell>
          <cell r="B128">
            <v>37.61</v>
          </cell>
          <cell r="C128">
            <v>38.85</v>
          </cell>
          <cell r="D128">
            <v>35.33</v>
          </cell>
          <cell r="E128">
            <v>40.53</v>
          </cell>
          <cell r="F128">
            <v>38.46</v>
          </cell>
          <cell r="G128">
            <v>40.04</v>
          </cell>
        </row>
        <row r="128">
          <cell r="I128">
            <v>28.2</v>
          </cell>
        </row>
        <row r="128">
          <cell r="R128">
            <v>44.0646572781334</v>
          </cell>
        </row>
        <row r="129">
          <cell r="A129">
            <v>40269</v>
          </cell>
          <cell r="B129">
            <v>37.38</v>
          </cell>
          <cell r="C129">
            <v>39.63</v>
          </cell>
          <cell r="D129">
            <v>34.62</v>
          </cell>
          <cell r="E129">
            <v>41.33</v>
          </cell>
          <cell r="F129">
            <v>38.51</v>
          </cell>
          <cell r="G129">
            <v>39.81</v>
          </cell>
        </row>
        <row r="129">
          <cell r="I129">
            <v>35.5</v>
          </cell>
        </row>
        <row r="129">
          <cell r="R129">
            <v>40.2859688443743</v>
          </cell>
        </row>
        <row r="130">
          <cell r="A130">
            <v>40299</v>
          </cell>
          <cell r="B130">
            <v>37.39</v>
          </cell>
          <cell r="C130">
            <v>37.46</v>
          </cell>
          <cell r="D130">
            <v>32.48</v>
          </cell>
          <cell r="E130">
            <v>42.31</v>
          </cell>
          <cell r="F130">
            <v>39.03</v>
          </cell>
          <cell r="G130">
            <v>39.82</v>
          </cell>
        </row>
        <row r="130">
          <cell r="I130">
            <v>35.5</v>
          </cell>
        </row>
        <row r="130">
          <cell r="R130">
            <v>40.2561451076389</v>
          </cell>
        </row>
        <row r="131">
          <cell r="A131">
            <v>40330</v>
          </cell>
          <cell r="B131">
            <v>39.41</v>
          </cell>
          <cell r="C131">
            <v>37.99</v>
          </cell>
          <cell r="D131">
            <v>32.97</v>
          </cell>
          <cell r="E131">
            <v>45.77</v>
          </cell>
          <cell r="F131">
            <v>45.4</v>
          </cell>
          <cell r="G131">
            <v>42.91</v>
          </cell>
        </row>
        <row r="131">
          <cell r="I131">
            <v>41.5</v>
          </cell>
        </row>
        <row r="131">
          <cell r="R131">
            <v>40.7075537685124</v>
          </cell>
        </row>
        <row r="132">
          <cell r="A132">
            <v>40360</v>
          </cell>
          <cell r="B132">
            <v>45.83</v>
          </cell>
          <cell r="C132">
            <v>48.41</v>
          </cell>
          <cell r="D132">
            <v>42.06</v>
          </cell>
          <cell r="E132">
            <v>39.56</v>
          </cell>
          <cell r="F132">
            <v>46.4</v>
          </cell>
          <cell r="G132">
            <v>49.92</v>
          </cell>
        </row>
        <row r="132">
          <cell r="I132">
            <v>48.5</v>
          </cell>
        </row>
        <row r="132">
          <cell r="R132">
            <v>41.3406764109345</v>
          </cell>
        </row>
        <row r="133">
          <cell r="A133">
            <v>40391</v>
          </cell>
          <cell r="B133">
            <v>48.31</v>
          </cell>
          <cell r="C133">
            <v>52.03</v>
          </cell>
          <cell r="D133">
            <v>45.9</v>
          </cell>
          <cell r="E133">
            <v>43.47</v>
          </cell>
          <cell r="F133">
            <v>46.53</v>
          </cell>
          <cell r="G133">
            <v>53.25</v>
          </cell>
        </row>
        <row r="133">
          <cell r="I133">
            <v>57.5</v>
          </cell>
        </row>
        <row r="133">
          <cell r="R133">
            <v>41.8077949765333</v>
          </cell>
        </row>
        <row r="134">
          <cell r="A134">
            <v>40422</v>
          </cell>
          <cell r="B134">
            <v>43.13</v>
          </cell>
          <cell r="C134">
            <v>46.65</v>
          </cell>
          <cell r="D134">
            <v>40.89</v>
          </cell>
          <cell r="E134">
            <v>41.27</v>
          </cell>
          <cell r="F134">
            <v>41.01</v>
          </cell>
          <cell r="G134">
            <v>47.23</v>
          </cell>
        </row>
        <row r="134">
          <cell r="I134">
            <v>39.95</v>
          </cell>
        </row>
        <row r="134">
          <cell r="R134">
            <v>41.8472547692617</v>
          </cell>
        </row>
        <row r="135">
          <cell r="A135">
            <v>40452</v>
          </cell>
          <cell r="B135">
            <v>37.96</v>
          </cell>
          <cell r="C135">
            <v>41.27</v>
          </cell>
          <cell r="D135">
            <v>37.79</v>
          </cell>
          <cell r="E135">
            <v>45.07</v>
          </cell>
          <cell r="F135">
            <v>41.49</v>
          </cell>
          <cell r="G135">
            <v>40.48</v>
          </cell>
        </row>
        <row r="135">
          <cell r="I135">
            <v>39.5</v>
          </cell>
        </row>
        <row r="135">
          <cell r="R135">
            <v>41.9510179141902</v>
          </cell>
        </row>
        <row r="136">
          <cell r="A136">
            <v>40483</v>
          </cell>
          <cell r="B136">
            <v>37.28</v>
          </cell>
          <cell r="C136">
            <v>40.25</v>
          </cell>
          <cell r="D136">
            <v>36.84</v>
          </cell>
          <cell r="E136">
            <v>41.65</v>
          </cell>
          <cell r="F136">
            <v>40.9</v>
          </cell>
          <cell r="G136">
            <v>39.59</v>
          </cell>
        </row>
        <row r="136">
          <cell r="I136">
            <v>36.5</v>
          </cell>
        </row>
        <row r="136">
          <cell r="R136">
            <v>44.5704969205364</v>
          </cell>
        </row>
        <row r="137">
          <cell r="A137">
            <v>40513</v>
          </cell>
          <cell r="B137">
            <v>37.29</v>
          </cell>
          <cell r="C137">
            <v>41.81</v>
          </cell>
          <cell r="D137">
            <v>38.29</v>
          </cell>
          <cell r="E137">
            <v>42.37</v>
          </cell>
          <cell r="F137">
            <v>44.83</v>
          </cell>
          <cell r="G137">
            <v>39.49</v>
          </cell>
        </row>
        <row r="137">
          <cell r="I137">
            <v>39.7</v>
          </cell>
        </row>
        <row r="137">
          <cell r="R137">
            <v>46.8029631527122</v>
          </cell>
        </row>
        <row r="138">
          <cell r="A138">
            <v>40544</v>
          </cell>
          <cell r="B138">
            <v>38.22</v>
          </cell>
          <cell r="C138">
            <v>42.95</v>
          </cell>
          <cell r="D138">
            <v>39.09</v>
          </cell>
          <cell r="E138">
            <v>41.23</v>
          </cell>
          <cell r="F138">
            <v>42.03</v>
          </cell>
          <cell r="G138">
            <v>40.59</v>
          </cell>
        </row>
        <row r="138">
          <cell r="I138">
            <v>29.45</v>
          </cell>
        </row>
        <row r="138">
          <cell r="R138">
            <v>43.8132228106247</v>
          </cell>
        </row>
        <row r="139">
          <cell r="A139">
            <v>40575</v>
          </cell>
          <cell r="B139">
            <v>38.01</v>
          </cell>
          <cell r="C139">
            <v>41.52</v>
          </cell>
          <cell r="D139">
            <v>37.76</v>
          </cell>
          <cell r="E139">
            <v>41.7</v>
          </cell>
          <cell r="F139">
            <v>40.13</v>
          </cell>
          <cell r="G139">
            <v>40.38</v>
          </cell>
        </row>
        <row r="139">
          <cell r="I139">
            <v>31.7</v>
          </cell>
        </row>
        <row r="139">
          <cell r="R139">
            <v>42.4372892054553</v>
          </cell>
        </row>
        <row r="140">
          <cell r="A140">
            <v>40603</v>
          </cell>
          <cell r="B140">
            <v>38.01</v>
          </cell>
          <cell r="C140">
            <v>40.08</v>
          </cell>
          <cell r="D140">
            <v>35.99</v>
          </cell>
          <cell r="E140">
            <v>41.16</v>
          </cell>
          <cell r="F140">
            <v>38.67</v>
          </cell>
          <cell r="G140">
            <v>40.39</v>
          </cell>
        </row>
        <row r="140">
          <cell r="I140">
            <v>28.7</v>
          </cell>
        </row>
        <row r="140">
          <cell r="R140">
            <v>40.7262651020546</v>
          </cell>
        </row>
        <row r="141">
          <cell r="A141">
            <v>40634</v>
          </cell>
          <cell r="B141">
            <v>37.81</v>
          </cell>
          <cell r="C141">
            <v>40.82</v>
          </cell>
          <cell r="D141">
            <v>35.33</v>
          </cell>
          <cell r="E141">
            <v>42.18</v>
          </cell>
          <cell r="F141">
            <v>38.71</v>
          </cell>
          <cell r="G141">
            <v>40.19</v>
          </cell>
        </row>
        <row r="141">
          <cell r="I141">
            <v>36</v>
          </cell>
        </row>
        <row r="141">
          <cell r="R141">
            <v>37.3248774951594</v>
          </cell>
        </row>
        <row r="142">
          <cell r="A142">
            <v>40664</v>
          </cell>
          <cell r="B142">
            <v>37.81</v>
          </cell>
          <cell r="C142">
            <v>38.78</v>
          </cell>
          <cell r="D142">
            <v>33.34</v>
          </cell>
          <cell r="E142">
            <v>43.11</v>
          </cell>
          <cell r="F142">
            <v>39.24</v>
          </cell>
          <cell r="G142">
            <v>40.19</v>
          </cell>
        </row>
        <row r="142">
          <cell r="I142">
            <v>36</v>
          </cell>
        </row>
        <row r="142">
          <cell r="R142">
            <v>37.2907875467763</v>
          </cell>
        </row>
        <row r="143">
          <cell r="A143">
            <v>40695</v>
          </cell>
          <cell r="B143">
            <v>39.69</v>
          </cell>
          <cell r="C143">
            <v>39.28</v>
          </cell>
          <cell r="D143">
            <v>33.79</v>
          </cell>
          <cell r="E143">
            <v>46.47</v>
          </cell>
          <cell r="F143">
            <v>45.67</v>
          </cell>
          <cell r="G143">
            <v>43.05</v>
          </cell>
        </row>
        <row r="143">
          <cell r="I143">
            <v>42</v>
          </cell>
        </row>
        <row r="143">
          <cell r="R143">
            <v>37.7121177290212</v>
          </cell>
        </row>
        <row r="144">
          <cell r="A144">
            <v>40725</v>
          </cell>
          <cell r="B144">
            <v>45.63</v>
          </cell>
          <cell r="C144">
            <v>49.11</v>
          </cell>
          <cell r="D144">
            <v>42.27</v>
          </cell>
          <cell r="E144">
            <v>39.58</v>
          </cell>
          <cell r="F144">
            <v>46.73</v>
          </cell>
          <cell r="G144">
            <v>49.52</v>
          </cell>
        </row>
        <row r="144">
          <cell r="I144">
            <v>49</v>
          </cell>
        </row>
        <row r="144">
          <cell r="R144">
            <v>38.3055347442626</v>
          </cell>
        </row>
        <row r="145">
          <cell r="A145">
            <v>40756</v>
          </cell>
          <cell r="B145">
            <v>47.92</v>
          </cell>
          <cell r="C145">
            <v>52.52</v>
          </cell>
          <cell r="D145">
            <v>45.85</v>
          </cell>
          <cell r="E145">
            <v>43.21</v>
          </cell>
          <cell r="F145">
            <v>46.89</v>
          </cell>
          <cell r="G145">
            <v>52.59</v>
          </cell>
        </row>
        <row r="145">
          <cell r="I145">
            <v>58</v>
          </cell>
        </row>
        <row r="145">
          <cell r="R145">
            <v>38.7414522457679</v>
          </cell>
        </row>
        <row r="146">
          <cell r="A146">
            <v>40787</v>
          </cell>
          <cell r="B146">
            <v>43.13</v>
          </cell>
          <cell r="C146">
            <v>47.45</v>
          </cell>
          <cell r="D146">
            <v>41.18</v>
          </cell>
          <cell r="E146">
            <v>41.16</v>
          </cell>
          <cell r="F146">
            <v>41.3</v>
          </cell>
          <cell r="G146">
            <v>47.03</v>
          </cell>
        </row>
        <row r="146">
          <cell r="I146">
            <v>40.45</v>
          </cell>
        </row>
        <row r="146">
          <cell r="R146">
            <v>38.7725124820291</v>
          </cell>
        </row>
        <row r="147">
          <cell r="A147">
            <v>40817</v>
          </cell>
          <cell r="B147">
            <v>38.34</v>
          </cell>
          <cell r="C147">
            <v>42.38</v>
          </cell>
          <cell r="D147">
            <v>38.29</v>
          </cell>
          <cell r="E147">
            <v>45.95</v>
          </cell>
          <cell r="F147">
            <v>41.71</v>
          </cell>
          <cell r="G147">
            <v>40.8</v>
          </cell>
        </row>
        <row r="147">
          <cell r="I147">
            <v>40</v>
          </cell>
        </row>
        <row r="147">
          <cell r="R147">
            <v>38.8646033172708</v>
          </cell>
        </row>
        <row r="148">
          <cell r="A148">
            <v>40848</v>
          </cell>
          <cell r="B148">
            <v>37.72</v>
          </cell>
          <cell r="C148">
            <v>41.42</v>
          </cell>
          <cell r="D148">
            <v>37.41</v>
          </cell>
          <cell r="E148">
            <v>42.39</v>
          </cell>
          <cell r="F148">
            <v>41.11</v>
          </cell>
          <cell r="G148">
            <v>39.99</v>
          </cell>
        </row>
        <row r="148">
          <cell r="I148">
            <v>37</v>
          </cell>
        </row>
        <row r="148">
          <cell r="R148">
            <v>41.9527223573182</v>
          </cell>
        </row>
        <row r="149">
          <cell r="A149">
            <v>40878</v>
          </cell>
          <cell r="B149">
            <v>37.72</v>
          </cell>
          <cell r="C149">
            <v>42.89</v>
          </cell>
          <cell r="D149">
            <v>38.75</v>
          </cell>
          <cell r="E149">
            <v>43.05</v>
          </cell>
          <cell r="F149">
            <v>45.07</v>
          </cell>
          <cell r="G149">
            <v>39.88</v>
          </cell>
        </row>
        <row r="149">
          <cell r="I149">
            <v>40.2</v>
          </cell>
        </row>
        <row r="149">
          <cell r="R149">
            <v>44.05861496426</v>
          </cell>
        </row>
        <row r="150">
          <cell r="A150">
            <v>40909</v>
          </cell>
          <cell r="B150">
            <v>38.6</v>
          </cell>
          <cell r="C150">
            <v>44.06</v>
          </cell>
          <cell r="D150">
            <v>39.53</v>
          </cell>
          <cell r="E150">
            <v>41.72</v>
          </cell>
          <cell r="F150">
            <v>42.26</v>
          </cell>
          <cell r="G150">
            <v>40.92</v>
          </cell>
        </row>
        <row r="150">
          <cell r="I150">
            <v>29.7</v>
          </cell>
        </row>
        <row r="150">
          <cell r="R150">
            <v>43.8132228106247</v>
          </cell>
        </row>
        <row r="151">
          <cell r="A151">
            <v>40940</v>
          </cell>
          <cell r="B151">
            <v>38.41</v>
          </cell>
          <cell r="C151">
            <v>42.71</v>
          </cell>
          <cell r="D151">
            <v>38.29</v>
          </cell>
          <cell r="E151">
            <v>42.26</v>
          </cell>
          <cell r="F151">
            <v>40.36</v>
          </cell>
          <cell r="G151">
            <v>40.73</v>
          </cell>
        </row>
        <row r="151">
          <cell r="I151">
            <v>31.95</v>
          </cell>
        </row>
        <row r="151">
          <cell r="R151">
            <v>42.4372892054553</v>
          </cell>
        </row>
      </sheetData>
      <sheetData sheetId="16"/>
      <sheetData sheetId="17"/>
      <sheetData sheetId="18">
        <row r="38">
          <cell r="B38">
            <v>24.75</v>
          </cell>
          <cell r="C38">
            <v>27.75</v>
          </cell>
          <cell r="D38">
            <v>27</v>
          </cell>
          <cell r="E38">
            <v>26.9</v>
          </cell>
          <cell r="F38">
            <v>25.65</v>
          </cell>
          <cell r="G38">
            <v>25.75</v>
          </cell>
        </row>
        <row r="38">
          <cell r="I38">
            <v>25.65</v>
          </cell>
        </row>
        <row r="38">
          <cell r="R38">
            <v>36.6999969482422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<Relationship Id="rId8" Type="http://schemas.openxmlformats.org/officeDocument/2006/relationships/ctrlProp" Target="../ctrlProps/ctrlProps13.xml"/><Relationship Id="rId9" Type="http://schemas.openxmlformats.org/officeDocument/2006/relationships/ctrlProp" Target="../ctrlProps/ctrlProps14.xml"/><Relationship Id="rId10" Type="http://schemas.openxmlformats.org/officeDocument/2006/relationships/ctrlProp" Target="../ctrlProps/ctrlProps15.xml"/><Relationship Id="rId11" Type="http://schemas.openxmlformats.org/officeDocument/2006/relationships/ctrlProp" Target="../ctrlProps/ctrlProps16.xml"/><Relationship Id="rId12" Type="http://schemas.openxmlformats.org/officeDocument/2006/relationships/ctrlProp" Target="../ctrlProps/ctrlProps17.xml"/><Relationship Id="rId13" Type="http://schemas.openxmlformats.org/officeDocument/2006/relationships/ctrlProp" Target="../ctrlProps/ctrlProps18.xml"/><Relationship Id="rId14" Type="http://schemas.openxmlformats.org/officeDocument/2006/relationships/ctrlProp" Target="../ctrlProps/ctrlProps19.xml"/><Relationship Id="rId15" Type="http://schemas.openxmlformats.org/officeDocument/2006/relationships/ctrlProp" Target="../ctrlProps/ctrlProps20.xml"/><Relationship Id="rId16" Type="http://schemas.openxmlformats.org/officeDocument/2006/relationships/ctrlProp" Target="../ctrlProps/ctrlProps21.xml"/><Relationship Id="rId17" Type="http://schemas.openxmlformats.org/officeDocument/2006/relationships/ctrlProp" Target="../ctrlProps/ctrlProps22.xml"/><Relationship Id="rId18" Type="http://schemas.openxmlformats.org/officeDocument/2006/relationships/ctrlProp" Target="../ctrlProps/ctrlProps23.xml"/><Relationship Id="rId19" Type="http://schemas.openxmlformats.org/officeDocument/2006/relationships/ctrlProp" Target="../ctrlProps/ctrlProps2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1</v>
      </c>
      <c r="S7" s="5"/>
      <c r="T7" s="5"/>
      <c r="U7" s="5"/>
      <c r="V7" s="5"/>
      <c r="W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37172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37172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1.915</v>
      </c>
      <c r="L28" s="70" t="n">
        <f aca="false">LOOKUP($K$15+1,CurveFetch!D$8:D$1000,CurveFetch!F$8:F$1000)</f>
        <v>1.91</v>
      </c>
      <c r="M28" s="70" t="n">
        <f aca="false">L28-$L$49</f>
        <v>-0.125</v>
      </c>
      <c r="N28" s="71" t="n">
        <f aca="false">M28-'[4]Gas Average Basis'!M28</f>
        <v>0.075</v>
      </c>
      <c r="O28" s="70" t="n">
        <f aca="false">LOOKUP($K$15+2,CurveFetch!$D$8:$D$1000,CurveFetch!$F$8:$F$1000)</f>
        <v>1.94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P28-'[4]Gas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R28-'[4]Gas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1.785</v>
      </c>
      <c r="L29" s="70" t="n">
        <f aca="false">LOOKUP($K$15+1,CurveFetch!D$8:D$1000,CurveFetch!Q$8:Q$1000)</f>
        <v>1.79</v>
      </c>
      <c r="M29" s="70" t="n">
        <f aca="false">L29-$L$49</f>
        <v>-0.245</v>
      </c>
      <c r="N29" s="71" t="n">
        <f aca="false">M29-'[4]Gas Average Basis'!M29</f>
        <v>0.0850000000000002</v>
      </c>
      <c r="O29" s="70" t="n">
        <f aca="false">LOOKUP($K$15+2,CurveFetch!$D$8:$D$1000,CurveFetch!$Q$8:$Q$1000)</f>
        <v>1.84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P29-'[4]Gas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R29-'[4]Gas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1.795</v>
      </c>
      <c r="L30" s="70" t="n">
        <f aca="false">LOOKUP($K$15+1,CurveFetch!D$8:D$1000,CurveFetch!G$8:G$1000)</f>
        <v>1.775</v>
      </c>
      <c r="M30" s="70" t="n">
        <f aca="false">L30-$L$49</f>
        <v>-0.26</v>
      </c>
      <c r="N30" s="71" t="n">
        <f aca="false">M30-'[4]Gas Average Basis'!M30</f>
        <v>0.0600000000000001</v>
      </c>
      <c r="O30" s="70" t="n">
        <f aca="false">LOOKUP($K$15+2,CurveFetch!$D$8:$D$1000,CurveFetch!$G$8:$G$1000)</f>
        <v>1.68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P30-'[4]Gas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R30-'[4]Gas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2.02</v>
      </c>
      <c r="L31" s="70" t="n">
        <f aca="false">LOOKUP($K$15+1,CurveFetch!D$8:D$1000,CurveFetch!H$8:H$1000)</f>
        <v>1.89</v>
      </c>
      <c r="M31" s="70" t="n">
        <f aca="false">L31-$L$49</f>
        <v>-0.145</v>
      </c>
      <c r="N31" s="71" t="n">
        <f aca="false">M31-'[4]Gas Average Basis'!M31</f>
        <v>-0.05</v>
      </c>
      <c r="O31" s="70" t="n">
        <f aca="false">LOOKUP($K$15+2,CurveFetch!$D$8:$D$1000,CurveFetch!$H$8:$H$1000)</f>
        <v>1.87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P31-'[4]Gas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R31-'[4]Gas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1.695</v>
      </c>
      <c r="L33" s="70" t="n">
        <f aca="false">LOOKUP($K$15+1,CurveFetch!D$8:D$1000,CurveFetch!K$8:K$1000)</f>
        <v>1.56</v>
      </c>
      <c r="M33" s="70" t="n">
        <f aca="false">L33-$L$49</f>
        <v>-0.475</v>
      </c>
      <c r="N33" s="71" t="n">
        <f aca="false">M33-'[4]Gas Average Basis'!M33</f>
        <v>-0.0549999999999999</v>
      </c>
      <c r="O33" s="70" t="n">
        <f aca="false">LOOKUP($K$15+2,CurveFetch!$D$8:$D$1000,CurveFetch!$K$8:$K$1000)</f>
        <v>1.55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P33-'[4]Gas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R33-'[4]Gas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1.82</v>
      </c>
      <c r="L34" s="70" t="n">
        <f aca="false">LOOKUP($K$15+1,CurveFetch!D$8:D$1000,CurveFetch!R$8:R$1000)</f>
        <v>1.71</v>
      </c>
      <c r="M34" s="70" t="n">
        <f aca="false">L34-$L$49</f>
        <v>-0.325</v>
      </c>
      <c r="N34" s="71" t="n">
        <f aca="false">M34-'[4]Gas Average Basis'!M34</f>
        <v>-0.03</v>
      </c>
      <c r="O34" s="70" t="n">
        <f aca="false">LOOKUP($K$15+2,CurveFetch!$D$8:$D$1000,CurveFetch!$R$8:$R$1000)</f>
        <v>1.71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P34-'[4]Gas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R34-'[4]Gas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1.855</v>
      </c>
      <c r="L35" s="70" t="n">
        <f aca="false">LOOKUP($K$15+1,CurveFetch!D$8:D$1000,CurveFetch!L$8:L$1000)</f>
        <v>1.74</v>
      </c>
      <c r="M35" s="70" t="n">
        <f aca="false">L35-$L$49</f>
        <v>-0.295</v>
      </c>
      <c r="N35" s="71" t="n">
        <f aca="false">M35-'[4]Gas Average Basis'!M35</f>
        <v>1.82</v>
      </c>
      <c r="O35" s="70" t="n">
        <f aca="false">LOOKUP($K$15+2,CurveFetch!$D$8:$D$1000,CurveFetch!$L$8:$L$1000)</f>
        <v>1.81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P35-'[4]Gas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R35-'[4]Gas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1.94</v>
      </c>
      <c r="L36" s="70" t="n">
        <f aca="false">LOOKUP($K$15+1,CurveFetch!D$8:D$1000,CurveFetch!P$8:P$1000)</f>
        <v>1.87</v>
      </c>
      <c r="M36" s="70" t="n">
        <f aca="false">L36-$L$49</f>
        <v>-0.165</v>
      </c>
      <c r="N36" s="71" t="n">
        <f aca="false">M36-'[4]Gas Average Basis'!M36</f>
        <v>0.0100000000000002</v>
      </c>
      <c r="O36" s="70" t="n">
        <f aca="false">LOOKUP($K$15+2,CurveFetch!$D$8:$D$1000,CurveFetch!$P$8:$P$1000)</f>
        <v>1.87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P36-'[4]Gas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R36-'[4]Gas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1.645</v>
      </c>
      <c r="L39" s="70" t="n">
        <f aca="false">LOOKUP($K$15+1,CurveFetch!D$8:D$1000,CurveFetch!I$8:I$1000)</f>
        <v>1.57</v>
      </c>
      <c r="M39" s="70" t="n">
        <f aca="false">L39-$L$49</f>
        <v>-0.465</v>
      </c>
      <c r="N39" s="71" t="n">
        <f aca="false">M39-'[4]Gas Average Basis'!M39</f>
        <v>0.00500000000000012</v>
      </c>
      <c r="O39" s="70" t="n">
        <f aca="false">LOOKUP($K$15+2,CurveFetch!$D$8:$D$1000,CurveFetch!$I$8:$I$1000)</f>
        <v>1.45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P39-'[4]Gas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R39-'[4]Gas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 t="n">
        <f aca="false">LOOKUP($K$15,CurveFetch!$D$8:$D$1000,CurveFetch!$M$8:$M$1000)</f>
        <v>1.62</v>
      </c>
      <c r="L40" s="70" t="n">
        <f aca="false">LOOKUP($K$15+1,CurveFetch!D$8:D$1000,CurveFetch!M$8:M$1000)</f>
        <v>1.58</v>
      </c>
      <c r="M40" s="70" t="n">
        <f aca="false">L40-$L$49</f>
        <v>-0.455</v>
      </c>
      <c r="N40" s="71" t="n">
        <f aca="false">M40-'[4]Gas Average Basis'!M40</f>
        <v>0.04</v>
      </c>
      <c r="O40" s="70" t="n">
        <f aca="false">LOOKUP($K$15+2,CurveFetch!$D$8:$D$1000,CurveFetch!$M$8:$M$1000)</f>
        <v>1.6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P40-'[4]Gas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R40-'[4]Gas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 t="n">
        <f aca="false">LOOKUP($K$15,CurveFetch!$D$8:$D$1000,CurveFetch!$M$8:$M$1000)</f>
        <v>1.62</v>
      </c>
      <c r="L41" s="70" t="n">
        <f aca="false">LOOKUP($K$15+1,CurveFetch!D$8:D$1000,CurveFetch!M$8:M$1000)</f>
        <v>1.58</v>
      </c>
      <c r="M41" s="70" t="n">
        <f aca="false">L41-$L$49</f>
        <v>-0.455</v>
      </c>
      <c r="N41" s="71" t="n">
        <f aca="false">M41-'[4]Gas Average Basis'!M41</f>
        <v>0.04</v>
      </c>
      <c r="O41" s="70" t="n">
        <f aca="false">LOOKUP($K$15+2,CurveFetch!$D$8:$D$1000,CurveFetch!$M$8:$M$1000)</f>
        <v>1.6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P41-'[4]Gas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R41-'[4]Gas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 t="n">
        <f aca="false">LOOKUP($K$15,CurveFetch!$D$8:$D$1000,CurveFetch!$N$8:$N$1000)</f>
        <v>1.628</v>
      </c>
      <c r="L42" s="70" t="n">
        <f aca="false">LOOKUP($K$15+1,CurveFetch!D$8:D$1000,CurveFetch!N$8:N$1000)</f>
        <v>1.63</v>
      </c>
      <c r="M42" s="70" t="n">
        <f aca="false">L42-$L$49</f>
        <v>-0.405</v>
      </c>
      <c r="N42" s="71" t="n">
        <f aca="false">M42-'[4]Gas Average Basis'!M42</f>
        <v>0.0819999999999999</v>
      </c>
      <c r="O42" s="70" t="n">
        <f aca="false">LOOKUP($K$15+2,CurveFetch!$D$8:$D$1000,CurveFetch!$N$8:$N$1000)</f>
        <v>1.569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P42-'[4]Gas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R42-'[4]Gas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 t="n">
        <f aca="false">LOOKUP($K$15,CurveFetch!$D$8:$D$1000,CurveFetch!$O$8:$O$1000)</f>
        <v>1.61</v>
      </c>
      <c r="L43" s="70" t="n">
        <f aca="false">LOOKUP($K$15+1,CurveFetch!D$8:D$1000,CurveFetch!O$8:O$1000)</f>
        <v>1.535</v>
      </c>
      <c r="M43" s="70" t="n">
        <f aca="false">L43-$L$49</f>
        <v>-0.5</v>
      </c>
      <c r="N43" s="71" t="n">
        <f aca="false">M43-'[4]Gas Average Basis'!M43</f>
        <v>0.00499999999999989</v>
      </c>
      <c r="O43" s="70" t="n">
        <f aca="false">LOOKUP($K$15+2,CurveFetch!$D$8:$D$1000,CurveFetch!$O$8:$O$1000)</f>
        <v>1.4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P43-'[4]Gas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R43-'[4]Gas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2.07</v>
      </c>
      <c r="K49" s="69" t="n">
        <f aca="false">LOOKUP($K$15,CurveFetch!$D$8:$D$1000,CurveFetch!$E$8:$E$1000)</f>
        <v>2.115</v>
      </c>
      <c r="L49" s="70" t="n">
        <f aca="false">LOOKUP($K$15+1,CurveFetch!D$8:D$1000,CurveFetch!E$8:E$1000)</f>
        <v>2.035</v>
      </c>
      <c r="M49" s="70"/>
      <c r="N49" s="71" t="n">
        <f aca="false">L49-'[4]Gas Average Basis'!L49</f>
        <v>-0.0800000000000001</v>
      </c>
      <c r="O49" s="70" t="n">
        <f aca="false">LOOKUP($K$15+2,CurveFetch!$D$8:$D$1000,CurveFetch!$E$8:$E$1000)</f>
        <v>2.07</v>
      </c>
      <c r="P49" s="70"/>
      <c r="Q49" s="71" t="n">
        <f aca="false">O49-'[4]Gas Average Basis'!O49</f>
        <v>-0.0450000000000004</v>
      </c>
      <c r="R49" s="70" t="e">
        <f aca="false">IF(R$22,AveragePrices($F$21,R$23,R$24,$AJ49),AveragePrices($F$15,R$23,R$24,$AL49))</f>
        <v>#VALUE!</v>
      </c>
      <c r="S49" s="71" t="e">
        <f aca="false">R49-'[4]Gas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AH49-'[4]Gas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86"/>
      <c r="S53" s="5" t="s">
        <v>72</v>
      </c>
      <c r="T53" s="5"/>
      <c r="U53" s="5"/>
      <c r="V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37169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4</v>
      </c>
      <c r="M57" s="9"/>
      <c r="N57" s="10" t="s">
        <v>5</v>
      </c>
      <c r="O57" s="9" t="s">
        <v>6</v>
      </c>
      <c r="P57" s="9"/>
      <c r="Q57" s="10" t="s">
        <v>5</v>
      </c>
      <c r="R57" s="9" t="s">
        <v>7</v>
      </c>
      <c r="S57" s="10" t="s">
        <v>5</v>
      </c>
      <c r="T57" s="9" t="s">
        <v>8</v>
      </c>
      <c r="U57" s="10" t="s">
        <v>5</v>
      </c>
      <c r="V57" s="9" t="s">
        <v>9</v>
      </c>
      <c r="W57" s="10" t="s">
        <v>5</v>
      </c>
      <c r="X57" s="9" t="s">
        <v>10</v>
      </c>
      <c r="Y57" s="10" t="s">
        <v>5</v>
      </c>
      <c r="Z57" s="9" t="s">
        <v>11</v>
      </c>
      <c r="AA57" s="10" t="s">
        <v>5</v>
      </c>
      <c r="AB57" s="9" t="s">
        <v>12</v>
      </c>
      <c r="AC57" s="10" t="s">
        <v>5</v>
      </c>
      <c r="AD57" s="9" t="s">
        <v>13</v>
      </c>
      <c r="AE57" s="10" t="s">
        <v>5</v>
      </c>
      <c r="AF57" s="9" t="s">
        <v>8</v>
      </c>
      <c r="AG57" s="10" t="s">
        <v>5</v>
      </c>
      <c r="AH57" s="9" t="s">
        <v>14</v>
      </c>
      <c r="AI57" s="10" t="s">
        <v>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/>
      <c r="M58" s="13"/>
      <c r="N58" s="14"/>
      <c r="O58" s="13"/>
      <c r="P58" s="13"/>
      <c r="Q58" s="14"/>
      <c r="R58" s="13" t="n">
        <f aca="false">R$25</f>
        <v>37196</v>
      </c>
      <c r="S58" s="14"/>
      <c r="T58" s="15" t="n">
        <v>2001</v>
      </c>
      <c r="U58" s="14"/>
      <c r="V58" s="13" t="s">
        <v>18</v>
      </c>
      <c r="W58" s="14"/>
      <c r="X58" s="15" t="n">
        <v>2002</v>
      </c>
      <c r="Y58" s="14"/>
      <c r="Z58" s="15" t="n">
        <v>2002</v>
      </c>
      <c r="AA58" s="14"/>
      <c r="AB58" s="13" t="s">
        <v>19</v>
      </c>
      <c r="AC58" s="14"/>
      <c r="AD58" s="15" t="n">
        <v>2002</v>
      </c>
      <c r="AE58" s="14"/>
      <c r="AF58" s="15" t="n">
        <v>2002</v>
      </c>
      <c r="AG58" s="14"/>
      <c r="AH58" s="13" t="s">
        <v>20</v>
      </c>
      <c r="AI58" s="14"/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73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1.915</v>
      </c>
      <c r="L60" s="70"/>
      <c r="M60" s="70"/>
      <c r="N60" s="71"/>
      <c r="O60" s="70" t="n">
        <f aca="false">(PowerPrices!C9-2)/O30</f>
        <v>12.3781179138322</v>
      </c>
      <c r="P60" s="70"/>
      <c r="Q60" s="71" t="n">
        <f aca="false">O60-'[4]Gas Average Basis'!O60</f>
        <v>0.617440105104254</v>
      </c>
      <c r="R60" s="70" t="e">
        <f aca="false">(PowerPrices!D9-2)/(R$49+R30)</f>
        <v>#VALUE!</v>
      </c>
      <c r="S60" s="71" t="e">
        <f aca="false">R60-'[4]Gas Average Basis'!R60</f>
        <v>#VALUE!</v>
      </c>
      <c r="T60" s="70"/>
      <c r="U60" s="71"/>
      <c r="V60" s="70" t="e">
        <f aca="false">(AVERAGE(PowerPrices!D9,PowerPrices!E9,PowerPrices!H9,PowerPrices!I9,PowerPrices!K9)-2)/(V$49+V30)</f>
        <v>#VALUE!</v>
      </c>
      <c r="W60" s="71" t="e">
        <f aca="false">V60-'[4]Gas Average Basis'!V60</f>
        <v>#VALUE!</v>
      </c>
      <c r="X60" s="70" t="e">
        <f aca="false">(AVERAGE(PowerPrices!H9,PowerPrices!I9,PowerPrices!K9)-2)/(X$49+X30)</f>
        <v>#VALUE!</v>
      </c>
      <c r="Y60" s="71"/>
      <c r="Z60" s="70" t="e">
        <f aca="false">(AVERAGE(PowerPrices!L9,PowerPrices!M9,PowerPrices!N9)-2)/(Z$49+Z30)</f>
        <v>#VALUE!</v>
      </c>
      <c r="AA60" s="71"/>
      <c r="AB60" s="70" t="e">
        <f aca="false">(AVERAGE(PowerPrices!L9,PowerPrices!M9,PowerPrices!N9,PowerPrices!P9,PowerPrices!Q9,PowerPrices!R9,PowerPrices!T9)-2)/(AB$49+AB30)</f>
        <v>#VALUE!</v>
      </c>
      <c r="AC60" s="71" t="e">
        <f aca="false">AB60-'[4]Gas Average Basis'!AB60</f>
        <v>#VALUE!</v>
      </c>
      <c r="AD60" s="70" t="e">
        <f aca="false">(AVERAGE(PowerPrices!P9,PowerPrices!Q9,PowerPrices!R9)-2)/(AD$49+AD30)</f>
        <v>#VALUE!</v>
      </c>
      <c r="AE60" s="71"/>
      <c r="AF60" s="70" t="e">
        <f aca="false">(PowerPrices!S9-2)/(AF$49+AF30)</f>
        <v>#VALUE!</v>
      </c>
      <c r="AG60" s="71"/>
      <c r="AH60" s="70" t="e">
        <f aca="false">(AVERAGE(PowerPrices!T9,PowerPrices!U9,PowerPrices!V9,PowerPrices!AG9,PowerPrices!AH9,PowerPrices!AI9)-2)/(AH$49+AH30)</f>
        <v>#VALUE!</v>
      </c>
      <c r="AI60" s="71" t="e">
        <f aca="false">AH60-'[4]Gas Average Basis'!AH60</f>
        <v>#VALUE!</v>
      </c>
      <c r="AJ60" s="1"/>
      <c r="AK60" s="1"/>
      <c r="AL60" s="1"/>
    </row>
    <row r="61" customFormat="false" ht="12.75" hidden="false" customHeight="false" outlineLevel="0" collapsed="false">
      <c r="C61" s="67" t="s">
        <v>74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1.785</v>
      </c>
      <c r="L61" s="70"/>
      <c r="M61" s="70"/>
      <c r="N61" s="71"/>
      <c r="O61" s="70" t="n">
        <f aca="false">(PowerPrices!C11-2)/(O28+0.2)</f>
        <v>10.0658655985759</v>
      </c>
      <c r="P61" s="70"/>
      <c r="Q61" s="71" t="n">
        <f aca="false">O61-'[4]Gas Average Basis'!O61</f>
        <v>-0.909114700872511</v>
      </c>
      <c r="R61" s="70" t="e">
        <f aca="false">(PowerPrices!D11-2)/(R$49+R28+0.2)</f>
        <v>#VALUE!</v>
      </c>
      <c r="S61" s="71" t="e">
        <f aca="false">R61-'[4]Gas Average Basis'!R61</f>
        <v>#VALUE!</v>
      </c>
      <c r="T61" s="70"/>
      <c r="U61" s="71"/>
      <c r="V61" s="70" t="e">
        <f aca="false">(AVERAGE(PowerPrices!D11,PowerPrices!E11,PowerPrices!H11,PowerPrices!I11,PowerPrices!K11)-2)/(V$49+V28+0.2)</f>
        <v>#VALUE!</v>
      </c>
      <c r="W61" s="71" t="e">
        <f aca="false">V61-'[4]Gas Average Basis'!V61</f>
        <v>#VALUE!</v>
      </c>
      <c r="X61" s="70" t="e">
        <f aca="false">(AVERAGE(PowerPrices!H11,PowerPrices!I11,PowerPrices!K11)-2)/(X$49+X28+0.2)</f>
        <v>#VALUE!</v>
      </c>
      <c r="Y61" s="71"/>
      <c r="Z61" s="70" t="e">
        <f aca="false">(AVERAGE(PowerPrices!L11,PowerPrices!M11,PowerPrices!N11)-2)/(Z$49+Z28+0.2)</f>
        <v>#VALUE!</v>
      </c>
      <c r="AA61" s="71"/>
      <c r="AB61" s="70" t="e">
        <f aca="false">(AVERAGE(PowerPrices!L11,PowerPrices!M11,PowerPrices!N11,PowerPrices!P11,PowerPrices!Q11,PowerPrices!R11,PowerPrices!T11)-2)/(AB$49+AB28+0.2)</f>
        <v>#VALUE!</v>
      </c>
      <c r="AC61" s="71" t="e">
        <f aca="false">AB61-'[4]Gas Average Basis'!AB61</f>
        <v>#VALUE!</v>
      </c>
      <c r="AD61" s="70" t="e">
        <f aca="false">(AVERAGE(PowerPrices!P11,PowerPrices!Q11,PowerPrices!R11)-2)/(AD$49+AD28+0.2)</f>
        <v>#VALUE!</v>
      </c>
      <c r="AE61" s="71"/>
      <c r="AF61" s="70" t="e">
        <f aca="false">(PowerPrices!S11-2)/(AF$49+AF28+0.2)</f>
        <v>#VALUE!</v>
      </c>
      <c r="AG61" s="71"/>
      <c r="AH61" s="70" t="e">
        <f aca="false">(AVERAGE(PowerPrices!T11,PowerPrices!U11,PowerPrices!V11,PowerPrices!AG11,PowerPrices!AH11,PowerPrices!AI11)-2)/(AH$49+AH28+0.2)</f>
        <v>#VALUE!</v>
      </c>
      <c r="AI61" s="71" t="e">
        <f aca="false">AH61-'[4]Gas Average Basis'!AH61</f>
        <v>#VALUE!</v>
      </c>
      <c r="AJ61" s="1"/>
      <c r="AK61" s="1"/>
      <c r="AL61" s="1"/>
    </row>
    <row r="62" customFormat="false" ht="12.75" hidden="false" customHeight="false" outlineLevel="0" collapsed="false">
      <c r="C62" s="67" t="s">
        <v>75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1.795</v>
      </c>
      <c r="L62" s="70"/>
      <c r="M62" s="70"/>
      <c r="N62" s="71"/>
      <c r="O62" s="70" t="n">
        <f aca="false">(PowerPrices!C13-2)/(O31+0.33)</f>
        <v>9.8491341991342</v>
      </c>
      <c r="P62" s="70"/>
      <c r="Q62" s="71" t="n">
        <f aca="false">O62-'[4]Gas Average Basis'!O62</f>
        <v>0.173602284240578</v>
      </c>
      <c r="R62" s="70" t="e">
        <f aca="false">(PowerPrices!D13-2)/(R$49+R31+0.33)</f>
        <v>#VALUE!</v>
      </c>
      <c r="S62" s="71" t="e">
        <f aca="false">R62-'[4]Gas Average Basis'!R62</f>
        <v>#VALUE!</v>
      </c>
      <c r="T62" s="70"/>
      <c r="U62" s="71"/>
      <c r="V62" s="70" t="e">
        <f aca="false">(AVERAGE(PowerPrices!D13,PowerPrices!E13,PowerPrices!H13,PowerPrices!I13,PowerPrices!K13)-2)/(V$49+V31+0.33)</f>
        <v>#VALUE!</v>
      </c>
      <c r="W62" s="71" t="e">
        <f aca="false">V62-'[4]Gas Average Basis'!V62</f>
        <v>#VALUE!</v>
      </c>
      <c r="X62" s="70" t="e">
        <f aca="false">(AVERAGE(PowerPrices!H13,PowerPrices!I13,PowerPrices!K13)-2)/(X$49+X31+0.33)</f>
        <v>#VALUE!</v>
      </c>
      <c r="Y62" s="71"/>
      <c r="Z62" s="70" t="e">
        <f aca="false">(AVERAGE(PowerPrices!L13,PowerPrices!M13,PowerPrices!N13)-2)/(Z$49+Z31+0.33)</f>
        <v>#VALUE!</v>
      </c>
      <c r="AA62" s="71"/>
      <c r="AB62" s="70" t="e">
        <f aca="false">(AVERAGE(PowerPrices!L13,PowerPrices!M13,PowerPrices!N13,PowerPrices!P13,PowerPrices!Q13,PowerPrices!R13,PowerPrices!T13)-2)/(AB$49+AB31+0.33)</f>
        <v>#VALUE!</v>
      </c>
      <c r="AC62" s="71" t="e">
        <f aca="false">AB62-'[4]Gas Average Basis'!AB62</f>
        <v>#VALUE!</v>
      </c>
      <c r="AD62" s="70" t="e">
        <f aca="false">(AVERAGE(PowerPrices!P13,PowerPrices!Q13,PowerPrices!R13)-2)/(AD$49+AD31+0.33)</f>
        <v>#VALUE!</v>
      </c>
      <c r="AE62" s="71"/>
      <c r="AF62" s="70" t="e">
        <f aca="false">(PowerPrices!S13-2)/(AF$49+AF31+0.33)</f>
        <v>#VALUE!</v>
      </c>
      <c r="AG62" s="71"/>
      <c r="AH62" s="70" t="e">
        <f aca="false">(AVERAGE(PowerPrices!T13,PowerPrices!U13,PowerPrices!V13,PowerPrices!AG13,PowerPrices!AH13,PowerPrices!AI13)-2)/(AH$49+AH31+0.33)</f>
        <v>#VALUE!</v>
      </c>
      <c r="AI62" s="71" t="e">
        <f aca="false">AH62-'[4]Gas Average Basis'!AH62</f>
        <v>#VALUE!</v>
      </c>
      <c r="AJ62" s="1"/>
      <c r="AK62" s="1"/>
      <c r="AL62" s="1"/>
    </row>
    <row r="63" customFormat="false" ht="12.75" hidden="false" customHeight="false" outlineLevel="0" collapsed="false">
      <c r="C63" s="67" t="s">
        <v>76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2.02</v>
      </c>
      <c r="L63" s="70"/>
      <c r="M63" s="70"/>
      <c r="N63" s="71"/>
      <c r="O63" s="70" t="n">
        <f aca="false">(PowerPrices!C14-2)/(O34+0.12)</f>
        <v>11.7577413479053</v>
      </c>
      <c r="P63" s="70"/>
      <c r="Q63" s="71" t="n">
        <f aca="false">O63-'[4]Gas Average Basis'!O63</f>
        <v>0.0910746812386112</v>
      </c>
      <c r="R63" s="70" t="e">
        <f aca="false">(PowerPrices!D14-2)/(R$49+R34+0.12)</f>
        <v>#VALUE!</v>
      </c>
      <c r="S63" s="71" t="e">
        <f aca="false">R63-'[4]Gas Average Basis'!R63</f>
        <v>#VALUE!</v>
      </c>
      <c r="T63" s="70"/>
      <c r="U63" s="71"/>
      <c r="V63" s="70" t="e">
        <f aca="false">(AVERAGE(PowerPrices!D14,PowerPrices!E14,PowerPrices!H14,PowerPrices!I14,PowerPrices!K14)-2)/(V$49+V34+0.12)</f>
        <v>#VALUE!</v>
      </c>
      <c r="W63" s="71" t="e">
        <f aca="false">V63-'[4]Gas Average Basis'!V63</f>
        <v>#VALUE!</v>
      </c>
      <c r="X63" s="70" t="e">
        <f aca="false">(AVERAGE(PowerPrices!H14,PowerPrices!I14,PowerPrices!K14)-2)/(X$49+X34+0.12)</f>
        <v>#VALUE!</v>
      </c>
      <c r="Y63" s="71"/>
      <c r="Z63" s="70" t="e">
        <f aca="false">(AVERAGE(PowerPrices!L14,PowerPrices!M14,PowerPrices!N14)-2)/(Z$49+Z34+0.12)</f>
        <v>#VALUE!</v>
      </c>
      <c r="AA63" s="71"/>
      <c r="AB63" s="70" t="e">
        <f aca="false">(AVERAGE(PowerPrices!L14,PowerPrices!M14,PowerPrices!N14,PowerPrices!P14,PowerPrices!Q14,PowerPrices!R14,PowerPrices!T14)-2)/(AB$49+AB34+0.12)</f>
        <v>#VALUE!</v>
      </c>
      <c r="AC63" s="71" t="e">
        <f aca="false">AB63-'[4]Gas Average Basis'!AB63</f>
        <v>#VALUE!</v>
      </c>
      <c r="AD63" s="70" t="e">
        <f aca="false">(AVERAGE(PowerPrices!P14,PowerPrices!Q14,PowerPrices!R14)-2)/(AD$49+AD34+0.12)</f>
        <v>#VALUE!</v>
      </c>
      <c r="AE63" s="71"/>
      <c r="AF63" s="70" t="e">
        <f aca="false">(PowerPrices!S14-2)/(AF$49+AF34+0.12)</f>
        <v>#VALUE!</v>
      </c>
      <c r="AG63" s="71"/>
      <c r="AH63" s="70" t="e">
        <f aca="false">(AVERAGE(PowerPrices!T14,PowerPrices!U14,PowerPrices!V14,PowerPrices!AG14,PowerPrices!AH14,PowerPrices!AI14)-2)/(AH$49+AH34+0.12)</f>
        <v>#VALUE!</v>
      </c>
      <c r="AI63" s="71" t="e">
        <f aca="false">AH63-'[4]Gas Average Basis'!AH63</f>
        <v>#VALUE!</v>
      </c>
      <c r="AJ63" s="1"/>
      <c r="AK63" s="1"/>
      <c r="AL63" s="1"/>
    </row>
    <row r="65" customFormat="false" ht="12.75" hidden="false" customHeight="false" outlineLevel="0" collapsed="false">
      <c r="C65" s="1" t="s">
        <v>77</v>
      </c>
    </row>
    <row r="66" customFormat="false" ht="12.75" hidden="false" customHeight="false" outlineLevel="0" collapsed="false">
      <c r="L66" s="87" t="s">
        <v>78</v>
      </c>
      <c r="M66" s="87"/>
    </row>
    <row r="67" customFormat="false" ht="12.75" hidden="false" customHeight="false" outlineLevel="0" collapsed="false">
      <c r="C67" s="26"/>
      <c r="L67" s="87" t="s">
        <v>79</v>
      </c>
      <c r="M67" s="87"/>
    </row>
    <row r="68" customFormat="false" ht="12.75" hidden="false" customHeight="false" outlineLevel="0" collapsed="false">
      <c r="C68" s="26"/>
      <c r="L68" s="87" t="s">
        <v>80</v>
      </c>
      <c r="M68" s="87"/>
    </row>
    <row r="69" customFormat="false" ht="12.75" hidden="false" customHeight="false" outlineLevel="0" collapsed="false">
      <c r="C69" s="26"/>
      <c r="L69" s="87" t="s">
        <v>81</v>
      </c>
      <c r="M69" s="87"/>
    </row>
  </sheetData>
  <mergeCells count="15">
    <mergeCell ref="R7:W7"/>
    <mergeCell ref="C9:AI9"/>
    <mergeCell ref="C10:AI10"/>
    <mergeCell ref="C13:AI13"/>
    <mergeCell ref="C32:AI32"/>
    <mergeCell ref="C38:AI38"/>
    <mergeCell ref="C48:AI48"/>
    <mergeCell ref="S53:V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F9" activeCellId="0" sqref="F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8" width="9.14"/>
    <col collapsed="false" customWidth="true" hidden="false" outlineLevel="0" max="2" min="2" style="88" width="22.42"/>
    <col collapsed="false" customWidth="false" hidden="false" outlineLevel="0" max="3" min="3" style="88" width="9.14"/>
    <col collapsed="false" customWidth="true" hidden="false" outlineLevel="0" max="4" min="4" style="88" width="9.85"/>
    <col collapsed="false" customWidth="true" hidden="false" outlineLevel="0" max="5" min="5" style="88" width="10.13"/>
    <col collapsed="false" customWidth="true" hidden="false" outlineLevel="0" max="6" min="6" style="88" width="11.99"/>
    <col collapsed="false" customWidth="true" hidden="false" outlineLevel="0" max="7" min="7" style="88" width="10.28"/>
    <col collapsed="false" customWidth="true" hidden="false" outlineLevel="0" max="8" min="8" style="88" width="10.99"/>
    <col collapsed="false" customWidth="true" hidden="false" outlineLevel="0" max="9" min="9" style="88" width="14.56"/>
    <col collapsed="false" customWidth="true" hidden="false" outlineLevel="0" max="10" min="10" style="88" width="17.14"/>
    <col collapsed="false" customWidth="true" hidden="false" outlineLevel="0" max="11" min="11" style="88" width="10.85"/>
    <col collapsed="false" customWidth="true" hidden="false" outlineLevel="0" max="12" min="12" style="88" width="17.42"/>
    <col collapsed="false" customWidth="true" hidden="false" outlineLevel="0" max="13" min="13" style="88" width="18.28"/>
    <col collapsed="false" customWidth="true" hidden="false" outlineLevel="0" max="14" min="14" style="88" width="13.14"/>
    <col collapsed="false" customWidth="true" hidden="false" outlineLevel="0" max="15" min="15" style="88" width="9.28"/>
    <col collapsed="false" customWidth="true" hidden="false" outlineLevel="0" max="16" min="16" style="88" width="11.85"/>
    <col collapsed="false" customWidth="true" hidden="false" outlineLevel="0" max="17" min="17" style="88" width="13.85"/>
    <col collapsed="false" customWidth="true" hidden="false" outlineLevel="0" max="18" min="18" style="88" width="12.56"/>
    <col collapsed="false" customWidth="false" hidden="false" outlineLevel="0" max="19" min="19" style="88" width="9.14"/>
    <col collapsed="false" customWidth="true" hidden="false" outlineLevel="0" max="20" min="20" style="88" width="12.56"/>
    <col collapsed="false" customWidth="true" hidden="false" outlineLevel="0" max="21" min="21" style="88" width="17.99"/>
    <col collapsed="false" customWidth="true" hidden="false" outlineLevel="0" max="22" min="22" style="88" width="15.99"/>
    <col collapsed="false" customWidth="true" hidden="false" outlineLevel="0" max="23" min="23" style="88" width="14.56"/>
    <col collapsed="false" customWidth="true" hidden="false" outlineLevel="0" max="24" min="24" style="88" width="12.28"/>
    <col collapsed="false" customWidth="true" hidden="false" outlineLevel="0" max="25" min="25" style="88" width="16.13"/>
    <col collapsed="false" customWidth="true" hidden="false" outlineLevel="0" max="26" min="26" style="88" width="15.99"/>
    <col collapsed="false" customWidth="true" hidden="false" outlineLevel="0" max="27" min="27" style="88" width="11.28"/>
    <col collapsed="false" customWidth="true" hidden="false" outlineLevel="0" max="35" min="28" style="89" width="18.7"/>
    <col collapsed="false" customWidth="false" hidden="false" outlineLevel="0" max="257" min="36" style="88" width="9.14"/>
  </cols>
  <sheetData>
    <row r="1" customFormat="false" ht="12.75" hidden="false" customHeight="false" outlineLevel="0" collapsed="false">
      <c r="A1" s="90"/>
      <c r="B1" s="90"/>
      <c r="E1" s="91" t="n">
        <v>1</v>
      </c>
      <c r="F1" s="91" t="n">
        <f aca="false">+E1+1</f>
        <v>2</v>
      </c>
      <c r="G1" s="91" t="n">
        <f aca="false">+F1+1</f>
        <v>3</v>
      </c>
      <c r="H1" s="91" t="n">
        <f aca="false">+G1+1</f>
        <v>4</v>
      </c>
      <c r="I1" s="91" t="n">
        <f aca="false">+H1+1</f>
        <v>5</v>
      </c>
      <c r="J1" s="91" t="n">
        <f aca="false">+I1+1</f>
        <v>6</v>
      </c>
      <c r="K1" s="91" t="n">
        <f aca="false">+J1+1</f>
        <v>7</v>
      </c>
      <c r="L1" s="91" t="n">
        <f aca="false">+K1+1</f>
        <v>8</v>
      </c>
      <c r="M1" s="91" t="n">
        <f aca="false">+L1+1</f>
        <v>9</v>
      </c>
      <c r="N1" s="91" t="n">
        <f aca="false">+M1+1</f>
        <v>10</v>
      </c>
      <c r="O1" s="91" t="n">
        <f aca="false">+N1+1</f>
        <v>11</v>
      </c>
      <c r="P1" s="91" t="n">
        <f aca="false">+O1+1</f>
        <v>12</v>
      </c>
      <c r="Q1" s="91" t="n">
        <v>13</v>
      </c>
      <c r="R1" s="91" t="n">
        <v>14</v>
      </c>
      <c r="S1" s="91"/>
      <c r="T1" s="91"/>
      <c r="U1" s="91"/>
      <c r="V1" s="91"/>
      <c r="W1" s="91"/>
      <c r="X1" s="91"/>
      <c r="Y1" s="91"/>
      <c r="Z1" s="91"/>
      <c r="AA1" s="91"/>
      <c r="AB1" s="92"/>
      <c r="AC1" s="92"/>
      <c r="AD1" s="92"/>
      <c r="AE1" s="92"/>
      <c r="AF1" s="92"/>
      <c r="AG1" s="92"/>
      <c r="AH1" s="92"/>
      <c r="AI1" s="92"/>
    </row>
    <row r="2" customFormat="false" ht="12.75" hidden="false" customHeight="false" outlineLevel="0" collapsed="false">
      <c r="A2" s="90"/>
      <c r="B2" s="93" t="e">
        <f aca="false">HLOOKUP(Count1,CurveTable1,2,FALSE())</f>
        <v>#N/A</v>
      </c>
      <c r="D2" s="94" t="s">
        <v>82</v>
      </c>
      <c r="E2" s="95" t="n">
        <v>37172</v>
      </c>
      <c r="F2" s="96" t="n">
        <f aca="false">E2</f>
        <v>37172</v>
      </c>
      <c r="G2" s="96" t="n">
        <f aca="false">F2</f>
        <v>37172</v>
      </c>
      <c r="H2" s="96" t="n">
        <f aca="false">G2</f>
        <v>37172</v>
      </c>
      <c r="I2" s="96" t="n">
        <f aca="false">H2</f>
        <v>37172</v>
      </c>
      <c r="J2" s="96" t="n">
        <f aca="false">I2</f>
        <v>37172</v>
      </c>
      <c r="K2" s="96" t="n">
        <f aca="false">J2</f>
        <v>37172</v>
      </c>
      <c r="L2" s="96" t="n">
        <f aca="false">K2</f>
        <v>37172</v>
      </c>
      <c r="M2" s="96" t="n">
        <f aca="false">L2</f>
        <v>37172</v>
      </c>
      <c r="N2" s="96" t="n">
        <f aca="false">M2</f>
        <v>37172</v>
      </c>
      <c r="O2" s="96" t="n">
        <f aca="false">N2</f>
        <v>37172</v>
      </c>
      <c r="P2" s="96" t="n">
        <f aca="false">O2</f>
        <v>37172</v>
      </c>
      <c r="Q2" s="96" t="n">
        <f aca="false">P2</f>
        <v>37172</v>
      </c>
      <c r="R2" s="96" t="n">
        <f aca="false">Q2</f>
        <v>37172</v>
      </c>
      <c r="S2" s="96" t="n">
        <f aca="false">R2</f>
        <v>37172</v>
      </c>
      <c r="T2" s="96" t="n">
        <f aca="false">S2</f>
        <v>37172</v>
      </c>
      <c r="U2" s="96" t="n">
        <f aca="false">T2</f>
        <v>37172</v>
      </c>
      <c r="V2" s="96" t="n">
        <f aca="false">U2</f>
        <v>37172</v>
      </c>
      <c r="W2" s="96" t="n">
        <f aca="false">V2</f>
        <v>37172</v>
      </c>
      <c r="X2" s="96" t="n">
        <f aca="false">W2</f>
        <v>37172</v>
      </c>
      <c r="Y2" s="96" t="n">
        <f aca="false">X2</f>
        <v>37172</v>
      </c>
      <c r="Z2" s="96" t="n">
        <f aca="false">Y2</f>
        <v>37172</v>
      </c>
      <c r="AA2" s="96" t="n">
        <f aca="false">Z2</f>
        <v>37172</v>
      </c>
      <c r="AB2" s="97" t="n">
        <f aca="false">AA2</f>
        <v>37172</v>
      </c>
      <c r="AC2" s="97" t="n">
        <f aca="false">AB2</f>
        <v>37172</v>
      </c>
      <c r="AD2" s="97" t="n">
        <f aca="false">AC2</f>
        <v>37172</v>
      </c>
      <c r="AE2" s="97" t="n">
        <f aca="false">AD2</f>
        <v>37172</v>
      </c>
      <c r="AF2" s="97" t="n">
        <f aca="false">AE2</f>
        <v>37172</v>
      </c>
      <c r="AG2" s="97" t="n">
        <f aca="false">AE2</f>
        <v>37172</v>
      </c>
      <c r="AH2" s="97" t="n">
        <f aca="false">AF2</f>
        <v>37172</v>
      </c>
      <c r="AI2" s="97" t="n">
        <f aca="false">AH2</f>
        <v>37172</v>
      </c>
    </row>
    <row r="3" customFormat="false" ht="12.75" hidden="false" customHeight="false" outlineLevel="0" collapsed="false">
      <c r="A3" s="90"/>
      <c r="B3" s="98" t="e">
        <f aca="false">HLOOKUP(Count1,CurveTable1,3,FALSE())</f>
        <v>#N/A</v>
      </c>
      <c r="D3" s="94" t="s">
        <v>7</v>
      </c>
      <c r="E3" s="98" t="n">
        <v>37196</v>
      </c>
      <c r="F3" s="98" t="n">
        <f aca="false">E3</f>
        <v>37196</v>
      </c>
      <c r="G3" s="98" t="n">
        <f aca="false">F3</f>
        <v>37196</v>
      </c>
      <c r="H3" s="98" t="n">
        <f aca="false">G3</f>
        <v>37196</v>
      </c>
      <c r="I3" s="98" t="n">
        <f aca="false">H3</f>
        <v>37196</v>
      </c>
      <c r="J3" s="98" t="n">
        <f aca="false">I3</f>
        <v>37196</v>
      </c>
      <c r="K3" s="98" t="n">
        <f aca="false">J3</f>
        <v>37196</v>
      </c>
      <c r="L3" s="98" t="n">
        <f aca="false">K3</f>
        <v>37196</v>
      </c>
      <c r="M3" s="99" t="n">
        <f aca="false">L3</f>
        <v>37196</v>
      </c>
      <c r="N3" s="98" t="n">
        <f aca="false">M3</f>
        <v>37196</v>
      </c>
      <c r="O3" s="98" t="n">
        <f aca="false">N3</f>
        <v>37196</v>
      </c>
      <c r="P3" s="98" t="n">
        <f aca="false">O3</f>
        <v>37196</v>
      </c>
      <c r="Q3" s="98" t="n">
        <f aca="false">P3</f>
        <v>37196</v>
      </c>
      <c r="R3" s="98" t="n">
        <f aca="false">Q3</f>
        <v>37196</v>
      </c>
      <c r="S3" s="98" t="n">
        <f aca="false">R3</f>
        <v>37196</v>
      </c>
      <c r="T3" s="98" t="n">
        <f aca="false">S3</f>
        <v>37196</v>
      </c>
      <c r="U3" s="98" t="n">
        <f aca="false">T3</f>
        <v>37196</v>
      </c>
      <c r="V3" s="98" t="n">
        <f aca="false">U3</f>
        <v>37196</v>
      </c>
      <c r="W3" s="98" t="n">
        <f aca="false">V3</f>
        <v>37196</v>
      </c>
      <c r="X3" s="98" t="n">
        <f aca="false">W3</f>
        <v>37196</v>
      </c>
      <c r="Y3" s="98" t="n">
        <f aca="false">X3</f>
        <v>37196</v>
      </c>
      <c r="Z3" s="98" t="n">
        <f aca="false">Y3</f>
        <v>37196</v>
      </c>
      <c r="AA3" s="98" t="n">
        <f aca="false">Z3</f>
        <v>37196</v>
      </c>
      <c r="AB3" s="100" t="n">
        <f aca="false">AA3</f>
        <v>37196</v>
      </c>
      <c r="AC3" s="100" t="n">
        <f aca="false">AB3</f>
        <v>37196</v>
      </c>
      <c r="AD3" s="100" t="n">
        <f aca="false">AC3</f>
        <v>37196</v>
      </c>
      <c r="AE3" s="100" t="n">
        <f aca="false">AD3</f>
        <v>37196</v>
      </c>
      <c r="AF3" s="100" t="n">
        <f aca="false">AE3</f>
        <v>37196</v>
      </c>
      <c r="AG3" s="100" t="n">
        <f aca="false">AE3</f>
        <v>37196</v>
      </c>
      <c r="AH3" s="100" t="n">
        <f aca="false">AF3</f>
        <v>37196</v>
      </c>
      <c r="AI3" s="100" t="n">
        <v>37073</v>
      </c>
    </row>
    <row r="4" customFormat="false" ht="12.75" hidden="false" customHeight="false" outlineLevel="0" collapsed="false">
      <c r="A4" s="90" t="n">
        <v>15</v>
      </c>
      <c r="B4" s="98" t="e">
        <f aca="false">HLOOKUP(Count1,CurveTable1,4,FALSE())</f>
        <v>#N/A</v>
      </c>
      <c r="D4" s="94" t="s">
        <v>83</v>
      </c>
      <c r="E4" s="101" t="s">
        <v>33</v>
      </c>
      <c r="F4" s="101" t="s">
        <v>41</v>
      </c>
      <c r="G4" s="101" t="s">
        <v>43</v>
      </c>
      <c r="H4" s="101" t="s">
        <v>44</v>
      </c>
      <c r="I4" s="101" t="s">
        <v>56</v>
      </c>
      <c r="J4" s="98" t="s">
        <v>58</v>
      </c>
      <c r="K4" s="90" t="s">
        <v>47</v>
      </c>
      <c r="L4" s="100" t="s">
        <v>51</v>
      </c>
      <c r="M4" s="102" t="s">
        <v>60</v>
      </c>
      <c r="N4" s="103" t="s">
        <v>63</v>
      </c>
      <c r="O4" s="98" t="s">
        <v>66</v>
      </c>
      <c r="P4" s="98" t="s">
        <v>53</v>
      </c>
      <c r="Q4" s="98" t="s">
        <v>42</v>
      </c>
      <c r="R4" s="98" t="s">
        <v>49</v>
      </c>
      <c r="S4" s="98"/>
      <c r="T4" s="98"/>
      <c r="U4" s="98"/>
      <c r="V4" s="90"/>
      <c r="W4" s="90"/>
      <c r="X4" s="90"/>
      <c r="Y4" s="90"/>
      <c r="Z4" s="98"/>
      <c r="AA4" s="98"/>
      <c r="AB4" s="100"/>
      <c r="AC4" s="100"/>
      <c r="AD4" s="100"/>
      <c r="AE4" s="100"/>
      <c r="AF4" s="100"/>
      <c r="AG4" s="100"/>
      <c r="AH4" s="100"/>
      <c r="AI4" s="100"/>
    </row>
    <row r="5" customFormat="false" ht="12.75" hidden="false" customHeight="false" outlineLevel="0" collapsed="false">
      <c r="A5" s="90"/>
      <c r="B5" s="104" t="e">
        <f aca="false">HLOOKUP(Count1,CurveTable1,5,FALSE())</f>
        <v>#N/A</v>
      </c>
      <c r="D5" s="94" t="s">
        <v>84</v>
      </c>
      <c r="E5" s="104" t="s">
        <v>85</v>
      </c>
      <c r="F5" s="104" t="s">
        <v>85</v>
      </c>
      <c r="G5" s="104" t="s">
        <v>85</v>
      </c>
      <c r="H5" s="104" t="s">
        <v>85</v>
      </c>
      <c r="I5" s="104" t="s">
        <v>85</v>
      </c>
      <c r="J5" s="104" t="s">
        <v>85</v>
      </c>
      <c r="K5" s="104" t="s">
        <v>85</v>
      </c>
      <c r="L5" s="104" t="s">
        <v>85</v>
      </c>
      <c r="M5" s="104" t="s">
        <v>85</v>
      </c>
      <c r="N5" s="104" t="s">
        <v>85</v>
      </c>
      <c r="O5" s="104" t="s">
        <v>85</v>
      </c>
      <c r="P5" s="104" t="s">
        <v>85</v>
      </c>
      <c r="Q5" s="104" t="s">
        <v>85</v>
      </c>
      <c r="R5" s="104" t="s">
        <v>85</v>
      </c>
      <c r="S5" s="104" t="s">
        <v>85</v>
      </c>
      <c r="T5" s="104" t="s">
        <v>85</v>
      </c>
      <c r="U5" s="104" t="s">
        <v>85</v>
      </c>
      <c r="V5" s="104" t="s">
        <v>85</v>
      </c>
      <c r="W5" s="104" t="s">
        <v>85</v>
      </c>
      <c r="X5" s="104" t="s">
        <v>85</v>
      </c>
      <c r="Y5" s="104" t="s">
        <v>85</v>
      </c>
      <c r="Z5" s="104" t="s">
        <v>85</v>
      </c>
      <c r="AA5" s="104" t="s">
        <v>85</v>
      </c>
      <c r="AB5" s="105" t="s">
        <v>85</v>
      </c>
      <c r="AC5" s="105" t="s">
        <v>85</v>
      </c>
      <c r="AD5" s="105" t="s">
        <v>85</v>
      </c>
      <c r="AE5" s="105" t="s">
        <v>85</v>
      </c>
      <c r="AF5" s="105" t="s">
        <v>85</v>
      </c>
      <c r="AG5" s="105" t="s">
        <v>85</v>
      </c>
      <c r="AH5" s="105" t="s">
        <v>85</v>
      </c>
      <c r="AI5" s="105" t="s">
        <v>86</v>
      </c>
    </row>
    <row r="6" customFormat="false" ht="12.75" hidden="false" customHeight="false" outlineLevel="0" collapsed="false">
      <c r="A6" s="90"/>
      <c r="B6" s="104" t="e">
        <f aca="false">HLOOKUP(Count1,CurveTable1,6,FALSE())</f>
        <v>#N/A</v>
      </c>
      <c r="D6" s="94" t="s">
        <v>87</v>
      </c>
      <c r="E6" s="104" t="s">
        <v>88</v>
      </c>
      <c r="F6" s="104" t="s">
        <v>88</v>
      </c>
      <c r="G6" s="104" t="s">
        <v>88</v>
      </c>
      <c r="H6" s="104" t="s">
        <v>88</v>
      </c>
      <c r="I6" s="104" t="s">
        <v>88</v>
      </c>
      <c r="J6" s="104" t="s">
        <v>88</v>
      </c>
      <c r="K6" s="104" t="s">
        <v>88</v>
      </c>
      <c r="L6" s="104" t="s">
        <v>88</v>
      </c>
      <c r="M6" s="104" t="s">
        <v>88</v>
      </c>
      <c r="N6" s="104" t="s">
        <v>88</v>
      </c>
      <c r="O6" s="104" t="s">
        <v>88</v>
      </c>
      <c r="P6" s="104" t="s">
        <v>88</v>
      </c>
      <c r="Q6" s="104" t="s">
        <v>88</v>
      </c>
      <c r="R6" s="104" t="s">
        <v>88</v>
      </c>
      <c r="S6" s="104" t="s">
        <v>88</v>
      </c>
      <c r="T6" s="104" t="s">
        <v>88</v>
      </c>
      <c r="U6" s="104" t="s">
        <v>88</v>
      </c>
      <c r="V6" s="104" t="s">
        <v>88</v>
      </c>
      <c r="W6" s="104" t="s">
        <v>88</v>
      </c>
      <c r="X6" s="104" t="s">
        <v>88</v>
      </c>
      <c r="Y6" s="104" t="s">
        <v>88</v>
      </c>
      <c r="Z6" s="104" t="s">
        <v>88</v>
      </c>
      <c r="AA6" s="104" t="s">
        <v>88</v>
      </c>
      <c r="AB6" s="105" t="s">
        <v>88</v>
      </c>
      <c r="AC6" s="105" t="s">
        <v>88</v>
      </c>
      <c r="AD6" s="105" t="s">
        <v>88</v>
      </c>
      <c r="AE6" s="105" t="s">
        <v>88</v>
      </c>
      <c r="AF6" s="105" t="s">
        <v>88</v>
      </c>
      <c r="AG6" s="105" t="s">
        <v>88</v>
      </c>
      <c r="AH6" s="105" t="s">
        <v>88</v>
      </c>
      <c r="AI6" s="105" t="s">
        <v>89</v>
      </c>
    </row>
    <row r="7" customFormat="false" ht="12.75" hidden="false" customHeight="false" outlineLevel="0" collapsed="false">
      <c r="A7" s="90"/>
      <c r="B7" s="104" t="e">
        <f aca="false">HLOOKUP(Count1,CurveTable1,7,FALSE())</f>
        <v>#N/A</v>
      </c>
      <c r="D7" s="94" t="s">
        <v>90</v>
      </c>
      <c r="E7" s="104" t="s">
        <v>91</v>
      </c>
      <c r="F7" s="104" t="s">
        <v>92</v>
      </c>
      <c r="G7" s="104" t="s">
        <v>93</v>
      </c>
      <c r="H7" s="104" t="s">
        <v>94</v>
      </c>
      <c r="I7" s="104" t="s">
        <v>95</v>
      </c>
      <c r="J7" s="104" t="s">
        <v>96</v>
      </c>
      <c r="K7" s="104" t="s">
        <v>97</v>
      </c>
      <c r="L7" s="104" t="s">
        <v>98</v>
      </c>
      <c r="M7" s="104" t="s">
        <v>99</v>
      </c>
      <c r="N7" s="104" t="s">
        <v>100</v>
      </c>
      <c r="O7" s="104" t="s">
        <v>101</v>
      </c>
      <c r="P7" s="104" t="s">
        <v>102</v>
      </c>
      <c r="Q7" s="104" t="s">
        <v>103</v>
      </c>
      <c r="R7" s="104" t="s">
        <v>104</v>
      </c>
      <c r="S7" s="104" t="s">
        <v>105</v>
      </c>
      <c r="T7" s="104" t="s">
        <v>106</v>
      </c>
      <c r="U7" s="104" t="s">
        <v>107</v>
      </c>
      <c r="V7" s="104" t="s">
        <v>108</v>
      </c>
      <c r="W7" s="104" t="s">
        <v>109</v>
      </c>
      <c r="X7" s="104" t="s">
        <v>110</v>
      </c>
      <c r="Y7" s="104" t="s">
        <v>111</v>
      </c>
      <c r="Z7" s="104" t="s">
        <v>112</v>
      </c>
      <c r="AA7" s="104" t="s">
        <v>113</v>
      </c>
      <c r="AB7" s="105" t="s">
        <v>114</v>
      </c>
      <c r="AC7" s="105" t="s">
        <v>115</v>
      </c>
      <c r="AD7" s="105" t="s">
        <v>116</v>
      </c>
      <c r="AE7" s="105" t="s">
        <v>117</v>
      </c>
      <c r="AF7" s="105" t="s">
        <v>118</v>
      </c>
      <c r="AG7" s="105" t="s">
        <v>119</v>
      </c>
      <c r="AH7" s="105" t="s">
        <v>120</v>
      </c>
      <c r="AI7" s="105" t="s">
        <v>121</v>
      </c>
    </row>
    <row r="8" customFormat="false" ht="12.75" hidden="false" customHeight="false" outlineLevel="0" collapsed="false">
      <c r="A8" s="90"/>
      <c r="B8" s="90"/>
      <c r="D8" s="106" t="n">
        <v>37165</v>
      </c>
      <c r="E8" s="107" t="n">
        <v>1.835</v>
      </c>
      <c r="F8" s="107" t="n">
        <v>1.91</v>
      </c>
      <c r="G8" s="107" t="n">
        <v>1.585</v>
      </c>
      <c r="H8" s="107" t="n">
        <v>1.875</v>
      </c>
      <c r="I8" s="107" t="n">
        <v>1.4</v>
      </c>
      <c r="J8" s="107" t="n">
        <v>1.465</v>
      </c>
      <c r="K8" s="107" t="n">
        <v>1.53</v>
      </c>
      <c r="L8" s="107" t="n">
        <v>1.6</v>
      </c>
      <c r="M8" s="107" t="n">
        <v>1.375</v>
      </c>
      <c r="N8" s="107" t="n">
        <v>1.6715274</v>
      </c>
      <c r="O8" s="107" t="n">
        <v>1.32</v>
      </c>
      <c r="P8" s="107" t="n">
        <v>1.65</v>
      </c>
      <c r="Q8" s="107" t="n">
        <v>1.71</v>
      </c>
      <c r="R8" s="107" t="n">
        <v>1.625</v>
      </c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customFormat="false" ht="12.75" hidden="false" customHeight="false" outlineLevel="0" collapsed="false">
      <c r="A9" s="90"/>
      <c r="B9" s="109"/>
      <c r="D9" s="106" t="n">
        <v>37166</v>
      </c>
      <c r="E9" s="107" t="n">
        <v>1.77</v>
      </c>
      <c r="F9" s="107" t="n">
        <v>1.695</v>
      </c>
      <c r="G9" s="107" t="n">
        <v>1.555</v>
      </c>
      <c r="H9" s="107" t="n">
        <v>1.87</v>
      </c>
      <c r="I9" s="107" t="n">
        <v>1.345</v>
      </c>
      <c r="J9" s="107" t="n">
        <v>1.39</v>
      </c>
      <c r="K9" s="107" t="n">
        <v>1.49</v>
      </c>
      <c r="L9" s="107" t="n">
        <v>1.59</v>
      </c>
      <c r="M9" s="107" t="n">
        <v>1.33</v>
      </c>
      <c r="N9" s="107" t="n">
        <v>1.2424</v>
      </c>
      <c r="O9" s="107" t="n">
        <v>1.35</v>
      </c>
      <c r="P9" s="107" t="n">
        <v>1.595</v>
      </c>
      <c r="Q9" s="107" t="n">
        <v>1.695</v>
      </c>
      <c r="R9" s="107" t="n">
        <v>1.565</v>
      </c>
      <c r="S9" s="107"/>
      <c r="T9" s="107"/>
      <c r="U9" s="107"/>
      <c r="V9" s="107"/>
      <c r="W9" s="107"/>
      <c r="X9" s="107"/>
      <c r="Y9" s="107"/>
      <c r="Z9" s="107"/>
      <c r="AA9" s="107"/>
      <c r="AB9" s="108"/>
    </row>
    <row r="10" customFormat="false" ht="12.75" hidden="false" customHeight="false" outlineLevel="0" collapsed="false">
      <c r="D10" s="106" t="n">
        <v>37167</v>
      </c>
      <c r="E10" s="107" t="n">
        <v>1.82</v>
      </c>
      <c r="F10" s="107" t="n">
        <v>1.96</v>
      </c>
      <c r="G10" s="107" t="n">
        <v>1.59</v>
      </c>
      <c r="H10" s="107" t="n">
        <v>1.87</v>
      </c>
      <c r="I10" s="107" t="n">
        <v>1.355</v>
      </c>
      <c r="J10" s="107" t="n">
        <v>1.45</v>
      </c>
      <c r="K10" s="107" t="n">
        <v>1.475</v>
      </c>
      <c r="L10" s="107" t="n">
        <v>1.645</v>
      </c>
      <c r="M10" s="107" t="n">
        <v>1.405</v>
      </c>
      <c r="N10" s="107" t="n">
        <v>1.4385</v>
      </c>
      <c r="O10" s="107" t="n">
        <v>1.32</v>
      </c>
      <c r="P10" s="107" t="n">
        <v>1.65</v>
      </c>
      <c r="Q10" s="107" t="n">
        <v>1.805</v>
      </c>
      <c r="R10" s="107" t="n">
        <v>1.595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8"/>
    </row>
    <row r="11" customFormat="false" ht="12.75" hidden="false" customHeight="false" outlineLevel="0" collapsed="false">
      <c r="D11" s="106" t="n">
        <v>37168</v>
      </c>
      <c r="E11" s="107" t="n">
        <v>1.975</v>
      </c>
      <c r="F11" s="107" t="n">
        <v>2.04</v>
      </c>
      <c r="G11" s="107" t="n">
        <v>1.79</v>
      </c>
      <c r="H11" s="107" t="n">
        <v>1.955</v>
      </c>
      <c r="I11" s="107" t="n">
        <v>1.54</v>
      </c>
      <c r="J11" s="107" t="n">
        <v>1.675</v>
      </c>
      <c r="K11" s="107" t="n">
        <v>1.69</v>
      </c>
      <c r="L11" s="107" t="n">
        <v>1.81</v>
      </c>
      <c r="M11" s="107" t="n">
        <v>1.62</v>
      </c>
      <c r="N11" s="107" t="n">
        <v>1.5515</v>
      </c>
      <c r="O11" s="107" t="n">
        <v>1.57</v>
      </c>
      <c r="P11" s="107" t="n">
        <v>1.855</v>
      </c>
      <c r="Q11" s="107" t="n">
        <v>1.93</v>
      </c>
      <c r="R11" s="107" t="n">
        <v>1.8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8"/>
    </row>
    <row r="12" customFormat="false" ht="12.75" hidden="false" customHeight="false" outlineLevel="0" collapsed="false">
      <c r="D12" s="106" t="n">
        <v>37169</v>
      </c>
      <c r="E12" s="107" t="n">
        <v>2.13</v>
      </c>
      <c r="F12" s="107" t="n">
        <v>2.13</v>
      </c>
      <c r="G12" s="107" t="n">
        <v>1.955</v>
      </c>
      <c r="H12" s="107" t="n">
        <v>2.125</v>
      </c>
      <c r="I12" s="107" t="n">
        <v>1.715</v>
      </c>
      <c r="J12" s="107" t="n">
        <v>1.855</v>
      </c>
      <c r="K12" s="107" t="n">
        <v>1.85</v>
      </c>
      <c r="L12" s="107" t="n">
        <v>1.98</v>
      </c>
      <c r="M12" s="107" t="n">
        <v>1.775</v>
      </c>
      <c r="N12" s="107" t="n">
        <v>1.816</v>
      </c>
      <c r="O12" s="107" t="n">
        <v>1.695</v>
      </c>
      <c r="P12" s="107" t="n">
        <v>2.005</v>
      </c>
      <c r="Q12" s="107" t="n">
        <v>2.03</v>
      </c>
      <c r="R12" s="107" t="n">
        <v>1.965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8"/>
    </row>
    <row r="13" customFormat="false" ht="12.75" hidden="false" customHeight="false" outlineLevel="0" collapsed="false">
      <c r="D13" s="106" t="n">
        <v>37170</v>
      </c>
      <c r="E13" s="107" t="n">
        <v>2.115</v>
      </c>
      <c r="F13" s="107" t="n">
        <v>1.915</v>
      </c>
      <c r="G13" s="107" t="n">
        <v>1.795</v>
      </c>
      <c r="H13" s="107" t="n">
        <v>2.02</v>
      </c>
      <c r="I13" s="107" t="n">
        <v>1.645</v>
      </c>
      <c r="J13" s="107" t="n">
        <v>1.72</v>
      </c>
      <c r="K13" s="107" t="n">
        <v>1.695</v>
      </c>
      <c r="L13" s="107" t="n">
        <v>1.855</v>
      </c>
      <c r="M13" s="107" t="n">
        <v>1.62</v>
      </c>
      <c r="N13" s="107" t="n">
        <v>1.628</v>
      </c>
      <c r="O13" s="107" t="n">
        <v>1.61</v>
      </c>
      <c r="P13" s="107" t="n">
        <v>1.94</v>
      </c>
      <c r="Q13" s="107" t="n">
        <v>1.785</v>
      </c>
      <c r="R13" s="107" t="n">
        <v>1.82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8"/>
    </row>
    <row r="14" customFormat="false" ht="12.75" hidden="false" customHeight="false" outlineLevel="0" collapsed="false">
      <c r="D14" s="106" t="n">
        <v>37171</v>
      </c>
      <c r="E14" s="107" t="n">
        <v>2.115</v>
      </c>
      <c r="F14" s="107" t="n">
        <v>1.915</v>
      </c>
      <c r="G14" s="107" t="n">
        <v>1.795</v>
      </c>
      <c r="H14" s="107" t="n">
        <v>2.02</v>
      </c>
      <c r="I14" s="107" t="n">
        <v>1.645</v>
      </c>
      <c r="J14" s="107" t="n">
        <v>1.72</v>
      </c>
      <c r="K14" s="107" t="n">
        <v>1.695</v>
      </c>
      <c r="L14" s="107" t="n">
        <v>1.855</v>
      </c>
      <c r="M14" s="107" t="n">
        <v>1.62</v>
      </c>
      <c r="N14" s="107" t="n">
        <v>1.628</v>
      </c>
      <c r="O14" s="107" t="n">
        <v>1.61</v>
      </c>
      <c r="P14" s="107" t="n">
        <v>1.94</v>
      </c>
      <c r="Q14" s="107" t="n">
        <v>1.785</v>
      </c>
      <c r="R14" s="107" t="n">
        <v>1.82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8"/>
    </row>
    <row r="15" customFormat="false" ht="12.75" hidden="false" customHeight="false" outlineLevel="0" collapsed="false">
      <c r="D15" s="106" t="n">
        <v>37172</v>
      </c>
      <c r="E15" s="107" t="n">
        <v>2.115</v>
      </c>
      <c r="F15" s="107" t="n">
        <v>1.915</v>
      </c>
      <c r="G15" s="107" t="n">
        <v>1.795</v>
      </c>
      <c r="H15" s="107" t="n">
        <v>2.02</v>
      </c>
      <c r="I15" s="107" t="n">
        <v>1.645</v>
      </c>
      <c r="J15" s="107" t="n">
        <v>1.72</v>
      </c>
      <c r="K15" s="107" t="n">
        <v>1.695</v>
      </c>
      <c r="L15" s="107" t="n">
        <v>1.855</v>
      </c>
      <c r="M15" s="107" t="n">
        <v>1.62</v>
      </c>
      <c r="N15" s="107" t="n">
        <v>1.628</v>
      </c>
      <c r="O15" s="107" t="n">
        <v>1.61</v>
      </c>
      <c r="P15" s="107" t="n">
        <v>1.94</v>
      </c>
      <c r="Q15" s="107" t="n">
        <v>1.785</v>
      </c>
      <c r="R15" s="107" t="n">
        <v>1.82</v>
      </c>
      <c r="S15" s="107"/>
      <c r="T15" s="107"/>
      <c r="U15" s="107"/>
      <c r="V15" s="107"/>
      <c r="W15" s="107"/>
      <c r="X15" s="107"/>
      <c r="Y15" s="107"/>
      <c r="Z15" s="107"/>
      <c r="AA15" s="107"/>
      <c r="AB15" s="108"/>
    </row>
    <row r="16" customFormat="false" ht="12.75" hidden="false" customHeight="false" outlineLevel="0" collapsed="false">
      <c r="D16" s="106" t="n">
        <v>37173</v>
      </c>
      <c r="E16" s="107" t="n">
        <v>2.035</v>
      </c>
      <c r="F16" s="107" t="n">
        <v>1.91</v>
      </c>
      <c r="G16" s="107" t="n">
        <v>1.775</v>
      </c>
      <c r="H16" s="107" t="n">
        <v>1.89</v>
      </c>
      <c r="I16" s="107" t="n">
        <v>1.57</v>
      </c>
      <c r="J16" s="107" t="n">
        <v>1.6</v>
      </c>
      <c r="K16" s="107" t="n">
        <v>1.56</v>
      </c>
      <c r="L16" s="107" t="n">
        <v>1.74</v>
      </c>
      <c r="M16" s="107" t="n">
        <v>1.58</v>
      </c>
      <c r="N16" s="107" t="n">
        <v>1.63</v>
      </c>
      <c r="O16" s="107" t="n">
        <v>1.535</v>
      </c>
      <c r="P16" s="107" t="n">
        <v>1.87</v>
      </c>
      <c r="Q16" s="107" t="n">
        <v>1.79</v>
      </c>
      <c r="R16" s="107" t="n">
        <v>1.71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8"/>
    </row>
    <row r="17" customFormat="false" ht="12.75" hidden="false" customHeight="false" outlineLevel="0" collapsed="false">
      <c r="D17" s="106" t="n">
        <v>37174</v>
      </c>
      <c r="E17" s="107" t="n">
        <v>2.07</v>
      </c>
      <c r="F17" s="107" t="n">
        <v>1.94</v>
      </c>
      <c r="G17" s="107" t="n">
        <v>1.68</v>
      </c>
      <c r="H17" s="107" t="n">
        <v>1.87</v>
      </c>
      <c r="I17" s="107" t="n">
        <v>1.45</v>
      </c>
      <c r="J17" s="107" t="n">
        <v>1.6</v>
      </c>
      <c r="K17" s="107" t="n">
        <v>1.55</v>
      </c>
      <c r="L17" s="107" t="n">
        <v>1.81</v>
      </c>
      <c r="M17" s="107" t="n">
        <v>1.6</v>
      </c>
      <c r="N17" s="107" t="n">
        <v>1.569</v>
      </c>
      <c r="O17" s="107" t="n">
        <v>1.4</v>
      </c>
      <c r="P17" s="107" t="n">
        <v>1.87</v>
      </c>
      <c r="Q17" s="107" t="n">
        <v>1.84</v>
      </c>
      <c r="R17" s="107" t="n">
        <v>1.71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8"/>
    </row>
    <row r="18" customFormat="false" ht="12.75" hidden="false" customHeight="false" outlineLevel="0" collapsed="false">
      <c r="D18" s="106" t="n">
        <v>37175</v>
      </c>
      <c r="E18" s="107" t="n">
        <v>2.07</v>
      </c>
      <c r="F18" s="107" t="n">
        <v>1.94</v>
      </c>
      <c r="G18" s="107" t="n">
        <v>1.68</v>
      </c>
      <c r="H18" s="107" t="n">
        <v>1.87</v>
      </c>
      <c r="I18" s="107" t="n">
        <v>1.45</v>
      </c>
      <c r="J18" s="107" t="n">
        <v>1.6</v>
      </c>
      <c r="K18" s="107" t="n">
        <v>1.55</v>
      </c>
      <c r="L18" s="107" t="n">
        <v>1.81</v>
      </c>
      <c r="M18" s="107" t="n">
        <v>1.6</v>
      </c>
      <c r="N18" s="107" t="n">
        <v>1.569</v>
      </c>
      <c r="O18" s="107" t="n">
        <v>1.4</v>
      </c>
      <c r="P18" s="107" t="n">
        <v>1.87</v>
      </c>
      <c r="Q18" s="107" t="n">
        <v>1.84</v>
      </c>
      <c r="R18" s="107" t="n">
        <v>1.71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8"/>
    </row>
    <row r="19" customFormat="false" ht="12.75" hidden="false" customHeight="false" outlineLevel="0" collapsed="false">
      <c r="D19" s="106" t="n">
        <v>37176</v>
      </c>
      <c r="E19" s="107" t="n">
        <v>2.07</v>
      </c>
      <c r="F19" s="107" t="n">
        <v>1.94</v>
      </c>
      <c r="G19" s="107" t="n">
        <v>1.68</v>
      </c>
      <c r="H19" s="107" t="n">
        <v>1.87</v>
      </c>
      <c r="I19" s="107" t="n">
        <v>1.45</v>
      </c>
      <c r="J19" s="107" t="n">
        <v>1.6</v>
      </c>
      <c r="K19" s="107" t="n">
        <v>1.55</v>
      </c>
      <c r="L19" s="107" t="n">
        <v>1.81</v>
      </c>
      <c r="M19" s="107" t="n">
        <v>1.6</v>
      </c>
      <c r="N19" s="107" t="n">
        <v>1.569</v>
      </c>
      <c r="O19" s="107" t="n">
        <v>1.4</v>
      </c>
      <c r="P19" s="107" t="n">
        <v>1.87</v>
      </c>
      <c r="Q19" s="107" t="n">
        <v>1.84</v>
      </c>
      <c r="R19" s="107" t="n">
        <v>1.71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8"/>
    </row>
    <row r="20" customFormat="false" ht="12.75" hidden="false" customHeight="false" outlineLevel="0" collapsed="false">
      <c r="D20" s="106" t="n">
        <v>37177</v>
      </c>
      <c r="E20" s="107" t="n">
        <v>2.07</v>
      </c>
      <c r="F20" s="107" t="n">
        <v>1.94</v>
      </c>
      <c r="G20" s="107" t="n">
        <v>1.68</v>
      </c>
      <c r="H20" s="107" t="n">
        <v>1.87</v>
      </c>
      <c r="I20" s="107" t="n">
        <v>1.45</v>
      </c>
      <c r="J20" s="107" t="n">
        <v>1.6</v>
      </c>
      <c r="K20" s="107" t="n">
        <v>1.55</v>
      </c>
      <c r="L20" s="107" t="n">
        <v>1.81</v>
      </c>
      <c r="M20" s="107" t="n">
        <v>1.6</v>
      </c>
      <c r="N20" s="107" t="n">
        <v>1.569</v>
      </c>
      <c r="O20" s="107" t="n">
        <v>1.4</v>
      </c>
      <c r="P20" s="107" t="n">
        <v>1.87</v>
      </c>
      <c r="Q20" s="107" t="n">
        <v>1.84</v>
      </c>
      <c r="R20" s="107" t="n">
        <v>1.71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8"/>
    </row>
    <row r="21" customFormat="false" ht="12.75" hidden="false" customHeight="false" outlineLevel="0" collapsed="false">
      <c r="D21" s="106" t="n">
        <v>37178</v>
      </c>
      <c r="E21" s="107" t="n">
        <v>2.07</v>
      </c>
      <c r="F21" s="107" t="n">
        <v>1.94</v>
      </c>
      <c r="G21" s="107" t="n">
        <v>1.68</v>
      </c>
      <c r="H21" s="107" t="n">
        <v>1.87</v>
      </c>
      <c r="I21" s="107" t="n">
        <v>1.45</v>
      </c>
      <c r="J21" s="107" t="n">
        <v>1.6</v>
      </c>
      <c r="K21" s="107" t="n">
        <v>1.55</v>
      </c>
      <c r="L21" s="107" t="n">
        <v>1.81</v>
      </c>
      <c r="M21" s="107" t="n">
        <v>1.6</v>
      </c>
      <c r="N21" s="107" t="n">
        <v>1.569</v>
      </c>
      <c r="O21" s="107" t="n">
        <v>1.4</v>
      </c>
      <c r="P21" s="107" t="n">
        <v>1.87</v>
      </c>
      <c r="Q21" s="107" t="n">
        <v>1.84</v>
      </c>
      <c r="R21" s="107" t="n">
        <v>1.71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8"/>
    </row>
    <row r="22" customFormat="false" ht="12.75" hidden="false" customHeight="false" outlineLevel="0" collapsed="false">
      <c r="D22" s="106" t="n">
        <v>37179</v>
      </c>
      <c r="E22" s="107" t="n">
        <v>2.07</v>
      </c>
      <c r="F22" s="107" t="n">
        <v>1.94</v>
      </c>
      <c r="G22" s="107" t="n">
        <v>1.68</v>
      </c>
      <c r="H22" s="107" t="n">
        <v>1.87</v>
      </c>
      <c r="I22" s="107" t="n">
        <v>1.45</v>
      </c>
      <c r="J22" s="107" t="n">
        <v>1.6</v>
      </c>
      <c r="K22" s="107" t="n">
        <v>1.55</v>
      </c>
      <c r="L22" s="107" t="n">
        <v>1.81</v>
      </c>
      <c r="M22" s="107" t="n">
        <v>1.6</v>
      </c>
      <c r="N22" s="107" t="n">
        <v>1.569</v>
      </c>
      <c r="O22" s="107" t="n">
        <v>1.4</v>
      </c>
      <c r="P22" s="107" t="n">
        <v>1.87</v>
      </c>
      <c r="Q22" s="107" t="n">
        <v>1.84</v>
      </c>
      <c r="R22" s="107" t="n">
        <v>1.71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8"/>
    </row>
    <row r="23" customFormat="false" ht="12.75" hidden="false" customHeight="false" outlineLevel="0" collapsed="false">
      <c r="D23" s="106" t="n">
        <v>37180</v>
      </c>
      <c r="E23" s="107" t="n">
        <v>2.07</v>
      </c>
      <c r="F23" s="107" t="n">
        <v>1.94</v>
      </c>
      <c r="G23" s="107" t="n">
        <v>1.68</v>
      </c>
      <c r="H23" s="107" t="n">
        <v>1.87</v>
      </c>
      <c r="I23" s="107" t="n">
        <v>1.45</v>
      </c>
      <c r="J23" s="107" t="n">
        <v>1.6</v>
      </c>
      <c r="K23" s="107" t="n">
        <v>1.55</v>
      </c>
      <c r="L23" s="107" t="n">
        <v>1.81</v>
      </c>
      <c r="M23" s="107" t="n">
        <v>1.6</v>
      </c>
      <c r="N23" s="107" t="n">
        <v>1.569</v>
      </c>
      <c r="O23" s="107" t="n">
        <v>1.4</v>
      </c>
      <c r="P23" s="107" t="n">
        <v>1.87</v>
      </c>
      <c r="Q23" s="107" t="n">
        <v>1.84</v>
      </c>
      <c r="R23" s="107" t="n">
        <v>1.71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8"/>
    </row>
    <row r="24" customFormat="false" ht="12.75" hidden="false" customHeight="false" outlineLevel="0" collapsed="false">
      <c r="D24" s="106" t="n">
        <v>37181</v>
      </c>
      <c r="E24" s="107" t="n">
        <v>2.07</v>
      </c>
      <c r="F24" s="107" t="n">
        <v>1.94</v>
      </c>
      <c r="G24" s="107" t="n">
        <v>1.68</v>
      </c>
      <c r="H24" s="107" t="n">
        <v>1.87</v>
      </c>
      <c r="I24" s="107" t="n">
        <v>1.45</v>
      </c>
      <c r="J24" s="107" t="n">
        <v>1.6</v>
      </c>
      <c r="K24" s="107" t="n">
        <v>1.55</v>
      </c>
      <c r="L24" s="107" t="n">
        <v>1.81</v>
      </c>
      <c r="M24" s="107" t="n">
        <v>1.6</v>
      </c>
      <c r="N24" s="107" t="n">
        <v>1.569</v>
      </c>
      <c r="O24" s="107" t="n">
        <v>1.4</v>
      </c>
      <c r="P24" s="107" t="n">
        <v>1.87</v>
      </c>
      <c r="Q24" s="107" t="n">
        <v>1.84</v>
      </c>
      <c r="R24" s="107" t="n">
        <v>1.71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8"/>
    </row>
    <row r="25" customFormat="false" ht="12.75" hidden="false" customHeight="false" outlineLevel="0" collapsed="false">
      <c r="D25" s="106" t="n">
        <v>37182</v>
      </c>
      <c r="E25" s="107" t="n">
        <v>2.07</v>
      </c>
      <c r="F25" s="107" t="n">
        <v>1.94</v>
      </c>
      <c r="G25" s="107" t="n">
        <v>1.68</v>
      </c>
      <c r="H25" s="107" t="n">
        <v>1.87</v>
      </c>
      <c r="I25" s="107" t="n">
        <v>1.45</v>
      </c>
      <c r="J25" s="107" t="n">
        <v>1.6</v>
      </c>
      <c r="K25" s="107" t="n">
        <v>1.55</v>
      </c>
      <c r="L25" s="107" t="n">
        <v>1.81</v>
      </c>
      <c r="M25" s="107" t="n">
        <v>1.6</v>
      </c>
      <c r="N25" s="107" t="n">
        <v>1.569</v>
      </c>
      <c r="O25" s="107" t="n">
        <v>1.4</v>
      </c>
      <c r="P25" s="107" t="n">
        <v>1.87</v>
      </c>
      <c r="Q25" s="107" t="n">
        <v>1.84</v>
      </c>
      <c r="R25" s="107" t="n">
        <v>1.71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8"/>
    </row>
    <row r="26" customFormat="false" ht="12.75" hidden="false" customHeight="false" outlineLevel="0" collapsed="false">
      <c r="D26" s="106" t="n">
        <v>37183</v>
      </c>
      <c r="E26" s="107" t="n">
        <v>2.07</v>
      </c>
      <c r="F26" s="107" t="n">
        <v>1.94</v>
      </c>
      <c r="G26" s="107" t="n">
        <v>1.68</v>
      </c>
      <c r="H26" s="107" t="n">
        <v>1.87</v>
      </c>
      <c r="I26" s="107" t="n">
        <v>1.45</v>
      </c>
      <c r="J26" s="107" t="n">
        <v>1.6</v>
      </c>
      <c r="K26" s="107" t="n">
        <v>1.55</v>
      </c>
      <c r="L26" s="107" t="n">
        <v>1.81</v>
      </c>
      <c r="M26" s="107" t="n">
        <v>1.6</v>
      </c>
      <c r="N26" s="107" t="n">
        <v>1.569</v>
      </c>
      <c r="O26" s="107" t="n">
        <v>1.4</v>
      </c>
      <c r="P26" s="107" t="n">
        <v>1.87</v>
      </c>
      <c r="Q26" s="107" t="n">
        <v>1.84</v>
      </c>
      <c r="R26" s="107" t="n">
        <v>1.71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8"/>
    </row>
    <row r="27" customFormat="false" ht="12.75" hidden="false" customHeight="false" outlineLevel="0" collapsed="false">
      <c r="D27" s="106" t="n">
        <v>37184</v>
      </c>
      <c r="E27" s="107" t="n">
        <v>2.07</v>
      </c>
      <c r="F27" s="107" t="n">
        <v>1.94</v>
      </c>
      <c r="G27" s="107" t="n">
        <v>1.68</v>
      </c>
      <c r="H27" s="107" t="n">
        <v>1.87</v>
      </c>
      <c r="I27" s="107" t="n">
        <v>1.45</v>
      </c>
      <c r="J27" s="107" t="n">
        <v>1.6</v>
      </c>
      <c r="K27" s="107" t="n">
        <v>1.55</v>
      </c>
      <c r="L27" s="107" t="n">
        <v>1.81</v>
      </c>
      <c r="M27" s="107" t="n">
        <v>1.6</v>
      </c>
      <c r="N27" s="107" t="n">
        <v>1.569</v>
      </c>
      <c r="O27" s="107" t="n">
        <v>1.4</v>
      </c>
      <c r="P27" s="107" t="n">
        <v>1.87</v>
      </c>
      <c r="Q27" s="107" t="n">
        <v>1.84</v>
      </c>
      <c r="R27" s="107" t="n">
        <v>1.71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customFormat="false" ht="12.75" hidden="false" customHeight="false" outlineLevel="0" collapsed="false">
      <c r="D28" s="106" t="n">
        <v>37185</v>
      </c>
      <c r="E28" s="107" t="n">
        <v>2.07</v>
      </c>
      <c r="F28" s="107" t="n">
        <v>1.94</v>
      </c>
      <c r="G28" s="107" t="n">
        <v>1.68</v>
      </c>
      <c r="H28" s="107" t="n">
        <v>1.87</v>
      </c>
      <c r="I28" s="107" t="n">
        <v>1.45</v>
      </c>
      <c r="J28" s="107" t="n">
        <v>1.6</v>
      </c>
      <c r="K28" s="107" t="n">
        <v>1.55</v>
      </c>
      <c r="L28" s="107" t="n">
        <v>1.81</v>
      </c>
      <c r="M28" s="107" t="n">
        <v>1.6</v>
      </c>
      <c r="N28" s="107" t="n">
        <v>1.569</v>
      </c>
      <c r="O28" s="107" t="n">
        <v>1.4</v>
      </c>
      <c r="P28" s="107" t="n">
        <v>1.87</v>
      </c>
      <c r="Q28" s="107" t="n">
        <v>1.84</v>
      </c>
      <c r="R28" s="107" t="n">
        <v>1.71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8"/>
    </row>
    <row r="29" customFormat="false" ht="12.75" hidden="false" customHeight="false" outlineLevel="0" collapsed="false">
      <c r="D29" s="106" t="n">
        <v>37186</v>
      </c>
      <c r="E29" s="107" t="n">
        <v>2.07</v>
      </c>
      <c r="F29" s="107" t="n">
        <v>1.94</v>
      </c>
      <c r="G29" s="107" t="n">
        <v>1.68</v>
      </c>
      <c r="H29" s="107" t="n">
        <v>1.87</v>
      </c>
      <c r="I29" s="107" t="n">
        <v>1.45</v>
      </c>
      <c r="J29" s="107" t="n">
        <v>1.6</v>
      </c>
      <c r="K29" s="107" t="n">
        <v>1.55</v>
      </c>
      <c r="L29" s="107" t="n">
        <v>1.81</v>
      </c>
      <c r="M29" s="107" t="n">
        <v>1.6</v>
      </c>
      <c r="N29" s="107" t="n">
        <v>1.569</v>
      </c>
      <c r="O29" s="107" t="n">
        <v>1.4</v>
      </c>
      <c r="P29" s="107" t="n">
        <v>1.87</v>
      </c>
      <c r="Q29" s="107" t="n">
        <v>1.84</v>
      </c>
      <c r="R29" s="107" t="n">
        <v>1.71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8"/>
    </row>
    <row r="30" customFormat="false" ht="12.75" hidden="false" customHeight="false" outlineLevel="0" collapsed="false">
      <c r="D30" s="106" t="n">
        <v>37187</v>
      </c>
      <c r="E30" s="107" t="n">
        <v>2.07</v>
      </c>
      <c r="F30" s="107" t="n">
        <v>1.94</v>
      </c>
      <c r="G30" s="107" t="n">
        <v>1.68</v>
      </c>
      <c r="H30" s="107" t="n">
        <v>1.87</v>
      </c>
      <c r="I30" s="107" t="n">
        <v>1.45</v>
      </c>
      <c r="J30" s="107" t="n">
        <v>1.6</v>
      </c>
      <c r="K30" s="107" t="n">
        <v>1.55</v>
      </c>
      <c r="L30" s="107" t="n">
        <v>1.81</v>
      </c>
      <c r="M30" s="107" t="n">
        <v>1.6</v>
      </c>
      <c r="N30" s="107" t="n">
        <v>1.569</v>
      </c>
      <c r="O30" s="107" t="n">
        <v>1.4</v>
      </c>
      <c r="P30" s="107" t="n">
        <v>1.87</v>
      </c>
      <c r="Q30" s="107" t="n">
        <v>1.84</v>
      </c>
      <c r="R30" s="107" t="n">
        <v>1.71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8"/>
    </row>
    <row r="31" customFormat="false" ht="12.75" hidden="false" customHeight="false" outlineLevel="0" collapsed="false">
      <c r="D31" s="106" t="n">
        <v>37188</v>
      </c>
      <c r="E31" s="107" t="n">
        <v>2.07</v>
      </c>
      <c r="F31" s="107" t="n">
        <v>1.94</v>
      </c>
      <c r="G31" s="107" t="n">
        <v>1.68</v>
      </c>
      <c r="H31" s="107" t="n">
        <v>1.87</v>
      </c>
      <c r="I31" s="107" t="n">
        <v>1.45</v>
      </c>
      <c r="J31" s="107" t="n">
        <v>1.6</v>
      </c>
      <c r="K31" s="107" t="n">
        <v>1.55</v>
      </c>
      <c r="L31" s="107" t="n">
        <v>1.81</v>
      </c>
      <c r="M31" s="107" t="n">
        <v>1.6</v>
      </c>
      <c r="N31" s="107" t="n">
        <v>1.569</v>
      </c>
      <c r="O31" s="107" t="n">
        <v>1.4</v>
      </c>
      <c r="P31" s="107" t="n">
        <v>1.87</v>
      </c>
      <c r="Q31" s="107" t="n">
        <v>1.84</v>
      </c>
      <c r="R31" s="107" t="n">
        <v>1.71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8"/>
    </row>
    <row r="32" customFormat="false" ht="12.75" hidden="false" customHeight="false" outlineLevel="0" collapsed="false">
      <c r="D32" s="106" t="n">
        <v>37189</v>
      </c>
      <c r="E32" s="107" t="n">
        <v>2.07</v>
      </c>
      <c r="F32" s="107" t="n">
        <v>1.94</v>
      </c>
      <c r="G32" s="107" t="n">
        <v>1.68</v>
      </c>
      <c r="H32" s="107" t="n">
        <v>1.87</v>
      </c>
      <c r="I32" s="107" t="n">
        <v>1.45</v>
      </c>
      <c r="J32" s="107" t="n">
        <v>1.6</v>
      </c>
      <c r="K32" s="107" t="n">
        <v>1.55</v>
      </c>
      <c r="L32" s="107" t="n">
        <v>1.81</v>
      </c>
      <c r="M32" s="107" t="n">
        <v>1.6</v>
      </c>
      <c r="N32" s="107" t="n">
        <v>1.569</v>
      </c>
      <c r="O32" s="107" t="n">
        <v>1.4</v>
      </c>
      <c r="P32" s="107" t="n">
        <v>1.87</v>
      </c>
      <c r="Q32" s="107" t="n">
        <v>1.84</v>
      </c>
      <c r="R32" s="107" t="n">
        <v>1.71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8"/>
    </row>
    <row r="33" customFormat="false" ht="12.75" hidden="false" customHeight="false" outlineLevel="0" collapsed="false">
      <c r="D33" s="106" t="n">
        <v>37190</v>
      </c>
      <c r="E33" s="107" t="n">
        <v>2.07</v>
      </c>
      <c r="F33" s="107" t="n">
        <v>1.94</v>
      </c>
      <c r="G33" s="107" t="n">
        <v>1.68</v>
      </c>
      <c r="H33" s="107" t="n">
        <v>1.87</v>
      </c>
      <c r="I33" s="107" t="n">
        <v>1.45</v>
      </c>
      <c r="J33" s="107" t="n">
        <v>1.6</v>
      </c>
      <c r="K33" s="107" t="n">
        <v>1.55</v>
      </c>
      <c r="L33" s="107" t="n">
        <v>1.81</v>
      </c>
      <c r="M33" s="107" t="n">
        <v>1.6</v>
      </c>
      <c r="N33" s="107" t="n">
        <v>1.569</v>
      </c>
      <c r="O33" s="107" t="n">
        <v>1.4</v>
      </c>
      <c r="P33" s="107" t="n">
        <v>1.87</v>
      </c>
      <c r="Q33" s="107" t="n">
        <v>1.84</v>
      </c>
      <c r="R33" s="107" t="n">
        <v>1.71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8"/>
    </row>
    <row r="34" customFormat="false" ht="12.75" hidden="false" customHeight="false" outlineLevel="0" collapsed="false">
      <c r="D34" s="106" t="n">
        <v>37191</v>
      </c>
      <c r="E34" s="107" t="n">
        <v>2.07</v>
      </c>
      <c r="F34" s="107" t="n">
        <v>1.94</v>
      </c>
      <c r="G34" s="107" t="n">
        <v>1.68</v>
      </c>
      <c r="H34" s="107" t="n">
        <v>1.87</v>
      </c>
      <c r="I34" s="107" t="n">
        <v>1.45</v>
      </c>
      <c r="J34" s="107" t="n">
        <v>1.6</v>
      </c>
      <c r="K34" s="107" t="n">
        <v>1.55</v>
      </c>
      <c r="L34" s="107" t="n">
        <v>1.81</v>
      </c>
      <c r="M34" s="107" t="n">
        <v>1.6</v>
      </c>
      <c r="N34" s="107" t="n">
        <v>1.569</v>
      </c>
      <c r="O34" s="107" t="n">
        <v>1.4</v>
      </c>
      <c r="P34" s="107" t="n">
        <v>1.87</v>
      </c>
      <c r="Q34" s="107" t="n">
        <v>1.84</v>
      </c>
      <c r="R34" s="107" t="n">
        <v>1.71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8"/>
    </row>
    <row r="35" customFormat="false" ht="12.75" hidden="false" customHeight="false" outlineLevel="0" collapsed="false">
      <c r="D35" s="106" t="n">
        <v>37192</v>
      </c>
      <c r="E35" s="107" t="n">
        <v>2.07</v>
      </c>
      <c r="F35" s="107" t="n">
        <v>1.94</v>
      </c>
      <c r="G35" s="107" t="n">
        <v>1.68</v>
      </c>
      <c r="H35" s="107" t="n">
        <v>1.87</v>
      </c>
      <c r="I35" s="107" t="n">
        <v>1.45</v>
      </c>
      <c r="J35" s="107" t="n">
        <v>1.6</v>
      </c>
      <c r="K35" s="107" t="n">
        <v>1.55</v>
      </c>
      <c r="L35" s="107" t="n">
        <v>1.81</v>
      </c>
      <c r="M35" s="107" t="n">
        <v>1.6</v>
      </c>
      <c r="N35" s="107" t="n">
        <v>1.569</v>
      </c>
      <c r="O35" s="107" t="n">
        <v>1.4</v>
      </c>
      <c r="P35" s="107" t="n">
        <v>1.87</v>
      </c>
      <c r="Q35" s="107" t="n">
        <v>1.84</v>
      </c>
      <c r="R35" s="107" t="n">
        <v>1.71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8"/>
    </row>
    <row r="36" customFormat="false" ht="12.75" hidden="false" customHeight="false" outlineLevel="0" collapsed="false">
      <c r="D36" s="106" t="n">
        <v>37193</v>
      </c>
      <c r="E36" s="107" t="n">
        <v>2.07</v>
      </c>
      <c r="F36" s="107" t="n">
        <v>1.94</v>
      </c>
      <c r="G36" s="107" t="n">
        <v>1.68</v>
      </c>
      <c r="H36" s="107" t="n">
        <v>1.87</v>
      </c>
      <c r="I36" s="107" t="n">
        <v>1.45</v>
      </c>
      <c r="J36" s="107" t="n">
        <v>1.6</v>
      </c>
      <c r="K36" s="107" t="n">
        <v>1.55</v>
      </c>
      <c r="L36" s="107" t="n">
        <v>1.81</v>
      </c>
      <c r="M36" s="107" t="n">
        <v>1.6</v>
      </c>
      <c r="N36" s="107" t="n">
        <v>1.569</v>
      </c>
      <c r="O36" s="107" t="n">
        <v>1.4</v>
      </c>
      <c r="P36" s="107" t="n">
        <v>1.87</v>
      </c>
      <c r="Q36" s="107" t="n">
        <v>1.84</v>
      </c>
      <c r="R36" s="107" t="n">
        <v>1.71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8"/>
    </row>
    <row r="37" customFormat="false" ht="12.75" hidden="false" customHeight="false" outlineLevel="0" collapsed="false">
      <c r="D37" s="106" t="n">
        <v>37194</v>
      </c>
      <c r="E37" s="107" t="n">
        <v>2.07</v>
      </c>
      <c r="F37" s="107" t="n">
        <v>1.94</v>
      </c>
      <c r="G37" s="107" t="n">
        <v>1.68</v>
      </c>
      <c r="H37" s="107" t="n">
        <v>1.87</v>
      </c>
      <c r="I37" s="107" t="n">
        <v>1.45</v>
      </c>
      <c r="J37" s="107" t="n">
        <v>1.6</v>
      </c>
      <c r="K37" s="107" t="n">
        <v>1.55</v>
      </c>
      <c r="L37" s="107" t="n">
        <v>1.81</v>
      </c>
      <c r="M37" s="107" t="n">
        <v>1.6</v>
      </c>
      <c r="N37" s="107" t="n">
        <v>1.569</v>
      </c>
      <c r="O37" s="107" t="n">
        <v>1.4</v>
      </c>
      <c r="P37" s="107" t="n">
        <v>1.87</v>
      </c>
      <c r="Q37" s="107" t="n">
        <v>1.84</v>
      </c>
      <c r="R37" s="107" t="n">
        <v>1.71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8"/>
    </row>
    <row r="38" customFormat="false" ht="12.75" hidden="false" customHeight="false" outlineLevel="0" collapsed="false">
      <c r="D38" s="106" t="n">
        <v>37195</v>
      </c>
      <c r="E38" s="107" t="n">
        <v>2.07</v>
      </c>
      <c r="F38" s="107" t="n">
        <v>1.94</v>
      </c>
      <c r="G38" s="107" t="n">
        <v>1.68</v>
      </c>
      <c r="H38" s="107" t="n">
        <v>1.87</v>
      </c>
      <c r="I38" s="107" t="n">
        <v>1.45</v>
      </c>
      <c r="J38" s="107" t="n">
        <v>1.6</v>
      </c>
      <c r="K38" s="107" t="n">
        <v>1.55</v>
      </c>
      <c r="L38" s="107" t="n">
        <v>1.81</v>
      </c>
      <c r="M38" s="107" t="n">
        <v>1.6</v>
      </c>
      <c r="N38" s="107" t="n">
        <v>1.569</v>
      </c>
      <c r="O38" s="107" t="n">
        <v>1.4</v>
      </c>
      <c r="P38" s="107" t="n">
        <v>1.87</v>
      </c>
      <c r="Q38" s="107" t="n">
        <v>1.84</v>
      </c>
      <c r="R38" s="107" t="n">
        <v>1.71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8"/>
    </row>
    <row r="39" customFormat="false" ht="12.75" hidden="false" customHeight="false" outlineLevel="0" collapsed="false">
      <c r="D39" s="106" t="n">
        <v>37196</v>
      </c>
      <c r="E39" s="107" t="n">
        <v>2.07</v>
      </c>
      <c r="F39" s="107" t="n">
        <v>1.94</v>
      </c>
      <c r="G39" s="107" t="n">
        <v>1.68</v>
      </c>
      <c r="H39" s="107" t="n">
        <v>1.87</v>
      </c>
      <c r="I39" s="107" t="n">
        <v>1.45</v>
      </c>
      <c r="J39" s="107" t="n">
        <v>1.6</v>
      </c>
      <c r="K39" s="107" t="n">
        <v>1.55</v>
      </c>
      <c r="L39" s="107"/>
      <c r="M39" s="107" t="n">
        <v>1.6</v>
      </c>
      <c r="N39" s="107" t="n">
        <v>1.569</v>
      </c>
      <c r="O39" s="107" t="n">
        <v>1.4</v>
      </c>
      <c r="P39" s="107" t="n">
        <v>1.87</v>
      </c>
      <c r="Q39" s="107" t="n">
        <v>1.84</v>
      </c>
      <c r="R39" s="107" t="n">
        <v>1.71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8"/>
    </row>
    <row r="40" customFormat="false" ht="12.75" hidden="false" customHeight="false" outlineLevel="0" collapsed="false">
      <c r="D40" s="106" t="n">
        <v>37197</v>
      </c>
      <c r="E40" s="107" t="n">
        <v>2.07</v>
      </c>
      <c r="F40" s="107" t="n">
        <v>1.94</v>
      </c>
      <c r="G40" s="107" t="n">
        <v>1.68</v>
      </c>
      <c r="H40" s="107" t="n">
        <v>1.87</v>
      </c>
      <c r="I40" s="107" t="n">
        <v>1.45</v>
      </c>
      <c r="J40" s="107" t="n">
        <v>1.6</v>
      </c>
      <c r="K40" s="107" t="n">
        <v>1.55</v>
      </c>
      <c r="L40" s="107"/>
      <c r="M40" s="107" t="n">
        <v>1.6</v>
      </c>
      <c r="N40" s="107" t="n">
        <v>1.569</v>
      </c>
      <c r="O40" s="107" t="n">
        <v>1.4</v>
      </c>
      <c r="P40" s="107" t="n">
        <v>1.87</v>
      </c>
      <c r="Q40" s="107" t="n">
        <v>1.84</v>
      </c>
      <c r="R40" s="107" t="n">
        <v>1.71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8"/>
    </row>
    <row r="41" customFormat="false" ht="12.75" hidden="false" customHeight="false" outlineLevel="0" collapsed="false">
      <c r="D41" s="106" t="n">
        <v>37198</v>
      </c>
      <c r="E41" s="107" t="n">
        <v>2.07</v>
      </c>
      <c r="F41" s="107" t="n">
        <v>1.94</v>
      </c>
      <c r="G41" s="107" t="n">
        <v>1.68</v>
      </c>
      <c r="H41" s="107" t="n">
        <v>1.87</v>
      </c>
      <c r="I41" s="107" t="n">
        <v>1.45</v>
      </c>
      <c r="J41" s="107" t="n">
        <v>1.6</v>
      </c>
      <c r="K41" s="107" t="n">
        <v>1.55</v>
      </c>
      <c r="L41" s="107"/>
      <c r="M41" s="107" t="n">
        <v>1.6</v>
      </c>
      <c r="N41" s="107" t="n">
        <v>1.569</v>
      </c>
      <c r="O41" s="107" t="n">
        <v>1.4</v>
      </c>
      <c r="P41" s="107" t="n">
        <v>1.87</v>
      </c>
      <c r="Q41" s="107" t="n">
        <v>1.84</v>
      </c>
      <c r="R41" s="107" t="n">
        <v>1.71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8"/>
    </row>
    <row r="42" customFormat="false" ht="12.75" hidden="false" customHeight="false" outlineLevel="0" collapsed="false">
      <c r="D42" s="106" t="n">
        <v>37199</v>
      </c>
      <c r="E42" s="107" t="n">
        <v>2.07</v>
      </c>
      <c r="F42" s="107" t="n">
        <v>1.94</v>
      </c>
      <c r="G42" s="107" t="n">
        <v>1.68</v>
      </c>
      <c r="H42" s="107" t="n">
        <v>1.87</v>
      </c>
      <c r="I42" s="107" t="n">
        <v>1.45</v>
      </c>
      <c r="J42" s="107" t="n">
        <v>1.6</v>
      </c>
      <c r="K42" s="107" t="n">
        <v>1.55</v>
      </c>
      <c r="L42" s="107"/>
      <c r="M42" s="107" t="n">
        <v>1.6</v>
      </c>
      <c r="N42" s="107" t="n">
        <v>1.569</v>
      </c>
      <c r="O42" s="107" t="n">
        <v>1.4</v>
      </c>
      <c r="P42" s="107" t="n">
        <v>1.87</v>
      </c>
      <c r="Q42" s="107" t="n">
        <v>1.84</v>
      </c>
      <c r="R42" s="107" t="n">
        <v>1.71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8"/>
    </row>
    <row r="43" customFormat="false" ht="12.75" hidden="false" customHeight="false" outlineLevel="0" collapsed="false">
      <c r="D43" s="106" t="n">
        <v>37200</v>
      </c>
      <c r="E43" s="107" t="n">
        <v>2.07</v>
      </c>
      <c r="F43" s="107" t="n">
        <v>1.94</v>
      </c>
      <c r="G43" s="107" t="n">
        <v>1.68</v>
      </c>
      <c r="H43" s="107" t="n">
        <v>1.87</v>
      </c>
      <c r="I43" s="107" t="n">
        <v>1.45</v>
      </c>
      <c r="J43" s="107" t="n">
        <v>1.6</v>
      </c>
      <c r="K43" s="107" t="n">
        <v>1.55</v>
      </c>
      <c r="L43" s="107"/>
      <c r="M43" s="107" t="n">
        <v>1.6</v>
      </c>
      <c r="N43" s="107" t="n">
        <v>1.569</v>
      </c>
      <c r="O43" s="107" t="n">
        <v>1.4</v>
      </c>
      <c r="P43" s="107" t="n">
        <v>1.87</v>
      </c>
      <c r="Q43" s="107" t="n">
        <v>1.84</v>
      </c>
      <c r="R43" s="107" t="n">
        <v>1.71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8"/>
    </row>
    <row r="44" customFormat="false" ht="12.75" hidden="false" customHeight="false" outlineLevel="0" collapsed="false">
      <c r="D44" s="106" t="n">
        <v>37201</v>
      </c>
      <c r="E44" s="107" t="n">
        <v>2.07</v>
      </c>
      <c r="F44" s="107" t="n">
        <v>1.94</v>
      </c>
      <c r="G44" s="107" t="n">
        <v>1.68</v>
      </c>
      <c r="H44" s="107" t="n">
        <v>1.87</v>
      </c>
      <c r="I44" s="107" t="n">
        <v>1.45</v>
      </c>
      <c r="J44" s="107" t="n">
        <v>1.6</v>
      </c>
      <c r="K44" s="107" t="n">
        <v>1.55</v>
      </c>
      <c r="L44" s="107"/>
      <c r="M44" s="107" t="n">
        <v>1.6</v>
      </c>
      <c r="N44" s="107" t="n">
        <v>1.569</v>
      </c>
      <c r="O44" s="107" t="n">
        <v>1.4</v>
      </c>
      <c r="P44" s="107" t="n">
        <v>1.87</v>
      </c>
      <c r="Q44" s="107" t="n">
        <v>1.84</v>
      </c>
      <c r="R44" s="107" t="n">
        <v>1.71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8"/>
    </row>
    <row r="45" customFormat="false" ht="12.75" hidden="false" customHeight="false" outlineLevel="0" collapsed="false">
      <c r="D45" s="106" t="n">
        <v>37202</v>
      </c>
      <c r="E45" s="107" t="n">
        <v>2.07</v>
      </c>
      <c r="F45" s="107" t="n">
        <v>1.94</v>
      </c>
      <c r="G45" s="107" t="n">
        <v>1.68</v>
      </c>
      <c r="H45" s="107" t="n">
        <v>1.87</v>
      </c>
      <c r="I45" s="107" t="n">
        <v>1.45</v>
      </c>
      <c r="J45" s="107" t="n">
        <v>1.6</v>
      </c>
      <c r="K45" s="107" t="n">
        <v>1.55</v>
      </c>
      <c r="L45" s="107"/>
      <c r="M45" s="107" t="n">
        <v>1.6</v>
      </c>
      <c r="N45" s="107" t="n">
        <v>1.569</v>
      </c>
      <c r="O45" s="107" t="n">
        <v>1.4</v>
      </c>
      <c r="P45" s="107" t="n">
        <v>1.87</v>
      </c>
      <c r="Q45" s="107" t="n">
        <v>1.84</v>
      </c>
      <c r="R45" s="107" t="n">
        <v>1.71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8"/>
    </row>
    <row r="46" customFormat="false" ht="12.75" hidden="false" customHeight="false" outlineLevel="0" collapsed="false">
      <c r="D46" s="106" t="n">
        <v>37203</v>
      </c>
      <c r="E46" s="107" t="n">
        <v>2.07</v>
      </c>
      <c r="F46" s="107" t="n">
        <v>1.94</v>
      </c>
      <c r="G46" s="107" t="n">
        <v>1.68</v>
      </c>
      <c r="H46" s="107" t="n">
        <v>1.87</v>
      </c>
      <c r="I46" s="107" t="n">
        <v>1.45</v>
      </c>
      <c r="J46" s="107" t="n">
        <v>1.6</v>
      </c>
      <c r="K46" s="107" t="n">
        <v>1.55</v>
      </c>
      <c r="L46" s="107"/>
      <c r="M46" s="107" t="n">
        <v>1.6</v>
      </c>
      <c r="N46" s="107" t="n">
        <v>1.569</v>
      </c>
      <c r="O46" s="107" t="n">
        <v>1.4</v>
      </c>
      <c r="P46" s="107" t="n">
        <v>1.87</v>
      </c>
      <c r="Q46" s="107" t="n">
        <v>1.84</v>
      </c>
      <c r="R46" s="107" t="n">
        <v>1.71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8"/>
    </row>
    <row r="47" customFormat="false" ht="12.75" hidden="false" customHeight="false" outlineLevel="0" collapsed="false">
      <c r="D47" s="106" t="n">
        <v>37204</v>
      </c>
      <c r="E47" s="107" t="n">
        <v>2.07</v>
      </c>
      <c r="F47" s="107" t="n">
        <v>1.94</v>
      </c>
      <c r="G47" s="107" t="n">
        <v>1.68</v>
      </c>
      <c r="H47" s="107" t="n">
        <v>1.87</v>
      </c>
      <c r="I47" s="107" t="n">
        <v>1.45</v>
      </c>
      <c r="J47" s="107" t="n">
        <v>1.6</v>
      </c>
      <c r="K47" s="107" t="n">
        <v>1.55</v>
      </c>
      <c r="L47" s="107"/>
      <c r="M47" s="107" t="n">
        <v>1.6</v>
      </c>
      <c r="N47" s="107" t="n">
        <v>1.569</v>
      </c>
      <c r="O47" s="107" t="n">
        <v>1.4</v>
      </c>
      <c r="P47" s="107" t="n">
        <v>1.87</v>
      </c>
      <c r="Q47" s="107" t="n">
        <v>1.84</v>
      </c>
      <c r="R47" s="107" t="n">
        <v>1.71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8"/>
    </row>
    <row r="48" customFormat="false" ht="12.75" hidden="false" customHeight="false" outlineLevel="0" collapsed="false">
      <c r="D48" s="106" t="n">
        <v>37205</v>
      </c>
      <c r="E48" s="107" t="n">
        <v>2.07</v>
      </c>
      <c r="F48" s="107" t="n">
        <v>1.94</v>
      </c>
      <c r="G48" s="107" t="n">
        <v>1.68</v>
      </c>
      <c r="H48" s="107" t="n">
        <v>1.87</v>
      </c>
      <c r="I48" s="107" t="n">
        <v>1.45</v>
      </c>
      <c r="J48" s="107" t="n">
        <v>1.6</v>
      </c>
      <c r="K48" s="107" t="n">
        <v>1.55</v>
      </c>
      <c r="L48" s="107"/>
      <c r="M48" s="107" t="n">
        <v>1.6</v>
      </c>
      <c r="N48" s="107" t="n">
        <v>1.569</v>
      </c>
      <c r="O48" s="107" t="n">
        <v>1.4</v>
      </c>
      <c r="P48" s="107" t="n">
        <v>1.87</v>
      </c>
      <c r="Q48" s="107" t="n">
        <v>1.84</v>
      </c>
      <c r="R48" s="107" t="n">
        <v>1.71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customFormat="false" ht="12.75" hidden="false" customHeight="false" outlineLevel="0" collapsed="false">
      <c r="D49" s="106" t="n">
        <v>37206</v>
      </c>
      <c r="E49" s="107" t="n">
        <v>2.07</v>
      </c>
      <c r="F49" s="107" t="n">
        <v>1.94</v>
      </c>
      <c r="G49" s="107" t="n">
        <v>1.68</v>
      </c>
      <c r="H49" s="107" t="n">
        <v>1.87</v>
      </c>
      <c r="I49" s="107" t="n">
        <v>1.45</v>
      </c>
      <c r="J49" s="107" t="n">
        <v>1.6</v>
      </c>
      <c r="K49" s="107" t="n">
        <v>1.55</v>
      </c>
      <c r="L49" s="107"/>
      <c r="M49" s="107" t="n">
        <v>1.6</v>
      </c>
      <c r="N49" s="107" t="n">
        <v>1.569</v>
      </c>
      <c r="O49" s="107" t="n">
        <v>1.4</v>
      </c>
      <c r="P49" s="107" t="n">
        <v>1.87</v>
      </c>
      <c r="Q49" s="107" t="n">
        <v>1.84</v>
      </c>
      <c r="R49" s="107" t="n">
        <v>1.71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8"/>
    </row>
    <row r="50" customFormat="false" ht="12.75" hidden="false" customHeight="false" outlineLevel="0" collapsed="false">
      <c r="D50" s="106" t="n">
        <v>37207</v>
      </c>
      <c r="E50" s="107" t="n">
        <v>2.07</v>
      </c>
      <c r="F50" s="107" t="n">
        <v>1.94</v>
      </c>
      <c r="G50" s="107" t="n">
        <v>1.68</v>
      </c>
      <c r="H50" s="107" t="n">
        <v>1.87</v>
      </c>
      <c r="I50" s="107" t="n">
        <v>1.45</v>
      </c>
      <c r="J50" s="107" t="n">
        <v>1.6</v>
      </c>
      <c r="K50" s="107" t="n">
        <v>1.55</v>
      </c>
      <c r="L50" s="107"/>
      <c r="M50" s="107" t="n">
        <v>1.6</v>
      </c>
      <c r="N50" s="107" t="n">
        <v>1.569</v>
      </c>
      <c r="O50" s="107" t="n">
        <v>1.4</v>
      </c>
      <c r="P50" s="107" t="n">
        <v>1.87</v>
      </c>
      <c r="Q50" s="107" t="n">
        <v>1.84</v>
      </c>
      <c r="R50" s="107" t="n">
        <v>1.71</v>
      </c>
      <c r="S50" s="107"/>
      <c r="T50" s="107"/>
      <c r="U50" s="107"/>
      <c r="V50" s="107"/>
      <c r="W50" s="107"/>
      <c r="X50" s="107"/>
      <c r="Y50" s="107"/>
      <c r="Z50" s="107"/>
      <c r="AA50" s="107"/>
      <c r="AB50" s="108"/>
    </row>
    <row r="51" customFormat="false" ht="12.75" hidden="false" customHeight="false" outlineLevel="0" collapsed="false">
      <c r="D51" s="106" t="n">
        <v>37208</v>
      </c>
      <c r="E51" s="107" t="n">
        <v>2.07</v>
      </c>
      <c r="F51" s="107" t="n">
        <v>1.94</v>
      </c>
      <c r="G51" s="107" t="n">
        <v>1.68</v>
      </c>
      <c r="H51" s="107" t="n">
        <v>1.87</v>
      </c>
      <c r="I51" s="107" t="n">
        <v>1.45</v>
      </c>
      <c r="J51" s="107" t="n">
        <v>1.6</v>
      </c>
      <c r="K51" s="107" t="n">
        <v>1.55</v>
      </c>
      <c r="L51" s="107"/>
      <c r="M51" s="107" t="n">
        <v>1.6</v>
      </c>
      <c r="N51" s="107" t="n">
        <v>1.569</v>
      </c>
      <c r="O51" s="107" t="n">
        <v>1.4</v>
      </c>
      <c r="P51" s="107" t="n">
        <v>1.87</v>
      </c>
      <c r="Q51" s="107" t="n">
        <v>1.84</v>
      </c>
      <c r="R51" s="107" t="n">
        <v>1.71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8"/>
    </row>
    <row r="52" customFormat="false" ht="12.75" hidden="false" customHeight="false" outlineLevel="0" collapsed="false">
      <c r="D52" s="106" t="n">
        <v>37209</v>
      </c>
      <c r="E52" s="107" t="n">
        <v>2.07</v>
      </c>
      <c r="F52" s="107" t="n">
        <v>1.94</v>
      </c>
      <c r="G52" s="107" t="n">
        <v>1.68</v>
      </c>
      <c r="H52" s="107" t="n">
        <v>1.87</v>
      </c>
      <c r="I52" s="107" t="n">
        <v>1.45</v>
      </c>
      <c r="J52" s="107" t="n">
        <v>1.6</v>
      </c>
      <c r="K52" s="107" t="n">
        <v>1.55</v>
      </c>
      <c r="L52" s="107"/>
      <c r="M52" s="107" t="n">
        <v>1.6</v>
      </c>
      <c r="N52" s="107" t="n">
        <v>1.569</v>
      </c>
      <c r="O52" s="107" t="n">
        <v>1.4</v>
      </c>
      <c r="P52" s="107" t="n">
        <v>1.87</v>
      </c>
      <c r="Q52" s="107" t="n">
        <v>1.84</v>
      </c>
      <c r="R52" s="107" t="n">
        <v>1.71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8"/>
    </row>
    <row r="53" customFormat="false" ht="12.75" hidden="false" customHeight="false" outlineLevel="0" collapsed="false">
      <c r="D53" s="106" t="n">
        <v>37210</v>
      </c>
      <c r="E53" s="107" t="n">
        <v>2.07</v>
      </c>
      <c r="F53" s="107" t="n">
        <v>1.94</v>
      </c>
      <c r="G53" s="107" t="n">
        <v>1.68</v>
      </c>
      <c r="H53" s="107" t="n">
        <v>1.87</v>
      </c>
      <c r="I53" s="107" t="n">
        <v>1.45</v>
      </c>
      <c r="J53" s="107" t="n">
        <v>1.6</v>
      </c>
      <c r="K53" s="107" t="n">
        <v>1.55</v>
      </c>
      <c r="L53" s="107"/>
      <c r="M53" s="107" t="n">
        <v>1.6</v>
      </c>
      <c r="N53" s="107" t="n">
        <v>1.569</v>
      </c>
      <c r="O53" s="107" t="n">
        <v>1.4</v>
      </c>
      <c r="P53" s="107" t="n">
        <v>1.87</v>
      </c>
      <c r="Q53" s="107" t="n">
        <v>1.84</v>
      </c>
      <c r="R53" s="107" t="n">
        <v>1.71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8"/>
    </row>
    <row r="54" customFormat="false" ht="12.75" hidden="false" customHeight="false" outlineLevel="0" collapsed="false">
      <c r="D54" s="106" t="n">
        <v>37211</v>
      </c>
      <c r="E54" s="107" t="n">
        <v>2.07</v>
      </c>
      <c r="F54" s="107" t="n">
        <v>1.94</v>
      </c>
      <c r="G54" s="107" t="n">
        <v>1.68</v>
      </c>
      <c r="H54" s="107" t="n">
        <v>1.87</v>
      </c>
      <c r="I54" s="107" t="n">
        <v>1.45</v>
      </c>
      <c r="J54" s="107" t="n">
        <v>1.6</v>
      </c>
      <c r="K54" s="107" t="n">
        <v>1.55</v>
      </c>
      <c r="L54" s="107"/>
      <c r="M54" s="107" t="n">
        <v>1.6</v>
      </c>
      <c r="N54" s="107" t="n">
        <v>1.569</v>
      </c>
      <c r="O54" s="107" t="n">
        <v>1.4</v>
      </c>
      <c r="P54" s="107" t="n">
        <v>1.87</v>
      </c>
      <c r="Q54" s="107" t="n">
        <v>1.84</v>
      </c>
      <c r="R54" s="107" t="n">
        <v>1.71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8"/>
    </row>
    <row r="55" customFormat="false" ht="12.75" hidden="false" customHeight="false" outlineLevel="0" collapsed="false">
      <c r="D55" s="106" t="n">
        <v>37212</v>
      </c>
      <c r="E55" s="107" t="n">
        <v>2.07</v>
      </c>
      <c r="F55" s="107" t="n">
        <v>1.94</v>
      </c>
      <c r="G55" s="107" t="n">
        <v>1.68</v>
      </c>
      <c r="H55" s="107" t="n">
        <v>1.87</v>
      </c>
      <c r="I55" s="107" t="n">
        <v>1.45</v>
      </c>
      <c r="J55" s="107" t="n">
        <v>1.6</v>
      </c>
      <c r="K55" s="107" t="n">
        <v>1.55</v>
      </c>
      <c r="L55" s="107"/>
      <c r="M55" s="107" t="n">
        <v>1.6</v>
      </c>
      <c r="N55" s="107" t="n">
        <v>1.569</v>
      </c>
      <c r="O55" s="107" t="n">
        <v>1.4</v>
      </c>
      <c r="P55" s="107" t="n">
        <v>1.87</v>
      </c>
      <c r="Q55" s="107" t="n">
        <v>1.84</v>
      </c>
      <c r="R55" s="107" t="n">
        <v>1.71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8"/>
    </row>
    <row r="56" customFormat="false" ht="12.75" hidden="false" customHeight="false" outlineLevel="0" collapsed="false">
      <c r="D56" s="106" t="n">
        <v>37213</v>
      </c>
      <c r="E56" s="107" t="n">
        <v>2.07</v>
      </c>
      <c r="F56" s="107" t="n">
        <v>1.94</v>
      </c>
      <c r="G56" s="107" t="n">
        <v>1.68</v>
      </c>
      <c r="H56" s="107" t="n">
        <v>1.87</v>
      </c>
      <c r="I56" s="107" t="n">
        <v>1.45</v>
      </c>
      <c r="J56" s="107" t="n">
        <v>1.6</v>
      </c>
      <c r="K56" s="107" t="n">
        <v>1.55</v>
      </c>
      <c r="L56" s="107"/>
      <c r="M56" s="107" t="n">
        <v>1.6</v>
      </c>
      <c r="N56" s="107" t="n">
        <v>1.569</v>
      </c>
      <c r="O56" s="107" t="n">
        <v>1.4</v>
      </c>
      <c r="P56" s="107" t="n">
        <v>1.87</v>
      </c>
      <c r="Q56" s="107" t="n">
        <v>1.84</v>
      </c>
      <c r="R56" s="107" t="n">
        <v>1.71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8"/>
    </row>
    <row r="57" customFormat="false" ht="12.75" hidden="false" customHeight="false" outlineLevel="0" collapsed="false">
      <c r="D57" s="106" t="n">
        <v>37214</v>
      </c>
      <c r="E57" s="107" t="n">
        <v>2.07</v>
      </c>
      <c r="F57" s="107" t="n">
        <v>1.94</v>
      </c>
      <c r="G57" s="107" t="n">
        <v>1.68</v>
      </c>
      <c r="H57" s="107" t="n">
        <v>1.87</v>
      </c>
      <c r="I57" s="107" t="n">
        <v>1.45</v>
      </c>
      <c r="J57" s="107" t="n">
        <v>1.6</v>
      </c>
      <c r="K57" s="107" t="n">
        <v>1.55</v>
      </c>
      <c r="L57" s="107"/>
      <c r="M57" s="107" t="n">
        <v>1.6</v>
      </c>
      <c r="N57" s="107" t="n">
        <v>1.569</v>
      </c>
      <c r="O57" s="107" t="n">
        <v>1.4</v>
      </c>
      <c r="P57" s="107" t="n">
        <v>1.87</v>
      </c>
      <c r="Q57" s="107" t="n">
        <v>1.84</v>
      </c>
      <c r="R57" s="107" t="n">
        <v>1.71</v>
      </c>
      <c r="S57" s="107"/>
      <c r="T57" s="107"/>
      <c r="U57" s="107"/>
      <c r="V57" s="107"/>
      <c r="W57" s="107"/>
      <c r="X57" s="107"/>
      <c r="Y57" s="107"/>
      <c r="Z57" s="107"/>
      <c r="AA57" s="107"/>
      <c r="AB57" s="108"/>
    </row>
    <row r="58" customFormat="false" ht="12.75" hidden="false" customHeight="false" outlineLevel="0" collapsed="false">
      <c r="D58" s="106" t="n">
        <v>37215</v>
      </c>
      <c r="E58" s="107" t="n">
        <v>2.07</v>
      </c>
      <c r="F58" s="107" t="n">
        <v>1.94</v>
      </c>
      <c r="G58" s="107" t="n">
        <v>1.68</v>
      </c>
      <c r="H58" s="107" t="n">
        <v>1.87</v>
      </c>
      <c r="I58" s="107" t="n">
        <v>1.45</v>
      </c>
      <c r="J58" s="107" t="n">
        <v>1.6</v>
      </c>
      <c r="K58" s="107" t="n">
        <v>1.55</v>
      </c>
      <c r="L58" s="107"/>
      <c r="M58" s="107" t="n">
        <v>1.6</v>
      </c>
      <c r="N58" s="107" t="n">
        <v>1.569</v>
      </c>
      <c r="O58" s="107" t="n">
        <v>1.4</v>
      </c>
      <c r="P58" s="107" t="n">
        <v>1.87</v>
      </c>
      <c r="Q58" s="107" t="n">
        <v>1.84</v>
      </c>
      <c r="R58" s="107" t="n">
        <v>1.71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8"/>
    </row>
    <row r="59" customFormat="false" ht="12.75" hidden="false" customHeight="false" outlineLevel="0" collapsed="false">
      <c r="D59" s="106" t="n">
        <v>37216</v>
      </c>
      <c r="E59" s="107" t="n">
        <v>2.07</v>
      </c>
      <c r="F59" s="107" t="n">
        <v>1.94</v>
      </c>
      <c r="G59" s="107" t="n">
        <v>1.68</v>
      </c>
      <c r="H59" s="107" t="n">
        <v>1.87</v>
      </c>
      <c r="I59" s="107" t="n">
        <v>1.45</v>
      </c>
      <c r="J59" s="107" t="n">
        <v>1.6</v>
      </c>
      <c r="K59" s="107" t="n">
        <v>1.55</v>
      </c>
      <c r="L59" s="107"/>
      <c r="M59" s="107" t="n">
        <v>1.6</v>
      </c>
      <c r="N59" s="107" t="n">
        <v>1.569</v>
      </c>
      <c r="O59" s="107" t="n">
        <v>1.4</v>
      </c>
      <c r="P59" s="107" t="n">
        <v>1.87</v>
      </c>
      <c r="Q59" s="107" t="n">
        <v>1.84</v>
      </c>
      <c r="R59" s="107" t="n">
        <v>1.71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8"/>
    </row>
    <row r="60" customFormat="false" ht="12.75" hidden="false" customHeight="false" outlineLevel="0" collapsed="false">
      <c r="D60" s="106" t="n">
        <v>37217</v>
      </c>
      <c r="E60" s="107" t="n">
        <v>2.07</v>
      </c>
      <c r="F60" s="107" t="n">
        <v>1.94</v>
      </c>
      <c r="G60" s="107" t="n">
        <v>1.68</v>
      </c>
      <c r="H60" s="107" t="n">
        <v>1.87</v>
      </c>
      <c r="I60" s="107" t="n">
        <v>1.45</v>
      </c>
      <c r="J60" s="107" t="n">
        <v>1.6</v>
      </c>
      <c r="K60" s="107" t="n">
        <v>1.55</v>
      </c>
      <c r="L60" s="107"/>
      <c r="M60" s="107" t="n">
        <v>1.6</v>
      </c>
      <c r="N60" s="107" t="n">
        <v>1.569</v>
      </c>
      <c r="O60" s="107" t="n">
        <v>1.4</v>
      </c>
      <c r="P60" s="107" t="n">
        <v>1.87</v>
      </c>
      <c r="Q60" s="107" t="n">
        <v>1.84</v>
      </c>
      <c r="R60" s="107" t="n">
        <v>1.71</v>
      </c>
      <c r="S60" s="107"/>
      <c r="T60" s="107"/>
      <c r="U60" s="107"/>
      <c r="V60" s="107"/>
      <c r="W60" s="107"/>
      <c r="X60" s="107"/>
      <c r="Y60" s="107"/>
      <c r="Z60" s="107"/>
      <c r="AA60" s="107"/>
      <c r="AB60" s="108"/>
    </row>
    <row r="61" customFormat="false" ht="12.75" hidden="false" customHeight="false" outlineLevel="0" collapsed="false">
      <c r="D61" s="106" t="n">
        <v>37218</v>
      </c>
      <c r="E61" s="107" t="n">
        <v>2.07</v>
      </c>
      <c r="F61" s="107" t="n">
        <v>1.94</v>
      </c>
      <c r="G61" s="107" t="n">
        <v>1.68</v>
      </c>
      <c r="H61" s="107" t="n">
        <v>1.87</v>
      </c>
      <c r="I61" s="107" t="n">
        <v>1.45</v>
      </c>
      <c r="J61" s="107" t="n">
        <v>1.6</v>
      </c>
      <c r="K61" s="107" t="n">
        <v>1.55</v>
      </c>
      <c r="L61" s="107"/>
      <c r="M61" s="107" t="n">
        <v>1.6</v>
      </c>
      <c r="N61" s="107" t="n">
        <v>1.569</v>
      </c>
      <c r="O61" s="107" t="n">
        <v>1.4</v>
      </c>
      <c r="P61" s="107" t="n">
        <v>1.87</v>
      </c>
      <c r="Q61" s="107" t="n">
        <v>1.84</v>
      </c>
      <c r="R61" s="107" t="n">
        <v>1.71</v>
      </c>
      <c r="S61" s="107"/>
      <c r="T61" s="107"/>
      <c r="U61" s="107"/>
      <c r="V61" s="107"/>
      <c r="W61" s="107"/>
      <c r="X61" s="107"/>
      <c r="Y61" s="107"/>
      <c r="Z61" s="107"/>
      <c r="AA61" s="107"/>
      <c r="AB61" s="108"/>
    </row>
    <row r="62" customFormat="false" ht="12.75" hidden="false" customHeight="false" outlineLevel="0" collapsed="false">
      <c r="D62" s="106" t="n">
        <v>37219</v>
      </c>
      <c r="E62" s="107" t="n">
        <v>2.07</v>
      </c>
      <c r="F62" s="107" t="n">
        <v>1.94</v>
      </c>
      <c r="G62" s="107" t="n">
        <v>1.68</v>
      </c>
      <c r="H62" s="107" t="n">
        <v>1.87</v>
      </c>
      <c r="I62" s="107" t="n">
        <v>1.45</v>
      </c>
      <c r="J62" s="107" t="n">
        <v>1.6</v>
      </c>
      <c r="K62" s="107" t="n">
        <v>1.55</v>
      </c>
      <c r="L62" s="107"/>
      <c r="M62" s="107" t="n">
        <v>1.6</v>
      </c>
      <c r="N62" s="107" t="n">
        <v>1.569</v>
      </c>
      <c r="O62" s="107" t="n">
        <v>1.4</v>
      </c>
      <c r="P62" s="107" t="n">
        <v>1.87</v>
      </c>
      <c r="Q62" s="107" t="n">
        <v>1.84</v>
      </c>
      <c r="R62" s="107" t="n">
        <v>1.71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108"/>
    </row>
    <row r="63" customFormat="false" ht="12.75" hidden="false" customHeight="false" outlineLevel="0" collapsed="false">
      <c r="D63" s="106" t="n">
        <v>37220</v>
      </c>
      <c r="E63" s="107" t="n">
        <v>2.07</v>
      </c>
      <c r="F63" s="107" t="n">
        <v>1.94</v>
      </c>
      <c r="G63" s="107" t="n">
        <v>1.68</v>
      </c>
      <c r="H63" s="107" t="n">
        <v>1.87</v>
      </c>
      <c r="I63" s="107" t="n">
        <v>1.45</v>
      </c>
      <c r="J63" s="107" t="n">
        <v>1.6</v>
      </c>
      <c r="K63" s="107" t="n">
        <v>1.55</v>
      </c>
      <c r="L63" s="107"/>
      <c r="M63" s="107" t="n">
        <v>1.6</v>
      </c>
      <c r="N63" s="107" t="n">
        <v>1.569</v>
      </c>
      <c r="O63" s="107" t="n">
        <v>1.4</v>
      </c>
      <c r="P63" s="107" t="n">
        <v>1.87</v>
      </c>
      <c r="Q63" s="107" t="n">
        <v>1.84</v>
      </c>
      <c r="R63" s="107" t="n">
        <v>1.71</v>
      </c>
      <c r="S63" s="107"/>
      <c r="T63" s="107"/>
      <c r="U63" s="107"/>
      <c r="V63" s="107"/>
      <c r="W63" s="107"/>
      <c r="X63" s="107"/>
      <c r="Y63" s="107"/>
      <c r="Z63" s="107"/>
      <c r="AA63" s="107"/>
      <c r="AB63" s="108"/>
    </row>
    <row r="64" customFormat="false" ht="12.75" hidden="false" customHeight="false" outlineLevel="0" collapsed="false">
      <c r="D64" s="106" t="n">
        <v>37221</v>
      </c>
      <c r="E64" s="107" t="n">
        <v>2.07</v>
      </c>
      <c r="F64" s="107" t="n">
        <v>1.94</v>
      </c>
      <c r="G64" s="107" t="n">
        <v>1.68</v>
      </c>
      <c r="H64" s="107" t="n">
        <v>1.87</v>
      </c>
      <c r="I64" s="107" t="n">
        <v>1.45</v>
      </c>
      <c r="J64" s="107" t="n">
        <v>1.6</v>
      </c>
      <c r="K64" s="107" t="n">
        <v>1.55</v>
      </c>
      <c r="L64" s="107"/>
      <c r="M64" s="107" t="n">
        <v>1.6</v>
      </c>
      <c r="N64" s="107" t="n">
        <v>1.569</v>
      </c>
      <c r="O64" s="107" t="n">
        <v>1.4</v>
      </c>
      <c r="P64" s="107" t="n">
        <v>1.87</v>
      </c>
      <c r="Q64" s="107" t="n">
        <v>1.84</v>
      </c>
      <c r="R64" s="107" t="n">
        <v>1.71</v>
      </c>
      <c r="S64" s="107"/>
      <c r="T64" s="107"/>
      <c r="U64" s="107"/>
      <c r="V64" s="107"/>
      <c r="W64" s="107"/>
      <c r="X64" s="107"/>
      <c r="Y64" s="107"/>
      <c r="Z64" s="107"/>
      <c r="AA64" s="107"/>
      <c r="AB64" s="108"/>
    </row>
    <row r="65" customFormat="false" ht="12.75" hidden="false" customHeight="false" outlineLevel="0" collapsed="false">
      <c r="D65" s="106" t="n">
        <v>37222</v>
      </c>
      <c r="E65" s="107" t="n">
        <v>2.07</v>
      </c>
      <c r="F65" s="107" t="n">
        <v>1.94</v>
      </c>
      <c r="G65" s="107" t="n">
        <v>1.68</v>
      </c>
      <c r="H65" s="107" t="n">
        <v>1.87</v>
      </c>
      <c r="I65" s="107" t="n">
        <v>1.45</v>
      </c>
      <c r="J65" s="107" t="n">
        <v>1.6</v>
      </c>
      <c r="K65" s="107" t="n">
        <v>1.55</v>
      </c>
      <c r="L65" s="107"/>
      <c r="M65" s="107" t="n">
        <v>1.6</v>
      </c>
      <c r="N65" s="107" t="n">
        <v>1.569</v>
      </c>
      <c r="O65" s="107" t="n">
        <v>1.4</v>
      </c>
      <c r="P65" s="107" t="n">
        <v>1.87</v>
      </c>
      <c r="Q65" s="107" t="n">
        <v>1.84</v>
      </c>
      <c r="R65" s="107" t="n">
        <v>1.71</v>
      </c>
      <c r="S65" s="107"/>
      <c r="T65" s="107"/>
      <c r="U65" s="107"/>
      <c r="V65" s="107"/>
      <c r="W65" s="107"/>
      <c r="X65" s="107"/>
      <c r="Y65" s="107"/>
      <c r="Z65" s="107"/>
      <c r="AA65" s="107"/>
      <c r="AB65" s="108"/>
    </row>
    <row r="66" customFormat="false" ht="12.75" hidden="false" customHeight="false" outlineLevel="0" collapsed="false">
      <c r="D66" s="106" t="n">
        <v>37223</v>
      </c>
      <c r="E66" s="107" t="n">
        <v>2.07</v>
      </c>
      <c r="F66" s="107" t="n">
        <v>1.94</v>
      </c>
      <c r="G66" s="107" t="n">
        <v>1.68</v>
      </c>
      <c r="H66" s="107" t="n">
        <v>1.87</v>
      </c>
      <c r="I66" s="107" t="n">
        <v>1.45</v>
      </c>
      <c r="J66" s="107" t="n">
        <v>1.6</v>
      </c>
      <c r="K66" s="107" t="n">
        <v>1.55</v>
      </c>
      <c r="L66" s="107"/>
      <c r="M66" s="107" t="n">
        <v>1.6</v>
      </c>
      <c r="N66" s="107" t="n">
        <v>1.569</v>
      </c>
      <c r="O66" s="107" t="n">
        <v>1.4</v>
      </c>
      <c r="P66" s="107" t="n">
        <v>1.87</v>
      </c>
      <c r="Q66" s="107" t="n">
        <v>1.84</v>
      </c>
      <c r="R66" s="107" t="n">
        <v>1.71</v>
      </c>
      <c r="S66" s="107"/>
      <c r="T66" s="107"/>
      <c r="U66" s="107"/>
      <c r="V66" s="107"/>
      <c r="W66" s="107"/>
      <c r="X66" s="107"/>
      <c r="Y66" s="107"/>
      <c r="Z66" s="107"/>
      <c r="AA66" s="107"/>
      <c r="AB66" s="108"/>
    </row>
    <row r="67" customFormat="false" ht="12.75" hidden="false" customHeight="false" outlineLevel="0" collapsed="false">
      <c r="D67" s="106" t="n">
        <v>37224</v>
      </c>
      <c r="E67" s="107" t="n">
        <v>2.07</v>
      </c>
      <c r="F67" s="107" t="n">
        <v>1.94</v>
      </c>
      <c r="G67" s="107" t="n">
        <v>1.68</v>
      </c>
      <c r="H67" s="107" t="n">
        <v>1.87</v>
      </c>
      <c r="I67" s="107" t="n">
        <v>1.45</v>
      </c>
      <c r="J67" s="107" t="n">
        <v>1.6</v>
      </c>
      <c r="K67" s="107" t="n">
        <v>1.55</v>
      </c>
      <c r="L67" s="107"/>
      <c r="M67" s="107" t="n">
        <v>1.6</v>
      </c>
      <c r="N67" s="107" t="n">
        <v>1.569</v>
      </c>
      <c r="O67" s="107" t="n">
        <v>1.4</v>
      </c>
      <c r="P67" s="107" t="n">
        <v>1.87</v>
      </c>
      <c r="Q67" s="107" t="n">
        <v>1.84</v>
      </c>
      <c r="R67" s="107" t="n">
        <v>1.71</v>
      </c>
      <c r="S67" s="107"/>
      <c r="T67" s="107"/>
      <c r="U67" s="107"/>
      <c r="V67" s="107"/>
      <c r="W67" s="107"/>
      <c r="X67" s="107"/>
      <c r="Y67" s="107"/>
      <c r="Z67" s="107"/>
      <c r="AA67" s="107"/>
      <c r="AB67" s="108"/>
    </row>
    <row r="68" customFormat="false" ht="12.75" hidden="false" customHeight="false" outlineLevel="0" collapsed="false">
      <c r="D68" s="106" t="n">
        <v>37225</v>
      </c>
      <c r="E68" s="107" t="n">
        <v>2.07</v>
      </c>
      <c r="F68" s="107" t="n">
        <v>1.94</v>
      </c>
      <c r="G68" s="107" t="n">
        <v>1.68</v>
      </c>
      <c r="H68" s="107" t="n">
        <v>1.87</v>
      </c>
      <c r="I68" s="107" t="n">
        <v>1.45</v>
      </c>
      <c r="J68" s="107" t="n">
        <v>1.6</v>
      </c>
      <c r="K68" s="107" t="n">
        <v>1.55</v>
      </c>
      <c r="L68" s="107"/>
      <c r="M68" s="107" t="n">
        <v>1.6</v>
      </c>
      <c r="N68" s="107" t="n">
        <v>1.569</v>
      </c>
      <c r="O68" s="107" t="n">
        <v>1.4</v>
      </c>
      <c r="P68" s="107" t="n">
        <v>1.87</v>
      </c>
      <c r="Q68" s="107" t="n">
        <v>1.84</v>
      </c>
      <c r="R68" s="107" t="n">
        <v>1.71</v>
      </c>
      <c r="S68" s="107"/>
      <c r="T68" s="107"/>
      <c r="U68" s="107"/>
      <c r="V68" s="107"/>
      <c r="W68" s="107"/>
      <c r="X68" s="107"/>
      <c r="Y68" s="107"/>
      <c r="Z68" s="107"/>
      <c r="AA68" s="107"/>
      <c r="AB68" s="108"/>
    </row>
    <row r="69" customFormat="false" ht="12.75" hidden="false" customHeight="false" outlineLevel="0" collapsed="false">
      <c r="D69" s="10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8"/>
    </row>
    <row r="70" customFormat="false" ht="12.75" hidden="false" customHeight="false" outlineLevel="0" collapsed="false">
      <c r="D70" s="10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8"/>
    </row>
    <row r="71" customFormat="false" ht="12.75" hidden="false" customHeight="false" outlineLevel="0" collapsed="false">
      <c r="D71" s="10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8"/>
    </row>
    <row r="72" customFormat="false" ht="12.75" hidden="false" customHeight="false" outlineLevel="0" collapsed="false">
      <c r="D72" s="10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8"/>
    </row>
    <row r="73" customFormat="false" ht="12.75" hidden="false" customHeight="false" outlineLevel="0" collapsed="false">
      <c r="D73" s="10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8"/>
    </row>
    <row r="74" customFormat="false" ht="12.75" hidden="false" customHeight="false" outlineLevel="0" collapsed="false">
      <c r="D74" s="10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8"/>
    </row>
    <row r="75" customFormat="false" ht="12.75" hidden="false" customHeight="false" outlineLevel="0" collapsed="false">
      <c r="D75" s="10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</row>
    <row r="76" customFormat="false" ht="12.75" hidden="false" customHeight="false" outlineLevel="0" collapsed="false">
      <c r="D76" s="10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8"/>
    </row>
    <row r="77" customFormat="false" ht="12.75" hidden="false" customHeight="false" outlineLevel="0" collapsed="false">
      <c r="D77" s="10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8"/>
    </row>
    <row r="78" customFormat="false" ht="12.75" hidden="false" customHeight="false" outlineLevel="0" collapsed="false">
      <c r="D78" s="10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8"/>
    </row>
    <row r="79" customFormat="false" ht="12.75" hidden="false" customHeight="false" outlineLevel="0" collapsed="false"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8"/>
    </row>
    <row r="80" customFormat="false" ht="12.75" hidden="false" customHeight="false" outlineLevel="0" collapsed="false">
      <c r="D80" s="10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8"/>
    </row>
    <row r="81" customFormat="false" ht="12.75" hidden="false" customHeight="false" outlineLevel="0" collapsed="false">
      <c r="D81" s="10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8"/>
    </row>
    <row r="82" customFormat="false" ht="12.75" hidden="false" customHeight="false" outlineLevel="0" collapsed="false">
      <c r="D82" s="10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8"/>
    </row>
    <row r="83" customFormat="false" ht="12.75" hidden="false" customHeight="false" outlineLevel="0" collapsed="false">
      <c r="D83" s="10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8"/>
    </row>
    <row r="84" customFormat="false" ht="12.75" hidden="false" customHeight="false" outlineLevel="0" collapsed="false">
      <c r="D84" s="10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8"/>
    </row>
    <row r="85" customFormat="false" ht="12.75" hidden="false" customHeight="false" outlineLevel="0" collapsed="false"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8"/>
    </row>
    <row r="86" customFormat="false" ht="12.75" hidden="false" customHeight="false" outlineLevel="0" collapsed="false"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8"/>
    </row>
    <row r="87" customFormat="false" ht="12.75" hidden="false" customHeight="false" outlineLevel="0" collapsed="false"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8"/>
    </row>
    <row r="88" customFormat="false" ht="12.75" hidden="false" customHeight="false" outlineLevel="0" collapsed="false"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8"/>
    </row>
    <row r="89" customFormat="false" ht="12.75" hidden="false" customHeight="false" outlineLevel="0" collapsed="false"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8"/>
    </row>
    <row r="90" customFormat="false" ht="12.75" hidden="false" customHeight="false" outlineLevel="0" collapsed="false"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8"/>
    </row>
    <row r="91" customFormat="false" ht="12.75" hidden="false" customHeight="false" outlineLevel="0" collapsed="false"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8"/>
    </row>
    <row r="92" customFormat="false" ht="12.75" hidden="false" customHeight="false" outlineLevel="0" collapsed="false"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8"/>
    </row>
    <row r="93" customFormat="false" ht="12.75" hidden="false" customHeight="false" outlineLevel="0" collapsed="false"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8"/>
    </row>
    <row r="94" customFormat="false" ht="12.75" hidden="false" customHeight="false" outlineLevel="0" collapsed="false"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8"/>
    </row>
    <row r="95" customFormat="false" ht="12.75" hidden="false" customHeight="false" outlineLevel="0" collapsed="false">
      <c r="D95" s="10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8"/>
    </row>
    <row r="96" customFormat="false" ht="12.75" hidden="false" customHeight="false" outlineLevel="0" collapsed="false">
      <c r="D96" s="10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8"/>
    </row>
    <row r="97" customFormat="false" ht="12.75" hidden="false" customHeight="false" outlineLevel="0" collapsed="false">
      <c r="D97" s="10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8"/>
    </row>
    <row r="98" customFormat="false" ht="12.75" hidden="false" customHeight="false" outlineLevel="0" collapsed="false">
      <c r="D98" s="10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8"/>
    </row>
    <row r="99" customFormat="false" ht="12.75" hidden="false" customHeight="false" outlineLevel="0" collapsed="false">
      <c r="D99" s="10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8"/>
    </row>
    <row r="100" customFormat="false" ht="12.75" hidden="false" customHeight="false" outlineLevel="0" collapsed="false">
      <c r="D100" s="10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8"/>
    </row>
    <row r="101" customFormat="false" ht="12.75" hidden="false" customHeight="false" outlineLevel="0" collapsed="false">
      <c r="D101" s="10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8"/>
    </row>
    <row r="102" customFormat="false" ht="12.75" hidden="false" customHeight="false" outlineLevel="0" collapsed="false">
      <c r="D102" s="10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8"/>
    </row>
    <row r="103" customFormat="false" ht="12.75" hidden="false" customHeight="false" outlineLevel="0" collapsed="false">
      <c r="D103" s="10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8"/>
    </row>
    <row r="104" customFormat="false" ht="12.75" hidden="false" customHeight="false" outlineLevel="0" collapsed="false">
      <c r="D104" s="10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8"/>
    </row>
    <row r="105" customFormat="false" ht="12.75" hidden="false" customHeight="false" outlineLevel="0" collapsed="false">
      <c r="D105" s="10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8"/>
    </row>
    <row r="106" customFormat="false" ht="12.75" hidden="false" customHeight="false" outlineLevel="0" collapsed="false">
      <c r="D106" s="10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8"/>
    </row>
    <row r="107" customFormat="false" ht="12.75" hidden="false" customHeight="false" outlineLevel="0" collapsed="false">
      <c r="D107" s="10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8"/>
    </row>
    <row r="108" customFormat="false" ht="12.75" hidden="false" customHeight="false" outlineLevel="0" collapsed="false">
      <c r="D108" s="10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8"/>
    </row>
    <row r="109" customFormat="false" ht="12.75" hidden="false" customHeight="false" outlineLevel="0" collapsed="false">
      <c r="D109" s="10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8"/>
    </row>
    <row r="110" customFormat="false" ht="12.75" hidden="false" customHeight="false" outlineLevel="0" collapsed="false">
      <c r="D110" s="10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8"/>
    </row>
    <row r="111" customFormat="false" ht="12.75" hidden="false" customHeight="false" outlineLevel="0" collapsed="false">
      <c r="D111" s="10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8"/>
    </row>
    <row r="112" customFormat="false" ht="12.75" hidden="false" customHeight="false" outlineLevel="0" collapsed="false">
      <c r="D112" s="10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8"/>
    </row>
    <row r="113" customFormat="false" ht="12.75" hidden="false" customHeight="false" outlineLevel="0" collapsed="false">
      <c r="D113" s="10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8"/>
    </row>
    <row r="114" customFormat="false" ht="12.75" hidden="false" customHeight="false" outlineLevel="0" collapsed="false">
      <c r="D114" s="10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8"/>
    </row>
    <row r="115" customFormat="false" ht="12.75" hidden="false" customHeight="false" outlineLevel="0" collapsed="false">
      <c r="D115" s="10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8"/>
    </row>
    <row r="116" customFormat="false" ht="12.75" hidden="false" customHeight="false" outlineLevel="0" collapsed="false">
      <c r="D116" s="10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8"/>
    </row>
    <row r="117" customFormat="false" ht="12.75" hidden="false" customHeight="false" outlineLevel="0" collapsed="false">
      <c r="D117" s="10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8"/>
    </row>
    <row r="118" customFormat="false" ht="12.75" hidden="false" customHeight="false" outlineLevel="0" collapsed="false">
      <c r="D118" s="10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8"/>
    </row>
    <row r="119" customFormat="false" ht="12.75" hidden="false" customHeight="false" outlineLevel="0" collapsed="false">
      <c r="D119" s="10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8"/>
    </row>
    <row r="120" customFormat="false" ht="12.75" hidden="false" customHeight="false" outlineLevel="0" collapsed="false">
      <c r="D120" s="10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8"/>
    </row>
    <row r="121" customFormat="false" ht="12.75" hidden="false" customHeight="false" outlineLevel="0" collapsed="false">
      <c r="D121" s="10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8"/>
    </row>
    <row r="122" customFormat="false" ht="12.75" hidden="false" customHeight="false" outlineLevel="0" collapsed="false">
      <c r="D122" s="10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8"/>
    </row>
    <row r="123" customFormat="false" ht="12.75" hidden="false" customHeight="false" outlineLevel="0" collapsed="false">
      <c r="D123" s="10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8"/>
    </row>
    <row r="124" customFormat="false" ht="12.75" hidden="false" customHeight="false" outlineLevel="0" collapsed="false">
      <c r="D124" s="10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8"/>
    </row>
    <row r="125" customFormat="false" ht="12.75" hidden="false" customHeight="false" outlineLevel="0" collapsed="false">
      <c r="D125" s="10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8"/>
    </row>
    <row r="126" customFormat="false" ht="12.75" hidden="false" customHeight="false" outlineLevel="0" collapsed="false">
      <c r="D126" s="10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</row>
    <row r="127" customFormat="false" ht="12.75" hidden="false" customHeight="false" outlineLevel="0" collapsed="false"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</row>
    <row r="128" customFormat="false" ht="12.75" hidden="false" customHeight="false" outlineLevel="0" collapsed="false">
      <c r="D128" s="10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</row>
    <row r="129" customFormat="false" ht="12.75" hidden="false" customHeight="false" outlineLevel="0" collapsed="false">
      <c r="D129" s="10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</row>
    <row r="130" customFormat="false" ht="12.75" hidden="false" customHeight="false" outlineLevel="0" collapsed="false">
      <c r="D130" s="10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</row>
    <row r="131" customFormat="false" ht="12.75" hidden="false" customHeight="false" outlineLevel="0" collapsed="false">
      <c r="D131" s="10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</row>
    <row r="132" customFormat="false" ht="12.75" hidden="false" customHeight="false" outlineLevel="0" collapsed="false">
      <c r="D132" s="10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</row>
    <row r="133" customFormat="false" ht="12.75" hidden="false" customHeight="false" outlineLevel="0" collapsed="false">
      <c r="D133" s="10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</row>
    <row r="134" customFormat="false" ht="12.75" hidden="false" customHeight="false" outlineLevel="0" collapsed="false">
      <c r="D134" s="10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</row>
    <row r="135" customFormat="false" ht="12.75" hidden="false" customHeight="false" outlineLevel="0" collapsed="false">
      <c r="D135" s="10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8"/>
    </row>
    <row r="136" customFormat="false" ht="12.75" hidden="false" customHeight="false" outlineLevel="0" collapsed="false">
      <c r="D136" s="10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8"/>
    </row>
    <row r="137" customFormat="false" ht="12.75" hidden="false" customHeight="false" outlineLevel="0" collapsed="false">
      <c r="D137" s="10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8"/>
    </row>
    <row r="138" customFormat="false" ht="12.75" hidden="false" customHeight="false" outlineLevel="0" collapsed="false">
      <c r="D138" s="10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8"/>
    </row>
    <row r="139" customFormat="false" ht="12.75" hidden="false" customHeight="false" outlineLevel="0" collapsed="false">
      <c r="D139" s="10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8"/>
    </row>
    <row r="140" customFormat="false" ht="12.75" hidden="false" customHeight="false" outlineLevel="0" collapsed="false">
      <c r="D140" s="10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8"/>
    </row>
    <row r="141" customFormat="false" ht="12.75" hidden="false" customHeight="false" outlineLevel="0" collapsed="false">
      <c r="D141" s="10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8"/>
    </row>
    <row r="142" customFormat="false" ht="12.75" hidden="false" customHeight="false" outlineLevel="0" collapsed="false">
      <c r="D142" s="10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8"/>
    </row>
    <row r="143" customFormat="false" ht="12.75" hidden="false" customHeight="false" outlineLevel="0" collapsed="false">
      <c r="D143" s="10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8"/>
    </row>
    <row r="144" customFormat="false" ht="12.75" hidden="false" customHeight="false" outlineLevel="0" collapsed="false">
      <c r="D144" s="10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8"/>
    </row>
    <row r="145" customFormat="false" ht="12.75" hidden="false" customHeight="false" outlineLevel="0" collapsed="false">
      <c r="D145" s="10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8"/>
    </row>
    <row r="146" customFormat="false" ht="12.75" hidden="false" customHeight="false" outlineLevel="0" collapsed="false">
      <c r="D146" s="10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8"/>
    </row>
    <row r="147" customFormat="false" ht="12.75" hidden="false" customHeight="false" outlineLevel="0" collapsed="false">
      <c r="D147" s="10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8"/>
    </row>
    <row r="148" customFormat="false" ht="12.75" hidden="false" customHeight="false" outlineLevel="0" collapsed="false">
      <c r="D148" s="10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8"/>
    </row>
    <row r="149" customFormat="false" ht="12.75" hidden="false" customHeight="false" outlineLevel="0" collapsed="false">
      <c r="D149" s="10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8"/>
    </row>
    <row r="150" customFormat="false" ht="12.75" hidden="false" customHeight="false" outlineLevel="0" collapsed="false">
      <c r="D150" s="10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8"/>
    </row>
    <row r="151" customFormat="false" ht="12.75" hidden="false" customHeight="false" outlineLevel="0" collapsed="false">
      <c r="D151" s="10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8"/>
    </row>
    <row r="152" customFormat="false" ht="12.75" hidden="false" customHeight="false" outlineLevel="0" collapsed="false">
      <c r="D152" s="10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8"/>
    </row>
    <row r="153" customFormat="false" ht="12.75" hidden="false" customHeight="false" outlineLevel="0" collapsed="false">
      <c r="D153" s="10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8"/>
    </row>
    <row r="154" customFormat="false" ht="12.75" hidden="false" customHeight="false" outlineLevel="0" collapsed="false">
      <c r="D154" s="10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8"/>
    </row>
    <row r="155" customFormat="false" ht="12.75" hidden="false" customHeight="false" outlineLevel="0" collapsed="false">
      <c r="D155" s="10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8"/>
    </row>
    <row r="156" customFormat="false" ht="12.75" hidden="false" customHeight="false" outlineLevel="0" collapsed="false">
      <c r="D156" s="10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8"/>
    </row>
    <row r="157" customFormat="false" ht="12.75" hidden="false" customHeight="false" outlineLevel="0" collapsed="false">
      <c r="D157" s="10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8"/>
    </row>
    <row r="158" customFormat="false" ht="12.75" hidden="false" customHeight="false" outlineLevel="0" collapsed="false">
      <c r="D158" s="10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8"/>
    </row>
    <row r="159" customFormat="false" ht="12.75" hidden="false" customHeight="false" outlineLevel="0" collapsed="false">
      <c r="D159" s="10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8"/>
    </row>
    <row r="160" customFormat="false" ht="12.75" hidden="false" customHeight="false" outlineLevel="0" collapsed="false">
      <c r="D160" s="10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8"/>
    </row>
    <row r="161" customFormat="false" ht="12.75" hidden="false" customHeight="false" outlineLevel="0" collapsed="false">
      <c r="D161" s="10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8"/>
    </row>
    <row r="162" customFormat="false" ht="12.75" hidden="false" customHeight="false" outlineLevel="0" collapsed="false">
      <c r="D162" s="10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8"/>
    </row>
    <row r="163" customFormat="false" ht="12.75" hidden="false" customHeight="false" outlineLevel="0" collapsed="false">
      <c r="D163" s="10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8"/>
    </row>
    <row r="164" customFormat="false" ht="12.75" hidden="false" customHeight="false" outlineLevel="0" collapsed="false">
      <c r="D164" s="10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8"/>
    </row>
    <row r="165" customFormat="false" ht="12.75" hidden="false" customHeight="false" outlineLevel="0" collapsed="false">
      <c r="D165" s="10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8"/>
    </row>
    <row r="166" customFormat="false" ht="12.75" hidden="false" customHeight="false" outlineLevel="0" collapsed="false">
      <c r="D166" s="10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8"/>
    </row>
    <row r="167" customFormat="false" ht="12.75" hidden="false" customHeight="false" outlineLevel="0" collapsed="false">
      <c r="D167" s="10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8"/>
    </row>
    <row r="168" customFormat="false" ht="12.75" hidden="false" customHeight="false" outlineLevel="0" collapsed="false">
      <c r="D168" s="10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8"/>
    </row>
    <row r="169" customFormat="false" ht="12.75" hidden="false" customHeight="false" outlineLevel="0" collapsed="false">
      <c r="D169" s="10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8"/>
    </row>
    <row r="170" customFormat="false" ht="12.75" hidden="false" customHeight="false" outlineLevel="0" collapsed="false">
      <c r="D170" s="10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8"/>
    </row>
    <row r="171" customFormat="false" ht="12.75" hidden="false" customHeight="false" outlineLevel="0" collapsed="false">
      <c r="D171" s="10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8"/>
    </row>
    <row r="172" customFormat="false" ht="12.75" hidden="false" customHeight="false" outlineLevel="0" collapsed="false">
      <c r="D172" s="10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8"/>
    </row>
    <row r="173" customFormat="false" ht="12.75" hidden="false" customHeight="false" outlineLevel="0" collapsed="false">
      <c r="D173" s="10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8"/>
    </row>
    <row r="174" customFormat="false" ht="12.75" hidden="false" customHeight="false" outlineLevel="0" collapsed="false">
      <c r="D174" s="10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8"/>
    </row>
    <row r="175" customFormat="false" ht="12.75" hidden="false" customHeight="false" outlineLevel="0" collapsed="false">
      <c r="D175" s="10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8"/>
    </row>
    <row r="176" customFormat="false" ht="12.75" hidden="false" customHeight="false" outlineLevel="0" collapsed="false">
      <c r="D176" s="10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8"/>
    </row>
    <row r="177" customFormat="false" ht="12.75" hidden="false" customHeight="false" outlineLevel="0" collapsed="false">
      <c r="D177" s="10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8"/>
    </row>
    <row r="178" customFormat="false" ht="12.75" hidden="false" customHeight="false" outlineLevel="0" collapsed="false"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8"/>
    </row>
    <row r="179" customFormat="false" ht="12.75" hidden="false" customHeight="false" outlineLevel="0" collapsed="false">
      <c r="D179" s="10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8"/>
    </row>
    <row r="180" customFormat="false" ht="12.75" hidden="false" customHeight="false" outlineLevel="0" collapsed="false">
      <c r="D180" s="10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8"/>
    </row>
    <row r="181" customFormat="false" ht="12.75" hidden="false" customHeight="false" outlineLevel="0" collapsed="false">
      <c r="D181" s="10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8"/>
    </row>
    <row r="182" customFormat="false" ht="12.75" hidden="false" customHeight="false" outlineLevel="0" collapsed="false">
      <c r="D182" s="10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8"/>
    </row>
    <row r="183" customFormat="false" ht="12.75" hidden="false" customHeight="false" outlineLevel="0" collapsed="false">
      <c r="D183" s="10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8"/>
    </row>
    <row r="184" customFormat="false" ht="12.75" hidden="false" customHeight="false" outlineLevel="0" collapsed="false">
      <c r="D184" s="10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8"/>
    </row>
    <row r="185" customFormat="false" ht="12.75" hidden="false" customHeight="false" outlineLevel="0" collapsed="false">
      <c r="D185" s="10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8"/>
    </row>
    <row r="186" customFormat="false" ht="12.75" hidden="false" customHeight="false" outlineLevel="0" collapsed="false">
      <c r="D186" s="10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8"/>
    </row>
    <row r="187" customFormat="false" ht="12.75" hidden="false" customHeight="false" outlineLevel="0" collapsed="false">
      <c r="D187" s="10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8"/>
    </row>
    <row r="188" customFormat="false" ht="12.75" hidden="false" customHeight="false" outlineLevel="0" collapsed="false">
      <c r="D188" s="10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8"/>
    </row>
    <row r="189" customFormat="false" ht="12.75" hidden="false" customHeight="false" outlineLevel="0" collapsed="false">
      <c r="D189" s="10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8"/>
    </row>
    <row r="190" customFormat="false" ht="12.75" hidden="false" customHeight="false" outlineLevel="0" collapsed="false">
      <c r="D190" s="10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8"/>
    </row>
    <row r="191" customFormat="false" ht="12.75" hidden="false" customHeight="false" outlineLevel="0" collapsed="false">
      <c r="D191" s="10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8"/>
    </row>
    <row r="192" customFormat="false" ht="12.75" hidden="false" customHeight="false" outlineLevel="0" collapsed="false"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8"/>
    </row>
    <row r="193" customFormat="false" ht="12.75" hidden="false" customHeight="false" outlineLevel="0" collapsed="false">
      <c r="D193" s="10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8"/>
    </row>
    <row r="194" customFormat="false" ht="12.75" hidden="false" customHeight="false" outlineLevel="0" collapsed="false">
      <c r="D194" s="10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8"/>
    </row>
    <row r="195" customFormat="false" ht="12.75" hidden="false" customHeight="false" outlineLevel="0" collapsed="false">
      <c r="D195" s="10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8"/>
    </row>
    <row r="196" customFormat="false" ht="12.75" hidden="false" customHeight="false" outlineLevel="0" collapsed="false">
      <c r="D196" s="10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8"/>
    </row>
    <row r="197" customFormat="false" ht="12.75" hidden="false" customHeight="false" outlineLevel="0" collapsed="false">
      <c r="D197" s="10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8"/>
    </row>
    <row r="198" customFormat="false" ht="12.75" hidden="false" customHeight="false" outlineLevel="0" collapsed="false">
      <c r="D198" s="10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8"/>
    </row>
    <row r="199" customFormat="false" ht="12.75" hidden="false" customHeight="false" outlineLevel="0" collapsed="false">
      <c r="D199" s="10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8"/>
    </row>
    <row r="200" customFormat="false" ht="12.75" hidden="false" customHeight="false" outlineLevel="0" collapsed="false">
      <c r="D200" s="10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8"/>
    </row>
    <row r="201" customFormat="false" ht="12.75" hidden="false" customHeight="false" outlineLevel="0" collapsed="false">
      <c r="D201" s="10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8"/>
    </row>
    <row r="202" customFormat="false" ht="12.75" hidden="false" customHeight="false" outlineLevel="0" collapsed="false">
      <c r="D202" s="10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8"/>
    </row>
    <row r="203" customFormat="false" ht="12.75" hidden="false" customHeight="false" outlineLevel="0" collapsed="false">
      <c r="D203" s="10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8"/>
    </row>
    <row r="204" customFormat="false" ht="12.75" hidden="false" customHeight="false" outlineLevel="0" collapsed="false">
      <c r="D204" s="10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8"/>
    </row>
    <row r="205" customFormat="false" ht="12.75" hidden="false" customHeight="false" outlineLevel="0" collapsed="false">
      <c r="D205" s="10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8"/>
    </row>
    <row r="206" customFormat="false" ht="12.75" hidden="false" customHeight="false" outlineLevel="0" collapsed="false"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8"/>
    </row>
    <row r="207" customFormat="false" ht="12.75" hidden="false" customHeight="false" outlineLevel="0" collapsed="false">
      <c r="D207" s="10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8"/>
    </row>
    <row r="208" customFormat="false" ht="12.75" hidden="false" customHeight="false" outlineLevel="0" collapsed="false">
      <c r="D208" s="10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8"/>
    </row>
    <row r="209" customFormat="false" ht="12.75" hidden="false" customHeight="false" outlineLevel="0" collapsed="false">
      <c r="D209" s="10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8"/>
    </row>
    <row r="210" customFormat="false" ht="12.75" hidden="false" customHeight="false" outlineLevel="0" collapsed="false">
      <c r="D210" s="10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8"/>
    </row>
    <row r="211" customFormat="false" ht="12.75" hidden="false" customHeight="false" outlineLevel="0" collapsed="false">
      <c r="D211" s="10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8"/>
    </row>
    <row r="212" customFormat="false" ht="12.75" hidden="false" customHeight="false" outlineLevel="0" collapsed="false">
      <c r="D212" s="10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8"/>
    </row>
    <row r="213" customFormat="false" ht="12.75" hidden="false" customHeight="false" outlineLevel="0" collapsed="false">
      <c r="D213" s="10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8"/>
    </row>
    <row r="214" customFormat="false" ht="12.75" hidden="false" customHeight="false" outlineLevel="0" collapsed="false">
      <c r="D214" s="10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8"/>
    </row>
    <row r="215" customFormat="false" ht="12.75" hidden="false" customHeight="false" outlineLevel="0" collapsed="false">
      <c r="D215" s="10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8"/>
    </row>
    <row r="216" customFormat="false" ht="12.75" hidden="false" customHeight="false" outlineLevel="0" collapsed="false">
      <c r="D216" s="10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8"/>
    </row>
    <row r="217" customFormat="false" ht="12.75" hidden="false" customHeight="false" outlineLevel="0" collapsed="false">
      <c r="D217" s="10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8"/>
    </row>
    <row r="218" customFormat="false" ht="12.75" hidden="false" customHeight="false" outlineLevel="0" collapsed="false">
      <c r="D218" s="10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8"/>
    </row>
    <row r="219" customFormat="false" ht="12.75" hidden="false" customHeight="false" outlineLevel="0" collapsed="false">
      <c r="D219" s="10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8"/>
    </row>
    <row r="220" customFormat="false" ht="12.75" hidden="false" customHeight="false" outlineLevel="0" collapsed="false"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8"/>
    </row>
    <row r="221" customFormat="false" ht="12.75" hidden="false" customHeight="false" outlineLevel="0" collapsed="false">
      <c r="D221" s="10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8"/>
    </row>
    <row r="222" customFormat="false" ht="12.75" hidden="false" customHeight="false" outlineLevel="0" collapsed="false">
      <c r="D222" s="10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8"/>
    </row>
    <row r="223" customFormat="false" ht="12.75" hidden="false" customHeight="false" outlineLevel="0" collapsed="false">
      <c r="D223" s="10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8"/>
    </row>
    <row r="224" customFormat="false" ht="12.75" hidden="false" customHeight="false" outlineLevel="0" collapsed="false">
      <c r="D224" s="10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8"/>
    </row>
    <row r="225" customFormat="false" ht="12.75" hidden="false" customHeight="false" outlineLevel="0" collapsed="false">
      <c r="D225" s="10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8"/>
    </row>
    <row r="226" customFormat="false" ht="12.75" hidden="false" customHeight="false" outlineLevel="0" collapsed="false">
      <c r="D226" s="10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8"/>
    </row>
    <row r="227" customFormat="false" ht="12.75" hidden="false" customHeight="false" outlineLevel="0" collapsed="false">
      <c r="D227" s="10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8"/>
    </row>
    <row r="228" customFormat="false" ht="12.75" hidden="false" customHeight="false" outlineLevel="0" collapsed="false">
      <c r="D228" s="10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8"/>
    </row>
    <row r="229" customFormat="false" ht="12.75" hidden="false" customHeight="false" outlineLevel="0" collapsed="false">
      <c r="D229" s="10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8"/>
    </row>
    <row r="230" customFormat="false" ht="12.75" hidden="false" customHeight="false" outlineLevel="0" collapsed="false">
      <c r="D230" s="10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8"/>
    </row>
    <row r="231" customFormat="false" ht="12.75" hidden="false" customHeight="false" outlineLevel="0" collapsed="false">
      <c r="D231" s="10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8"/>
    </row>
    <row r="232" customFormat="false" ht="12.75" hidden="false" customHeight="false" outlineLevel="0" collapsed="false">
      <c r="D232" s="10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8"/>
    </row>
    <row r="233" customFormat="false" ht="12.75" hidden="false" customHeight="false" outlineLevel="0" collapsed="false">
      <c r="D233" s="10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8"/>
    </row>
    <row r="234" customFormat="false" ht="12.75" hidden="false" customHeight="false" outlineLevel="0" collapsed="false"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8"/>
    </row>
    <row r="235" customFormat="false" ht="12.75" hidden="false" customHeight="false" outlineLevel="0" collapsed="false">
      <c r="D235" s="10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8"/>
    </row>
    <row r="236" customFormat="false" ht="12.75" hidden="false" customHeight="false" outlineLevel="0" collapsed="false">
      <c r="D236" s="10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8"/>
    </row>
    <row r="237" customFormat="false" ht="12.75" hidden="false" customHeight="false" outlineLevel="0" collapsed="false">
      <c r="D237" s="10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8"/>
    </row>
    <row r="238" customFormat="false" ht="12.75" hidden="false" customHeight="false" outlineLevel="0" collapsed="false">
      <c r="D238" s="10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8"/>
    </row>
    <row r="239" customFormat="false" ht="12.75" hidden="false" customHeight="false" outlineLevel="0" collapsed="false">
      <c r="D239" s="10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8"/>
    </row>
    <row r="240" customFormat="false" ht="12.75" hidden="false" customHeight="false" outlineLevel="0" collapsed="false">
      <c r="D240" s="10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8"/>
    </row>
    <row r="241" customFormat="false" ht="12.75" hidden="false" customHeight="false" outlineLevel="0" collapsed="false">
      <c r="D241" s="10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8"/>
    </row>
    <row r="242" customFormat="false" ht="12.75" hidden="false" customHeight="false" outlineLevel="0" collapsed="false">
      <c r="D242" s="10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8"/>
    </row>
    <row r="243" customFormat="false" ht="12.75" hidden="false" customHeight="false" outlineLevel="0" collapsed="false">
      <c r="D243" s="10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8"/>
    </row>
    <row r="244" customFormat="false" ht="12.75" hidden="false" customHeight="false" outlineLevel="0" collapsed="false">
      <c r="D244" s="10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8"/>
    </row>
    <row r="245" customFormat="false" ht="12.75" hidden="false" customHeight="false" outlineLevel="0" collapsed="false">
      <c r="D245" s="10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8"/>
    </row>
    <row r="246" customFormat="false" ht="12.75" hidden="false" customHeight="false" outlineLevel="0" collapsed="false">
      <c r="D246" s="106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8"/>
    </row>
    <row r="247" customFormat="false" ht="12.75" hidden="false" customHeight="false" outlineLevel="0" collapsed="false">
      <c r="D247" s="106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8"/>
    </row>
    <row r="248" customFormat="false" ht="12.75" hidden="false" customHeight="false" outlineLevel="0" collapsed="false"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8"/>
    </row>
    <row r="249" customFormat="false" ht="12.75" hidden="false" customHeight="false" outlineLevel="0" collapsed="false">
      <c r="D249" s="106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8"/>
    </row>
    <row r="250" customFormat="false" ht="12.75" hidden="false" customHeight="false" outlineLevel="0" collapsed="false">
      <c r="D250" s="106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8"/>
    </row>
    <row r="251" customFormat="false" ht="12.75" hidden="false" customHeight="false" outlineLevel="0" collapsed="false">
      <c r="D251" s="106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8"/>
    </row>
    <row r="252" customFormat="false" ht="12.75" hidden="false" customHeight="false" outlineLevel="0" collapsed="false">
      <c r="D252" s="106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8"/>
    </row>
    <row r="253" customFormat="false" ht="12.75" hidden="false" customHeight="false" outlineLevel="0" collapsed="false">
      <c r="D253" s="106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8"/>
    </row>
    <row r="254" customFormat="false" ht="12.75" hidden="false" customHeight="false" outlineLevel="0" collapsed="false">
      <c r="D254" s="106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8"/>
    </row>
    <row r="255" customFormat="false" ht="12.75" hidden="false" customHeight="false" outlineLevel="0" collapsed="false">
      <c r="D255" s="106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8"/>
    </row>
    <row r="256" customFormat="false" ht="12.75" hidden="false" customHeight="false" outlineLevel="0" collapsed="false">
      <c r="D256" s="106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8"/>
    </row>
    <row r="257" customFormat="false" ht="12.75" hidden="false" customHeight="false" outlineLevel="0" collapsed="false">
      <c r="D257" s="106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8"/>
    </row>
    <row r="258" customFormat="false" ht="12.75" hidden="false" customHeight="false" outlineLevel="0" collapsed="false">
      <c r="D258" s="106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8"/>
    </row>
    <row r="259" customFormat="false" ht="12.75" hidden="false" customHeight="false" outlineLevel="0" collapsed="false">
      <c r="D259" s="106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8"/>
    </row>
    <row r="260" customFormat="false" ht="12.75" hidden="false" customHeight="false" outlineLevel="0" collapsed="false">
      <c r="D260" s="106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8"/>
    </row>
    <row r="261" customFormat="false" ht="12.75" hidden="false" customHeight="false" outlineLevel="0" collapsed="false">
      <c r="D261" s="106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8"/>
    </row>
    <row r="262" customFormat="false" ht="12.75" hidden="false" customHeight="false" outlineLevel="0" collapsed="false"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8"/>
    </row>
    <row r="263" customFormat="false" ht="12.75" hidden="false" customHeight="false" outlineLevel="0" collapsed="false">
      <c r="D263" s="106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8"/>
    </row>
    <row r="264" customFormat="false" ht="12.75" hidden="false" customHeight="false" outlineLevel="0" collapsed="false">
      <c r="D264" s="106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8"/>
    </row>
    <row r="265" customFormat="false" ht="12.75" hidden="false" customHeight="false" outlineLevel="0" collapsed="false">
      <c r="D265" s="106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8"/>
    </row>
    <row r="266" customFormat="false" ht="12.75" hidden="false" customHeight="false" outlineLevel="0" collapsed="false">
      <c r="D266" s="106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8"/>
    </row>
    <row r="267" customFormat="false" ht="12.75" hidden="false" customHeight="false" outlineLevel="0" collapsed="false">
      <c r="D267" s="106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8"/>
    </row>
    <row r="268" customFormat="false" ht="12.75" hidden="false" customHeight="false" outlineLevel="0" collapsed="false">
      <c r="D268" s="106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8"/>
    </row>
    <row r="269" customFormat="false" ht="12.75" hidden="false" customHeight="false" outlineLevel="0" collapsed="false">
      <c r="D269" s="106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8"/>
    </row>
    <row r="270" customFormat="false" ht="12.75" hidden="false" customHeight="false" outlineLevel="0" collapsed="false">
      <c r="D270" s="106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8"/>
    </row>
    <row r="271" customFormat="false" ht="12.75" hidden="false" customHeight="false" outlineLevel="0" collapsed="false">
      <c r="D271" s="106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8"/>
    </row>
    <row r="272" customFormat="false" ht="12.75" hidden="false" customHeight="false" outlineLevel="0" collapsed="false">
      <c r="D272" s="106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8"/>
    </row>
    <row r="273" customFormat="false" ht="12.75" hidden="false" customHeight="false" outlineLevel="0" collapsed="false">
      <c r="D273" s="106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8"/>
    </row>
    <row r="274" customFormat="false" ht="12.75" hidden="false" customHeight="false" outlineLevel="0" collapsed="false">
      <c r="D274" s="106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8"/>
    </row>
    <row r="275" customFormat="false" ht="12.75" hidden="false" customHeight="false" outlineLevel="0" collapsed="false">
      <c r="D275" s="106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8"/>
    </row>
    <row r="276" customFormat="false" ht="12.75" hidden="false" customHeight="false" outlineLevel="0" collapsed="false"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8"/>
    </row>
    <row r="277" customFormat="false" ht="12.75" hidden="false" customHeight="false" outlineLevel="0" collapsed="false">
      <c r="D277" s="106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8"/>
    </row>
    <row r="278" customFormat="false" ht="12.75" hidden="false" customHeight="false" outlineLevel="0" collapsed="false">
      <c r="D278" s="106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8"/>
    </row>
    <row r="279" customFormat="false" ht="12.75" hidden="false" customHeight="false" outlineLevel="0" collapsed="false">
      <c r="D279" s="106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8"/>
    </row>
    <row r="280" customFormat="false" ht="12.75" hidden="false" customHeight="false" outlineLevel="0" collapsed="false">
      <c r="D280" s="106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8"/>
    </row>
    <row r="281" customFormat="false" ht="12.75" hidden="false" customHeight="false" outlineLevel="0" collapsed="false">
      <c r="D281" s="106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8"/>
    </row>
    <row r="282" customFormat="false" ht="12.75" hidden="false" customHeight="false" outlineLevel="0" collapsed="false">
      <c r="D282" s="106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8"/>
    </row>
    <row r="283" customFormat="false" ht="12.75" hidden="false" customHeight="false" outlineLevel="0" collapsed="false">
      <c r="D283" s="106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8"/>
    </row>
    <row r="284" customFormat="false" ht="12.75" hidden="false" customHeight="false" outlineLevel="0" collapsed="false">
      <c r="D284" s="106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8"/>
    </row>
    <row r="285" customFormat="false" ht="12.75" hidden="false" customHeight="false" outlineLevel="0" collapsed="false">
      <c r="D285" s="106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8"/>
    </row>
    <row r="286" customFormat="false" ht="12.75" hidden="false" customHeight="false" outlineLevel="0" collapsed="false">
      <c r="D286" s="106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8"/>
    </row>
    <row r="287" customFormat="false" ht="12.75" hidden="false" customHeight="false" outlineLevel="0" collapsed="false">
      <c r="D287" s="106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8"/>
    </row>
    <row r="288" customFormat="false" ht="12.75" hidden="false" customHeight="false" outlineLevel="0" collapsed="false">
      <c r="D288" s="106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8"/>
    </row>
    <row r="289" customFormat="false" ht="12.75" hidden="false" customHeight="false" outlineLevel="0" collapsed="false">
      <c r="D289" s="106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8"/>
    </row>
    <row r="290" customFormat="false" ht="12.75" hidden="false" customHeight="false" outlineLevel="0" collapsed="false">
      <c r="D290" s="106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8"/>
    </row>
    <row r="291" customFormat="false" ht="12.75" hidden="false" customHeight="false" outlineLevel="0" collapsed="false">
      <c r="D291" s="106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8"/>
    </row>
    <row r="292" customFormat="false" ht="12.75" hidden="false" customHeight="false" outlineLevel="0" collapsed="false">
      <c r="D292" s="106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8"/>
    </row>
    <row r="293" customFormat="false" ht="12.75" hidden="false" customHeight="false" outlineLevel="0" collapsed="false">
      <c r="D293" s="106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8"/>
    </row>
    <row r="294" customFormat="false" ht="12.75" hidden="false" customHeight="false" outlineLevel="0" collapsed="false">
      <c r="D294" s="106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8"/>
    </row>
    <row r="295" customFormat="false" ht="12.75" hidden="false" customHeight="false" outlineLevel="0" collapsed="false">
      <c r="D295" s="106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8"/>
    </row>
    <row r="296" customFormat="false" ht="12.75" hidden="false" customHeight="false" outlineLevel="0" collapsed="false">
      <c r="D296" s="106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8"/>
    </row>
    <row r="297" customFormat="false" ht="12.75" hidden="false" customHeight="false" outlineLevel="0" collapsed="false">
      <c r="D297" s="106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8"/>
    </row>
    <row r="298" customFormat="false" ht="12.75" hidden="false" customHeight="false" outlineLevel="0" collapsed="false">
      <c r="D298" s="106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8"/>
    </row>
    <row r="299" customFormat="false" ht="12.75" hidden="false" customHeight="false" outlineLevel="0" collapsed="false">
      <c r="D299" s="106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8"/>
    </row>
    <row r="300" customFormat="false" ht="12.75" hidden="false" customHeight="false" outlineLevel="0" collapsed="false">
      <c r="D300" s="106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8"/>
    </row>
    <row r="301" customFormat="false" ht="12.75" hidden="false" customHeight="false" outlineLevel="0" collapsed="false">
      <c r="D301" s="106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8"/>
    </row>
    <row r="302" customFormat="false" ht="12.75" hidden="false" customHeight="false" outlineLevel="0" collapsed="false">
      <c r="D302" s="106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8"/>
    </row>
    <row r="303" customFormat="false" ht="12.75" hidden="false" customHeight="false" outlineLevel="0" collapsed="false">
      <c r="D303" s="106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8"/>
    </row>
    <row r="304" customFormat="false" ht="12.75" hidden="false" customHeight="false" outlineLevel="0" collapsed="false">
      <c r="D304" s="106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8"/>
    </row>
    <row r="305" customFormat="false" ht="12.75" hidden="false" customHeight="false" outlineLevel="0" collapsed="false">
      <c r="D305" s="106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8"/>
    </row>
    <row r="306" customFormat="false" ht="12.75" hidden="false" customHeight="false" outlineLevel="0" collapsed="false">
      <c r="D306" s="106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8"/>
    </row>
    <row r="307" customFormat="false" ht="12.75" hidden="false" customHeight="false" outlineLevel="0" collapsed="false">
      <c r="D307" s="106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8"/>
    </row>
    <row r="308" customFormat="false" ht="12.75" hidden="false" customHeight="false" outlineLevel="0" collapsed="false">
      <c r="D308" s="106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8"/>
    </row>
    <row r="309" customFormat="false" ht="12.75" hidden="false" customHeight="false" outlineLevel="0" collapsed="false">
      <c r="D309" s="106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8"/>
    </row>
    <row r="310" customFormat="false" ht="12.75" hidden="false" customHeight="false" outlineLevel="0" collapsed="false">
      <c r="D310" s="106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8"/>
    </row>
    <row r="311" customFormat="false" ht="12.75" hidden="false" customHeight="false" outlineLevel="0" collapsed="false">
      <c r="D311" s="106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8"/>
    </row>
    <row r="312" customFormat="false" ht="12.75" hidden="false" customHeight="false" outlineLevel="0" collapsed="false">
      <c r="D312" s="106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8"/>
    </row>
    <row r="313" customFormat="false" ht="12.75" hidden="false" customHeight="false" outlineLevel="0" collapsed="false">
      <c r="D313" s="106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8"/>
    </row>
    <row r="314" customFormat="false" ht="12.75" hidden="false" customHeight="false" outlineLevel="0" collapsed="false">
      <c r="D314" s="106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8"/>
    </row>
    <row r="315" customFormat="false" ht="12.75" hidden="false" customHeight="false" outlineLevel="0" collapsed="false">
      <c r="D315" s="106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8"/>
    </row>
    <row r="316" customFormat="false" ht="12.75" hidden="false" customHeight="false" outlineLevel="0" collapsed="false">
      <c r="D316" s="106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8"/>
    </row>
    <row r="317" customFormat="false" ht="12.75" hidden="false" customHeight="false" outlineLevel="0" collapsed="false">
      <c r="D317" s="106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8"/>
    </row>
    <row r="318" customFormat="false" ht="12.75" hidden="false" customHeight="false" outlineLevel="0" collapsed="false">
      <c r="D318" s="106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8"/>
    </row>
    <row r="319" customFormat="false" ht="12.75" hidden="false" customHeight="false" outlineLevel="0" collapsed="false">
      <c r="D319" s="106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8"/>
    </row>
    <row r="320" customFormat="false" ht="12.75" hidden="false" customHeight="false" outlineLevel="0" collapsed="false">
      <c r="D320" s="106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8"/>
    </row>
    <row r="321" customFormat="false" ht="12.75" hidden="false" customHeight="false" outlineLevel="0" collapsed="false">
      <c r="D321" s="106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8"/>
    </row>
    <row r="322" customFormat="false" ht="12.75" hidden="false" customHeight="false" outlineLevel="0" collapsed="false">
      <c r="D322" s="106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8"/>
    </row>
    <row r="323" customFormat="false" ht="12.75" hidden="false" customHeight="false" outlineLevel="0" collapsed="false">
      <c r="D323" s="106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8"/>
    </row>
    <row r="324" customFormat="false" ht="12.75" hidden="false" customHeight="false" outlineLevel="0" collapsed="false">
      <c r="D324" s="106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8"/>
    </row>
    <row r="325" customFormat="false" ht="12.75" hidden="false" customHeight="false" outlineLevel="0" collapsed="false">
      <c r="D325" s="106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8"/>
    </row>
    <row r="326" customFormat="false" ht="12.75" hidden="false" customHeight="false" outlineLevel="0" collapsed="false">
      <c r="D326" s="106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8"/>
    </row>
    <row r="327" customFormat="false" ht="12.75" hidden="false" customHeight="false" outlineLevel="0" collapsed="false">
      <c r="D327" s="106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8"/>
    </row>
    <row r="328" customFormat="false" ht="12.75" hidden="false" customHeight="false" outlineLevel="0" collapsed="false">
      <c r="D328" s="106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8"/>
    </row>
    <row r="329" customFormat="false" ht="12.75" hidden="false" customHeight="false" outlineLevel="0" collapsed="false">
      <c r="D329" s="106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8"/>
    </row>
    <row r="330" customFormat="false" ht="12.75" hidden="false" customHeight="false" outlineLevel="0" collapsed="false">
      <c r="D330" s="106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8"/>
    </row>
    <row r="331" customFormat="false" ht="12.75" hidden="false" customHeight="false" outlineLevel="0" collapsed="false">
      <c r="D331" s="106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8"/>
    </row>
    <row r="332" customFormat="false" ht="12.75" hidden="false" customHeight="false" outlineLevel="0" collapsed="false">
      <c r="D332" s="106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8"/>
    </row>
    <row r="333" customFormat="false" ht="12.75" hidden="false" customHeight="false" outlineLevel="0" collapsed="false">
      <c r="D333" s="106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8"/>
    </row>
    <row r="334" customFormat="false" ht="12.75" hidden="false" customHeight="false" outlineLevel="0" collapsed="false">
      <c r="D334" s="106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8"/>
    </row>
    <row r="335" customFormat="false" ht="12.75" hidden="false" customHeight="false" outlineLevel="0" collapsed="false">
      <c r="D335" s="106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8"/>
    </row>
    <row r="336" customFormat="false" ht="12.75" hidden="false" customHeight="false" outlineLevel="0" collapsed="false">
      <c r="D336" s="106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8"/>
    </row>
    <row r="337" customFormat="false" ht="12.75" hidden="false" customHeight="false" outlineLevel="0" collapsed="false">
      <c r="D337" s="106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8"/>
    </row>
    <row r="338" customFormat="false" ht="12.75" hidden="false" customHeight="false" outlineLevel="0" collapsed="false">
      <c r="D338" s="106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8"/>
    </row>
    <row r="339" customFormat="false" ht="12.75" hidden="false" customHeight="false" outlineLevel="0" collapsed="false">
      <c r="D339" s="106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8"/>
    </row>
    <row r="340" customFormat="false" ht="12.75" hidden="false" customHeight="false" outlineLevel="0" collapsed="false">
      <c r="D340" s="106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8"/>
    </row>
    <row r="341" customFormat="false" ht="12.75" hidden="false" customHeight="false" outlineLevel="0" collapsed="false">
      <c r="D341" s="106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8"/>
    </row>
    <row r="342" customFormat="false" ht="12.75" hidden="false" customHeight="false" outlineLevel="0" collapsed="false">
      <c r="D342" s="106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8"/>
    </row>
    <row r="343" customFormat="false" ht="12.75" hidden="false" customHeight="false" outlineLevel="0" collapsed="false">
      <c r="D343" s="106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8"/>
    </row>
    <row r="344" customFormat="false" ht="12.75" hidden="false" customHeight="false" outlineLevel="0" collapsed="false">
      <c r="D344" s="106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8"/>
    </row>
    <row r="345" customFormat="false" ht="12.75" hidden="false" customHeight="false" outlineLevel="0" collapsed="false">
      <c r="D345" s="106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8"/>
    </row>
    <row r="346" customFormat="false" ht="12.75" hidden="false" customHeight="false" outlineLevel="0" collapsed="false">
      <c r="D346" s="106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8"/>
    </row>
    <row r="347" customFormat="false" ht="12.75" hidden="false" customHeight="false" outlineLevel="0" collapsed="false">
      <c r="D347" s="106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8"/>
    </row>
    <row r="348" customFormat="false" ht="12.75" hidden="false" customHeight="false" outlineLevel="0" collapsed="false">
      <c r="D348" s="106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8"/>
    </row>
    <row r="349" customFormat="false" ht="12.75" hidden="false" customHeight="false" outlineLevel="0" collapsed="false">
      <c r="D349" s="106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8"/>
    </row>
    <row r="350" customFormat="false" ht="12.75" hidden="false" customHeight="false" outlineLevel="0" collapsed="false">
      <c r="D350" s="106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8"/>
    </row>
    <row r="351" customFormat="false" ht="12.75" hidden="false" customHeight="false" outlineLevel="0" collapsed="false">
      <c r="D351" s="106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8"/>
    </row>
    <row r="352" customFormat="false" ht="12.75" hidden="false" customHeight="false" outlineLevel="0" collapsed="false">
      <c r="D352" s="106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8"/>
    </row>
    <row r="353" customFormat="false" ht="12.75" hidden="false" customHeight="false" outlineLevel="0" collapsed="false">
      <c r="D353" s="106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8"/>
    </row>
    <row r="354" customFormat="false" ht="12.75" hidden="false" customHeight="false" outlineLevel="0" collapsed="false">
      <c r="D354" s="106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8"/>
    </row>
    <row r="355" customFormat="false" ht="12.75" hidden="false" customHeight="false" outlineLevel="0" collapsed="false">
      <c r="D355" s="106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8"/>
    </row>
    <row r="356" customFormat="false" ht="12.75" hidden="false" customHeight="false" outlineLevel="0" collapsed="false">
      <c r="D356" s="106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8"/>
    </row>
    <row r="357" customFormat="false" ht="12.75" hidden="false" customHeight="false" outlineLevel="0" collapsed="false">
      <c r="D357" s="106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8"/>
    </row>
    <row r="358" customFormat="false" ht="12.75" hidden="false" customHeight="false" outlineLevel="0" collapsed="false">
      <c r="D358" s="106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8"/>
    </row>
    <row r="359" customFormat="false" ht="12.75" hidden="false" customHeight="false" outlineLevel="0" collapsed="false">
      <c r="D359" s="106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8"/>
    </row>
    <row r="360" customFormat="false" ht="12.75" hidden="false" customHeight="false" outlineLevel="0" collapsed="false">
      <c r="D360" s="106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8"/>
    </row>
    <row r="361" customFormat="false" ht="12.75" hidden="false" customHeight="false" outlineLevel="0" collapsed="false">
      <c r="D361" s="106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8"/>
    </row>
    <row r="362" customFormat="false" ht="12.75" hidden="false" customHeight="false" outlineLevel="0" collapsed="false">
      <c r="D362" s="106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8"/>
    </row>
    <row r="363" customFormat="false" ht="12.75" hidden="false" customHeight="false" outlineLevel="0" collapsed="false">
      <c r="D363" s="106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8"/>
    </row>
    <row r="364" customFormat="false" ht="12.75" hidden="false" customHeight="false" outlineLevel="0" collapsed="false">
      <c r="D364" s="106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8"/>
    </row>
    <row r="365" customFormat="false" ht="12.75" hidden="false" customHeight="false" outlineLevel="0" collapsed="false">
      <c r="D365" s="106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8"/>
    </row>
    <row r="366" customFormat="false" ht="12.75" hidden="false" customHeight="false" outlineLevel="0" collapsed="false">
      <c r="D366" s="106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8"/>
    </row>
    <row r="367" customFormat="false" ht="12.75" hidden="false" customHeight="false" outlineLevel="0" collapsed="false">
      <c r="D367" s="106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8"/>
    </row>
    <row r="368" customFormat="false" ht="12.75" hidden="false" customHeight="false" outlineLevel="0" collapsed="false">
      <c r="D368" s="106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8"/>
    </row>
    <row r="369" customFormat="false" ht="12.75" hidden="false" customHeight="false" outlineLevel="0" collapsed="false">
      <c r="D369" s="106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8"/>
    </row>
    <row r="370" customFormat="false" ht="12.75" hidden="false" customHeight="false" outlineLevel="0" collapsed="false">
      <c r="D370" s="106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8"/>
    </row>
    <row r="371" customFormat="false" ht="12.75" hidden="false" customHeight="false" outlineLevel="0" collapsed="false">
      <c r="D371" s="106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8"/>
    </row>
    <row r="372" customFormat="false" ht="12.75" hidden="false" customHeight="false" outlineLevel="0" collapsed="false">
      <c r="D372" s="106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8"/>
    </row>
    <row r="373" customFormat="false" ht="12.75" hidden="false" customHeight="false" outlineLevel="0" collapsed="false">
      <c r="D373" s="106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8"/>
    </row>
    <row r="374" customFormat="false" ht="12.75" hidden="false" customHeight="false" outlineLevel="0" collapsed="false">
      <c r="D374" s="106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8"/>
    </row>
    <row r="375" customFormat="false" ht="12.75" hidden="false" customHeight="false" outlineLevel="0" collapsed="false">
      <c r="D375" s="106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8"/>
    </row>
    <row r="376" customFormat="false" ht="12.75" hidden="false" customHeight="false" outlineLevel="0" collapsed="false">
      <c r="D376" s="106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8"/>
    </row>
    <row r="377" customFormat="false" ht="12.75" hidden="false" customHeight="false" outlineLevel="0" collapsed="false">
      <c r="D377" s="106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8"/>
    </row>
    <row r="378" customFormat="false" ht="12.75" hidden="false" customHeight="false" outlineLevel="0" collapsed="false">
      <c r="D378" s="106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8"/>
    </row>
    <row r="379" customFormat="false" ht="12.75" hidden="false" customHeight="false" outlineLevel="0" collapsed="false">
      <c r="D379" s="106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8"/>
    </row>
    <row r="380" customFormat="false" ht="12.75" hidden="false" customHeight="false" outlineLevel="0" collapsed="false">
      <c r="D380" s="106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8"/>
    </row>
    <row r="381" customFormat="false" ht="12.75" hidden="false" customHeight="false" outlineLevel="0" collapsed="false">
      <c r="D381" s="106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8"/>
    </row>
    <row r="382" customFormat="false" ht="12.75" hidden="false" customHeight="false" outlineLevel="0" collapsed="false">
      <c r="D382" s="106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8"/>
    </row>
    <row r="383" customFormat="false" ht="12.75" hidden="false" customHeight="false" outlineLevel="0" collapsed="false">
      <c r="D383" s="106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8"/>
    </row>
    <row r="384" customFormat="false" ht="12.75" hidden="false" customHeight="false" outlineLevel="0" collapsed="false">
      <c r="D384" s="106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8"/>
    </row>
    <row r="385" customFormat="false" ht="12.75" hidden="false" customHeight="false" outlineLevel="0" collapsed="false">
      <c r="D385" s="106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8"/>
    </row>
    <row r="386" customFormat="false" ht="12.75" hidden="false" customHeight="false" outlineLevel="0" collapsed="false">
      <c r="D386" s="106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8"/>
    </row>
    <row r="387" customFormat="false" ht="12.75" hidden="false" customHeight="false" outlineLevel="0" collapsed="false">
      <c r="D387" s="106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8"/>
    </row>
    <row r="388" customFormat="false" ht="12.75" hidden="false" customHeight="false" outlineLevel="0" collapsed="false">
      <c r="D388" s="106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8"/>
    </row>
    <row r="389" customFormat="false" ht="12.75" hidden="false" customHeight="false" outlineLevel="0" collapsed="false">
      <c r="D389" s="106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8"/>
    </row>
    <row r="390" customFormat="false" ht="12.75" hidden="false" customHeight="false" outlineLevel="0" collapsed="false">
      <c r="D390" s="106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8"/>
    </row>
    <row r="391" customFormat="false" ht="12.75" hidden="false" customHeight="false" outlineLevel="0" collapsed="false">
      <c r="D391" s="106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8"/>
    </row>
    <row r="392" customFormat="false" ht="12.75" hidden="false" customHeight="false" outlineLevel="0" collapsed="false">
      <c r="D392" s="106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8"/>
    </row>
    <row r="393" customFormat="false" ht="12.75" hidden="false" customHeight="false" outlineLevel="0" collapsed="false">
      <c r="D393" s="106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8"/>
    </row>
    <row r="394" customFormat="false" ht="12.75" hidden="false" customHeight="false" outlineLevel="0" collapsed="false">
      <c r="D394" s="106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8"/>
    </row>
    <row r="395" customFormat="false" ht="12.75" hidden="false" customHeight="false" outlineLevel="0" collapsed="false">
      <c r="D395" s="106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8"/>
    </row>
    <row r="396" customFormat="false" ht="12.75" hidden="false" customHeight="false" outlineLevel="0" collapsed="false">
      <c r="D396" s="106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8"/>
    </row>
    <row r="397" customFormat="false" ht="12.75" hidden="false" customHeight="false" outlineLevel="0" collapsed="false">
      <c r="D397" s="106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8"/>
    </row>
    <row r="398" customFormat="false" ht="12.75" hidden="false" customHeight="false" outlineLevel="0" collapsed="false">
      <c r="D398" s="106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8"/>
    </row>
    <row r="399" customFormat="false" ht="12.75" hidden="false" customHeight="false" outlineLevel="0" collapsed="false">
      <c r="D399" s="106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8"/>
    </row>
    <row r="400" customFormat="false" ht="12.75" hidden="false" customHeight="false" outlineLevel="0" collapsed="false">
      <c r="D400" s="106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8"/>
    </row>
    <row r="401" customFormat="false" ht="12.75" hidden="false" customHeight="false" outlineLevel="0" collapsed="false">
      <c r="D401" s="106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8"/>
    </row>
    <row r="402" customFormat="false" ht="12.75" hidden="false" customHeight="false" outlineLevel="0" collapsed="false">
      <c r="D402" s="106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8"/>
    </row>
    <row r="403" customFormat="false" ht="12.75" hidden="false" customHeight="false" outlineLevel="0" collapsed="false">
      <c r="D403" s="106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8"/>
    </row>
    <row r="404" customFormat="false" ht="12.75" hidden="false" customHeight="false" outlineLevel="0" collapsed="false">
      <c r="D404" s="106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8"/>
    </row>
    <row r="405" customFormat="false" ht="12.75" hidden="false" customHeight="false" outlineLevel="0" collapsed="false">
      <c r="D405" s="106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8"/>
    </row>
    <row r="406" customFormat="false" ht="12.75" hidden="false" customHeight="false" outlineLevel="0" collapsed="false">
      <c r="D406" s="106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8"/>
    </row>
    <row r="407" customFormat="false" ht="12.75" hidden="false" customHeight="false" outlineLevel="0" collapsed="false">
      <c r="D407" s="106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8"/>
    </row>
    <row r="408" customFormat="false" ht="12.75" hidden="false" customHeight="false" outlineLevel="0" collapsed="false">
      <c r="D408" s="106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8"/>
    </row>
    <row r="409" customFormat="false" ht="12.75" hidden="false" customHeight="false" outlineLevel="0" collapsed="false">
      <c r="D409" s="106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8"/>
    </row>
    <row r="410" customFormat="false" ht="12.75" hidden="false" customHeight="false" outlineLevel="0" collapsed="false">
      <c r="D410" s="106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8"/>
    </row>
    <row r="411" customFormat="false" ht="12.75" hidden="false" customHeight="false" outlineLevel="0" collapsed="false">
      <c r="D411" s="106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8"/>
    </row>
    <row r="412" customFormat="false" ht="12.75" hidden="false" customHeight="false" outlineLevel="0" collapsed="false">
      <c r="D412" s="106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8"/>
    </row>
    <row r="413" customFormat="false" ht="12.75" hidden="false" customHeight="false" outlineLevel="0" collapsed="false">
      <c r="D413" s="106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8"/>
    </row>
    <row r="414" customFormat="false" ht="12.75" hidden="false" customHeight="false" outlineLevel="0" collapsed="false">
      <c r="D414" s="106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8"/>
    </row>
    <row r="415" customFormat="false" ht="12.75" hidden="false" customHeight="false" outlineLevel="0" collapsed="false">
      <c r="D415" s="106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8"/>
    </row>
    <row r="416" customFormat="false" ht="12.75" hidden="false" customHeight="false" outlineLevel="0" collapsed="false">
      <c r="D416" s="106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8"/>
    </row>
    <row r="417" customFormat="false" ht="12.75" hidden="false" customHeight="false" outlineLevel="0" collapsed="false">
      <c r="D417" s="106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8"/>
    </row>
    <row r="418" customFormat="false" ht="12.75" hidden="false" customHeight="false" outlineLevel="0" collapsed="false">
      <c r="D418" s="106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8"/>
    </row>
    <row r="419" customFormat="false" ht="12.75" hidden="false" customHeight="false" outlineLevel="0" collapsed="false">
      <c r="D419" s="106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8"/>
    </row>
    <row r="420" customFormat="false" ht="12.75" hidden="false" customHeight="false" outlineLevel="0" collapsed="false">
      <c r="D420" s="106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8"/>
    </row>
    <row r="421" customFormat="false" ht="12.75" hidden="false" customHeight="false" outlineLevel="0" collapsed="false">
      <c r="D421" s="106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8"/>
    </row>
    <row r="422" customFormat="false" ht="12.75" hidden="false" customHeight="false" outlineLevel="0" collapsed="false">
      <c r="D422" s="106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8"/>
    </row>
    <row r="423" customFormat="false" ht="12.75" hidden="false" customHeight="false" outlineLevel="0" collapsed="false">
      <c r="D423" s="106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8"/>
    </row>
    <row r="424" customFormat="false" ht="12.75" hidden="false" customHeight="false" outlineLevel="0" collapsed="false">
      <c r="D424" s="106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8"/>
    </row>
    <row r="425" customFormat="false" ht="12.75" hidden="false" customHeight="false" outlineLevel="0" collapsed="false">
      <c r="D425" s="106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8"/>
    </row>
    <row r="426" customFormat="false" ht="12.75" hidden="false" customHeight="false" outlineLevel="0" collapsed="false">
      <c r="D426" s="106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8"/>
    </row>
    <row r="427" customFormat="false" ht="12.75" hidden="false" customHeight="false" outlineLevel="0" collapsed="false">
      <c r="D427" s="106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8"/>
    </row>
    <row r="428" customFormat="false" ht="12.75" hidden="false" customHeight="false" outlineLevel="0" collapsed="false">
      <c r="D428" s="106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8"/>
    </row>
    <row r="429" customFormat="false" ht="12.75" hidden="false" customHeight="false" outlineLevel="0" collapsed="false">
      <c r="D429" s="106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8"/>
    </row>
    <row r="430" customFormat="false" ht="12.75" hidden="false" customHeight="false" outlineLevel="0" collapsed="false">
      <c r="D430" s="106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8"/>
    </row>
    <row r="431" customFormat="false" ht="12.75" hidden="false" customHeight="false" outlineLevel="0" collapsed="false">
      <c r="D431" s="106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8"/>
    </row>
    <row r="432" customFormat="false" ht="12.75" hidden="false" customHeight="false" outlineLevel="0" collapsed="false">
      <c r="D432" s="106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8"/>
    </row>
    <row r="433" customFormat="false" ht="12.75" hidden="false" customHeight="false" outlineLevel="0" collapsed="false">
      <c r="D433" s="106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8"/>
    </row>
    <row r="434" customFormat="false" ht="12.75" hidden="false" customHeight="false" outlineLevel="0" collapsed="false">
      <c r="D434" s="106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8"/>
    </row>
    <row r="435" customFormat="false" ht="12.75" hidden="false" customHeight="false" outlineLevel="0" collapsed="false">
      <c r="D435" s="106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8"/>
    </row>
    <row r="436" customFormat="false" ht="12.75" hidden="false" customHeight="false" outlineLevel="0" collapsed="false">
      <c r="D436" s="106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8"/>
    </row>
    <row r="437" customFormat="false" ht="12.75" hidden="false" customHeight="false" outlineLevel="0" collapsed="false">
      <c r="D437" s="106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8"/>
    </row>
    <row r="438" customFormat="false" ht="12.75" hidden="false" customHeight="false" outlineLevel="0" collapsed="false">
      <c r="D438" s="106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8"/>
    </row>
    <row r="439" customFormat="false" ht="12.75" hidden="false" customHeight="false" outlineLevel="0" collapsed="false">
      <c r="D439" s="106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8"/>
    </row>
    <row r="440" customFormat="false" ht="12.75" hidden="false" customHeight="false" outlineLevel="0" collapsed="false">
      <c r="D440" s="106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8"/>
    </row>
    <row r="441" customFormat="false" ht="12.75" hidden="false" customHeight="false" outlineLevel="0" collapsed="false">
      <c r="D441" s="106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8"/>
    </row>
    <row r="442" customFormat="false" ht="12.75" hidden="false" customHeight="false" outlineLevel="0" collapsed="false">
      <c r="D442" s="106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8"/>
    </row>
    <row r="443" customFormat="false" ht="12.75" hidden="false" customHeight="false" outlineLevel="0" collapsed="false">
      <c r="D443" s="106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8"/>
    </row>
    <row r="444" customFormat="false" ht="12.75" hidden="false" customHeight="false" outlineLevel="0" collapsed="false">
      <c r="D444" s="106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8"/>
    </row>
    <row r="445" customFormat="false" ht="12.75" hidden="false" customHeight="false" outlineLevel="0" collapsed="false">
      <c r="D445" s="106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8"/>
    </row>
    <row r="446" customFormat="false" ht="12.75" hidden="false" customHeight="false" outlineLevel="0" collapsed="false">
      <c r="D446" s="106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8"/>
    </row>
    <row r="447" customFormat="false" ht="12.75" hidden="false" customHeight="false" outlineLevel="0" collapsed="false">
      <c r="D447" s="106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8"/>
    </row>
    <row r="448" customFormat="false" ht="12.75" hidden="false" customHeight="false" outlineLevel="0" collapsed="false">
      <c r="D448" s="106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8"/>
    </row>
    <row r="449" customFormat="false" ht="12.75" hidden="false" customHeight="false" outlineLevel="0" collapsed="false">
      <c r="D449" s="106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8"/>
    </row>
    <row r="450" customFormat="false" ht="12.75" hidden="false" customHeight="false" outlineLevel="0" collapsed="false">
      <c r="D450" s="106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8"/>
    </row>
    <row r="451" customFormat="false" ht="12.75" hidden="false" customHeight="false" outlineLevel="0" collapsed="false">
      <c r="D451" s="106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8"/>
    </row>
    <row r="452" customFormat="false" ht="12.75" hidden="false" customHeight="false" outlineLevel="0" collapsed="false">
      <c r="D452" s="106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8"/>
    </row>
    <row r="453" customFormat="false" ht="12.75" hidden="false" customHeight="false" outlineLevel="0" collapsed="false">
      <c r="D453" s="106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8"/>
    </row>
    <row r="454" customFormat="false" ht="12.75" hidden="false" customHeight="false" outlineLevel="0" collapsed="false">
      <c r="D454" s="106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8"/>
    </row>
    <row r="455" customFormat="false" ht="12.75" hidden="false" customHeight="false" outlineLevel="0" collapsed="false">
      <c r="D455" s="106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8"/>
    </row>
    <row r="456" customFormat="false" ht="12.75" hidden="false" customHeight="false" outlineLevel="0" collapsed="false">
      <c r="D456" s="106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8"/>
    </row>
    <row r="457" customFormat="false" ht="12.75" hidden="false" customHeight="false" outlineLevel="0" collapsed="false">
      <c r="D457" s="106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8"/>
    </row>
    <row r="458" customFormat="false" ht="12.75" hidden="false" customHeight="false" outlineLevel="0" collapsed="false">
      <c r="D458" s="106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8"/>
    </row>
    <row r="459" customFormat="false" ht="12.75" hidden="false" customHeight="false" outlineLevel="0" collapsed="false">
      <c r="D459" s="106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8"/>
    </row>
    <row r="460" customFormat="false" ht="12.75" hidden="false" customHeight="false" outlineLevel="0" collapsed="false">
      <c r="D460" s="106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8"/>
    </row>
    <row r="461" customFormat="false" ht="12.75" hidden="false" customHeight="false" outlineLevel="0" collapsed="false">
      <c r="D461" s="106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8"/>
    </row>
    <row r="462" customFormat="false" ht="12.75" hidden="false" customHeight="false" outlineLevel="0" collapsed="false">
      <c r="D462" s="106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8"/>
    </row>
    <row r="463" customFormat="false" ht="12.75" hidden="false" customHeight="false" outlineLevel="0" collapsed="false">
      <c r="D463" s="106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8"/>
    </row>
    <row r="464" customFormat="false" ht="12.75" hidden="false" customHeight="false" outlineLevel="0" collapsed="false">
      <c r="D464" s="106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8"/>
    </row>
    <row r="465" customFormat="false" ht="12.75" hidden="false" customHeight="false" outlineLevel="0" collapsed="false">
      <c r="D465" s="106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8"/>
    </row>
    <row r="466" customFormat="false" ht="12.75" hidden="false" customHeight="false" outlineLevel="0" collapsed="false">
      <c r="D466" s="106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8"/>
    </row>
    <row r="467" customFormat="false" ht="12.75" hidden="false" customHeight="false" outlineLevel="0" collapsed="false">
      <c r="D467" s="106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8"/>
    </row>
    <row r="468" customFormat="false" ht="12.75" hidden="false" customHeight="false" outlineLevel="0" collapsed="false">
      <c r="D468" s="106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8"/>
    </row>
    <row r="469" customFormat="false" ht="12.75" hidden="false" customHeight="false" outlineLevel="0" collapsed="false">
      <c r="D469" s="106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8"/>
    </row>
    <row r="470" customFormat="false" ht="12.75" hidden="false" customHeight="false" outlineLevel="0" collapsed="false">
      <c r="D470" s="106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8"/>
    </row>
    <row r="471" customFormat="false" ht="12.75" hidden="false" customHeight="false" outlineLevel="0" collapsed="false">
      <c r="D471" s="106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8"/>
    </row>
    <row r="472" customFormat="false" ht="12.75" hidden="false" customHeight="false" outlineLevel="0" collapsed="false">
      <c r="D472" s="106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8"/>
    </row>
    <row r="473" customFormat="false" ht="12.75" hidden="false" customHeight="false" outlineLevel="0" collapsed="false">
      <c r="D473" s="106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8"/>
    </row>
    <row r="474" customFormat="false" ht="12.75" hidden="false" customHeight="false" outlineLevel="0" collapsed="false">
      <c r="D474" s="106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8"/>
    </row>
    <row r="475" customFormat="false" ht="12.75" hidden="false" customHeight="false" outlineLevel="0" collapsed="false">
      <c r="D475" s="106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8"/>
    </row>
    <row r="476" customFormat="false" ht="12.75" hidden="false" customHeight="false" outlineLevel="0" collapsed="false">
      <c r="D476" s="106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8"/>
    </row>
    <row r="477" customFormat="false" ht="12.75" hidden="false" customHeight="false" outlineLevel="0" collapsed="false">
      <c r="D477" s="106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8"/>
    </row>
    <row r="478" customFormat="false" ht="12.75" hidden="false" customHeight="false" outlineLevel="0" collapsed="false">
      <c r="D478" s="106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8"/>
    </row>
    <row r="479" customFormat="false" ht="12.75" hidden="false" customHeight="false" outlineLevel="0" collapsed="false">
      <c r="D479" s="106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8"/>
    </row>
    <row r="480" customFormat="false" ht="12.75" hidden="false" customHeight="false" outlineLevel="0" collapsed="false">
      <c r="D480" s="106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8"/>
    </row>
    <row r="481" customFormat="false" ht="12.75" hidden="false" customHeight="false" outlineLevel="0" collapsed="false">
      <c r="D481" s="106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8"/>
    </row>
    <row r="482" customFormat="false" ht="12.75" hidden="false" customHeight="false" outlineLevel="0" collapsed="false">
      <c r="D482" s="106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8"/>
    </row>
    <row r="483" customFormat="false" ht="12.75" hidden="false" customHeight="false" outlineLevel="0" collapsed="false">
      <c r="D483" s="106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8"/>
    </row>
    <row r="484" customFormat="false" ht="12.75" hidden="false" customHeight="false" outlineLevel="0" collapsed="false">
      <c r="D484" s="106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8"/>
    </row>
    <row r="485" customFormat="false" ht="12.75" hidden="false" customHeight="false" outlineLevel="0" collapsed="false">
      <c r="D485" s="106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8"/>
    </row>
    <row r="486" customFormat="false" ht="12.75" hidden="false" customHeight="false" outlineLevel="0" collapsed="false">
      <c r="D486" s="106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8"/>
    </row>
    <row r="487" customFormat="false" ht="12.75" hidden="false" customHeight="false" outlineLevel="0" collapsed="false">
      <c r="D487" s="106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8"/>
    </row>
    <row r="488" customFormat="false" ht="12.75" hidden="false" customHeight="false" outlineLevel="0" collapsed="false">
      <c r="D488" s="106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8"/>
    </row>
    <row r="489" customFormat="false" ht="12.75" hidden="false" customHeight="false" outlineLevel="0" collapsed="false">
      <c r="D489" s="106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8"/>
    </row>
    <row r="490" customFormat="false" ht="12.75" hidden="false" customHeight="false" outlineLevel="0" collapsed="false">
      <c r="D490" s="106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8"/>
    </row>
    <row r="491" customFormat="false" ht="12.75" hidden="false" customHeight="false" outlineLevel="0" collapsed="false">
      <c r="D491" s="106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8"/>
    </row>
    <row r="492" customFormat="false" ht="12.75" hidden="false" customHeight="false" outlineLevel="0" collapsed="false">
      <c r="D492" s="106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8"/>
    </row>
    <row r="493" customFormat="false" ht="12.75" hidden="false" customHeight="false" outlineLevel="0" collapsed="false">
      <c r="D493" s="106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8"/>
    </row>
    <row r="494" customFormat="false" ht="12.75" hidden="false" customHeight="false" outlineLevel="0" collapsed="false">
      <c r="D494" s="106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8"/>
    </row>
    <row r="495" customFormat="false" ht="12.75" hidden="false" customHeight="false" outlineLevel="0" collapsed="false">
      <c r="D495" s="106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8"/>
    </row>
    <row r="496" customFormat="false" ht="12.75" hidden="false" customHeight="false" outlineLevel="0" collapsed="false">
      <c r="D496" s="106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8"/>
    </row>
    <row r="497" customFormat="false" ht="12.75" hidden="false" customHeight="false" outlineLevel="0" collapsed="false">
      <c r="D497" s="106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8"/>
    </row>
    <row r="498" customFormat="false" ht="12.75" hidden="false" customHeight="false" outlineLevel="0" collapsed="false">
      <c r="D498" s="106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8"/>
    </row>
    <row r="499" customFormat="false" ht="12.75" hidden="false" customHeight="false" outlineLevel="0" collapsed="false">
      <c r="D499" s="106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8"/>
    </row>
    <row r="500" customFormat="false" ht="12.75" hidden="false" customHeight="false" outlineLevel="0" collapsed="false">
      <c r="D500" s="106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8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21" activeCellId="0" sqref="C21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10" width="12.42"/>
    <col collapsed="false" customWidth="false" hidden="false" outlineLevel="0" max="2" min="2" style="111" width="12.42"/>
    <col collapsed="false" customWidth="true" hidden="false" outlineLevel="0" max="3" min="3" style="110" width="13.14"/>
    <col collapsed="false" customWidth="true" hidden="false" outlineLevel="0" max="4" min="4" style="110" width="9.14"/>
    <col collapsed="false" customWidth="true" hidden="false" outlineLevel="0" max="6" min="5" style="110" width="10.56"/>
    <col collapsed="false" customWidth="true" hidden="false" outlineLevel="0" max="7" min="7" style="110" width="10.41"/>
    <col collapsed="false" customWidth="true" hidden="false" outlineLevel="0" max="8" min="8" style="110" width="14.28"/>
    <col collapsed="false" customWidth="true" hidden="false" outlineLevel="0" max="9" min="9" style="110" width="16.13"/>
    <col collapsed="false" customWidth="true" hidden="false" outlineLevel="0" max="10" min="10" style="110" width="10.99"/>
    <col collapsed="false" customWidth="true" hidden="false" outlineLevel="0" max="11" min="11" style="112" width="17.56"/>
    <col collapsed="false" customWidth="true" hidden="false" outlineLevel="0" max="12" min="12" style="110" width="16.56"/>
    <col collapsed="false" customWidth="true" hidden="false" outlineLevel="0" max="13" min="13" style="110" width="15.28"/>
    <col collapsed="false" customWidth="true" hidden="false" outlineLevel="0" max="14" min="14" style="110" width="11.85"/>
    <col collapsed="false" customWidth="true" hidden="false" outlineLevel="0" max="15" min="15" style="110" width="14.41"/>
    <col collapsed="false" customWidth="true" hidden="false" outlineLevel="0" max="16" min="16" style="110" width="13.14"/>
    <col collapsed="false" customWidth="true" hidden="false" outlineLevel="0" max="17" min="17" style="110" width="11.99"/>
    <col collapsed="false" customWidth="true" hidden="false" outlineLevel="0" max="18" min="18" style="110" width="7.85"/>
    <col collapsed="false" customWidth="true" hidden="false" outlineLevel="0" max="19" min="19" style="110" width="11.99"/>
    <col collapsed="false" customWidth="true" hidden="false" outlineLevel="0" max="20" min="20" style="110" width="17.7"/>
    <col collapsed="false" customWidth="true" hidden="false" outlineLevel="0" max="21" min="21" style="110" width="15.41"/>
    <col collapsed="false" customWidth="true" hidden="false" outlineLevel="0" max="22" min="22" style="110" width="14.14"/>
    <col collapsed="false" customWidth="true" hidden="false" outlineLevel="0" max="23" min="23" style="110" width="11.99"/>
    <col collapsed="false" customWidth="true" hidden="false" outlineLevel="0" max="24" min="24" style="110" width="15.85"/>
    <col collapsed="false" customWidth="true" hidden="false" outlineLevel="0" max="25" min="25" style="110" width="16.7"/>
    <col collapsed="false" customWidth="true" hidden="false" outlineLevel="0" max="26" min="26" style="110" width="10.99"/>
    <col collapsed="false" customWidth="true" hidden="false" outlineLevel="0" max="27" min="27" style="112" width="15.56"/>
    <col collapsed="false" customWidth="true" hidden="false" outlineLevel="0" max="28" min="28" style="112" width="11.13"/>
    <col collapsed="false" customWidth="true" hidden="false" outlineLevel="0" max="29" min="29" style="112" width="17.42"/>
    <col collapsed="false" customWidth="true" hidden="false" outlineLevel="0" max="30" min="30" style="112" width="15.41"/>
    <col collapsed="false" customWidth="true" hidden="false" outlineLevel="0" max="31" min="31" style="112" width="11.28"/>
    <col collapsed="false" customWidth="true" hidden="false" outlineLevel="0" max="32" min="32" style="112" width="13.99"/>
    <col collapsed="false" customWidth="true" hidden="false" outlineLevel="0" max="33" min="33" style="112" width="10.71"/>
    <col collapsed="false" customWidth="true" hidden="false" outlineLevel="0" max="34" min="34" style="112" width="9.85"/>
    <col collapsed="false" customWidth="true" hidden="false" outlineLevel="0" max="35" min="35" style="112" width="15.85"/>
    <col collapsed="false" customWidth="true" hidden="false" outlineLevel="0" max="36" min="36" style="112" width="15.13"/>
    <col collapsed="false" customWidth="true" hidden="false" outlineLevel="0" max="37" min="37" style="112" width="14.14"/>
    <col collapsed="false" customWidth="true" hidden="false" outlineLevel="0" max="38" min="38" style="112" width="14.85"/>
    <col collapsed="false" customWidth="true" hidden="false" outlineLevel="0" max="39" min="39" style="112" width="17.85"/>
    <col collapsed="false" customWidth="true" hidden="false" outlineLevel="0" max="40" min="40" style="112" width="12.56"/>
    <col collapsed="false" customWidth="true" hidden="false" outlineLevel="0" max="41" min="41" style="112" width="11.42"/>
    <col collapsed="false" customWidth="false" hidden="false" outlineLevel="0" max="43" min="42" style="112" width="12.42"/>
    <col collapsed="false" customWidth="true" hidden="false" outlineLevel="0" max="44" min="44" style="112" width="15.13"/>
    <col collapsed="false" customWidth="true" hidden="false" outlineLevel="0" max="45" min="45" style="110" width="15.56"/>
    <col collapsed="false" customWidth="false" hidden="false" outlineLevel="0" max="257" min="46" style="110" width="12.42"/>
  </cols>
  <sheetData>
    <row r="1" customFormat="false" ht="12" hidden="false" customHeight="false" outlineLevel="0" collapsed="false">
      <c r="A1" s="110" t="s">
        <v>122</v>
      </c>
      <c r="B1" s="111" t="s">
        <v>123</v>
      </c>
      <c r="C1" s="113" t="s">
        <v>124</v>
      </c>
    </row>
    <row r="2" customFormat="false" ht="12" hidden="false" customHeight="false" outlineLevel="0" collapsed="false">
      <c r="A2" s="110" t="s">
        <v>125</v>
      </c>
      <c r="B2" s="111" t="s">
        <v>123</v>
      </c>
      <c r="C2" s="113" t="s">
        <v>126</v>
      </c>
    </row>
    <row r="3" customFormat="false" ht="12" hidden="false" customHeight="false" outlineLevel="0" collapsed="false">
      <c r="A3" s="110" t="s">
        <v>127</v>
      </c>
      <c r="B3" s="111" t="s">
        <v>128</v>
      </c>
      <c r="C3" s="113" t="s">
        <v>129</v>
      </c>
      <c r="S3" s="114"/>
    </row>
    <row r="4" customFormat="false" ht="12" hidden="false" customHeight="false" outlineLevel="0" collapsed="false">
      <c r="C4" s="113"/>
    </row>
    <row r="5" customFormat="false" ht="12" hidden="false" customHeight="false" outlineLevel="0" collapsed="false">
      <c r="A5" s="110" t="s">
        <v>130</v>
      </c>
      <c r="B5" s="115" t="n">
        <f aca="false">CurveFetch!E2</f>
        <v>37172</v>
      </c>
      <c r="C5" s="113" t="s">
        <v>131</v>
      </c>
    </row>
    <row r="6" customFormat="false" ht="12" hidden="false" customHeight="false" outlineLevel="0" collapsed="false">
      <c r="C6" s="116"/>
    </row>
    <row r="7" customFormat="false" ht="12" hidden="false" customHeight="false" outlineLevel="0" collapsed="false">
      <c r="C7" s="116"/>
    </row>
    <row r="10" customFormat="false" ht="12" hidden="false" customHeight="false" outlineLevel="0" collapsed="false">
      <c r="C10" s="110" t="n">
        <v>1</v>
      </c>
      <c r="D10" s="110" t="n">
        <v>2</v>
      </c>
      <c r="E10" s="110" t="n">
        <v>3</v>
      </c>
      <c r="F10" s="110" t="n">
        <v>4</v>
      </c>
      <c r="G10" s="110" t="n">
        <v>5</v>
      </c>
      <c r="H10" s="110" t="n">
        <v>6</v>
      </c>
      <c r="I10" s="110" t="n">
        <v>7</v>
      </c>
      <c r="J10" s="110" t="n">
        <v>8</v>
      </c>
      <c r="K10" s="110" t="n">
        <v>9</v>
      </c>
      <c r="L10" s="110" t="n">
        <v>10</v>
      </c>
      <c r="M10" s="110" t="n">
        <v>11</v>
      </c>
      <c r="N10" s="110" t="n">
        <v>12</v>
      </c>
      <c r="O10" s="110" t="n">
        <v>13</v>
      </c>
      <c r="P10" s="110" t="n">
        <v>14</v>
      </c>
      <c r="Q10" s="110" t="n">
        <v>15</v>
      </c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</row>
    <row r="11" customFormat="false" ht="12" hidden="false" customHeight="false" outlineLevel="0" collapsed="false">
      <c r="B11" s="111" t="s">
        <v>82</v>
      </c>
      <c r="C11" s="117" t="n">
        <f aca="false">EffDt</f>
        <v>37172</v>
      </c>
      <c r="D11" s="117" t="n">
        <f aca="false">EffDt</f>
        <v>37172</v>
      </c>
      <c r="E11" s="117" t="n">
        <f aca="false">EffDt</f>
        <v>37172</v>
      </c>
      <c r="F11" s="117" t="n">
        <f aca="false">EffDt</f>
        <v>37172</v>
      </c>
      <c r="G11" s="117" t="n">
        <f aca="false">EffDt</f>
        <v>37172</v>
      </c>
      <c r="H11" s="117" t="n">
        <f aca="false">EffDt</f>
        <v>37172</v>
      </c>
      <c r="I11" s="117" t="n">
        <f aca="false">EffDt</f>
        <v>37172</v>
      </c>
      <c r="J11" s="117" t="n">
        <f aca="false">EffDt</f>
        <v>37172</v>
      </c>
      <c r="K11" s="118" t="n">
        <f aca="false">EffDt</f>
        <v>37172</v>
      </c>
      <c r="L11" s="117" t="n">
        <f aca="false">EffDt</f>
        <v>37172</v>
      </c>
      <c r="M11" s="117" t="n">
        <f aca="false">EffDt</f>
        <v>37172</v>
      </c>
      <c r="N11" s="117" t="n">
        <f aca="false">EffDt</f>
        <v>37172</v>
      </c>
      <c r="O11" s="117" t="n">
        <f aca="false">EffDt</f>
        <v>37172</v>
      </c>
      <c r="P11" s="117" t="n">
        <f aca="false">EffDt</f>
        <v>37172</v>
      </c>
      <c r="Q11" s="117" t="n">
        <f aca="false">EffDt</f>
        <v>37172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</row>
    <row r="12" customFormat="false" ht="12" hidden="false" customHeight="false" outlineLevel="0" collapsed="false">
      <c r="B12" s="111" t="s">
        <v>7</v>
      </c>
      <c r="C12" s="111" t="n">
        <v>37135</v>
      </c>
      <c r="D12" s="111" t="n">
        <f aca="false">C12</f>
        <v>37135</v>
      </c>
      <c r="E12" s="111" t="n">
        <f aca="false">D12</f>
        <v>37135</v>
      </c>
      <c r="F12" s="111" t="n">
        <f aca="false">E12</f>
        <v>37135</v>
      </c>
      <c r="G12" s="111" t="n">
        <f aca="false">F12</f>
        <v>37135</v>
      </c>
      <c r="H12" s="111" t="n">
        <f aca="false">G12</f>
        <v>37135</v>
      </c>
      <c r="I12" s="111" t="n">
        <f aca="false">H12</f>
        <v>37135</v>
      </c>
      <c r="J12" s="111" t="n">
        <f aca="false">I12</f>
        <v>37135</v>
      </c>
      <c r="K12" s="111" t="n">
        <f aca="false">J12</f>
        <v>37135</v>
      </c>
      <c r="L12" s="111" t="n">
        <f aca="false">K12</f>
        <v>37135</v>
      </c>
      <c r="M12" s="111" t="n">
        <f aca="false">L12</f>
        <v>37135</v>
      </c>
      <c r="N12" s="111" t="n">
        <f aca="false">M12</f>
        <v>37135</v>
      </c>
      <c r="O12" s="111" t="n">
        <f aca="false">N12</f>
        <v>37135</v>
      </c>
      <c r="P12" s="111" t="n">
        <f aca="false">O12</f>
        <v>37135</v>
      </c>
      <c r="Q12" s="111" t="n">
        <f aca="false">P12</f>
        <v>37135</v>
      </c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</row>
    <row r="13" customFormat="false" ht="12.75" hidden="false" customHeight="false" outlineLevel="0" collapsed="false">
      <c r="B13" s="111" t="s">
        <v>83</v>
      </c>
      <c r="C13" s="111" t="s">
        <v>71</v>
      </c>
      <c r="D13" s="111" t="s">
        <v>33</v>
      </c>
      <c r="E13" s="111" t="s">
        <v>41</v>
      </c>
      <c r="F13" s="111" t="s">
        <v>43</v>
      </c>
      <c r="G13" s="111" t="s">
        <v>44</v>
      </c>
      <c r="H13" s="111" t="s">
        <v>56</v>
      </c>
      <c r="I13" s="111" t="s">
        <v>58</v>
      </c>
      <c r="J13" s="111" t="s">
        <v>47</v>
      </c>
      <c r="K13" s="111" t="s">
        <v>51</v>
      </c>
      <c r="L13" s="111" t="s">
        <v>61</v>
      </c>
      <c r="M13" s="111" t="s">
        <v>64</v>
      </c>
      <c r="N13" s="111" t="s">
        <v>66</v>
      </c>
      <c r="O13" s="111" t="s">
        <v>53</v>
      </c>
      <c r="P13" s="111" t="s">
        <v>42</v>
      </c>
      <c r="Q13" s="111" t="s">
        <v>49</v>
      </c>
      <c r="R13" s="119"/>
      <c r="S13" s="119"/>
      <c r="T13" s="119"/>
      <c r="U13" s="120"/>
      <c r="V13" s="120"/>
      <c r="W13" s="120"/>
      <c r="X13" s="119"/>
      <c r="Y13" s="119"/>
      <c r="Z13" s="119"/>
      <c r="AA13" s="121"/>
      <c r="AS13" s="112"/>
    </row>
    <row r="14" customFormat="false" ht="12" hidden="false" customHeight="false" outlineLevel="0" collapsed="false">
      <c r="B14" s="111" t="s">
        <v>84</v>
      </c>
      <c r="C14" s="110" t="s">
        <v>85</v>
      </c>
      <c r="D14" s="110" t="s">
        <v>85</v>
      </c>
      <c r="E14" s="110" t="s">
        <v>85</v>
      </c>
      <c r="F14" s="110" t="s">
        <v>85</v>
      </c>
      <c r="G14" s="110" t="s">
        <v>85</v>
      </c>
      <c r="H14" s="110" t="s">
        <v>85</v>
      </c>
      <c r="I14" s="110" t="s">
        <v>85</v>
      </c>
      <c r="J14" s="110" t="s">
        <v>85</v>
      </c>
      <c r="K14" s="112" t="s">
        <v>85</v>
      </c>
      <c r="L14" s="110" t="s">
        <v>85</v>
      </c>
      <c r="M14" s="110" t="s">
        <v>85</v>
      </c>
      <c r="N14" s="110" t="s">
        <v>85</v>
      </c>
      <c r="O14" s="110" t="s">
        <v>85</v>
      </c>
      <c r="P14" s="110" t="s">
        <v>85</v>
      </c>
      <c r="Q14" s="110" t="s">
        <v>85</v>
      </c>
      <c r="AS14" s="112"/>
    </row>
    <row r="15" customFormat="false" ht="12" hidden="false" customHeight="false" outlineLevel="0" collapsed="false">
      <c r="B15" s="111" t="s">
        <v>87</v>
      </c>
      <c r="C15" s="110" t="s">
        <v>132</v>
      </c>
      <c r="D15" s="110" t="s">
        <v>31</v>
      </c>
      <c r="E15" s="110" t="s">
        <v>31</v>
      </c>
      <c r="F15" s="110" t="s">
        <v>31</v>
      </c>
      <c r="G15" s="110" t="s">
        <v>31</v>
      </c>
      <c r="H15" s="110" t="s">
        <v>31</v>
      </c>
      <c r="I15" s="110" t="s">
        <v>31</v>
      </c>
      <c r="J15" s="110" t="s">
        <v>31</v>
      </c>
      <c r="K15" s="112" t="s">
        <v>31</v>
      </c>
      <c r="L15" s="110" t="s">
        <v>31</v>
      </c>
      <c r="M15" s="110" t="s">
        <v>31</v>
      </c>
      <c r="N15" s="110" t="s">
        <v>31</v>
      </c>
      <c r="O15" s="110" t="s">
        <v>31</v>
      </c>
      <c r="P15" s="110" t="s">
        <v>31</v>
      </c>
      <c r="Q15" s="110" t="s">
        <v>31</v>
      </c>
      <c r="AS15" s="112"/>
    </row>
    <row r="16" customFormat="false" ht="12" hidden="false" customHeight="false" outlineLevel="0" collapsed="false">
      <c r="A16" s="110" t="n">
        <v>1</v>
      </c>
      <c r="B16" s="111" t="n">
        <v>37135</v>
      </c>
      <c r="C16" s="110" t="n">
        <v>2.295</v>
      </c>
      <c r="D16" s="110" t="n">
        <v>0.045</v>
      </c>
      <c r="E16" s="110" t="n">
        <v>0.415</v>
      </c>
      <c r="F16" s="110" t="n">
        <v>0.145</v>
      </c>
      <c r="G16" s="110" t="n">
        <v>0.355</v>
      </c>
      <c r="H16" s="110" t="n">
        <v>-0.205</v>
      </c>
      <c r="I16" s="110" t="n">
        <v>-0.065</v>
      </c>
      <c r="J16" s="110" t="n">
        <v>-0.115</v>
      </c>
      <c r="K16" s="112" t="n">
        <v>0.025</v>
      </c>
      <c r="L16" s="110" t="n">
        <v>-0.115</v>
      </c>
      <c r="M16" s="110" t="n">
        <v>-0.025895789799072</v>
      </c>
      <c r="N16" s="110" t="n">
        <v>-0.315</v>
      </c>
      <c r="O16" s="110" t="n">
        <v>-0.105</v>
      </c>
      <c r="P16" s="110" t="n">
        <v>0.255</v>
      </c>
      <c r="Q16" s="110" t="n">
        <v>0.035</v>
      </c>
    </row>
    <row r="17" customFormat="false" ht="12" hidden="false" customHeight="false" outlineLevel="0" collapsed="false">
      <c r="A17" s="110" t="n">
        <v>2</v>
      </c>
      <c r="B17" s="111" t="n">
        <f aca="false">EOMONTH(B16,0)+1</f>
        <v>37165</v>
      </c>
      <c r="C17" s="110" t="n">
        <v>1.83</v>
      </c>
      <c r="D17" s="110" t="n">
        <v>0.029</v>
      </c>
      <c r="E17" s="110" t="n">
        <v>-0.03</v>
      </c>
      <c r="F17" s="110" t="n">
        <v>-0.28</v>
      </c>
      <c r="G17" s="110" t="n">
        <v>-0.07</v>
      </c>
      <c r="H17" s="110" t="n">
        <v>-0.59</v>
      </c>
      <c r="I17" s="110" t="n">
        <v>-0.11</v>
      </c>
      <c r="J17" s="110" t="n">
        <v>-0.49</v>
      </c>
      <c r="K17" s="112" t="n">
        <v>-0.12</v>
      </c>
      <c r="L17" s="110" t="n">
        <v>-0.45</v>
      </c>
      <c r="M17" s="110" t="n">
        <v>-0.16205061650516</v>
      </c>
      <c r="N17" s="110" t="n">
        <v>-0.78</v>
      </c>
      <c r="O17" s="110" t="n">
        <v>-0.13</v>
      </c>
      <c r="P17" s="110" t="n">
        <v>-0.12</v>
      </c>
      <c r="Q17" s="110" t="n">
        <v>-0.2</v>
      </c>
    </row>
    <row r="18" customFormat="false" ht="12" hidden="false" customHeight="false" outlineLevel="0" collapsed="false">
      <c r="A18" s="110" t="n">
        <v>3</v>
      </c>
      <c r="B18" s="111" t="n">
        <f aca="false">EOMONTH(B17,0)+1</f>
        <v>37196</v>
      </c>
      <c r="C18" s="110" t="n">
        <v>2.27</v>
      </c>
      <c r="D18" s="110" t="n">
        <v>0.01</v>
      </c>
      <c r="E18" s="110" t="n">
        <v>0.035</v>
      </c>
      <c r="F18" s="110" t="n">
        <v>-0.17</v>
      </c>
      <c r="G18" s="110" t="n">
        <v>-0.07</v>
      </c>
      <c r="H18" s="110" t="n">
        <v>-0.405</v>
      </c>
      <c r="I18" s="110" t="n">
        <v>-0.14</v>
      </c>
      <c r="J18" s="110" t="n">
        <v>-0.32</v>
      </c>
      <c r="K18" s="112" t="n">
        <v>-0.155</v>
      </c>
      <c r="L18" s="110" t="n">
        <v>-0.19</v>
      </c>
      <c r="M18" s="110" t="n">
        <v>-0.41286722582468</v>
      </c>
      <c r="N18" s="110" t="n">
        <v>-0.445</v>
      </c>
      <c r="O18" s="110" t="n">
        <v>-0.14</v>
      </c>
      <c r="P18" s="110" t="n">
        <v>-0.075</v>
      </c>
      <c r="Q18" s="110" t="n">
        <v>-0.195</v>
      </c>
    </row>
    <row r="19" customFormat="false" ht="12" hidden="false" customHeight="false" outlineLevel="0" collapsed="false">
      <c r="A19" s="110" t="n">
        <v>4</v>
      </c>
      <c r="B19" s="111" t="n">
        <f aca="false">EOMONTH(B18,0)+1</f>
        <v>37226</v>
      </c>
      <c r="C19" s="110" t="n">
        <v>2.647</v>
      </c>
      <c r="D19" s="110" t="n">
        <v>0.005</v>
      </c>
      <c r="E19" s="110" t="n">
        <v>0.195</v>
      </c>
      <c r="F19" s="110" t="n">
        <v>-0.04</v>
      </c>
      <c r="G19" s="110" t="n">
        <v>0.005</v>
      </c>
      <c r="H19" s="110" t="n">
        <v>-0.31</v>
      </c>
      <c r="I19" s="110" t="n">
        <v>-0.14</v>
      </c>
      <c r="J19" s="110" t="n">
        <v>-0.235</v>
      </c>
      <c r="K19" s="112" t="n">
        <v>-0.14</v>
      </c>
      <c r="L19" s="110" t="n">
        <v>0.135</v>
      </c>
      <c r="M19" s="110" t="n">
        <v>-0.42</v>
      </c>
      <c r="N19" s="110" t="n">
        <v>-0.37</v>
      </c>
      <c r="O19" s="110" t="n">
        <v>-0.1425</v>
      </c>
      <c r="P19" s="110" t="n">
        <v>-0.005</v>
      </c>
      <c r="Q19" s="110" t="n">
        <v>-0.175</v>
      </c>
    </row>
    <row r="20" customFormat="false" ht="12" hidden="false" customHeight="false" outlineLevel="0" collapsed="false">
      <c r="A20" s="110" t="n">
        <v>4</v>
      </c>
      <c r="B20" s="111" t="n">
        <f aca="false">EOMONTH(B19,0)+1</f>
        <v>37257</v>
      </c>
      <c r="C20" s="110" t="n">
        <v>2.855</v>
      </c>
      <c r="D20" s="110" t="n">
        <v>0.005</v>
      </c>
      <c r="E20" s="110" t="n">
        <v>0.21</v>
      </c>
      <c r="F20" s="110" t="n">
        <v>-0.025</v>
      </c>
      <c r="G20" s="110" t="n">
        <v>0.01</v>
      </c>
      <c r="H20" s="110" t="n">
        <v>-0.31</v>
      </c>
      <c r="I20" s="110" t="n">
        <v>-0.135</v>
      </c>
      <c r="J20" s="110" t="n">
        <v>-0.23</v>
      </c>
      <c r="K20" s="112" t="n">
        <v>-0.145</v>
      </c>
      <c r="L20" s="110" t="n">
        <v>0.155</v>
      </c>
      <c r="M20" s="110" t="n">
        <v>-0.45</v>
      </c>
      <c r="N20" s="110" t="n">
        <v>-0.37</v>
      </c>
      <c r="O20" s="110" t="n">
        <v>-0.145</v>
      </c>
      <c r="P20" s="110" t="n">
        <v>0.009999999</v>
      </c>
      <c r="Q20" s="110" t="n">
        <v>-0.175</v>
      </c>
    </row>
    <row r="21" customFormat="false" ht="12" hidden="false" customHeight="false" outlineLevel="0" collapsed="false">
      <c r="A21" s="110" t="n">
        <v>4</v>
      </c>
      <c r="B21" s="111" t="n">
        <f aca="false">EOMONTH(B20,0)+1</f>
        <v>37288</v>
      </c>
      <c r="C21" s="110" t="n">
        <v>2.853</v>
      </c>
      <c r="D21" s="110" t="n">
        <v>0.005</v>
      </c>
      <c r="E21" s="110" t="n">
        <v>0.145</v>
      </c>
      <c r="F21" s="110" t="n">
        <v>-0.08</v>
      </c>
      <c r="G21" s="110" t="n">
        <v>-0.025</v>
      </c>
      <c r="H21" s="110" t="n">
        <v>-0.32</v>
      </c>
      <c r="I21" s="110" t="n">
        <v>-0.12</v>
      </c>
      <c r="J21" s="110" t="n">
        <v>-0.24</v>
      </c>
      <c r="K21" s="112" t="n">
        <v>-0.125</v>
      </c>
      <c r="L21" s="110" t="n">
        <v>-0.14</v>
      </c>
      <c r="M21" s="110" t="n">
        <v>-0.475</v>
      </c>
      <c r="N21" s="110" t="n">
        <v>-0.38</v>
      </c>
      <c r="O21" s="110" t="n">
        <v>-0.1375</v>
      </c>
      <c r="P21" s="110" t="n">
        <v>-0.055</v>
      </c>
      <c r="Q21" s="110" t="n">
        <v>-0.165</v>
      </c>
    </row>
    <row r="22" customFormat="false" ht="12" hidden="false" customHeight="false" outlineLevel="0" collapsed="false">
      <c r="A22" s="110" t="n">
        <v>4</v>
      </c>
      <c r="B22" s="111" t="n">
        <f aca="false">EOMONTH(B21,0)+1</f>
        <v>37316</v>
      </c>
      <c r="C22" s="110" t="n">
        <v>2.808</v>
      </c>
      <c r="D22" s="110" t="n">
        <v>0.005</v>
      </c>
      <c r="E22" s="110" t="n">
        <v>0.07</v>
      </c>
      <c r="F22" s="110" t="n">
        <v>-0.1</v>
      </c>
      <c r="G22" s="110" t="n">
        <v>-0.055</v>
      </c>
      <c r="H22" s="110" t="n">
        <v>-0.385</v>
      </c>
      <c r="I22" s="110" t="n">
        <v>-0.11</v>
      </c>
      <c r="J22" s="110" t="n">
        <v>-0.27</v>
      </c>
      <c r="K22" s="112" t="n">
        <v>-0.12</v>
      </c>
      <c r="L22" s="110" t="n">
        <v>-0.39</v>
      </c>
      <c r="M22" s="110" t="n">
        <v>-0.49</v>
      </c>
      <c r="N22" s="110" t="n">
        <v>-0.445</v>
      </c>
      <c r="O22" s="110" t="n">
        <v>-0.135</v>
      </c>
      <c r="P22" s="110" t="n">
        <v>-0.13</v>
      </c>
      <c r="Q22" s="110" t="n">
        <v>-0.15</v>
      </c>
    </row>
    <row r="23" customFormat="false" ht="12" hidden="false" customHeight="false" outlineLevel="0" collapsed="false">
      <c r="A23" s="110" t="n">
        <v>4</v>
      </c>
      <c r="B23" s="111" t="n">
        <f aca="false">EOMONTH(B22,0)+1</f>
        <v>37347</v>
      </c>
      <c r="C23" s="110" t="n">
        <v>2.718</v>
      </c>
      <c r="D23" s="110" t="n">
        <v>0.0025</v>
      </c>
      <c r="E23" s="110" t="n">
        <v>0.03</v>
      </c>
      <c r="F23" s="110" t="n">
        <v>-0.2</v>
      </c>
      <c r="G23" s="110" t="n">
        <v>-0.055</v>
      </c>
      <c r="H23" s="110" t="n">
        <v>-0.56</v>
      </c>
      <c r="I23" s="110" t="n">
        <v>-0.115</v>
      </c>
      <c r="J23" s="110" t="n">
        <v>-0.375</v>
      </c>
      <c r="K23" s="112" t="n">
        <v>-0.115</v>
      </c>
      <c r="L23" s="110" t="n">
        <v>-0.36</v>
      </c>
      <c r="M23" s="110" t="n">
        <v>-0.5</v>
      </c>
      <c r="N23" s="110" t="n">
        <v>-0.685</v>
      </c>
      <c r="O23" s="110" t="n">
        <v>-0.14</v>
      </c>
      <c r="P23" s="110" t="n">
        <v>-0.22</v>
      </c>
      <c r="Q23" s="110" t="n">
        <v>-0.145</v>
      </c>
    </row>
    <row r="24" customFormat="false" ht="12" hidden="false" customHeight="false" outlineLevel="0" collapsed="false">
      <c r="A24" s="110" t="n">
        <v>5</v>
      </c>
      <c r="B24" s="111" t="n">
        <f aca="false">EOMONTH(B23,0)+1</f>
        <v>37377</v>
      </c>
      <c r="C24" s="110" t="n">
        <v>2.743</v>
      </c>
      <c r="D24" s="110" t="n">
        <v>0.0025</v>
      </c>
      <c r="E24" s="110" t="n">
        <v>0.075</v>
      </c>
      <c r="F24" s="110" t="n">
        <v>-0.2</v>
      </c>
      <c r="G24" s="110" t="n">
        <v>0.005</v>
      </c>
      <c r="H24" s="110" t="n">
        <v>-0.56</v>
      </c>
      <c r="I24" s="110" t="n">
        <v>-0.115</v>
      </c>
      <c r="J24" s="110" t="n">
        <v>-0.375</v>
      </c>
      <c r="K24" s="112" t="n">
        <v>-0.105</v>
      </c>
      <c r="L24" s="110" t="n">
        <v>-0.36</v>
      </c>
      <c r="M24" s="110" t="n">
        <v>-0.5</v>
      </c>
      <c r="N24" s="110" t="n">
        <v>-0.685</v>
      </c>
      <c r="O24" s="110" t="n">
        <v>-0.14</v>
      </c>
      <c r="P24" s="110" t="n">
        <v>-0.175</v>
      </c>
      <c r="Q24" s="110" t="n">
        <v>-0.14</v>
      </c>
    </row>
    <row r="25" customFormat="false" ht="12" hidden="false" customHeight="false" outlineLevel="0" collapsed="false">
      <c r="A25" s="110" t="n">
        <v>5</v>
      </c>
      <c r="B25" s="111" t="n">
        <f aca="false">EOMONTH(B24,0)+1</f>
        <v>37408</v>
      </c>
      <c r="C25" s="110" t="n">
        <v>2.788</v>
      </c>
      <c r="D25" s="110" t="n">
        <v>0.0025</v>
      </c>
      <c r="E25" s="110" t="n">
        <v>0.075</v>
      </c>
      <c r="F25" s="110" t="n">
        <v>-0.2</v>
      </c>
      <c r="G25" s="110" t="n">
        <v>0.055</v>
      </c>
      <c r="H25" s="110" t="n">
        <v>-0.56</v>
      </c>
      <c r="I25" s="110" t="n">
        <v>-0.115</v>
      </c>
      <c r="J25" s="110" t="n">
        <v>-0.375</v>
      </c>
      <c r="K25" s="112" t="n">
        <v>-0.0875</v>
      </c>
      <c r="L25" s="110" t="n">
        <v>-0.36</v>
      </c>
      <c r="M25" s="110" t="n">
        <v>-0.5</v>
      </c>
      <c r="N25" s="110" t="n">
        <v>-0.685</v>
      </c>
      <c r="O25" s="110" t="n">
        <v>-0.14</v>
      </c>
      <c r="P25" s="110" t="n">
        <v>-0.175</v>
      </c>
      <c r="Q25" s="110" t="n">
        <v>-0.13</v>
      </c>
    </row>
    <row r="26" customFormat="false" ht="12" hidden="false" customHeight="false" outlineLevel="0" collapsed="false">
      <c r="A26" s="110" t="n">
        <v>5</v>
      </c>
      <c r="B26" s="111" t="n">
        <f aca="false">EOMONTH(B25,0)+1</f>
        <v>37438</v>
      </c>
      <c r="C26" s="122" t="n">
        <v>2.828</v>
      </c>
      <c r="D26" s="110" t="n">
        <v>0.0025</v>
      </c>
      <c r="E26" s="110" t="n">
        <v>0.205</v>
      </c>
      <c r="F26" s="110" t="n">
        <v>-0.04</v>
      </c>
      <c r="G26" s="110" t="n">
        <v>0.13</v>
      </c>
      <c r="H26" s="110" t="n">
        <v>-0.56</v>
      </c>
      <c r="I26" s="110" t="n">
        <v>-0.115</v>
      </c>
      <c r="J26" s="110" t="n">
        <v>-0.335</v>
      </c>
      <c r="K26" s="112" t="n">
        <v>-0.0775</v>
      </c>
      <c r="L26" s="110" t="n">
        <v>-0.36</v>
      </c>
      <c r="M26" s="110" t="n">
        <v>-0.5</v>
      </c>
      <c r="N26" s="110" t="n">
        <v>-0.685</v>
      </c>
      <c r="O26" s="110" t="n">
        <v>-0.14</v>
      </c>
      <c r="P26" s="110" t="n">
        <v>-0.045</v>
      </c>
      <c r="Q26" s="110" t="n">
        <v>-0.1075</v>
      </c>
    </row>
    <row r="27" customFormat="false" ht="12" hidden="false" customHeight="false" outlineLevel="0" collapsed="false">
      <c r="A27" s="110" t="n">
        <v>5</v>
      </c>
      <c r="B27" s="111" t="n">
        <f aca="false">EOMONTH(B26,0)+1</f>
        <v>37469</v>
      </c>
      <c r="C27" s="110" t="n">
        <v>2.864</v>
      </c>
      <c r="D27" s="110" t="n">
        <v>0.0025</v>
      </c>
      <c r="E27" s="110" t="n">
        <v>0.205</v>
      </c>
      <c r="F27" s="110" t="n">
        <v>-0.04</v>
      </c>
      <c r="G27" s="110" t="n">
        <v>0.13</v>
      </c>
      <c r="H27" s="110" t="n">
        <v>-0.56</v>
      </c>
      <c r="I27" s="110" t="n">
        <v>-0.115</v>
      </c>
      <c r="J27" s="110" t="n">
        <v>-0.335</v>
      </c>
      <c r="K27" s="112" t="n">
        <v>-0.0675</v>
      </c>
      <c r="L27" s="110" t="n">
        <v>-0.36</v>
      </c>
      <c r="M27" s="110" t="n">
        <v>-0.5</v>
      </c>
      <c r="N27" s="110" t="n">
        <v>-0.685</v>
      </c>
      <c r="O27" s="110" t="n">
        <v>-0.14</v>
      </c>
      <c r="P27" s="110" t="n">
        <v>-0.045</v>
      </c>
      <c r="Q27" s="110" t="n">
        <v>-0.1</v>
      </c>
    </row>
    <row r="28" customFormat="false" ht="12" hidden="false" customHeight="false" outlineLevel="0" collapsed="false">
      <c r="A28" s="110" t="n">
        <v>5</v>
      </c>
      <c r="B28" s="111" t="n">
        <f aca="false">EOMONTH(B27,0)+1</f>
        <v>37500</v>
      </c>
      <c r="C28" s="110" t="n">
        <v>2.863</v>
      </c>
      <c r="D28" s="110" t="n">
        <v>0.0025</v>
      </c>
      <c r="E28" s="110" t="n">
        <v>0.175</v>
      </c>
      <c r="F28" s="110" t="n">
        <v>-0.04</v>
      </c>
      <c r="G28" s="110" t="n">
        <v>0.13</v>
      </c>
      <c r="H28" s="110" t="n">
        <v>-0.56</v>
      </c>
      <c r="I28" s="110" t="n">
        <v>-0.115</v>
      </c>
      <c r="J28" s="110" t="n">
        <v>-0.335</v>
      </c>
      <c r="K28" s="112" t="n">
        <v>-0.08</v>
      </c>
      <c r="L28" s="110" t="n">
        <v>-0.36</v>
      </c>
      <c r="M28" s="110" t="n">
        <v>-0.5</v>
      </c>
      <c r="N28" s="110" t="n">
        <v>-0.685</v>
      </c>
      <c r="O28" s="110" t="n">
        <v>-0.14</v>
      </c>
      <c r="P28" s="110" t="n">
        <v>-0.075</v>
      </c>
      <c r="Q28" s="110" t="n">
        <v>-0.1125</v>
      </c>
    </row>
    <row r="29" customFormat="false" ht="12" hidden="false" customHeight="false" outlineLevel="0" collapsed="false">
      <c r="A29" s="110" t="n">
        <v>5</v>
      </c>
      <c r="B29" s="111" t="n">
        <f aca="false">EOMONTH(B28,0)+1</f>
        <v>37530</v>
      </c>
      <c r="C29" s="110" t="n">
        <v>2.888</v>
      </c>
      <c r="D29" s="110" t="n">
        <v>0.0025</v>
      </c>
      <c r="E29" s="110" t="n">
        <v>0.145</v>
      </c>
      <c r="F29" s="110" t="n">
        <v>-0.115</v>
      </c>
      <c r="G29" s="110" t="n">
        <v>0</v>
      </c>
      <c r="H29" s="110" t="n">
        <v>-0.56</v>
      </c>
      <c r="I29" s="110" t="n">
        <v>-0.115</v>
      </c>
      <c r="J29" s="110" t="n">
        <v>-0.36</v>
      </c>
      <c r="K29" s="112" t="n">
        <v>-0.12</v>
      </c>
      <c r="L29" s="110" t="n">
        <v>-0.36</v>
      </c>
      <c r="M29" s="110" t="n">
        <v>-0.5</v>
      </c>
      <c r="N29" s="110" t="n">
        <v>-0.685</v>
      </c>
      <c r="O29" s="110" t="n">
        <v>-0.14</v>
      </c>
      <c r="P29" s="110" t="n">
        <v>-0.105</v>
      </c>
      <c r="Q29" s="110" t="n">
        <v>-0.155</v>
      </c>
    </row>
    <row r="30" customFormat="false" ht="12" hidden="false" customHeight="false" outlineLevel="0" collapsed="false">
      <c r="A30" s="110" t="n">
        <v>5</v>
      </c>
      <c r="B30" s="111" t="n">
        <f aca="false">EOMONTH(B29,0)+1</f>
        <v>37561</v>
      </c>
      <c r="C30" s="110" t="n">
        <v>3.085</v>
      </c>
      <c r="D30" s="110" t="n">
        <v>0.0025</v>
      </c>
      <c r="E30" s="110" t="n">
        <v>0.32</v>
      </c>
      <c r="F30" s="110" t="n">
        <v>0.04</v>
      </c>
      <c r="G30" s="110" t="n">
        <v>0.075</v>
      </c>
      <c r="H30" s="110" t="n">
        <v>-0.265</v>
      </c>
      <c r="I30" s="110" t="n">
        <v>-0.11</v>
      </c>
      <c r="J30" s="110" t="n">
        <v>-0.205</v>
      </c>
      <c r="K30" s="112" t="n">
        <v>-0.1125</v>
      </c>
      <c r="L30" s="110" t="n">
        <v>-0.15</v>
      </c>
      <c r="M30" s="110" t="n">
        <v>-0.425</v>
      </c>
      <c r="N30" s="110" t="n">
        <v>-0.325</v>
      </c>
      <c r="O30" s="110" t="n">
        <v>-0.14</v>
      </c>
      <c r="P30" s="110" t="n">
        <v>0.12</v>
      </c>
      <c r="Q30" s="110" t="n">
        <v>-0.1275</v>
      </c>
    </row>
    <row r="31" customFormat="false" ht="12" hidden="false" customHeight="false" outlineLevel="0" collapsed="false">
      <c r="B31" s="111" t="n">
        <f aca="false">EOMONTH(B30,0)+1</f>
        <v>37591</v>
      </c>
      <c r="C31" s="110" t="n">
        <v>3.295</v>
      </c>
      <c r="D31" s="110" t="n">
        <v>0.0025</v>
      </c>
      <c r="E31" s="110" t="n">
        <v>0.32</v>
      </c>
      <c r="F31" s="110" t="n">
        <v>0.04</v>
      </c>
      <c r="G31" s="110" t="n">
        <v>0.075</v>
      </c>
      <c r="H31" s="110" t="n">
        <v>-0.265</v>
      </c>
      <c r="I31" s="110" t="n">
        <v>-0.11</v>
      </c>
      <c r="J31" s="110" t="n">
        <v>-0.205</v>
      </c>
      <c r="K31" s="112" t="n">
        <v>-0.1125</v>
      </c>
      <c r="L31" s="110" t="n">
        <v>0.25</v>
      </c>
      <c r="M31" s="110" t="n">
        <v>-0.425</v>
      </c>
      <c r="N31" s="110" t="n">
        <v>-0.325</v>
      </c>
      <c r="O31" s="110" t="n">
        <v>-0.1425</v>
      </c>
      <c r="P31" s="110" t="n">
        <v>0.12</v>
      </c>
      <c r="Q31" s="110" t="n">
        <v>-0.1275</v>
      </c>
    </row>
    <row r="32" customFormat="false" ht="12" hidden="false" customHeight="false" outlineLevel="0" collapsed="false">
      <c r="B32" s="111" t="n">
        <f aca="false">EOMONTH(B31,0)+1</f>
        <v>37622</v>
      </c>
      <c r="C32" s="110" t="n">
        <v>3.415</v>
      </c>
      <c r="D32" s="110" t="n">
        <v>0.0025</v>
      </c>
      <c r="E32" s="110" t="n">
        <v>0.27</v>
      </c>
      <c r="F32" s="110" t="n">
        <v>0.04</v>
      </c>
      <c r="G32" s="110" t="n">
        <v>0.05</v>
      </c>
      <c r="H32" s="110" t="n">
        <v>-0.265</v>
      </c>
      <c r="I32" s="110" t="n">
        <v>-0.11</v>
      </c>
      <c r="J32" s="110" t="n">
        <v>-0.205</v>
      </c>
      <c r="K32" s="112" t="n">
        <v>-0.1125</v>
      </c>
      <c r="L32" s="110" t="n">
        <v>0.27</v>
      </c>
      <c r="M32" s="110" t="n">
        <v>-0.425</v>
      </c>
      <c r="N32" s="110" t="n">
        <v>-0.325</v>
      </c>
      <c r="O32" s="110" t="n">
        <v>-0.145</v>
      </c>
      <c r="P32" s="110" t="n">
        <v>0.07</v>
      </c>
      <c r="Q32" s="110" t="n">
        <v>-0.1275</v>
      </c>
    </row>
    <row r="33" customFormat="false" ht="12" hidden="false" customHeight="false" outlineLevel="0" collapsed="false">
      <c r="B33" s="111" t="n">
        <f aca="false">EOMONTH(B32,0)+1</f>
        <v>37653</v>
      </c>
      <c r="C33" s="110" t="n">
        <v>3.32</v>
      </c>
      <c r="D33" s="110" t="n">
        <v>0.0025</v>
      </c>
      <c r="E33" s="110" t="n">
        <v>0.27</v>
      </c>
      <c r="F33" s="110" t="n">
        <v>0.04</v>
      </c>
      <c r="G33" s="110" t="n">
        <v>0.05</v>
      </c>
      <c r="H33" s="110" t="n">
        <v>-0.265</v>
      </c>
      <c r="I33" s="110" t="n">
        <v>-0.11</v>
      </c>
      <c r="J33" s="110" t="n">
        <v>-0.205</v>
      </c>
      <c r="K33" s="112" t="n">
        <v>-0.1125</v>
      </c>
      <c r="L33" s="110" t="n">
        <v>-0.02</v>
      </c>
      <c r="M33" s="110" t="n">
        <v>-0.425</v>
      </c>
      <c r="N33" s="110" t="n">
        <v>-0.325</v>
      </c>
      <c r="O33" s="110" t="n">
        <v>-0.1375</v>
      </c>
      <c r="P33" s="110" t="n">
        <v>0.07</v>
      </c>
      <c r="Q33" s="110" t="n">
        <v>-0.1275</v>
      </c>
    </row>
    <row r="34" customFormat="false" ht="12" hidden="false" customHeight="false" outlineLevel="0" collapsed="false">
      <c r="B34" s="111" t="n">
        <f aca="false">EOMONTH(B33,0)+1</f>
        <v>37681</v>
      </c>
      <c r="C34" s="110" t="n">
        <v>3.21</v>
      </c>
      <c r="D34" s="110" t="n">
        <v>0.0025</v>
      </c>
      <c r="E34" s="110" t="n">
        <v>0.27</v>
      </c>
      <c r="F34" s="110" t="n">
        <v>0.04</v>
      </c>
      <c r="G34" s="110" t="n">
        <v>0.05</v>
      </c>
      <c r="H34" s="110" t="n">
        <v>-0.265</v>
      </c>
      <c r="I34" s="110" t="n">
        <v>-0.11</v>
      </c>
      <c r="J34" s="110" t="n">
        <v>-0.205</v>
      </c>
      <c r="K34" s="112" t="n">
        <v>-0.1125</v>
      </c>
      <c r="L34" s="110" t="n">
        <v>-0.3</v>
      </c>
      <c r="M34" s="110" t="n">
        <v>-0.425</v>
      </c>
      <c r="N34" s="110" t="n">
        <v>-0.325</v>
      </c>
      <c r="O34" s="110" t="n">
        <v>-0.135</v>
      </c>
      <c r="P34" s="110" t="n">
        <v>0.07</v>
      </c>
      <c r="Q34" s="110" t="n">
        <v>-0.1275</v>
      </c>
    </row>
    <row r="35" customFormat="false" ht="12" hidden="false" customHeight="false" outlineLevel="0" collapsed="false">
      <c r="B35" s="111" t="n">
        <f aca="false">EOMONTH(B34,0)+1</f>
        <v>37712</v>
      </c>
      <c r="C35" s="110" t="n">
        <v>3.07</v>
      </c>
      <c r="D35" s="110" t="n">
        <v>0.0025</v>
      </c>
      <c r="E35" s="110" t="n">
        <v>0.39</v>
      </c>
      <c r="F35" s="110" t="n">
        <v>0.035</v>
      </c>
      <c r="G35" s="110" t="n">
        <v>0.21</v>
      </c>
      <c r="H35" s="110" t="n">
        <v>-0.45</v>
      </c>
      <c r="I35" s="110" t="n">
        <v>-0.105</v>
      </c>
      <c r="J35" s="110" t="n">
        <v>-0.31</v>
      </c>
      <c r="K35" s="112" t="n">
        <v>-0.085</v>
      </c>
      <c r="L35" s="110" t="n">
        <v>-0.29</v>
      </c>
      <c r="M35" s="110" t="n">
        <v>-0.455</v>
      </c>
      <c r="N35" s="110" t="n">
        <v>-0.53</v>
      </c>
      <c r="O35" s="110" t="n">
        <v>-0.14</v>
      </c>
      <c r="P35" s="110" t="n">
        <v>0.19</v>
      </c>
      <c r="Q35" s="110" t="n">
        <v>-0.105</v>
      </c>
    </row>
    <row r="36" customFormat="false" ht="12" hidden="false" customHeight="false" outlineLevel="0" collapsed="false">
      <c r="B36" s="111" t="n">
        <f aca="false">EOMONTH(B35,0)+1</f>
        <v>37742</v>
      </c>
      <c r="C36" s="110" t="n">
        <v>3.08</v>
      </c>
      <c r="D36" s="110" t="n">
        <v>0.0025</v>
      </c>
      <c r="E36" s="110" t="n">
        <v>0.39</v>
      </c>
      <c r="F36" s="110" t="n">
        <v>0.035</v>
      </c>
      <c r="G36" s="110" t="n">
        <v>0.21</v>
      </c>
      <c r="H36" s="110" t="n">
        <v>-0.45</v>
      </c>
      <c r="I36" s="110" t="n">
        <v>-0.105</v>
      </c>
      <c r="J36" s="110" t="n">
        <v>-0.31</v>
      </c>
      <c r="K36" s="112" t="n">
        <v>-0.085</v>
      </c>
      <c r="L36" s="110" t="n">
        <v>-0.29</v>
      </c>
      <c r="M36" s="110" t="n">
        <v>-0.455</v>
      </c>
      <c r="N36" s="110" t="n">
        <v>-0.53</v>
      </c>
      <c r="O36" s="110" t="n">
        <v>-0.14</v>
      </c>
      <c r="P36" s="110" t="n">
        <v>0.19</v>
      </c>
      <c r="Q36" s="110" t="n">
        <v>-0.105</v>
      </c>
    </row>
    <row r="37" customFormat="false" ht="12" hidden="false" customHeight="false" outlineLevel="0" collapsed="false">
      <c r="B37" s="111" t="n">
        <f aca="false">EOMONTH(B36,0)+1</f>
        <v>37773</v>
      </c>
      <c r="C37" s="110" t="n">
        <v>3.11</v>
      </c>
      <c r="D37" s="110" t="n">
        <v>0.0025</v>
      </c>
      <c r="E37" s="110" t="n">
        <v>0.39</v>
      </c>
      <c r="F37" s="110" t="n">
        <v>0.035</v>
      </c>
      <c r="G37" s="110" t="n">
        <v>0.21</v>
      </c>
      <c r="H37" s="110" t="n">
        <v>-0.45</v>
      </c>
      <c r="I37" s="110" t="n">
        <v>-0.105</v>
      </c>
      <c r="J37" s="110" t="n">
        <v>-0.31</v>
      </c>
      <c r="K37" s="112" t="n">
        <v>-0.085</v>
      </c>
      <c r="L37" s="110" t="n">
        <v>-0.29</v>
      </c>
      <c r="M37" s="110" t="n">
        <v>-0.455</v>
      </c>
      <c r="N37" s="110" t="n">
        <v>-0.53</v>
      </c>
      <c r="O37" s="110" t="n">
        <v>-0.14</v>
      </c>
      <c r="P37" s="110" t="n">
        <v>0.19</v>
      </c>
      <c r="Q37" s="110" t="n">
        <v>-0.105</v>
      </c>
    </row>
    <row r="38" customFormat="false" ht="12" hidden="false" customHeight="false" outlineLevel="0" collapsed="false">
      <c r="B38" s="111" t="n">
        <f aca="false">EOMONTH(B37,0)+1</f>
        <v>37803</v>
      </c>
      <c r="C38" s="110" t="n">
        <v>3.135</v>
      </c>
      <c r="D38" s="110" t="n">
        <v>0.0025</v>
      </c>
      <c r="E38" s="110" t="n">
        <v>0.39</v>
      </c>
      <c r="F38" s="110" t="n">
        <v>0.035</v>
      </c>
      <c r="G38" s="110" t="n">
        <v>0.21</v>
      </c>
      <c r="H38" s="110" t="n">
        <v>-0.45</v>
      </c>
      <c r="I38" s="110" t="n">
        <v>-0.105</v>
      </c>
      <c r="J38" s="110" t="n">
        <v>-0.31</v>
      </c>
      <c r="K38" s="112" t="n">
        <v>-0.085</v>
      </c>
      <c r="L38" s="110" t="n">
        <v>-0.29</v>
      </c>
      <c r="M38" s="110" t="n">
        <v>-0.455</v>
      </c>
      <c r="N38" s="110" t="n">
        <v>-0.53</v>
      </c>
      <c r="O38" s="110" t="n">
        <v>-0.14</v>
      </c>
      <c r="P38" s="110" t="n">
        <v>0.19</v>
      </c>
      <c r="Q38" s="110" t="n">
        <v>-0.105</v>
      </c>
    </row>
    <row r="39" customFormat="false" ht="12" hidden="false" customHeight="false" outlineLevel="0" collapsed="false">
      <c r="B39" s="111" t="n">
        <f aca="false">EOMONTH(B38,0)+1</f>
        <v>37834</v>
      </c>
      <c r="C39" s="110" t="n">
        <v>3.157</v>
      </c>
      <c r="D39" s="110" t="n">
        <v>0.0025</v>
      </c>
      <c r="E39" s="110" t="n">
        <v>0.39</v>
      </c>
      <c r="F39" s="110" t="n">
        <v>0.035</v>
      </c>
      <c r="G39" s="110" t="n">
        <v>0.21</v>
      </c>
      <c r="H39" s="110" t="n">
        <v>-0.45</v>
      </c>
      <c r="I39" s="110" t="n">
        <v>-0.105</v>
      </c>
      <c r="J39" s="110" t="n">
        <v>-0.31</v>
      </c>
      <c r="K39" s="112" t="n">
        <v>-0.085</v>
      </c>
      <c r="L39" s="110" t="n">
        <v>-0.29</v>
      </c>
      <c r="M39" s="110" t="n">
        <v>-0.455</v>
      </c>
      <c r="N39" s="110" t="n">
        <v>-0.53</v>
      </c>
      <c r="O39" s="110" t="n">
        <v>-0.14</v>
      </c>
      <c r="P39" s="110" t="n">
        <v>0.19</v>
      </c>
      <c r="Q39" s="110" t="n">
        <v>-0.105</v>
      </c>
    </row>
    <row r="40" customFormat="false" ht="12" hidden="false" customHeight="false" outlineLevel="0" collapsed="false">
      <c r="B40" s="111" t="n">
        <f aca="false">EOMONTH(B39,0)+1</f>
        <v>37865</v>
      </c>
      <c r="C40" s="110" t="n">
        <v>3.163</v>
      </c>
      <c r="D40" s="110" t="n">
        <v>0.0025</v>
      </c>
      <c r="E40" s="110" t="n">
        <v>0.39</v>
      </c>
      <c r="F40" s="110" t="n">
        <v>0.035</v>
      </c>
      <c r="G40" s="110" t="n">
        <v>0.21</v>
      </c>
      <c r="H40" s="110" t="n">
        <v>-0.45</v>
      </c>
      <c r="I40" s="110" t="n">
        <v>-0.105</v>
      </c>
      <c r="J40" s="110" t="n">
        <v>-0.31</v>
      </c>
      <c r="K40" s="112" t="n">
        <v>-0.085</v>
      </c>
      <c r="L40" s="110" t="n">
        <v>-0.29</v>
      </c>
      <c r="M40" s="110" t="n">
        <v>-0.455</v>
      </c>
      <c r="N40" s="110" t="n">
        <v>-0.53</v>
      </c>
      <c r="O40" s="110" t="n">
        <v>-0.14</v>
      </c>
      <c r="P40" s="110" t="n">
        <v>0.19</v>
      </c>
      <c r="Q40" s="110" t="n">
        <v>-0.105</v>
      </c>
    </row>
    <row r="41" customFormat="false" ht="12" hidden="false" customHeight="false" outlineLevel="0" collapsed="false">
      <c r="B41" s="111" t="n">
        <f aca="false">EOMONTH(B40,0)+1</f>
        <v>37895</v>
      </c>
      <c r="C41" s="110" t="n">
        <v>3.178</v>
      </c>
      <c r="D41" s="110" t="n">
        <v>0.0025</v>
      </c>
      <c r="E41" s="110" t="n">
        <v>0.39</v>
      </c>
      <c r="F41" s="110" t="n">
        <v>0.035</v>
      </c>
      <c r="G41" s="110" t="n">
        <v>0.21</v>
      </c>
      <c r="H41" s="110" t="n">
        <v>-0.45</v>
      </c>
      <c r="I41" s="110" t="n">
        <v>-0.105</v>
      </c>
      <c r="J41" s="110" t="n">
        <v>-0.31</v>
      </c>
      <c r="K41" s="112" t="n">
        <v>-0.085</v>
      </c>
      <c r="L41" s="110" t="n">
        <v>-0.29</v>
      </c>
      <c r="M41" s="110" t="n">
        <v>-0.455</v>
      </c>
      <c r="N41" s="110" t="n">
        <v>-0.53</v>
      </c>
      <c r="O41" s="110" t="n">
        <v>-0.14</v>
      </c>
      <c r="P41" s="110" t="n">
        <v>0.19</v>
      </c>
      <c r="Q41" s="110" t="n">
        <v>-0.105</v>
      </c>
    </row>
    <row r="42" customFormat="false" ht="12" hidden="false" customHeight="false" outlineLevel="0" collapsed="false">
      <c r="B42" s="111" t="n">
        <f aca="false">EOMONTH(B41,0)+1</f>
        <v>37926</v>
      </c>
      <c r="C42" s="110" t="n">
        <v>3.357</v>
      </c>
      <c r="D42" s="110" t="n">
        <v>0.0025</v>
      </c>
      <c r="E42" s="110" t="n">
        <v>0.39</v>
      </c>
      <c r="F42" s="110" t="n">
        <v>0.14</v>
      </c>
      <c r="G42" s="110" t="n">
        <v>0.21</v>
      </c>
      <c r="H42" s="110" t="n">
        <v>-0.26</v>
      </c>
      <c r="I42" s="110" t="n">
        <v>-0.105</v>
      </c>
      <c r="J42" s="110" t="n">
        <v>-0.17</v>
      </c>
      <c r="K42" s="112" t="n">
        <v>-0.085</v>
      </c>
      <c r="L42" s="110" t="n">
        <v>0.18</v>
      </c>
      <c r="M42" s="110" t="n">
        <v>-0.4</v>
      </c>
      <c r="N42" s="110" t="n">
        <v>-0.34</v>
      </c>
      <c r="O42" s="110" t="n">
        <v>-0.14</v>
      </c>
      <c r="P42" s="110" t="n">
        <v>0.19</v>
      </c>
      <c r="Q42" s="110" t="n">
        <v>-0.105</v>
      </c>
    </row>
    <row r="43" customFormat="false" ht="12" hidden="false" customHeight="false" outlineLevel="0" collapsed="false">
      <c r="B43" s="111" t="n">
        <f aca="false">EOMONTH(B42,0)+1</f>
        <v>37956</v>
      </c>
      <c r="C43" s="110" t="n">
        <v>3.53</v>
      </c>
      <c r="D43" s="110" t="n">
        <v>0.0025</v>
      </c>
      <c r="E43" s="110" t="n">
        <v>0.39</v>
      </c>
      <c r="F43" s="110" t="n">
        <v>0.14</v>
      </c>
      <c r="G43" s="110" t="n">
        <v>0.21</v>
      </c>
      <c r="H43" s="110" t="n">
        <v>-0.26</v>
      </c>
      <c r="I43" s="110" t="n">
        <v>-0.105</v>
      </c>
      <c r="J43" s="110" t="n">
        <v>-0.17</v>
      </c>
      <c r="K43" s="112" t="n">
        <v>-0.085</v>
      </c>
      <c r="L43" s="110" t="n">
        <v>0.28</v>
      </c>
      <c r="M43" s="110" t="n">
        <v>-0.4</v>
      </c>
      <c r="N43" s="110" t="n">
        <v>-0.34</v>
      </c>
      <c r="O43" s="110" t="n">
        <v>-0.1425</v>
      </c>
      <c r="P43" s="110" t="n">
        <v>0.19</v>
      </c>
      <c r="Q43" s="110" t="n">
        <v>-0.105</v>
      </c>
    </row>
    <row r="44" customFormat="false" ht="12" hidden="false" customHeight="false" outlineLevel="0" collapsed="false">
      <c r="B44" s="111" t="n">
        <f aca="false">EOMONTH(B43,0)+1</f>
        <v>37987</v>
      </c>
      <c r="C44" s="110" t="n">
        <v>3.585</v>
      </c>
      <c r="D44" s="110" t="n">
        <v>0.0025</v>
      </c>
      <c r="E44" s="110" t="n">
        <v>0.39</v>
      </c>
      <c r="F44" s="110" t="n">
        <v>0.14</v>
      </c>
      <c r="G44" s="110" t="n">
        <v>0.21</v>
      </c>
      <c r="H44" s="110" t="n">
        <v>-0.26</v>
      </c>
      <c r="I44" s="110" t="n">
        <v>-0.09</v>
      </c>
      <c r="J44" s="110" t="n">
        <v>-0.17</v>
      </c>
      <c r="K44" s="112" t="n">
        <v>-0.085</v>
      </c>
      <c r="L44" s="110" t="n">
        <v>0.45</v>
      </c>
      <c r="M44" s="110" t="n">
        <v>-0.4</v>
      </c>
      <c r="N44" s="110" t="n">
        <v>-0.34</v>
      </c>
      <c r="O44" s="110" t="n">
        <v>-0.145</v>
      </c>
      <c r="P44" s="110" t="n">
        <v>0.19</v>
      </c>
      <c r="Q44" s="110" t="n">
        <v>-0.095</v>
      </c>
    </row>
    <row r="45" customFormat="false" ht="12" hidden="false" customHeight="false" outlineLevel="0" collapsed="false">
      <c r="B45" s="111" t="n">
        <f aca="false">EOMONTH(B44,0)+1</f>
        <v>38018</v>
      </c>
      <c r="C45" s="110" t="n">
        <v>3.47</v>
      </c>
      <c r="D45" s="110" t="n">
        <v>0.0025</v>
      </c>
      <c r="E45" s="110" t="n">
        <v>0.39</v>
      </c>
      <c r="F45" s="110" t="n">
        <v>0.14</v>
      </c>
      <c r="G45" s="110" t="n">
        <v>0.21</v>
      </c>
      <c r="H45" s="110" t="n">
        <v>-0.26</v>
      </c>
      <c r="I45" s="110" t="n">
        <v>-0.09</v>
      </c>
      <c r="J45" s="110" t="n">
        <v>-0.17</v>
      </c>
      <c r="K45" s="112" t="n">
        <v>-0.085</v>
      </c>
      <c r="L45" s="110" t="n">
        <v>0.19</v>
      </c>
      <c r="M45" s="110" t="n">
        <v>-0.4</v>
      </c>
      <c r="N45" s="110" t="n">
        <v>-0.34</v>
      </c>
      <c r="O45" s="110" t="n">
        <v>-0.1375</v>
      </c>
      <c r="P45" s="110" t="n">
        <v>0.19</v>
      </c>
      <c r="Q45" s="110" t="n">
        <v>-0.095</v>
      </c>
    </row>
    <row r="46" customFormat="false" ht="12" hidden="false" customHeight="false" outlineLevel="0" collapsed="false">
      <c r="B46" s="111" t="n">
        <f aca="false">EOMONTH(B45,0)+1</f>
        <v>38047</v>
      </c>
      <c r="C46" s="110" t="n">
        <v>3.328</v>
      </c>
      <c r="D46" s="110" t="n">
        <v>0.0025</v>
      </c>
      <c r="E46" s="110" t="n">
        <v>0.39</v>
      </c>
      <c r="F46" s="110" t="n">
        <v>0.14</v>
      </c>
      <c r="G46" s="110" t="n">
        <v>0.21</v>
      </c>
      <c r="H46" s="110" t="n">
        <v>-0.26</v>
      </c>
      <c r="I46" s="110" t="n">
        <v>-0.09</v>
      </c>
      <c r="J46" s="110" t="n">
        <v>-0.17</v>
      </c>
      <c r="K46" s="112" t="n">
        <v>-0.085</v>
      </c>
      <c r="L46" s="110" t="n">
        <v>0.15</v>
      </c>
      <c r="M46" s="110" t="n">
        <v>-0.4</v>
      </c>
      <c r="N46" s="110" t="n">
        <v>-0.34</v>
      </c>
      <c r="O46" s="110" t="n">
        <v>-0.135</v>
      </c>
      <c r="P46" s="110" t="n">
        <v>0.19</v>
      </c>
      <c r="Q46" s="110" t="n">
        <v>-0.095</v>
      </c>
    </row>
    <row r="47" customFormat="false" ht="12" hidden="false" customHeight="false" outlineLevel="0" collapsed="false">
      <c r="B47" s="111" t="n">
        <f aca="false">EOMONTH(B46,0)+1</f>
        <v>38078</v>
      </c>
      <c r="C47" s="110" t="n">
        <v>3.158</v>
      </c>
      <c r="D47" s="110" t="n">
        <v>0.0025</v>
      </c>
      <c r="E47" s="110" t="n">
        <v>0.5</v>
      </c>
      <c r="F47" s="110" t="n">
        <v>0.03</v>
      </c>
      <c r="G47" s="110" t="n">
        <v>0.25</v>
      </c>
      <c r="H47" s="110" t="n">
        <v>-0.37</v>
      </c>
      <c r="I47" s="110" t="n">
        <v>-0.09</v>
      </c>
      <c r="J47" s="110" t="n">
        <v>-0.26</v>
      </c>
      <c r="K47" s="112" t="n">
        <v>-0.085</v>
      </c>
      <c r="L47" s="110" t="n">
        <v>-0.3</v>
      </c>
      <c r="M47" s="110" t="n">
        <v>-0.45</v>
      </c>
      <c r="N47" s="110" t="n">
        <v>-0.46</v>
      </c>
      <c r="O47" s="110" t="n">
        <v>-0.14</v>
      </c>
      <c r="P47" s="110" t="n">
        <v>0.3</v>
      </c>
      <c r="Q47" s="110" t="n">
        <v>-0.095</v>
      </c>
    </row>
    <row r="48" customFormat="false" ht="12" hidden="false" customHeight="false" outlineLevel="0" collapsed="false">
      <c r="B48" s="111" t="n">
        <f aca="false">EOMONTH(B47,0)+1</f>
        <v>38108</v>
      </c>
      <c r="C48" s="110" t="n">
        <v>3.153</v>
      </c>
      <c r="D48" s="110" t="n">
        <v>0.0025</v>
      </c>
      <c r="E48" s="110" t="n">
        <v>0.5</v>
      </c>
      <c r="F48" s="110" t="n">
        <v>0.03</v>
      </c>
      <c r="G48" s="110" t="n">
        <v>0.25</v>
      </c>
      <c r="H48" s="110" t="n">
        <v>-0.37</v>
      </c>
      <c r="I48" s="110" t="n">
        <v>-0.09</v>
      </c>
      <c r="J48" s="110" t="n">
        <v>-0.26</v>
      </c>
      <c r="K48" s="112" t="n">
        <v>-0.085</v>
      </c>
      <c r="L48" s="110" t="n">
        <v>-0.3</v>
      </c>
      <c r="M48" s="110" t="n">
        <v>-0.45</v>
      </c>
      <c r="N48" s="110" t="n">
        <v>-0.46</v>
      </c>
      <c r="O48" s="110" t="n">
        <v>-0.14</v>
      </c>
      <c r="P48" s="110" t="n">
        <v>0.3</v>
      </c>
      <c r="Q48" s="110" t="n">
        <v>-0.095</v>
      </c>
    </row>
    <row r="49" customFormat="false" ht="12" hidden="false" customHeight="false" outlineLevel="0" collapsed="false">
      <c r="B49" s="111" t="n">
        <f aca="false">EOMONTH(B48,0)+1</f>
        <v>38139</v>
      </c>
      <c r="C49" s="110" t="n">
        <v>3.185</v>
      </c>
      <c r="D49" s="110" t="n">
        <v>0.0025</v>
      </c>
      <c r="E49" s="110" t="n">
        <v>0.5</v>
      </c>
      <c r="F49" s="110" t="n">
        <v>0.03</v>
      </c>
      <c r="G49" s="110" t="n">
        <v>0.25</v>
      </c>
      <c r="H49" s="110" t="n">
        <v>-0.37</v>
      </c>
      <c r="I49" s="110" t="n">
        <v>-0.09</v>
      </c>
      <c r="J49" s="110" t="n">
        <v>-0.26</v>
      </c>
      <c r="K49" s="112" t="n">
        <v>-0.085</v>
      </c>
      <c r="L49" s="110" t="n">
        <v>-0.3</v>
      </c>
      <c r="M49" s="110" t="n">
        <v>-0.45</v>
      </c>
      <c r="N49" s="110" t="n">
        <v>-0.46</v>
      </c>
      <c r="O49" s="110" t="n">
        <v>-0.14</v>
      </c>
      <c r="P49" s="110" t="n">
        <v>0.3</v>
      </c>
      <c r="Q49" s="110" t="n">
        <v>-0.095</v>
      </c>
    </row>
    <row r="50" customFormat="false" ht="12" hidden="false" customHeight="false" outlineLevel="0" collapsed="false">
      <c r="B50" s="111" t="n">
        <f aca="false">EOMONTH(B49,0)+1</f>
        <v>38169</v>
      </c>
      <c r="C50" s="110" t="n">
        <v>3.231</v>
      </c>
      <c r="D50" s="110" t="n">
        <v>0.0025</v>
      </c>
      <c r="E50" s="110" t="n">
        <v>0.5</v>
      </c>
      <c r="F50" s="110" t="n">
        <v>0.03</v>
      </c>
      <c r="G50" s="110" t="n">
        <v>0.25</v>
      </c>
      <c r="H50" s="110" t="n">
        <v>-0.37</v>
      </c>
      <c r="I50" s="110" t="n">
        <v>-0.09</v>
      </c>
      <c r="J50" s="110" t="n">
        <v>-0.26</v>
      </c>
      <c r="K50" s="112" t="n">
        <v>-0.085</v>
      </c>
      <c r="L50" s="110" t="n">
        <v>-0.3</v>
      </c>
      <c r="M50" s="110" t="n">
        <v>-0.45</v>
      </c>
      <c r="N50" s="110" t="n">
        <v>-0.46</v>
      </c>
      <c r="O50" s="110" t="n">
        <v>-0.14</v>
      </c>
      <c r="P50" s="110" t="n">
        <v>0.3</v>
      </c>
      <c r="Q50" s="110" t="n">
        <v>-0.095</v>
      </c>
    </row>
    <row r="51" customFormat="false" ht="12" hidden="false" customHeight="false" outlineLevel="0" collapsed="false">
      <c r="B51" s="111" t="n">
        <f aca="false">EOMONTH(B50,0)+1</f>
        <v>38200</v>
      </c>
      <c r="C51" s="110" t="n">
        <v>3.264</v>
      </c>
      <c r="D51" s="110" t="n">
        <v>0.0025</v>
      </c>
      <c r="E51" s="110" t="n">
        <v>0.5</v>
      </c>
      <c r="F51" s="110" t="n">
        <v>0.03</v>
      </c>
      <c r="G51" s="110" t="n">
        <v>0.25</v>
      </c>
      <c r="H51" s="110" t="n">
        <v>-0.37</v>
      </c>
      <c r="I51" s="110" t="n">
        <v>-0.09</v>
      </c>
      <c r="J51" s="110" t="n">
        <v>-0.26</v>
      </c>
      <c r="K51" s="112" t="n">
        <v>-0.085</v>
      </c>
      <c r="L51" s="110" t="n">
        <v>-0.3</v>
      </c>
      <c r="M51" s="110" t="n">
        <v>-0.45</v>
      </c>
      <c r="N51" s="110" t="n">
        <v>-0.46</v>
      </c>
      <c r="O51" s="110" t="n">
        <v>-0.14</v>
      </c>
      <c r="P51" s="110" t="n">
        <v>0.3</v>
      </c>
      <c r="Q51" s="110" t="n">
        <v>-0.095</v>
      </c>
    </row>
    <row r="52" customFormat="false" ht="12" hidden="false" customHeight="false" outlineLevel="0" collapsed="false">
      <c r="B52" s="111" t="n">
        <f aca="false">EOMONTH(B51,0)+1</f>
        <v>38231</v>
      </c>
      <c r="C52" s="110" t="n">
        <v>3.264</v>
      </c>
      <c r="D52" s="110" t="n">
        <v>0.0025</v>
      </c>
      <c r="E52" s="110" t="n">
        <v>0.5</v>
      </c>
      <c r="F52" s="110" t="n">
        <v>0.03</v>
      </c>
      <c r="G52" s="110" t="n">
        <v>0.25</v>
      </c>
      <c r="H52" s="110" t="n">
        <v>-0.37</v>
      </c>
      <c r="I52" s="110" t="n">
        <v>-0.09</v>
      </c>
      <c r="J52" s="110" t="n">
        <v>-0.26</v>
      </c>
      <c r="K52" s="112" t="n">
        <v>-0.085</v>
      </c>
      <c r="L52" s="110" t="n">
        <v>-0.3</v>
      </c>
      <c r="M52" s="110" t="n">
        <v>-0.45</v>
      </c>
      <c r="N52" s="110" t="n">
        <v>-0.46</v>
      </c>
      <c r="O52" s="110" t="n">
        <v>-0.14</v>
      </c>
      <c r="P52" s="110" t="n">
        <v>0.3</v>
      </c>
      <c r="Q52" s="110" t="n">
        <v>-0.095</v>
      </c>
    </row>
    <row r="53" customFormat="false" ht="12" hidden="false" customHeight="false" outlineLevel="0" collapsed="false">
      <c r="B53" s="111" t="n">
        <f aca="false">EOMONTH(B52,0)+1</f>
        <v>38261</v>
      </c>
      <c r="C53" s="110" t="n">
        <v>3.268</v>
      </c>
      <c r="D53" s="110" t="n">
        <v>0.0025</v>
      </c>
      <c r="E53" s="110" t="n">
        <v>0.5</v>
      </c>
      <c r="F53" s="110" t="n">
        <v>0.03</v>
      </c>
      <c r="G53" s="110" t="n">
        <v>0.25</v>
      </c>
      <c r="H53" s="110" t="n">
        <v>-0.37</v>
      </c>
      <c r="I53" s="110" t="n">
        <v>-0.09</v>
      </c>
      <c r="J53" s="110" t="n">
        <v>-0.26</v>
      </c>
      <c r="K53" s="112" t="n">
        <v>-0.085</v>
      </c>
      <c r="L53" s="110" t="n">
        <v>-0.3</v>
      </c>
      <c r="M53" s="110" t="n">
        <v>-0.45</v>
      </c>
      <c r="N53" s="110" t="n">
        <v>-0.46</v>
      </c>
      <c r="O53" s="110" t="n">
        <v>-0.14</v>
      </c>
      <c r="P53" s="110" t="n">
        <v>0.3</v>
      </c>
      <c r="Q53" s="110" t="n">
        <v>-0.095</v>
      </c>
    </row>
    <row r="54" customFormat="false" ht="12" hidden="false" customHeight="false" outlineLevel="0" collapsed="false">
      <c r="B54" s="111" t="n">
        <f aca="false">EOMONTH(B53,0)+1</f>
        <v>38292</v>
      </c>
      <c r="C54" s="110" t="n">
        <v>3.432</v>
      </c>
      <c r="D54" s="110" t="n">
        <v>0.0025</v>
      </c>
      <c r="E54" s="110" t="n">
        <v>0.49</v>
      </c>
      <c r="F54" s="110" t="n">
        <v>0.14</v>
      </c>
      <c r="G54" s="110" t="n">
        <v>0.24</v>
      </c>
      <c r="H54" s="110" t="n">
        <v>-0.24</v>
      </c>
      <c r="I54" s="110" t="n">
        <v>-0.09</v>
      </c>
      <c r="J54" s="110" t="n">
        <v>-0.155</v>
      </c>
      <c r="K54" s="112" t="n">
        <v>-0.085</v>
      </c>
      <c r="L54" s="110" t="n">
        <v>0.248</v>
      </c>
      <c r="M54" s="110" t="n">
        <v>-0.4</v>
      </c>
      <c r="N54" s="110" t="n">
        <v>-0.32</v>
      </c>
      <c r="O54" s="110" t="n">
        <v>-0.14</v>
      </c>
      <c r="P54" s="110" t="n">
        <v>0.29</v>
      </c>
      <c r="Q54" s="110" t="n">
        <v>-0.095</v>
      </c>
    </row>
    <row r="55" customFormat="false" ht="12" hidden="false" customHeight="false" outlineLevel="0" collapsed="false">
      <c r="B55" s="111" t="n">
        <f aca="false">EOMONTH(B54,0)+1</f>
        <v>38322</v>
      </c>
      <c r="C55" s="110" t="n">
        <v>3.6</v>
      </c>
      <c r="D55" s="110" t="n">
        <v>0.0025</v>
      </c>
      <c r="E55" s="110" t="n">
        <v>0.49</v>
      </c>
      <c r="F55" s="110" t="n">
        <v>0.14</v>
      </c>
      <c r="G55" s="110" t="n">
        <v>0.24</v>
      </c>
      <c r="H55" s="110" t="n">
        <v>-0.24</v>
      </c>
      <c r="I55" s="110" t="n">
        <v>-0.09</v>
      </c>
      <c r="J55" s="110" t="n">
        <v>-0.155</v>
      </c>
      <c r="K55" s="112" t="n">
        <v>-0.085</v>
      </c>
      <c r="L55" s="110" t="n">
        <v>0.308</v>
      </c>
      <c r="M55" s="110" t="n">
        <v>-0.4</v>
      </c>
      <c r="N55" s="110" t="n">
        <v>-0.32</v>
      </c>
      <c r="O55" s="110" t="n">
        <v>-0.1425</v>
      </c>
      <c r="P55" s="110" t="n">
        <v>0.29</v>
      </c>
      <c r="Q55" s="110" t="n">
        <v>-0.095</v>
      </c>
    </row>
    <row r="56" customFormat="false" ht="12" hidden="false" customHeight="false" outlineLevel="0" collapsed="false">
      <c r="B56" s="111" t="n">
        <f aca="false">EOMONTH(B55,0)+1</f>
        <v>38353</v>
      </c>
      <c r="C56" s="110" t="n">
        <v>3.67</v>
      </c>
      <c r="D56" s="110" t="n">
        <v>0.0025</v>
      </c>
      <c r="E56" s="110" t="n">
        <v>0.49</v>
      </c>
      <c r="F56" s="110" t="n">
        <v>0.14</v>
      </c>
      <c r="G56" s="110" t="n">
        <v>0.24</v>
      </c>
      <c r="H56" s="110" t="n">
        <v>-0.24</v>
      </c>
      <c r="I56" s="110" t="n">
        <v>-0.08</v>
      </c>
      <c r="J56" s="110" t="n">
        <v>-0.155</v>
      </c>
      <c r="K56" s="112" t="n">
        <v>-0.075</v>
      </c>
      <c r="L56" s="110" t="n">
        <v>0.378</v>
      </c>
      <c r="M56" s="110" t="n">
        <v>-0.4</v>
      </c>
      <c r="N56" s="110" t="n">
        <v>-0.32</v>
      </c>
      <c r="O56" s="110" t="n">
        <v>-0.145</v>
      </c>
      <c r="P56" s="110" t="n">
        <v>0.29</v>
      </c>
      <c r="Q56" s="110" t="n">
        <v>-0.085</v>
      </c>
    </row>
    <row r="57" customFormat="false" ht="12" hidden="false" customHeight="false" outlineLevel="0" collapsed="false">
      <c r="B57" s="111" t="n">
        <f aca="false">EOMONTH(B56,0)+1</f>
        <v>38384</v>
      </c>
      <c r="C57" s="110" t="n">
        <v>3.555</v>
      </c>
      <c r="D57" s="110" t="n">
        <v>0.0025</v>
      </c>
      <c r="E57" s="110" t="n">
        <v>0.49</v>
      </c>
      <c r="F57" s="110" t="n">
        <v>0.14</v>
      </c>
      <c r="G57" s="110" t="n">
        <v>0.24</v>
      </c>
      <c r="H57" s="110" t="n">
        <v>-0.24</v>
      </c>
      <c r="I57" s="110" t="n">
        <v>-0.08</v>
      </c>
      <c r="J57" s="110" t="n">
        <v>-0.155</v>
      </c>
      <c r="K57" s="112" t="n">
        <v>-0.075</v>
      </c>
      <c r="L57" s="110" t="n">
        <v>0.248</v>
      </c>
      <c r="M57" s="110" t="n">
        <v>-0.4</v>
      </c>
      <c r="N57" s="110" t="n">
        <v>-0.32</v>
      </c>
      <c r="O57" s="110" t="n">
        <v>-0.1375</v>
      </c>
      <c r="P57" s="110" t="n">
        <v>0.29</v>
      </c>
      <c r="Q57" s="110" t="n">
        <v>-0.085</v>
      </c>
    </row>
    <row r="58" customFormat="false" ht="12" hidden="false" customHeight="false" outlineLevel="0" collapsed="false">
      <c r="B58" s="111" t="n">
        <f aca="false">EOMONTH(B57,0)+1</f>
        <v>38412</v>
      </c>
      <c r="C58" s="110" t="n">
        <v>3.413</v>
      </c>
      <c r="D58" s="110" t="n">
        <v>0.0025</v>
      </c>
      <c r="E58" s="110" t="n">
        <v>0.49</v>
      </c>
      <c r="F58" s="110" t="n">
        <v>0.14</v>
      </c>
      <c r="G58" s="110" t="n">
        <v>0.24</v>
      </c>
      <c r="H58" s="110" t="n">
        <v>-0.24</v>
      </c>
      <c r="I58" s="110" t="n">
        <v>-0.08</v>
      </c>
      <c r="J58" s="110" t="n">
        <v>-0.155</v>
      </c>
      <c r="K58" s="112" t="n">
        <v>-0.075</v>
      </c>
      <c r="L58" s="110" t="n">
        <v>0.068</v>
      </c>
      <c r="M58" s="110" t="n">
        <v>-0.4</v>
      </c>
      <c r="N58" s="110" t="n">
        <v>-0.32</v>
      </c>
      <c r="O58" s="110" t="n">
        <v>-0.135</v>
      </c>
      <c r="P58" s="110" t="n">
        <v>0.29</v>
      </c>
      <c r="Q58" s="110" t="n">
        <v>-0.085</v>
      </c>
    </row>
    <row r="59" customFormat="false" ht="12" hidden="false" customHeight="false" outlineLevel="0" collapsed="false">
      <c r="B59" s="111" t="n">
        <f aca="false">EOMONTH(B58,0)+1</f>
        <v>38443</v>
      </c>
      <c r="C59" s="110" t="n">
        <v>3.243</v>
      </c>
      <c r="D59" s="110" t="n">
        <v>0.0025</v>
      </c>
      <c r="E59" s="110" t="n">
        <v>0.5</v>
      </c>
      <c r="F59" s="110" t="n">
        <v>0.03</v>
      </c>
      <c r="G59" s="110" t="n">
        <v>0.25</v>
      </c>
      <c r="H59" s="110" t="n">
        <v>-0.36</v>
      </c>
      <c r="I59" s="110" t="n">
        <v>-0.08</v>
      </c>
      <c r="J59" s="110" t="n">
        <v>-0.235</v>
      </c>
      <c r="K59" s="112" t="n">
        <v>-0.075</v>
      </c>
      <c r="L59" s="110" t="n">
        <v>-0.25</v>
      </c>
      <c r="M59" s="110" t="n">
        <v>-0.45</v>
      </c>
      <c r="N59" s="110" t="n">
        <v>-0.44</v>
      </c>
      <c r="O59" s="110" t="n">
        <v>-0.14</v>
      </c>
      <c r="P59" s="110" t="n">
        <v>0.3</v>
      </c>
      <c r="Q59" s="110" t="n">
        <v>-0.085</v>
      </c>
    </row>
    <row r="60" customFormat="false" ht="12" hidden="false" customHeight="false" outlineLevel="0" collapsed="false">
      <c r="B60" s="111" t="n">
        <f aca="false">EOMONTH(B59,0)+1</f>
        <v>38473</v>
      </c>
      <c r="C60" s="110" t="n">
        <v>3.238</v>
      </c>
      <c r="D60" s="110" t="n">
        <v>0.0025</v>
      </c>
      <c r="E60" s="110" t="n">
        <v>0.5</v>
      </c>
      <c r="F60" s="110" t="n">
        <v>0.03</v>
      </c>
      <c r="G60" s="110" t="n">
        <v>0.25</v>
      </c>
      <c r="H60" s="110" t="n">
        <v>-0.36</v>
      </c>
      <c r="I60" s="110" t="n">
        <v>-0.08</v>
      </c>
      <c r="J60" s="110" t="n">
        <v>-0.235</v>
      </c>
      <c r="K60" s="112" t="n">
        <v>-0.075</v>
      </c>
      <c r="L60" s="110" t="n">
        <v>-0.25</v>
      </c>
      <c r="M60" s="110" t="n">
        <v>-0.45</v>
      </c>
      <c r="N60" s="110" t="n">
        <v>-0.44</v>
      </c>
      <c r="O60" s="110" t="n">
        <v>-0.14</v>
      </c>
      <c r="P60" s="110" t="n">
        <v>0.3</v>
      </c>
      <c r="Q60" s="110" t="n">
        <v>-0.085</v>
      </c>
    </row>
    <row r="61" customFormat="false" ht="12" hidden="false" customHeight="false" outlineLevel="0" collapsed="false">
      <c r="B61" s="111" t="n">
        <f aca="false">EOMONTH(B60,0)+1</f>
        <v>38504</v>
      </c>
      <c r="C61" s="110" t="n">
        <v>3.27</v>
      </c>
      <c r="D61" s="110" t="n">
        <v>0.0025</v>
      </c>
      <c r="E61" s="110" t="n">
        <v>0.5</v>
      </c>
      <c r="F61" s="110" t="n">
        <v>0.03</v>
      </c>
      <c r="G61" s="110" t="n">
        <v>0.25</v>
      </c>
      <c r="H61" s="110" t="n">
        <v>-0.36</v>
      </c>
      <c r="I61" s="110" t="n">
        <v>-0.08</v>
      </c>
      <c r="J61" s="110" t="n">
        <v>-0.235</v>
      </c>
      <c r="K61" s="112" t="n">
        <v>-0.075</v>
      </c>
      <c r="L61" s="110" t="n">
        <v>-0.25</v>
      </c>
      <c r="M61" s="110" t="n">
        <v>-0.45</v>
      </c>
      <c r="N61" s="110" t="n">
        <v>-0.44</v>
      </c>
      <c r="O61" s="110" t="n">
        <v>-0.14</v>
      </c>
      <c r="P61" s="110" t="n">
        <v>0.3</v>
      </c>
      <c r="Q61" s="110" t="n">
        <v>-0.085</v>
      </c>
    </row>
    <row r="62" customFormat="false" ht="12" hidden="false" customHeight="false" outlineLevel="0" collapsed="false">
      <c r="B62" s="111" t="n">
        <f aca="false">EOMONTH(B61,0)+1</f>
        <v>38534</v>
      </c>
      <c r="C62" s="110" t="n">
        <v>3.316</v>
      </c>
      <c r="D62" s="110" t="n">
        <v>0.0025</v>
      </c>
      <c r="E62" s="110" t="n">
        <v>0.5</v>
      </c>
      <c r="F62" s="110" t="n">
        <v>0.03</v>
      </c>
      <c r="G62" s="110" t="n">
        <v>0.25</v>
      </c>
      <c r="H62" s="110" t="n">
        <v>-0.36</v>
      </c>
      <c r="I62" s="110" t="n">
        <v>-0.08</v>
      </c>
      <c r="J62" s="110" t="n">
        <v>-0.235</v>
      </c>
      <c r="K62" s="112" t="n">
        <v>-0.075</v>
      </c>
      <c r="L62" s="110" t="n">
        <v>-0.25</v>
      </c>
      <c r="M62" s="110" t="n">
        <v>-0.45</v>
      </c>
      <c r="N62" s="110" t="n">
        <v>-0.44</v>
      </c>
      <c r="O62" s="110" t="n">
        <v>-0.14</v>
      </c>
      <c r="P62" s="110" t="n">
        <v>0.3</v>
      </c>
      <c r="Q62" s="110" t="n">
        <v>-0.085</v>
      </c>
    </row>
    <row r="63" customFormat="false" ht="12" hidden="false" customHeight="false" outlineLevel="0" collapsed="false">
      <c r="B63" s="111" t="n">
        <f aca="false">EOMONTH(B62,0)+1</f>
        <v>38565</v>
      </c>
      <c r="C63" s="110" t="n">
        <v>3.349</v>
      </c>
      <c r="D63" s="110" t="n">
        <v>0.0025</v>
      </c>
      <c r="E63" s="110" t="n">
        <v>0.5</v>
      </c>
      <c r="F63" s="110" t="n">
        <v>0.03</v>
      </c>
      <c r="G63" s="110" t="n">
        <v>0.25</v>
      </c>
      <c r="H63" s="110" t="n">
        <v>-0.36</v>
      </c>
      <c r="I63" s="110" t="n">
        <v>-0.08</v>
      </c>
      <c r="J63" s="110" t="n">
        <v>-0.235</v>
      </c>
      <c r="K63" s="112" t="n">
        <v>-0.075</v>
      </c>
      <c r="L63" s="110" t="n">
        <v>-0.25</v>
      </c>
      <c r="M63" s="110" t="n">
        <v>-0.45</v>
      </c>
      <c r="N63" s="110" t="n">
        <v>-0.44</v>
      </c>
      <c r="O63" s="110" t="n">
        <v>-0.14</v>
      </c>
      <c r="P63" s="110" t="n">
        <v>0.3</v>
      </c>
      <c r="Q63" s="110" t="n">
        <v>-0.085</v>
      </c>
    </row>
    <row r="64" customFormat="false" ht="12" hidden="false" customHeight="false" outlineLevel="0" collapsed="false">
      <c r="B64" s="111" t="n">
        <f aca="false">EOMONTH(B63,0)+1</f>
        <v>38596</v>
      </c>
      <c r="C64" s="110" t="n">
        <v>3.349</v>
      </c>
      <c r="D64" s="110" t="n">
        <v>0.0025</v>
      </c>
      <c r="E64" s="110" t="n">
        <v>0.5</v>
      </c>
      <c r="F64" s="110" t="n">
        <v>0.03</v>
      </c>
      <c r="G64" s="110" t="n">
        <v>0.25</v>
      </c>
      <c r="H64" s="110" t="n">
        <v>-0.36</v>
      </c>
      <c r="I64" s="110" t="n">
        <v>-0.08</v>
      </c>
      <c r="J64" s="110" t="n">
        <v>-0.235</v>
      </c>
      <c r="K64" s="112" t="n">
        <v>-0.075</v>
      </c>
      <c r="L64" s="110" t="n">
        <v>-0.25</v>
      </c>
      <c r="M64" s="110" t="n">
        <v>-0.45</v>
      </c>
      <c r="N64" s="110" t="n">
        <v>-0.44</v>
      </c>
      <c r="O64" s="110" t="n">
        <v>-0.14</v>
      </c>
      <c r="P64" s="110" t="n">
        <v>0.3</v>
      </c>
      <c r="Q64" s="110" t="n">
        <v>-0.085</v>
      </c>
    </row>
    <row r="65" customFormat="false" ht="12" hidden="false" customHeight="false" outlineLevel="0" collapsed="false">
      <c r="B65" s="111" t="n">
        <f aca="false">EOMONTH(B64,0)+1</f>
        <v>38626</v>
      </c>
      <c r="C65" s="110" t="n">
        <v>3.353</v>
      </c>
      <c r="D65" s="110" t="n">
        <v>0.0025</v>
      </c>
      <c r="E65" s="110" t="n">
        <v>0.5</v>
      </c>
      <c r="F65" s="110" t="n">
        <v>0.03</v>
      </c>
      <c r="G65" s="110" t="n">
        <v>0.25</v>
      </c>
      <c r="H65" s="110" t="n">
        <v>-0.36</v>
      </c>
      <c r="I65" s="110" t="n">
        <v>-0.08</v>
      </c>
      <c r="J65" s="110" t="n">
        <v>-0.235</v>
      </c>
      <c r="K65" s="112" t="n">
        <v>-0.075</v>
      </c>
      <c r="L65" s="110" t="n">
        <v>-0.25</v>
      </c>
      <c r="M65" s="110" t="n">
        <v>-0.45</v>
      </c>
      <c r="N65" s="110" t="n">
        <v>-0.44</v>
      </c>
      <c r="O65" s="110" t="n">
        <v>-0.14</v>
      </c>
      <c r="P65" s="110" t="n">
        <v>0.3</v>
      </c>
      <c r="Q65" s="110" t="n">
        <v>-0.085</v>
      </c>
    </row>
    <row r="66" customFormat="false" ht="12" hidden="false" customHeight="false" outlineLevel="0" collapsed="false">
      <c r="B66" s="111" t="n">
        <f aca="false">EOMONTH(B65,0)+1</f>
        <v>38657</v>
      </c>
      <c r="C66" s="110" t="n">
        <v>3.517</v>
      </c>
      <c r="D66" s="110" t="n">
        <v>0.0025</v>
      </c>
      <c r="E66" s="110" t="n">
        <v>0.49</v>
      </c>
      <c r="F66" s="110" t="n">
        <v>0.14</v>
      </c>
      <c r="G66" s="110" t="n">
        <v>0.24</v>
      </c>
      <c r="H66" s="110" t="n">
        <v>-0.22</v>
      </c>
      <c r="I66" s="110" t="n">
        <v>-0.08</v>
      </c>
      <c r="J66" s="110" t="n">
        <v>-0.145</v>
      </c>
      <c r="K66" s="112" t="n">
        <v>-0.075</v>
      </c>
      <c r="L66" s="110" t="n">
        <v>0.248</v>
      </c>
      <c r="M66" s="110" t="n">
        <v>-0.405</v>
      </c>
      <c r="N66" s="110" t="n">
        <v>-0.3</v>
      </c>
      <c r="O66" s="110" t="n">
        <v>-0.14</v>
      </c>
      <c r="P66" s="110" t="n">
        <v>0.29</v>
      </c>
      <c r="Q66" s="110" t="n">
        <v>-0.085</v>
      </c>
    </row>
    <row r="67" customFormat="false" ht="12" hidden="false" customHeight="false" outlineLevel="0" collapsed="false">
      <c r="B67" s="111" t="n">
        <f aca="false">EOMONTH(B66,0)+1</f>
        <v>38687</v>
      </c>
      <c r="C67" s="110" t="n">
        <v>3.685</v>
      </c>
      <c r="D67" s="110" t="n">
        <v>0.0025</v>
      </c>
      <c r="E67" s="110" t="n">
        <v>0.49</v>
      </c>
      <c r="F67" s="110" t="n">
        <v>0.14</v>
      </c>
      <c r="G67" s="110" t="n">
        <v>0.24</v>
      </c>
      <c r="H67" s="110" t="n">
        <v>-0.22</v>
      </c>
      <c r="I67" s="110" t="n">
        <v>-0.08</v>
      </c>
      <c r="J67" s="110" t="n">
        <v>-0.145</v>
      </c>
      <c r="K67" s="112" t="n">
        <v>-0.075</v>
      </c>
      <c r="L67" s="110" t="n">
        <v>0.308</v>
      </c>
      <c r="M67" s="110" t="n">
        <v>-0.405</v>
      </c>
      <c r="N67" s="110" t="n">
        <v>-0.3</v>
      </c>
      <c r="O67" s="110" t="n">
        <v>-0.1425</v>
      </c>
      <c r="P67" s="110" t="n">
        <v>0.29</v>
      </c>
      <c r="Q67" s="110" t="n">
        <v>-0.085</v>
      </c>
    </row>
    <row r="68" customFormat="false" ht="12" hidden="false" customHeight="false" outlineLevel="0" collapsed="false">
      <c r="B68" s="111" t="n">
        <f aca="false">EOMONTH(B67,0)+1</f>
        <v>38718</v>
      </c>
      <c r="C68" s="110" t="n">
        <v>3.7575</v>
      </c>
      <c r="D68" s="110" t="n">
        <v>0.0025</v>
      </c>
      <c r="E68" s="110" t="n">
        <v>0.49</v>
      </c>
      <c r="F68" s="110" t="n">
        <v>0.14</v>
      </c>
      <c r="G68" s="110" t="n">
        <v>0.24</v>
      </c>
      <c r="H68" s="110" t="n">
        <v>-0.22</v>
      </c>
      <c r="I68" s="110" t="n">
        <v>-0.07</v>
      </c>
      <c r="J68" s="110" t="n">
        <v>-0.145</v>
      </c>
      <c r="K68" s="112" t="n">
        <v>-0.065</v>
      </c>
      <c r="L68" s="110" t="n">
        <v>0.378</v>
      </c>
      <c r="M68" s="110" t="n">
        <v>-0.405</v>
      </c>
      <c r="N68" s="110" t="n">
        <v>-0.3</v>
      </c>
      <c r="O68" s="110" t="n">
        <v>-0.145</v>
      </c>
      <c r="P68" s="110" t="n">
        <v>0.29</v>
      </c>
      <c r="Q68" s="110" t="n">
        <v>-0.075</v>
      </c>
    </row>
    <row r="69" customFormat="false" ht="12" hidden="false" customHeight="false" outlineLevel="0" collapsed="false">
      <c r="B69" s="111" t="n">
        <f aca="false">EOMONTH(B68,0)+1</f>
        <v>38749</v>
      </c>
      <c r="C69" s="110" t="n">
        <v>3.6425</v>
      </c>
      <c r="D69" s="110" t="n">
        <v>0.0025</v>
      </c>
      <c r="E69" s="110" t="n">
        <v>0.49</v>
      </c>
      <c r="F69" s="110" t="n">
        <v>0.14</v>
      </c>
      <c r="G69" s="110" t="n">
        <v>0.24</v>
      </c>
      <c r="H69" s="110" t="n">
        <v>-0.22</v>
      </c>
      <c r="I69" s="110" t="n">
        <v>-0.07</v>
      </c>
      <c r="J69" s="110" t="n">
        <v>-0.145</v>
      </c>
      <c r="K69" s="112" t="n">
        <v>-0.065</v>
      </c>
      <c r="L69" s="110" t="n">
        <v>0.248</v>
      </c>
      <c r="M69" s="110" t="n">
        <v>-0.405</v>
      </c>
      <c r="N69" s="110" t="n">
        <v>-0.3</v>
      </c>
      <c r="O69" s="110" t="n">
        <v>-0.1375</v>
      </c>
      <c r="P69" s="110" t="n">
        <v>0.29</v>
      </c>
      <c r="Q69" s="110" t="n">
        <v>-0.075</v>
      </c>
    </row>
    <row r="70" customFormat="false" ht="12" hidden="false" customHeight="false" outlineLevel="0" collapsed="false">
      <c r="B70" s="111" t="n">
        <f aca="false">EOMONTH(B69,0)+1</f>
        <v>38777</v>
      </c>
      <c r="C70" s="110" t="n">
        <v>3.5005</v>
      </c>
      <c r="D70" s="110" t="n">
        <v>0.0025</v>
      </c>
      <c r="E70" s="110" t="n">
        <v>0.49</v>
      </c>
      <c r="F70" s="110" t="n">
        <v>0.14</v>
      </c>
      <c r="G70" s="110" t="n">
        <v>0.24</v>
      </c>
      <c r="H70" s="110" t="n">
        <v>-0.22</v>
      </c>
      <c r="I70" s="110" t="n">
        <v>-0.07</v>
      </c>
      <c r="J70" s="110" t="n">
        <v>-0.145</v>
      </c>
      <c r="K70" s="112" t="n">
        <v>-0.065</v>
      </c>
      <c r="L70" s="110" t="n">
        <v>0.068</v>
      </c>
      <c r="M70" s="110" t="n">
        <v>-0.405</v>
      </c>
      <c r="N70" s="110" t="n">
        <v>-0.3</v>
      </c>
      <c r="O70" s="110" t="n">
        <v>-0.135</v>
      </c>
      <c r="P70" s="110" t="n">
        <v>0.29</v>
      </c>
      <c r="Q70" s="110" t="n">
        <v>-0.075</v>
      </c>
    </row>
    <row r="71" customFormat="false" ht="12" hidden="false" customHeight="false" outlineLevel="0" collapsed="false">
      <c r="B71" s="111" t="n">
        <f aca="false">EOMONTH(B70,0)+1</f>
        <v>38808</v>
      </c>
      <c r="C71" s="110" t="n">
        <v>3.3305</v>
      </c>
      <c r="D71" s="110" t="n">
        <v>0.0025</v>
      </c>
      <c r="E71" s="110" t="n">
        <v>0.5</v>
      </c>
      <c r="F71" s="110" t="n">
        <v>0.03</v>
      </c>
      <c r="G71" s="110" t="n">
        <v>0.25</v>
      </c>
      <c r="H71" s="110" t="n">
        <v>-0.36</v>
      </c>
      <c r="I71" s="110" t="n">
        <v>-0.07</v>
      </c>
      <c r="J71" s="110" t="n">
        <v>-0.225</v>
      </c>
      <c r="K71" s="112" t="n">
        <v>-0.065</v>
      </c>
      <c r="L71" s="110" t="n">
        <v>-0.25</v>
      </c>
      <c r="M71" s="110" t="n">
        <v>-0.455</v>
      </c>
      <c r="N71" s="110" t="n">
        <v>-0.44</v>
      </c>
      <c r="O71" s="110" t="n">
        <v>-0.14</v>
      </c>
      <c r="P71" s="110" t="n">
        <v>0.3</v>
      </c>
      <c r="Q71" s="110" t="n">
        <v>-0.075</v>
      </c>
    </row>
    <row r="72" customFormat="false" ht="12" hidden="false" customHeight="false" outlineLevel="0" collapsed="false">
      <c r="B72" s="111" t="n">
        <f aca="false">EOMONTH(B71,0)+1</f>
        <v>38838</v>
      </c>
      <c r="C72" s="110" t="n">
        <v>3.3255</v>
      </c>
      <c r="D72" s="110" t="n">
        <v>0.0025</v>
      </c>
      <c r="E72" s="110" t="n">
        <v>0.5</v>
      </c>
      <c r="F72" s="110" t="n">
        <v>0.03</v>
      </c>
      <c r="G72" s="110" t="n">
        <v>0.25</v>
      </c>
      <c r="H72" s="110" t="n">
        <v>-0.36</v>
      </c>
      <c r="I72" s="110" t="n">
        <v>-0.07</v>
      </c>
      <c r="J72" s="110" t="n">
        <v>-0.225</v>
      </c>
      <c r="K72" s="112" t="n">
        <v>-0.065</v>
      </c>
      <c r="L72" s="110" t="n">
        <v>-0.25</v>
      </c>
      <c r="M72" s="110" t="n">
        <v>-0.455</v>
      </c>
      <c r="N72" s="110" t="n">
        <v>-0.44</v>
      </c>
      <c r="O72" s="110" t="n">
        <v>-0.14</v>
      </c>
      <c r="P72" s="110" t="n">
        <v>0.3</v>
      </c>
      <c r="Q72" s="110" t="n">
        <v>-0.075</v>
      </c>
    </row>
    <row r="73" customFormat="false" ht="12" hidden="false" customHeight="false" outlineLevel="0" collapsed="false">
      <c r="B73" s="111" t="n">
        <f aca="false">EOMONTH(B72,0)+1</f>
        <v>38869</v>
      </c>
      <c r="C73" s="110" t="n">
        <v>3.3575</v>
      </c>
      <c r="D73" s="110" t="n">
        <v>0.0025</v>
      </c>
      <c r="E73" s="110" t="n">
        <v>0.5</v>
      </c>
      <c r="F73" s="110" t="n">
        <v>0.03</v>
      </c>
      <c r="G73" s="110" t="n">
        <v>0.25</v>
      </c>
      <c r="H73" s="110" t="n">
        <v>-0.36</v>
      </c>
      <c r="I73" s="110" t="n">
        <v>-0.07</v>
      </c>
      <c r="J73" s="110" t="n">
        <v>-0.225</v>
      </c>
      <c r="K73" s="112" t="n">
        <v>-0.065</v>
      </c>
      <c r="L73" s="110" t="n">
        <v>-0.25</v>
      </c>
      <c r="M73" s="110" t="n">
        <v>-0.455</v>
      </c>
      <c r="N73" s="110" t="n">
        <v>-0.44</v>
      </c>
      <c r="O73" s="110" t="n">
        <v>-0.14</v>
      </c>
      <c r="P73" s="110" t="n">
        <v>0.3</v>
      </c>
      <c r="Q73" s="110" t="n">
        <v>-0.075</v>
      </c>
    </row>
    <row r="74" customFormat="false" ht="12" hidden="false" customHeight="false" outlineLevel="0" collapsed="false">
      <c r="B74" s="111" t="n">
        <f aca="false">EOMONTH(B73,0)+1</f>
        <v>38899</v>
      </c>
      <c r="C74" s="110" t="n">
        <v>3.4035</v>
      </c>
      <c r="D74" s="110" t="n">
        <v>0.0025</v>
      </c>
      <c r="E74" s="110" t="n">
        <v>0.5</v>
      </c>
      <c r="F74" s="110" t="n">
        <v>0.03</v>
      </c>
      <c r="G74" s="110" t="n">
        <v>0.25</v>
      </c>
      <c r="H74" s="110" t="n">
        <v>-0.36</v>
      </c>
      <c r="I74" s="110" t="n">
        <v>-0.07</v>
      </c>
      <c r="J74" s="110" t="n">
        <v>-0.225</v>
      </c>
      <c r="K74" s="112" t="n">
        <v>-0.065</v>
      </c>
      <c r="L74" s="110" t="n">
        <v>-0.25</v>
      </c>
      <c r="M74" s="110" t="n">
        <v>-0.455</v>
      </c>
      <c r="N74" s="110" t="n">
        <v>-0.44</v>
      </c>
      <c r="O74" s="110" t="n">
        <v>-0.14</v>
      </c>
      <c r="P74" s="110" t="n">
        <v>0.3</v>
      </c>
      <c r="Q74" s="110" t="n">
        <v>-0.075</v>
      </c>
    </row>
    <row r="75" customFormat="false" ht="12" hidden="false" customHeight="false" outlineLevel="0" collapsed="false">
      <c r="B75" s="111" t="n">
        <f aca="false">EOMONTH(B74,0)+1</f>
        <v>38930</v>
      </c>
      <c r="C75" s="110" t="n">
        <v>3.4365</v>
      </c>
      <c r="D75" s="110" t="n">
        <v>0.0025</v>
      </c>
      <c r="E75" s="110" t="n">
        <v>0.5</v>
      </c>
      <c r="F75" s="110" t="n">
        <v>0.03</v>
      </c>
      <c r="G75" s="110" t="n">
        <v>0.25</v>
      </c>
      <c r="H75" s="110" t="n">
        <v>-0.36</v>
      </c>
      <c r="I75" s="110" t="n">
        <v>-0.07</v>
      </c>
      <c r="J75" s="110" t="n">
        <v>-0.225</v>
      </c>
      <c r="K75" s="112" t="n">
        <v>-0.065</v>
      </c>
      <c r="L75" s="110" t="n">
        <v>-0.25</v>
      </c>
      <c r="M75" s="110" t="n">
        <v>-0.455</v>
      </c>
      <c r="N75" s="110" t="n">
        <v>-0.44</v>
      </c>
      <c r="O75" s="110" t="n">
        <v>-0.14</v>
      </c>
      <c r="P75" s="110" t="n">
        <v>0.3</v>
      </c>
      <c r="Q75" s="110" t="n">
        <v>-0.075</v>
      </c>
    </row>
    <row r="76" customFormat="false" ht="12" hidden="false" customHeight="false" outlineLevel="0" collapsed="false">
      <c r="B76" s="111" t="n">
        <f aca="false">EOMONTH(B75,0)+1</f>
        <v>38961</v>
      </c>
      <c r="C76" s="110" t="n">
        <v>3.4365</v>
      </c>
      <c r="D76" s="110" t="n">
        <v>0.0025</v>
      </c>
      <c r="E76" s="110" t="n">
        <v>0.5</v>
      </c>
      <c r="F76" s="110" t="n">
        <v>0.03</v>
      </c>
      <c r="G76" s="110" t="n">
        <v>0.25</v>
      </c>
      <c r="H76" s="110" t="n">
        <v>-0.36</v>
      </c>
      <c r="I76" s="110" t="n">
        <v>-0.07</v>
      </c>
      <c r="J76" s="110" t="n">
        <v>-0.225</v>
      </c>
      <c r="K76" s="112" t="n">
        <v>-0.065</v>
      </c>
      <c r="L76" s="110" t="n">
        <v>-0.25</v>
      </c>
      <c r="M76" s="110" t="n">
        <v>-0.455</v>
      </c>
      <c r="N76" s="110" t="n">
        <v>-0.44</v>
      </c>
      <c r="O76" s="110" t="n">
        <v>-0.14</v>
      </c>
      <c r="P76" s="110" t="n">
        <v>0.3</v>
      </c>
      <c r="Q76" s="110" t="n">
        <v>-0.075</v>
      </c>
    </row>
    <row r="77" customFormat="false" ht="12" hidden="false" customHeight="false" outlineLevel="0" collapsed="false">
      <c r="B77" s="111" t="n">
        <f aca="false">EOMONTH(B76,0)+1</f>
        <v>38991</v>
      </c>
      <c r="C77" s="110" t="n">
        <v>3.4405</v>
      </c>
      <c r="D77" s="110" t="n">
        <v>0.0025</v>
      </c>
      <c r="E77" s="110" t="n">
        <v>0.5</v>
      </c>
      <c r="F77" s="110" t="n">
        <v>0.03</v>
      </c>
      <c r="G77" s="110" t="n">
        <v>0.25</v>
      </c>
      <c r="H77" s="110" t="n">
        <v>-0.36</v>
      </c>
      <c r="I77" s="110" t="n">
        <v>-0.07</v>
      </c>
      <c r="J77" s="110" t="n">
        <v>-0.225</v>
      </c>
      <c r="K77" s="112" t="n">
        <v>-0.065</v>
      </c>
      <c r="L77" s="110" t="n">
        <v>-0.25</v>
      </c>
      <c r="M77" s="110" t="n">
        <v>-0.455</v>
      </c>
      <c r="N77" s="110" t="n">
        <v>-0.44</v>
      </c>
      <c r="O77" s="110" t="n">
        <v>-0.14</v>
      </c>
      <c r="P77" s="110" t="n">
        <v>0.3</v>
      </c>
      <c r="Q77" s="110" t="n">
        <v>-0.075</v>
      </c>
    </row>
    <row r="78" customFormat="false" ht="12" hidden="false" customHeight="false" outlineLevel="0" collapsed="false">
      <c r="B78" s="111" t="n">
        <f aca="false">EOMONTH(B77,0)+1</f>
        <v>39022</v>
      </c>
      <c r="C78" s="110" t="n">
        <v>3.6045</v>
      </c>
      <c r="D78" s="110" t="n">
        <v>0.0025</v>
      </c>
      <c r="E78" s="110" t="n">
        <v>0.49</v>
      </c>
      <c r="F78" s="110" t="n">
        <v>0.14</v>
      </c>
      <c r="G78" s="110" t="n">
        <v>0.24</v>
      </c>
      <c r="H78" s="110" t="n">
        <v>-0.21</v>
      </c>
      <c r="I78" s="110" t="n">
        <v>-0.07</v>
      </c>
      <c r="J78" s="110" t="n">
        <v>-0.145</v>
      </c>
      <c r="K78" s="112" t="n">
        <v>-0.065</v>
      </c>
      <c r="L78" s="110" t="n">
        <v>0.248</v>
      </c>
      <c r="M78" s="110" t="n">
        <v>-0.405</v>
      </c>
      <c r="N78" s="110" t="n">
        <v>-0.29</v>
      </c>
      <c r="O78" s="110" t="n">
        <v>-0.14</v>
      </c>
      <c r="P78" s="110" t="n">
        <v>0.29</v>
      </c>
      <c r="Q78" s="110" t="n">
        <v>-0.075</v>
      </c>
    </row>
    <row r="79" customFormat="false" ht="12" hidden="false" customHeight="false" outlineLevel="0" collapsed="false">
      <c r="B79" s="111" t="n">
        <f aca="false">EOMONTH(B78,0)+1</f>
        <v>39052</v>
      </c>
      <c r="C79" s="110" t="n">
        <v>3.7725</v>
      </c>
      <c r="D79" s="110" t="n">
        <v>0.0025</v>
      </c>
      <c r="E79" s="110" t="n">
        <v>0.49</v>
      </c>
      <c r="F79" s="110" t="n">
        <v>0.14</v>
      </c>
      <c r="G79" s="110" t="n">
        <v>0.24</v>
      </c>
      <c r="H79" s="110" t="n">
        <v>-0.21</v>
      </c>
      <c r="I79" s="110" t="n">
        <v>-0.07</v>
      </c>
      <c r="J79" s="110" t="n">
        <v>-0.145</v>
      </c>
      <c r="K79" s="112" t="n">
        <v>-0.065</v>
      </c>
      <c r="L79" s="110" t="n">
        <v>0.308</v>
      </c>
      <c r="M79" s="110" t="n">
        <v>-0.405</v>
      </c>
      <c r="N79" s="110" t="n">
        <v>-0.29</v>
      </c>
      <c r="O79" s="110" t="n">
        <v>-0.1425</v>
      </c>
      <c r="P79" s="110" t="n">
        <v>0.29</v>
      </c>
      <c r="Q79" s="110" t="n">
        <v>-0.075</v>
      </c>
    </row>
    <row r="80" customFormat="false" ht="12" hidden="false" customHeight="false" outlineLevel="0" collapsed="false">
      <c r="B80" s="111" t="n">
        <f aca="false">EOMONTH(B79,0)+1</f>
        <v>39083</v>
      </c>
      <c r="C80" s="110" t="n">
        <v>3.8475</v>
      </c>
      <c r="D80" s="110" t="n">
        <v>0.0025</v>
      </c>
      <c r="E80" s="110" t="n">
        <v>0.49</v>
      </c>
      <c r="F80" s="110" t="n">
        <v>0.14</v>
      </c>
      <c r="G80" s="110" t="n">
        <v>0.24</v>
      </c>
      <c r="H80" s="110" t="n">
        <v>-0.21</v>
      </c>
      <c r="I80" s="110" t="n">
        <v>-0.07</v>
      </c>
      <c r="J80" s="110" t="n">
        <v>-0.145</v>
      </c>
      <c r="K80" s="112" t="n">
        <v>-0.06</v>
      </c>
      <c r="L80" s="110" t="n">
        <v>0.378</v>
      </c>
      <c r="M80" s="110" t="n">
        <v>-0.405</v>
      </c>
      <c r="N80" s="110" t="n">
        <v>-0.29</v>
      </c>
      <c r="O80" s="110" t="n">
        <v>-0.145</v>
      </c>
      <c r="P80" s="110" t="n">
        <v>0.29</v>
      </c>
      <c r="Q80" s="110" t="n">
        <v>-0.07</v>
      </c>
    </row>
    <row r="81" customFormat="false" ht="12" hidden="false" customHeight="false" outlineLevel="0" collapsed="false">
      <c r="B81" s="111" t="n">
        <f aca="false">EOMONTH(B80,0)+1</f>
        <v>39114</v>
      </c>
      <c r="C81" s="110" t="n">
        <v>3.7325</v>
      </c>
      <c r="D81" s="110" t="n">
        <v>0.0025</v>
      </c>
      <c r="E81" s="110" t="n">
        <v>0.49</v>
      </c>
      <c r="F81" s="110" t="n">
        <v>0.14</v>
      </c>
      <c r="G81" s="110" t="n">
        <v>0.24</v>
      </c>
      <c r="H81" s="110" t="n">
        <v>-0.21</v>
      </c>
      <c r="I81" s="110" t="n">
        <v>-0.07</v>
      </c>
      <c r="J81" s="110" t="n">
        <v>-0.145</v>
      </c>
      <c r="K81" s="112" t="n">
        <v>-0.06</v>
      </c>
      <c r="L81" s="110" t="n">
        <v>0.248</v>
      </c>
      <c r="M81" s="110" t="n">
        <v>-0.405</v>
      </c>
      <c r="N81" s="110" t="n">
        <v>-0.29</v>
      </c>
      <c r="O81" s="110" t="n">
        <v>-0.1375</v>
      </c>
      <c r="P81" s="110" t="n">
        <v>0.29</v>
      </c>
      <c r="Q81" s="110" t="n">
        <v>-0.07</v>
      </c>
    </row>
    <row r="82" customFormat="false" ht="12" hidden="false" customHeight="false" outlineLevel="0" collapsed="false">
      <c r="B82" s="111" t="n">
        <f aca="false">EOMONTH(B81,0)+1</f>
        <v>39142</v>
      </c>
      <c r="C82" s="110" t="n">
        <v>3.5905</v>
      </c>
      <c r="D82" s="110" t="n">
        <v>0.0025</v>
      </c>
      <c r="E82" s="110" t="n">
        <v>0.49</v>
      </c>
      <c r="F82" s="110" t="n">
        <v>0.14</v>
      </c>
      <c r="G82" s="110" t="n">
        <v>0.24</v>
      </c>
      <c r="H82" s="110" t="n">
        <v>-0.21</v>
      </c>
      <c r="I82" s="110" t="n">
        <v>-0.07</v>
      </c>
      <c r="J82" s="110" t="n">
        <v>-0.145</v>
      </c>
      <c r="K82" s="112" t="n">
        <v>-0.06</v>
      </c>
      <c r="L82" s="110" t="n">
        <v>0.068</v>
      </c>
      <c r="M82" s="110" t="n">
        <v>-0.405</v>
      </c>
      <c r="N82" s="110" t="n">
        <v>-0.29</v>
      </c>
      <c r="O82" s="110" t="n">
        <v>-0.135</v>
      </c>
      <c r="P82" s="110" t="n">
        <v>0.29</v>
      </c>
      <c r="Q82" s="110" t="n">
        <v>-0.07</v>
      </c>
    </row>
    <row r="83" customFormat="false" ht="12" hidden="false" customHeight="false" outlineLevel="0" collapsed="false">
      <c r="B83" s="111" t="n">
        <f aca="false">EOMONTH(B82,0)+1</f>
        <v>39173</v>
      </c>
      <c r="C83" s="110" t="n">
        <v>3.4205</v>
      </c>
      <c r="D83" s="110" t="n">
        <v>0.0025</v>
      </c>
      <c r="E83" s="110" t="n">
        <v>0.5</v>
      </c>
      <c r="F83" s="110" t="n">
        <v>0.03</v>
      </c>
      <c r="G83" s="110" t="n">
        <v>0.25</v>
      </c>
      <c r="H83" s="110" t="n">
        <v>-0.36</v>
      </c>
      <c r="I83" s="110" t="n">
        <v>-0.07</v>
      </c>
      <c r="J83" s="110" t="n">
        <v>-0.225</v>
      </c>
      <c r="K83" s="112" t="n">
        <v>-0.06</v>
      </c>
      <c r="L83" s="110" t="n">
        <v>-0.25</v>
      </c>
      <c r="M83" s="110" t="n">
        <v>-0.455</v>
      </c>
      <c r="N83" s="110" t="n">
        <v>-0.44</v>
      </c>
      <c r="O83" s="110" t="n">
        <v>-0.14</v>
      </c>
      <c r="P83" s="110" t="n">
        <v>0.3</v>
      </c>
      <c r="Q83" s="110" t="n">
        <v>-0.07</v>
      </c>
    </row>
    <row r="84" customFormat="false" ht="12" hidden="false" customHeight="false" outlineLevel="0" collapsed="false">
      <c r="B84" s="111" t="n">
        <f aca="false">EOMONTH(B83,0)+1</f>
        <v>39203</v>
      </c>
      <c r="C84" s="110" t="n">
        <v>3.4155</v>
      </c>
      <c r="D84" s="110" t="n">
        <v>0.0025</v>
      </c>
      <c r="E84" s="110" t="n">
        <v>0.5</v>
      </c>
      <c r="F84" s="110" t="n">
        <v>0.03</v>
      </c>
      <c r="G84" s="110" t="n">
        <v>0.25</v>
      </c>
      <c r="H84" s="110" t="n">
        <v>-0.36</v>
      </c>
      <c r="I84" s="110" t="n">
        <v>-0.07</v>
      </c>
      <c r="J84" s="110" t="n">
        <v>-0.225</v>
      </c>
      <c r="K84" s="112" t="n">
        <v>-0.06</v>
      </c>
      <c r="L84" s="110" t="n">
        <v>-0.25</v>
      </c>
      <c r="M84" s="110" t="n">
        <v>-0.455</v>
      </c>
      <c r="N84" s="110" t="n">
        <v>-0.44</v>
      </c>
      <c r="O84" s="110" t="n">
        <v>-0.14</v>
      </c>
      <c r="P84" s="110" t="n">
        <v>0.3</v>
      </c>
      <c r="Q84" s="110" t="n">
        <v>-0.07</v>
      </c>
    </row>
    <row r="85" customFormat="false" ht="12" hidden="false" customHeight="false" outlineLevel="0" collapsed="false">
      <c r="B85" s="111" t="n">
        <f aca="false">EOMONTH(B84,0)+1</f>
        <v>39234</v>
      </c>
      <c r="C85" s="110" t="n">
        <v>3.4475</v>
      </c>
      <c r="D85" s="110" t="n">
        <v>0.0025</v>
      </c>
      <c r="E85" s="110" t="n">
        <v>0.5</v>
      </c>
      <c r="F85" s="110" t="n">
        <v>0.03</v>
      </c>
      <c r="G85" s="110" t="n">
        <v>0.25</v>
      </c>
      <c r="H85" s="110" t="n">
        <v>-0.36</v>
      </c>
      <c r="I85" s="110" t="n">
        <v>-0.07</v>
      </c>
      <c r="J85" s="110" t="n">
        <v>-0.225</v>
      </c>
      <c r="K85" s="112" t="n">
        <v>-0.06</v>
      </c>
      <c r="L85" s="110" t="n">
        <v>-0.25</v>
      </c>
      <c r="M85" s="110" t="n">
        <v>-0.455</v>
      </c>
      <c r="N85" s="110" t="n">
        <v>-0.44</v>
      </c>
      <c r="O85" s="110" t="n">
        <v>-0.14</v>
      </c>
      <c r="P85" s="110" t="n">
        <v>0.3</v>
      </c>
      <c r="Q85" s="110" t="n">
        <v>-0.07</v>
      </c>
    </row>
    <row r="86" customFormat="false" ht="12" hidden="false" customHeight="false" outlineLevel="0" collapsed="false">
      <c r="B86" s="111" t="n">
        <f aca="false">EOMONTH(B85,0)+1</f>
        <v>39264</v>
      </c>
      <c r="C86" s="110" t="n">
        <v>3.4935</v>
      </c>
      <c r="D86" s="110" t="n">
        <v>0.0025</v>
      </c>
      <c r="E86" s="110" t="n">
        <v>0.5</v>
      </c>
      <c r="F86" s="110" t="n">
        <v>0.03</v>
      </c>
      <c r="G86" s="110" t="n">
        <v>0.25</v>
      </c>
      <c r="H86" s="110" t="n">
        <v>-0.36</v>
      </c>
      <c r="I86" s="110" t="n">
        <v>-0.07</v>
      </c>
      <c r="J86" s="110" t="n">
        <v>-0.225</v>
      </c>
      <c r="K86" s="112" t="n">
        <v>-0.06</v>
      </c>
      <c r="L86" s="110" t="n">
        <v>-0.25</v>
      </c>
      <c r="M86" s="110" t="n">
        <v>-0.455</v>
      </c>
      <c r="N86" s="110" t="n">
        <v>-0.44</v>
      </c>
      <c r="O86" s="110" t="n">
        <v>-0.14</v>
      </c>
      <c r="P86" s="110" t="n">
        <v>0.3</v>
      </c>
      <c r="Q86" s="110" t="n">
        <v>-0.07</v>
      </c>
    </row>
    <row r="87" customFormat="false" ht="12" hidden="false" customHeight="false" outlineLevel="0" collapsed="false">
      <c r="B87" s="111" t="n">
        <f aca="false">EOMONTH(B86,0)+1</f>
        <v>39295</v>
      </c>
      <c r="C87" s="110" t="n">
        <v>3.5265</v>
      </c>
      <c r="D87" s="110" t="n">
        <v>0.0025</v>
      </c>
      <c r="E87" s="110" t="n">
        <v>0.5</v>
      </c>
      <c r="F87" s="110" t="n">
        <v>0.03</v>
      </c>
      <c r="G87" s="110" t="n">
        <v>0.25</v>
      </c>
      <c r="H87" s="110" t="n">
        <v>-0.36</v>
      </c>
      <c r="I87" s="110" t="n">
        <v>-0.07</v>
      </c>
      <c r="J87" s="110" t="n">
        <v>-0.225</v>
      </c>
      <c r="K87" s="112" t="n">
        <v>-0.06</v>
      </c>
      <c r="L87" s="110" t="n">
        <v>-0.25</v>
      </c>
      <c r="M87" s="110" t="n">
        <v>-0.455</v>
      </c>
      <c r="N87" s="110" t="n">
        <v>-0.44</v>
      </c>
      <c r="O87" s="110" t="n">
        <v>-0.14</v>
      </c>
      <c r="P87" s="110" t="n">
        <v>0.3</v>
      </c>
      <c r="Q87" s="110" t="n">
        <v>-0.07</v>
      </c>
    </row>
    <row r="88" customFormat="false" ht="12" hidden="false" customHeight="false" outlineLevel="0" collapsed="false">
      <c r="B88" s="111" t="n">
        <f aca="false">EOMONTH(B87,0)+1</f>
        <v>39326</v>
      </c>
      <c r="C88" s="110" t="n">
        <v>3.5265</v>
      </c>
      <c r="D88" s="110" t="n">
        <v>0.0025</v>
      </c>
      <c r="E88" s="110" t="n">
        <v>0.5</v>
      </c>
      <c r="F88" s="110" t="n">
        <v>0.03</v>
      </c>
      <c r="G88" s="110" t="n">
        <v>0.25</v>
      </c>
      <c r="H88" s="110" t="n">
        <v>-0.36</v>
      </c>
      <c r="I88" s="110" t="n">
        <v>-0.07</v>
      </c>
      <c r="J88" s="110" t="n">
        <v>-0.225</v>
      </c>
      <c r="K88" s="112" t="n">
        <v>-0.06</v>
      </c>
      <c r="L88" s="110" t="n">
        <v>-0.25</v>
      </c>
      <c r="M88" s="110" t="n">
        <v>-0.455</v>
      </c>
      <c r="N88" s="110" t="n">
        <v>-0.44</v>
      </c>
      <c r="O88" s="110" t="n">
        <v>-0.14</v>
      </c>
      <c r="P88" s="110" t="n">
        <v>0.3</v>
      </c>
      <c r="Q88" s="110" t="n">
        <v>-0.07</v>
      </c>
    </row>
    <row r="89" customFormat="false" ht="12" hidden="false" customHeight="false" outlineLevel="0" collapsed="false">
      <c r="B89" s="111" t="n">
        <f aca="false">EOMONTH(B88,0)+1</f>
        <v>39356</v>
      </c>
      <c r="C89" s="110" t="n">
        <v>3.5305</v>
      </c>
      <c r="D89" s="110" t="n">
        <v>0.0025</v>
      </c>
      <c r="E89" s="110" t="n">
        <v>0.5</v>
      </c>
      <c r="F89" s="110" t="n">
        <v>0.03</v>
      </c>
      <c r="G89" s="110" t="n">
        <v>0.25</v>
      </c>
      <c r="H89" s="110" t="n">
        <v>-0.36</v>
      </c>
      <c r="I89" s="110" t="n">
        <v>-0.07</v>
      </c>
      <c r="J89" s="110" t="n">
        <v>-0.225</v>
      </c>
      <c r="K89" s="112" t="n">
        <v>-0.06</v>
      </c>
      <c r="L89" s="110" t="n">
        <v>-0.25</v>
      </c>
      <c r="M89" s="110" t="n">
        <v>-0.455</v>
      </c>
      <c r="N89" s="110" t="n">
        <v>-0.44</v>
      </c>
      <c r="O89" s="110" t="n">
        <v>-0.14</v>
      </c>
      <c r="P89" s="110" t="n">
        <v>0.3</v>
      </c>
      <c r="Q89" s="110" t="n">
        <v>-0.07</v>
      </c>
    </row>
    <row r="90" customFormat="false" ht="12" hidden="false" customHeight="false" outlineLevel="0" collapsed="false">
      <c r="B90" s="111" t="n">
        <f aca="false">EOMONTH(B89,0)+1</f>
        <v>39387</v>
      </c>
      <c r="C90" s="110" t="n">
        <v>3.6945</v>
      </c>
      <c r="D90" s="110" t="n">
        <v>0.0025</v>
      </c>
      <c r="E90" s="110" t="n">
        <v>0.49</v>
      </c>
      <c r="F90" s="110" t="n">
        <v>0.14</v>
      </c>
      <c r="G90" s="110" t="n">
        <v>0.24</v>
      </c>
      <c r="H90" s="110" t="n">
        <v>-0.2</v>
      </c>
      <c r="I90" s="110" t="n">
        <v>-0.07</v>
      </c>
      <c r="J90" s="110" t="n">
        <v>-0.145</v>
      </c>
      <c r="K90" s="112" t="n">
        <v>-0.06</v>
      </c>
      <c r="L90" s="110" t="n">
        <v>0.248</v>
      </c>
      <c r="M90" s="110" t="n">
        <v>-0.425</v>
      </c>
      <c r="N90" s="110" t="n">
        <v>-0.28</v>
      </c>
      <c r="O90" s="110" t="n">
        <v>-0.14</v>
      </c>
      <c r="P90" s="110" t="n">
        <v>0.29</v>
      </c>
      <c r="Q90" s="110" t="n">
        <v>-0.07</v>
      </c>
    </row>
    <row r="91" customFormat="false" ht="12" hidden="false" customHeight="false" outlineLevel="0" collapsed="false">
      <c r="B91" s="111" t="n">
        <f aca="false">EOMONTH(B90,0)+1</f>
        <v>39417</v>
      </c>
      <c r="C91" s="110" t="n">
        <v>3.8625</v>
      </c>
      <c r="D91" s="110" t="n">
        <v>0.0025</v>
      </c>
      <c r="E91" s="110" t="n">
        <v>0.49</v>
      </c>
      <c r="F91" s="110" t="n">
        <v>0.14</v>
      </c>
      <c r="G91" s="110" t="n">
        <v>0.24</v>
      </c>
      <c r="H91" s="110" t="n">
        <v>-0.2</v>
      </c>
      <c r="I91" s="110" t="n">
        <v>-0.07</v>
      </c>
      <c r="J91" s="110" t="n">
        <v>-0.145</v>
      </c>
      <c r="K91" s="112" t="n">
        <v>-0.06</v>
      </c>
      <c r="L91" s="110" t="n">
        <v>0.308</v>
      </c>
      <c r="M91" s="110" t="n">
        <v>-0.425</v>
      </c>
      <c r="N91" s="110" t="n">
        <v>-0.28</v>
      </c>
      <c r="O91" s="110" t="n">
        <v>-0.1425</v>
      </c>
      <c r="P91" s="110" t="n">
        <v>0.29</v>
      </c>
      <c r="Q91" s="110" t="n">
        <v>-0.07</v>
      </c>
    </row>
    <row r="92" customFormat="false" ht="12" hidden="false" customHeight="false" outlineLevel="0" collapsed="false">
      <c r="B92" s="111" t="n">
        <f aca="false">EOMONTH(B91,0)+1</f>
        <v>39448</v>
      </c>
      <c r="C92" s="110" t="n">
        <v>3.94</v>
      </c>
      <c r="D92" s="110" t="n">
        <v>0.0025</v>
      </c>
      <c r="E92" s="110" t="n">
        <v>0.49</v>
      </c>
      <c r="F92" s="110" t="n">
        <v>0.14</v>
      </c>
      <c r="G92" s="110" t="n">
        <v>0.24</v>
      </c>
      <c r="H92" s="110" t="n">
        <v>-0.2</v>
      </c>
      <c r="I92" s="110" t="n">
        <v>-0.07</v>
      </c>
      <c r="J92" s="110" t="n">
        <v>-0.145</v>
      </c>
      <c r="K92" s="112" t="n">
        <v>-0.06</v>
      </c>
      <c r="L92" s="110" t="n">
        <v>0.378</v>
      </c>
      <c r="M92" s="110" t="n">
        <v>-0.425</v>
      </c>
      <c r="N92" s="110" t="n">
        <v>-0.28</v>
      </c>
      <c r="O92" s="110" t="n">
        <v>-0.145</v>
      </c>
      <c r="P92" s="110" t="n">
        <v>0.29</v>
      </c>
      <c r="Q92" s="110" t="n">
        <v>-0.07</v>
      </c>
    </row>
    <row r="93" customFormat="false" ht="12" hidden="false" customHeight="false" outlineLevel="0" collapsed="false">
      <c r="B93" s="111" t="n">
        <f aca="false">EOMONTH(B92,0)+1</f>
        <v>39479</v>
      </c>
      <c r="C93" s="110" t="n">
        <v>3.825</v>
      </c>
      <c r="D93" s="110" t="n">
        <v>0.0025</v>
      </c>
      <c r="E93" s="110" t="n">
        <v>0.49</v>
      </c>
      <c r="F93" s="110" t="n">
        <v>0.14</v>
      </c>
      <c r="G93" s="110" t="n">
        <v>0.24</v>
      </c>
      <c r="H93" s="110" t="n">
        <v>-0.2</v>
      </c>
      <c r="I93" s="110" t="n">
        <v>-0.07</v>
      </c>
      <c r="J93" s="110" t="n">
        <v>-0.145</v>
      </c>
      <c r="K93" s="112" t="n">
        <v>-0.06</v>
      </c>
      <c r="L93" s="110" t="n">
        <v>0.248</v>
      </c>
      <c r="M93" s="110" t="n">
        <v>-0.425</v>
      </c>
      <c r="N93" s="110" t="n">
        <v>-0.28</v>
      </c>
      <c r="O93" s="110" t="n">
        <v>-0.1375</v>
      </c>
      <c r="P93" s="110" t="n">
        <v>0.29</v>
      </c>
      <c r="Q93" s="110" t="n">
        <v>-0.07</v>
      </c>
    </row>
    <row r="94" customFormat="false" ht="12" hidden="false" customHeight="false" outlineLevel="0" collapsed="false">
      <c r="B94" s="111" t="n">
        <f aca="false">EOMONTH(B93,0)+1</f>
        <v>39508</v>
      </c>
      <c r="C94" s="110" t="n">
        <v>3.683</v>
      </c>
      <c r="D94" s="110" t="n">
        <v>0.0025</v>
      </c>
      <c r="E94" s="110" t="n">
        <v>0.49</v>
      </c>
      <c r="F94" s="110" t="n">
        <v>0.14</v>
      </c>
      <c r="G94" s="110" t="n">
        <v>0.24</v>
      </c>
      <c r="H94" s="110" t="n">
        <v>-0.2</v>
      </c>
      <c r="I94" s="110" t="n">
        <v>-0.07</v>
      </c>
      <c r="J94" s="110" t="n">
        <v>-0.145</v>
      </c>
      <c r="K94" s="112" t="n">
        <v>-0.06</v>
      </c>
      <c r="L94" s="110" t="n">
        <v>0.068</v>
      </c>
      <c r="M94" s="110" t="n">
        <v>-0.425</v>
      </c>
      <c r="N94" s="110" t="n">
        <v>-0.28</v>
      </c>
      <c r="O94" s="110" t="n">
        <v>-0.135</v>
      </c>
      <c r="P94" s="110" t="n">
        <v>0.29</v>
      </c>
      <c r="Q94" s="110" t="n">
        <v>-0.07</v>
      </c>
    </row>
    <row r="95" customFormat="false" ht="12" hidden="false" customHeight="false" outlineLevel="0" collapsed="false">
      <c r="B95" s="111" t="n">
        <f aca="false">EOMONTH(B94,0)+1</f>
        <v>39539</v>
      </c>
      <c r="C95" s="110" t="n">
        <v>3.513</v>
      </c>
      <c r="D95" s="110" t="n">
        <v>0.0025</v>
      </c>
      <c r="E95" s="110" t="n">
        <v>0.5</v>
      </c>
      <c r="F95" s="110" t="n">
        <v>0.03</v>
      </c>
      <c r="G95" s="110" t="n">
        <v>0.25</v>
      </c>
      <c r="H95" s="110" t="n">
        <v>-0.36</v>
      </c>
      <c r="I95" s="110" t="n">
        <v>-0.07</v>
      </c>
      <c r="J95" s="110" t="n">
        <v>-0.225</v>
      </c>
      <c r="K95" s="112" t="n">
        <v>-0.06</v>
      </c>
      <c r="L95" s="110" t="n">
        <v>-0.25</v>
      </c>
      <c r="M95" s="110" t="n">
        <v>-0.49</v>
      </c>
      <c r="N95" s="110" t="n">
        <v>-0.44</v>
      </c>
      <c r="O95" s="110" t="n">
        <v>-0.14</v>
      </c>
      <c r="P95" s="110" t="n">
        <v>0.3</v>
      </c>
      <c r="Q95" s="110" t="n">
        <v>-0.07</v>
      </c>
    </row>
    <row r="96" customFormat="false" ht="12" hidden="false" customHeight="false" outlineLevel="0" collapsed="false">
      <c r="B96" s="111" t="n">
        <f aca="false">EOMONTH(B95,0)+1</f>
        <v>39569</v>
      </c>
      <c r="C96" s="110" t="n">
        <v>3.508</v>
      </c>
      <c r="D96" s="110" t="n">
        <v>0.0025</v>
      </c>
      <c r="E96" s="110" t="n">
        <v>0.5</v>
      </c>
      <c r="F96" s="110" t="n">
        <v>0.03</v>
      </c>
      <c r="G96" s="110" t="n">
        <v>0.25</v>
      </c>
      <c r="H96" s="110" t="n">
        <v>-0.36</v>
      </c>
      <c r="I96" s="110" t="n">
        <v>-0.07</v>
      </c>
      <c r="J96" s="110" t="n">
        <v>-0.225</v>
      </c>
      <c r="K96" s="112" t="n">
        <v>-0.06</v>
      </c>
      <c r="L96" s="110" t="n">
        <v>-0.25</v>
      </c>
      <c r="M96" s="110" t="n">
        <v>-0.49</v>
      </c>
      <c r="N96" s="110" t="n">
        <v>-0.44</v>
      </c>
      <c r="O96" s="110" t="n">
        <v>-0.14</v>
      </c>
      <c r="P96" s="110" t="n">
        <v>0.3</v>
      </c>
      <c r="Q96" s="110" t="n">
        <v>-0.07</v>
      </c>
    </row>
    <row r="97" customFormat="false" ht="12" hidden="false" customHeight="false" outlineLevel="0" collapsed="false">
      <c r="B97" s="111" t="n">
        <f aca="false">EOMONTH(B96,0)+1</f>
        <v>39600</v>
      </c>
      <c r="C97" s="110" t="n">
        <v>3.54</v>
      </c>
      <c r="D97" s="110" t="n">
        <v>0.0025</v>
      </c>
      <c r="E97" s="110" t="n">
        <v>0.5</v>
      </c>
      <c r="F97" s="110" t="n">
        <v>0.03</v>
      </c>
      <c r="G97" s="110" t="n">
        <v>0.25</v>
      </c>
      <c r="H97" s="110" t="n">
        <v>-0.36</v>
      </c>
      <c r="I97" s="110" t="n">
        <v>-0.07</v>
      </c>
      <c r="J97" s="110" t="n">
        <v>-0.225</v>
      </c>
      <c r="K97" s="112" t="n">
        <v>-0.06</v>
      </c>
      <c r="L97" s="110" t="n">
        <v>-0.25</v>
      </c>
      <c r="M97" s="110" t="n">
        <v>-0.49</v>
      </c>
      <c r="N97" s="110" t="n">
        <v>-0.44</v>
      </c>
      <c r="O97" s="110" t="n">
        <v>-0.14</v>
      </c>
      <c r="P97" s="110" t="n">
        <v>0.3</v>
      </c>
      <c r="Q97" s="110" t="n">
        <v>-0.07</v>
      </c>
    </row>
    <row r="98" customFormat="false" ht="12" hidden="false" customHeight="false" outlineLevel="0" collapsed="false">
      <c r="B98" s="111" t="n">
        <f aca="false">EOMONTH(B97,0)+1</f>
        <v>39630</v>
      </c>
      <c r="C98" s="110" t="n">
        <v>3.586</v>
      </c>
      <c r="D98" s="110" t="n">
        <v>0.0025</v>
      </c>
      <c r="E98" s="110" t="n">
        <v>0.5</v>
      </c>
      <c r="F98" s="110" t="n">
        <v>0.03</v>
      </c>
      <c r="G98" s="110" t="n">
        <v>0.25</v>
      </c>
      <c r="H98" s="110" t="n">
        <v>-0.36</v>
      </c>
      <c r="I98" s="110" t="n">
        <v>-0.07</v>
      </c>
      <c r="J98" s="110" t="n">
        <v>-0.225</v>
      </c>
      <c r="K98" s="112" t="n">
        <v>-0.06</v>
      </c>
      <c r="L98" s="110" t="n">
        <v>-0.25</v>
      </c>
      <c r="M98" s="110" t="n">
        <v>-0.49</v>
      </c>
      <c r="N98" s="110" t="n">
        <v>-0.44</v>
      </c>
      <c r="O98" s="110" t="n">
        <v>-0.14</v>
      </c>
      <c r="P98" s="110" t="n">
        <v>0.3</v>
      </c>
      <c r="Q98" s="110" t="n">
        <v>-0.07</v>
      </c>
    </row>
    <row r="99" customFormat="false" ht="12" hidden="false" customHeight="false" outlineLevel="0" collapsed="false">
      <c r="B99" s="111" t="n">
        <f aca="false">EOMONTH(B98,0)+1</f>
        <v>39661</v>
      </c>
      <c r="C99" s="110" t="n">
        <v>3.619</v>
      </c>
      <c r="D99" s="110" t="n">
        <v>0.0025</v>
      </c>
      <c r="E99" s="110" t="n">
        <v>0.5</v>
      </c>
      <c r="F99" s="110" t="n">
        <v>0.03</v>
      </c>
      <c r="G99" s="110" t="n">
        <v>0.25</v>
      </c>
      <c r="H99" s="110" t="n">
        <v>-0.36</v>
      </c>
      <c r="I99" s="110" t="n">
        <v>-0.07</v>
      </c>
      <c r="J99" s="110" t="n">
        <v>-0.225</v>
      </c>
      <c r="K99" s="112" t="n">
        <v>-0.06</v>
      </c>
      <c r="L99" s="110" t="n">
        <v>-0.25</v>
      </c>
      <c r="M99" s="110" t="n">
        <v>-0.49</v>
      </c>
      <c r="N99" s="110" t="n">
        <v>-0.44</v>
      </c>
      <c r="O99" s="110" t="n">
        <v>-0.14</v>
      </c>
      <c r="P99" s="110" t="n">
        <v>0.3</v>
      </c>
      <c r="Q99" s="110" t="n">
        <v>-0.07</v>
      </c>
    </row>
    <row r="100" customFormat="false" ht="12" hidden="false" customHeight="false" outlineLevel="0" collapsed="false">
      <c r="B100" s="111" t="n">
        <f aca="false">EOMONTH(B99,0)+1</f>
        <v>39692</v>
      </c>
      <c r="C100" s="110" t="n">
        <v>3.619</v>
      </c>
      <c r="D100" s="110" t="n">
        <v>0.0025</v>
      </c>
      <c r="E100" s="110" t="n">
        <v>0.5</v>
      </c>
      <c r="F100" s="110" t="n">
        <v>0.03</v>
      </c>
      <c r="G100" s="110" t="n">
        <v>0.25</v>
      </c>
      <c r="H100" s="110" t="n">
        <v>-0.36</v>
      </c>
      <c r="I100" s="110" t="n">
        <v>-0.07</v>
      </c>
      <c r="J100" s="110" t="n">
        <v>-0.225</v>
      </c>
      <c r="K100" s="112" t="n">
        <v>-0.06</v>
      </c>
      <c r="L100" s="110" t="n">
        <v>-0.25</v>
      </c>
      <c r="M100" s="110" t="n">
        <v>-0.49</v>
      </c>
      <c r="N100" s="110" t="n">
        <v>-0.44</v>
      </c>
      <c r="O100" s="110" t="n">
        <v>-0.14</v>
      </c>
      <c r="P100" s="110" t="n">
        <v>0.3</v>
      </c>
      <c r="Q100" s="110" t="n">
        <v>-0.07</v>
      </c>
    </row>
    <row r="101" customFormat="false" ht="12" hidden="false" customHeight="false" outlineLevel="0" collapsed="false">
      <c r="B101" s="111" t="n">
        <f aca="false">EOMONTH(B100,0)+1</f>
        <v>39722</v>
      </c>
      <c r="C101" s="110" t="n">
        <v>3.623</v>
      </c>
      <c r="D101" s="110" t="n">
        <v>0.0025</v>
      </c>
      <c r="E101" s="110" t="n">
        <v>0.5</v>
      </c>
      <c r="F101" s="110" t="n">
        <v>0.03</v>
      </c>
      <c r="G101" s="110" t="n">
        <v>0.25</v>
      </c>
      <c r="H101" s="110" t="n">
        <v>-0.36</v>
      </c>
      <c r="I101" s="110" t="n">
        <v>-0.07</v>
      </c>
      <c r="J101" s="110" t="n">
        <v>-0.225</v>
      </c>
      <c r="K101" s="112" t="n">
        <v>-0.06</v>
      </c>
      <c r="L101" s="110" t="n">
        <v>-0.25</v>
      </c>
      <c r="M101" s="110" t="n">
        <v>-0.49</v>
      </c>
      <c r="N101" s="110" t="n">
        <v>-0.44</v>
      </c>
      <c r="O101" s="110" t="n">
        <v>-0.14</v>
      </c>
      <c r="P101" s="110" t="n">
        <v>0.3</v>
      </c>
      <c r="Q101" s="110" t="n">
        <v>-0.07</v>
      </c>
    </row>
    <row r="102" customFormat="false" ht="12" hidden="false" customHeight="false" outlineLevel="0" collapsed="false">
      <c r="B102" s="111" t="n">
        <f aca="false">EOMONTH(B101,0)+1</f>
        <v>39753</v>
      </c>
      <c r="C102" s="110" t="n">
        <v>3.787</v>
      </c>
      <c r="D102" s="110" t="n">
        <v>0.0025</v>
      </c>
      <c r="E102" s="110" t="n">
        <v>0.52</v>
      </c>
      <c r="F102" s="110" t="n">
        <v>0</v>
      </c>
      <c r="G102" s="110" t="n">
        <v>0.24</v>
      </c>
      <c r="H102" s="110" t="n">
        <v>-0.2</v>
      </c>
      <c r="I102" s="110" t="n">
        <v>-0.07</v>
      </c>
      <c r="J102" s="110" t="n">
        <v>-0.145</v>
      </c>
      <c r="K102" s="112" t="n">
        <v>-0.06</v>
      </c>
      <c r="L102" s="110" t="n">
        <v>0.248</v>
      </c>
      <c r="M102" s="110" t="n">
        <v>-0.46</v>
      </c>
      <c r="N102" s="110" t="n">
        <v>-0.28</v>
      </c>
      <c r="O102" s="110" t="n">
        <v>-0.14</v>
      </c>
      <c r="P102" s="110" t="n">
        <v>0.32</v>
      </c>
      <c r="Q102" s="110" t="n">
        <v>-0.07</v>
      </c>
    </row>
    <row r="103" customFormat="false" ht="12" hidden="false" customHeight="false" outlineLevel="0" collapsed="false">
      <c r="B103" s="111" t="n">
        <f aca="false">EOMONTH(B102,0)+1</f>
        <v>39783</v>
      </c>
      <c r="C103" s="110" t="n">
        <v>3.955</v>
      </c>
      <c r="D103" s="110" t="n">
        <v>0.0025</v>
      </c>
      <c r="E103" s="110" t="n">
        <v>0.52</v>
      </c>
      <c r="F103" s="110" t="n">
        <v>0</v>
      </c>
      <c r="G103" s="110" t="n">
        <v>0.24</v>
      </c>
      <c r="H103" s="110" t="n">
        <v>-0.2</v>
      </c>
      <c r="I103" s="110" t="n">
        <v>-0.07</v>
      </c>
      <c r="J103" s="110" t="n">
        <v>-0.145</v>
      </c>
      <c r="K103" s="112" t="n">
        <v>-0.06</v>
      </c>
      <c r="L103" s="110" t="n">
        <v>0.308</v>
      </c>
      <c r="M103" s="110" t="n">
        <v>-0.46</v>
      </c>
      <c r="N103" s="110" t="n">
        <v>-0.28</v>
      </c>
      <c r="O103" s="110" t="n">
        <v>-0.1425</v>
      </c>
      <c r="P103" s="110" t="n">
        <v>0.32</v>
      </c>
      <c r="Q103" s="110" t="n">
        <v>-0.07</v>
      </c>
    </row>
    <row r="104" customFormat="false" ht="12" hidden="false" customHeight="false" outlineLevel="0" collapsed="false">
      <c r="B104" s="111" t="n">
        <f aca="false">EOMONTH(B103,0)+1</f>
        <v>39814</v>
      </c>
      <c r="C104" s="110" t="n">
        <v>4.035</v>
      </c>
      <c r="D104" s="110" t="n">
        <v>0.0025</v>
      </c>
      <c r="E104" s="110" t="n">
        <v>0.52</v>
      </c>
      <c r="F104" s="110" t="n">
        <v>0</v>
      </c>
      <c r="G104" s="110" t="n">
        <v>0.24</v>
      </c>
      <c r="H104" s="110" t="n">
        <v>-0.2</v>
      </c>
      <c r="I104" s="110" t="n">
        <v>-0.07</v>
      </c>
      <c r="J104" s="110" t="n">
        <v>-0.145</v>
      </c>
      <c r="K104" s="112" t="n">
        <v>-0.06</v>
      </c>
      <c r="L104" s="110" t="n">
        <v>0.378</v>
      </c>
      <c r="M104" s="110" t="n">
        <v>-0.46</v>
      </c>
      <c r="N104" s="110" t="n">
        <v>-0.28</v>
      </c>
      <c r="O104" s="110" t="n">
        <v>-0.145</v>
      </c>
      <c r="P104" s="110" t="n">
        <v>0.32</v>
      </c>
      <c r="Q104" s="110" t="n">
        <v>-0.07</v>
      </c>
    </row>
    <row r="105" customFormat="false" ht="12" hidden="false" customHeight="false" outlineLevel="0" collapsed="false">
      <c r="B105" s="111" t="n">
        <f aca="false">EOMONTH(B104,0)+1</f>
        <v>39845</v>
      </c>
      <c r="C105" s="110" t="n">
        <v>3.92</v>
      </c>
      <c r="D105" s="110" t="n">
        <v>0.0025</v>
      </c>
      <c r="E105" s="110" t="n">
        <v>0.52</v>
      </c>
      <c r="F105" s="110" t="n">
        <v>0</v>
      </c>
      <c r="G105" s="110" t="n">
        <v>0.24</v>
      </c>
      <c r="H105" s="110" t="n">
        <v>-0.2</v>
      </c>
      <c r="I105" s="110" t="n">
        <v>-0.07</v>
      </c>
      <c r="J105" s="110" t="n">
        <v>-0.145</v>
      </c>
      <c r="K105" s="112" t="n">
        <v>-0.06</v>
      </c>
      <c r="L105" s="110" t="n">
        <v>0.248</v>
      </c>
      <c r="M105" s="110" t="n">
        <v>-0.46</v>
      </c>
      <c r="N105" s="110" t="n">
        <v>-0.28</v>
      </c>
      <c r="O105" s="110" t="n">
        <v>-0.1375</v>
      </c>
      <c r="P105" s="110" t="n">
        <v>0.32</v>
      </c>
      <c r="Q105" s="110" t="n">
        <v>-0.07</v>
      </c>
    </row>
    <row r="106" customFormat="false" ht="12" hidden="false" customHeight="false" outlineLevel="0" collapsed="false">
      <c r="B106" s="111" t="n">
        <f aca="false">EOMONTH(B105,0)+1</f>
        <v>39873</v>
      </c>
      <c r="C106" s="110" t="n">
        <v>3.778</v>
      </c>
      <c r="D106" s="110" t="n">
        <v>0.0025</v>
      </c>
      <c r="E106" s="110" t="n">
        <v>0.52</v>
      </c>
      <c r="F106" s="110" t="n">
        <v>0</v>
      </c>
      <c r="G106" s="110" t="n">
        <v>0.24</v>
      </c>
      <c r="H106" s="110" t="n">
        <v>-0.2</v>
      </c>
      <c r="I106" s="110" t="n">
        <v>-0.07</v>
      </c>
      <c r="J106" s="110" t="n">
        <v>-0.145</v>
      </c>
      <c r="K106" s="112" t="n">
        <v>-0.06</v>
      </c>
      <c r="L106" s="110" t="n">
        <v>0.068</v>
      </c>
      <c r="M106" s="110" t="n">
        <v>-0.46</v>
      </c>
      <c r="N106" s="110" t="n">
        <v>-0.28</v>
      </c>
      <c r="O106" s="110" t="n">
        <v>-0.135</v>
      </c>
      <c r="P106" s="110" t="n">
        <v>0.32</v>
      </c>
      <c r="Q106" s="110" t="n">
        <v>-0.07</v>
      </c>
    </row>
    <row r="107" customFormat="false" ht="12" hidden="false" customHeight="false" outlineLevel="0" collapsed="false">
      <c r="B107" s="111" t="n">
        <f aca="false">EOMONTH(B106,0)+1</f>
        <v>39904</v>
      </c>
      <c r="C107" s="110" t="n">
        <v>3.608</v>
      </c>
      <c r="D107" s="110" t="n">
        <v>0.0025</v>
      </c>
      <c r="E107" s="110" t="n">
        <v>0.53</v>
      </c>
      <c r="F107" s="110" t="n">
        <v>0</v>
      </c>
      <c r="G107" s="110" t="n">
        <v>0.25</v>
      </c>
      <c r="H107" s="110" t="n">
        <v>-0.35</v>
      </c>
      <c r="I107" s="110" t="n">
        <v>-0.07</v>
      </c>
      <c r="J107" s="110" t="n">
        <v>-0.225</v>
      </c>
      <c r="K107" s="112" t="n">
        <v>-0.06</v>
      </c>
      <c r="L107" s="110" t="n">
        <v>-0.25</v>
      </c>
      <c r="M107" s="110" t="n">
        <v>-0.57</v>
      </c>
      <c r="N107" s="110" t="n">
        <v>-0.43</v>
      </c>
      <c r="O107" s="110" t="n">
        <v>-0.14</v>
      </c>
      <c r="P107" s="110" t="n">
        <v>0.33</v>
      </c>
      <c r="Q107" s="110" t="n">
        <v>-0.07</v>
      </c>
    </row>
    <row r="108" customFormat="false" ht="12" hidden="false" customHeight="false" outlineLevel="0" collapsed="false">
      <c r="C108" s="110" t="n">
        <v>3.603</v>
      </c>
      <c r="D108" s="110" t="n">
        <v>0.0025</v>
      </c>
      <c r="E108" s="110" t="n">
        <v>0.53</v>
      </c>
      <c r="F108" s="110" t="n">
        <v>0</v>
      </c>
      <c r="G108" s="110" t="n">
        <v>0.25</v>
      </c>
      <c r="H108" s="110" t="n">
        <v>-0.35</v>
      </c>
      <c r="I108" s="110" t="n">
        <v>-0.07</v>
      </c>
      <c r="J108" s="110" t="n">
        <v>-0.225</v>
      </c>
      <c r="K108" s="112" t="n">
        <v>-0.06</v>
      </c>
      <c r="L108" s="110" t="n">
        <v>-0.25</v>
      </c>
      <c r="M108" s="110" t="n">
        <v>-0.57</v>
      </c>
      <c r="N108" s="110" t="n">
        <v>-0.43</v>
      </c>
      <c r="O108" s="110" t="n">
        <v>-0.14</v>
      </c>
      <c r="P108" s="110" t="n">
        <v>0.33</v>
      </c>
      <c r="Q108" s="110" t="n">
        <v>-0.07</v>
      </c>
    </row>
    <row r="109" customFormat="false" ht="12" hidden="false" customHeight="false" outlineLevel="0" collapsed="false">
      <c r="C109" s="110" t="n">
        <v>3.635</v>
      </c>
      <c r="D109" s="110" t="n">
        <v>0.0025</v>
      </c>
      <c r="E109" s="110" t="n">
        <v>0.53</v>
      </c>
      <c r="F109" s="110" t="n">
        <v>0</v>
      </c>
      <c r="G109" s="110" t="n">
        <v>0.25</v>
      </c>
      <c r="H109" s="110" t="n">
        <v>-0.35</v>
      </c>
      <c r="I109" s="110" t="n">
        <v>-0.07</v>
      </c>
      <c r="J109" s="110" t="n">
        <v>-0.225</v>
      </c>
      <c r="K109" s="112" t="n">
        <v>-0.06</v>
      </c>
      <c r="L109" s="110" t="n">
        <v>-0.25</v>
      </c>
      <c r="M109" s="110" t="n">
        <v>-0.57</v>
      </c>
      <c r="N109" s="110" t="n">
        <v>-0.43</v>
      </c>
      <c r="O109" s="110" t="n">
        <v>-0.14</v>
      </c>
      <c r="P109" s="110" t="n">
        <v>0.33</v>
      </c>
      <c r="Q109" s="110" t="n">
        <v>-0.07</v>
      </c>
    </row>
    <row r="110" customFormat="false" ht="12" hidden="false" customHeight="false" outlineLevel="0" collapsed="false">
      <c r="C110" s="110" t="n">
        <v>3.681</v>
      </c>
      <c r="D110" s="110" t="n">
        <v>0.0025</v>
      </c>
      <c r="E110" s="110" t="n">
        <v>0.53</v>
      </c>
      <c r="F110" s="110" t="n">
        <v>0</v>
      </c>
      <c r="G110" s="110" t="n">
        <v>0.25</v>
      </c>
      <c r="H110" s="110" t="n">
        <v>-0.35</v>
      </c>
      <c r="I110" s="110" t="n">
        <v>-0.07</v>
      </c>
      <c r="J110" s="110" t="n">
        <v>-0.225</v>
      </c>
      <c r="K110" s="112" t="n">
        <v>-0.06</v>
      </c>
      <c r="L110" s="110" t="n">
        <v>-0.25</v>
      </c>
      <c r="M110" s="110" t="n">
        <v>-0.57</v>
      </c>
      <c r="N110" s="110" t="n">
        <v>-0.43</v>
      </c>
      <c r="O110" s="110" t="n">
        <v>-0.14</v>
      </c>
      <c r="P110" s="110" t="n">
        <v>0.33</v>
      </c>
      <c r="Q110" s="110" t="n">
        <v>-0.07</v>
      </c>
    </row>
    <row r="111" customFormat="false" ht="12" hidden="false" customHeight="false" outlineLevel="0" collapsed="false">
      <c r="C111" s="110" t="n">
        <v>3.714</v>
      </c>
      <c r="D111" s="110" t="n">
        <v>0.0025</v>
      </c>
      <c r="E111" s="110" t="n">
        <v>0.53</v>
      </c>
      <c r="F111" s="110" t="n">
        <v>0</v>
      </c>
      <c r="G111" s="110" t="n">
        <v>0.25</v>
      </c>
      <c r="H111" s="110" t="n">
        <v>-0.35</v>
      </c>
      <c r="I111" s="110" t="n">
        <v>-0.07</v>
      </c>
      <c r="J111" s="110" t="n">
        <v>-0.225</v>
      </c>
      <c r="K111" s="112" t="n">
        <v>-0.06</v>
      </c>
      <c r="L111" s="110" t="n">
        <v>-0.25</v>
      </c>
      <c r="M111" s="110" t="n">
        <v>-0.57</v>
      </c>
      <c r="N111" s="110" t="n">
        <v>-0.43</v>
      </c>
      <c r="O111" s="110" t="n">
        <v>-0.14</v>
      </c>
      <c r="P111" s="110" t="n">
        <v>0.33</v>
      </c>
      <c r="Q111" s="110" t="n">
        <v>-0.07</v>
      </c>
    </row>
    <row r="112" customFormat="false" ht="12" hidden="false" customHeight="false" outlineLevel="0" collapsed="false">
      <c r="C112" s="110" t="n">
        <v>3.714</v>
      </c>
      <c r="D112" s="110" t="n">
        <v>0.0025</v>
      </c>
      <c r="E112" s="110" t="n">
        <v>0.53</v>
      </c>
      <c r="F112" s="110" t="n">
        <v>0</v>
      </c>
      <c r="G112" s="110" t="n">
        <v>0.25</v>
      </c>
      <c r="H112" s="110" t="n">
        <v>-0.35</v>
      </c>
      <c r="I112" s="110" t="n">
        <v>-0.07</v>
      </c>
      <c r="J112" s="110" t="n">
        <v>-0.225</v>
      </c>
      <c r="K112" s="112" t="n">
        <v>-0.06</v>
      </c>
      <c r="L112" s="110" t="n">
        <v>-0.25</v>
      </c>
      <c r="M112" s="110" t="n">
        <v>-0.57</v>
      </c>
      <c r="N112" s="110" t="n">
        <v>-0.43</v>
      </c>
      <c r="O112" s="110" t="n">
        <v>-0.14</v>
      </c>
      <c r="P112" s="110" t="n">
        <v>0.33</v>
      </c>
      <c r="Q112" s="110" t="n">
        <v>-0.07</v>
      </c>
    </row>
    <row r="113" customFormat="false" ht="12" hidden="false" customHeight="false" outlineLevel="0" collapsed="false">
      <c r="C113" s="110" t="n">
        <v>3.718</v>
      </c>
      <c r="D113" s="110" t="n">
        <v>0.0025</v>
      </c>
      <c r="E113" s="110" t="n">
        <v>0.53</v>
      </c>
      <c r="F113" s="110" t="n">
        <v>0</v>
      </c>
      <c r="G113" s="110" t="n">
        <v>0.25</v>
      </c>
      <c r="H113" s="110" t="n">
        <v>-0.35</v>
      </c>
      <c r="I113" s="110" t="n">
        <v>-0.07</v>
      </c>
      <c r="J113" s="110" t="n">
        <v>-0.225</v>
      </c>
      <c r="K113" s="112" t="n">
        <v>-0.06</v>
      </c>
      <c r="L113" s="110" t="n">
        <v>-0.25</v>
      </c>
      <c r="M113" s="110" t="n">
        <v>-0.57</v>
      </c>
      <c r="N113" s="110" t="n">
        <v>-0.43</v>
      </c>
      <c r="O113" s="110" t="n">
        <v>-0.14</v>
      </c>
      <c r="P113" s="110" t="n">
        <v>0.33</v>
      </c>
      <c r="Q113" s="110" t="n">
        <v>-0.07</v>
      </c>
    </row>
    <row r="114" customFormat="false" ht="12" hidden="false" customHeight="false" outlineLevel="0" collapsed="false">
      <c r="C114" s="110" t="n">
        <v>3.882</v>
      </c>
      <c r="D114" s="110" t="n">
        <v>0.0025</v>
      </c>
      <c r="E114" s="110" t="n">
        <v>0.52</v>
      </c>
      <c r="F114" s="110" t="n">
        <v>0</v>
      </c>
      <c r="G114" s="110" t="n">
        <v>0.24</v>
      </c>
      <c r="H114" s="110" t="n">
        <v>-0.2</v>
      </c>
      <c r="I114" s="110" t="n">
        <v>-0.07</v>
      </c>
      <c r="J114" s="110" t="n">
        <v>-0.145</v>
      </c>
      <c r="K114" s="112" t="n">
        <v>-0.06</v>
      </c>
      <c r="L114" s="110" t="n">
        <v>0.248</v>
      </c>
      <c r="M114" s="110" t="n">
        <v>-0.48</v>
      </c>
      <c r="N114" s="110" t="n">
        <v>-0.28</v>
      </c>
      <c r="O114" s="110" t="n">
        <v>-0.14</v>
      </c>
      <c r="P114" s="110" t="n">
        <v>0.32</v>
      </c>
      <c r="Q114" s="110" t="n">
        <v>-0.07</v>
      </c>
    </row>
    <row r="115" customFormat="false" ht="12" hidden="false" customHeight="false" outlineLevel="0" collapsed="false">
      <c r="C115" s="110" t="n">
        <v>4.05</v>
      </c>
      <c r="D115" s="110" t="n">
        <v>0.0025</v>
      </c>
      <c r="E115" s="110" t="n">
        <v>0.52</v>
      </c>
      <c r="F115" s="110" t="n">
        <v>0</v>
      </c>
      <c r="G115" s="110" t="n">
        <v>0.24</v>
      </c>
      <c r="H115" s="110" t="n">
        <v>-0.2</v>
      </c>
      <c r="I115" s="110" t="n">
        <v>-0.07</v>
      </c>
      <c r="J115" s="110" t="n">
        <v>-0.145</v>
      </c>
      <c r="K115" s="112" t="n">
        <v>-0.06</v>
      </c>
      <c r="L115" s="110" t="n">
        <v>0.308</v>
      </c>
      <c r="M115" s="110" t="n">
        <v>-0.48</v>
      </c>
      <c r="N115" s="110" t="n">
        <v>-0.28</v>
      </c>
      <c r="O115" s="110" t="n">
        <v>-0.1425</v>
      </c>
      <c r="P115" s="110" t="n">
        <v>0.32</v>
      </c>
      <c r="Q115" s="110" t="n">
        <v>-0.07</v>
      </c>
    </row>
    <row r="116" customFormat="false" ht="12" hidden="false" customHeight="false" outlineLevel="0" collapsed="false">
      <c r="C116" s="110" t="n">
        <v>4.1325</v>
      </c>
      <c r="D116" s="110" t="n">
        <v>0.0025</v>
      </c>
      <c r="E116" s="110" t="n">
        <v>0.52</v>
      </c>
      <c r="F116" s="110" t="n">
        <v>0</v>
      </c>
      <c r="G116" s="110" t="n">
        <v>0.24</v>
      </c>
      <c r="H116" s="110" t="n">
        <v>-0.2</v>
      </c>
      <c r="I116" s="110" t="n">
        <v>-0.07</v>
      </c>
      <c r="J116" s="110" t="n">
        <v>-0.145</v>
      </c>
      <c r="K116" s="112" t="n">
        <v>-0.06</v>
      </c>
      <c r="L116" s="110" t="n">
        <v>0.378</v>
      </c>
      <c r="M116" s="110" t="n">
        <v>-0.48</v>
      </c>
      <c r="N116" s="110" t="n">
        <v>-0.28</v>
      </c>
      <c r="O116" s="110" t="n">
        <v>-0.145</v>
      </c>
      <c r="P116" s="110" t="n">
        <v>0.32</v>
      </c>
      <c r="Q116" s="110" t="n">
        <v>-0.07</v>
      </c>
    </row>
    <row r="117" customFormat="false" ht="12" hidden="false" customHeight="false" outlineLevel="0" collapsed="false">
      <c r="C117" s="110" t="n">
        <v>4.0175</v>
      </c>
      <c r="D117" s="110" t="n">
        <v>0.0025</v>
      </c>
      <c r="E117" s="110" t="n">
        <v>0.52</v>
      </c>
      <c r="F117" s="110" t="n">
        <v>0</v>
      </c>
      <c r="G117" s="110" t="n">
        <v>0.24</v>
      </c>
      <c r="H117" s="110" t="n">
        <v>-0.2</v>
      </c>
      <c r="I117" s="110" t="n">
        <v>-0.07</v>
      </c>
      <c r="J117" s="110" t="n">
        <v>-0.145</v>
      </c>
      <c r="K117" s="112" t="n">
        <v>-0.06</v>
      </c>
      <c r="L117" s="110" t="n">
        <v>0.248</v>
      </c>
      <c r="M117" s="110" t="n">
        <v>-0.48</v>
      </c>
      <c r="N117" s="110" t="n">
        <v>-0.28</v>
      </c>
      <c r="O117" s="110" t="n">
        <v>-0.1375</v>
      </c>
      <c r="P117" s="110" t="n">
        <v>0.32</v>
      </c>
      <c r="Q117" s="110" t="n">
        <v>-0.07</v>
      </c>
    </row>
    <row r="118" customFormat="false" ht="12" hidden="false" customHeight="false" outlineLevel="0" collapsed="false">
      <c r="C118" s="110" t="n">
        <v>3.8755</v>
      </c>
      <c r="D118" s="110" t="n">
        <v>0.0025</v>
      </c>
      <c r="E118" s="110" t="n">
        <v>0.52</v>
      </c>
      <c r="F118" s="110" t="n">
        <v>0</v>
      </c>
      <c r="G118" s="110" t="n">
        <v>0.24</v>
      </c>
      <c r="H118" s="110" t="n">
        <v>-0.2</v>
      </c>
      <c r="I118" s="110" t="n">
        <v>-0.07</v>
      </c>
      <c r="J118" s="110" t="n">
        <v>-0.145</v>
      </c>
      <c r="K118" s="112" t="n">
        <v>-0.06</v>
      </c>
      <c r="L118" s="110" t="n">
        <v>0.068</v>
      </c>
      <c r="M118" s="110" t="n">
        <v>-0.48</v>
      </c>
      <c r="N118" s="110" t="n">
        <v>-0.28</v>
      </c>
      <c r="O118" s="110" t="n">
        <v>-0.135</v>
      </c>
      <c r="P118" s="110" t="n">
        <v>0.32</v>
      </c>
      <c r="Q118" s="110" t="n">
        <v>-0.07</v>
      </c>
    </row>
    <row r="119" customFormat="false" ht="12" hidden="false" customHeight="false" outlineLevel="0" collapsed="false">
      <c r="C119" s="110" t="n">
        <v>3.7055</v>
      </c>
      <c r="D119" s="110" t="n">
        <v>0.0025</v>
      </c>
      <c r="E119" s="110" t="n">
        <v>0.53</v>
      </c>
      <c r="F119" s="110" t="n">
        <v>0</v>
      </c>
      <c r="G119" s="110" t="n">
        <v>0.25</v>
      </c>
      <c r="H119" s="110" t="n">
        <v>-0.32</v>
      </c>
      <c r="I119" s="110" t="n">
        <v>-0.07</v>
      </c>
      <c r="J119" s="110" t="n">
        <v>-0.225</v>
      </c>
      <c r="K119" s="112" t="n">
        <v>-0.06</v>
      </c>
      <c r="L119" s="110" t="n">
        <v>-0.25</v>
      </c>
      <c r="M119" s="110" t="n">
        <v>-0.605</v>
      </c>
      <c r="N119" s="110" t="n">
        <v>-0.4</v>
      </c>
      <c r="O119" s="110" t="n">
        <v>-0.14</v>
      </c>
      <c r="P119" s="110" t="n">
        <v>0.33</v>
      </c>
      <c r="Q119" s="110" t="n">
        <v>-0.07</v>
      </c>
    </row>
    <row r="120" customFormat="false" ht="12" hidden="false" customHeight="false" outlineLevel="0" collapsed="false">
      <c r="C120" s="110" t="n">
        <v>3.7005</v>
      </c>
      <c r="D120" s="110" t="n">
        <v>0.0025</v>
      </c>
      <c r="E120" s="110" t="n">
        <v>0.53</v>
      </c>
      <c r="F120" s="110" t="n">
        <v>0</v>
      </c>
      <c r="G120" s="110" t="n">
        <v>0.25</v>
      </c>
      <c r="H120" s="110" t="n">
        <v>-0.32</v>
      </c>
      <c r="I120" s="110" t="n">
        <v>-0.07</v>
      </c>
      <c r="J120" s="110" t="n">
        <v>-0.225</v>
      </c>
      <c r="K120" s="112" t="n">
        <v>-0.06</v>
      </c>
      <c r="L120" s="110" t="n">
        <v>-0.25</v>
      </c>
      <c r="M120" s="110" t="n">
        <v>-0.605</v>
      </c>
      <c r="N120" s="110" t="n">
        <v>-0.4</v>
      </c>
      <c r="O120" s="110" t="n">
        <v>-0.14</v>
      </c>
      <c r="P120" s="110" t="n">
        <v>0.33</v>
      </c>
      <c r="Q120" s="110" t="n">
        <v>-0.07</v>
      </c>
    </row>
    <row r="121" customFormat="false" ht="12" hidden="false" customHeight="false" outlineLevel="0" collapsed="false">
      <c r="C121" s="110" t="n">
        <v>3.7325</v>
      </c>
      <c r="D121" s="110" t="n">
        <v>0.0025</v>
      </c>
      <c r="E121" s="110" t="n">
        <v>0.53</v>
      </c>
      <c r="F121" s="110" t="n">
        <v>0</v>
      </c>
      <c r="G121" s="110" t="n">
        <v>0.25</v>
      </c>
      <c r="H121" s="110" t="n">
        <v>-0.32</v>
      </c>
      <c r="I121" s="110" t="n">
        <v>-0.07</v>
      </c>
      <c r="J121" s="110" t="n">
        <v>-0.225</v>
      </c>
      <c r="K121" s="112" t="n">
        <v>-0.06</v>
      </c>
      <c r="L121" s="110" t="n">
        <v>-0.25</v>
      </c>
      <c r="M121" s="110" t="n">
        <v>-0.605</v>
      </c>
      <c r="N121" s="110" t="n">
        <v>-0.4</v>
      </c>
      <c r="O121" s="110" t="n">
        <v>-0.14</v>
      </c>
      <c r="P121" s="110" t="n">
        <v>0.33</v>
      </c>
      <c r="Q121" s="110" t="n">
        <v>-0.07</v>
      </c>
    </row>
    <row r="122" customFormat="false" ht="12" hidden="false" customHeight="false" outlineLevel="0" collapsed="false">
      <c r="C122" s="110" t="n">
        <v>3.7785</v>
      </c>
      <c r="D122" s="110" t="n">
        <v>0.0025</v>
      </c>
      <c r="E122" s="110" t="n">
        <v>0.53</v>
      </c>
      <c r="F122" s="110" t="n">
        <v>0</v>
      </c>
      <c r="G122" s="110" t="n">
        <v>0.25</v>
      </c>
      <c r="H122" s="110" t="n">
        <v>-0.32</v>
      </c>
      <c r="I122" s="110" t="n">
        <v>-0.07</v>
      </c>
      <c r="J122" s="110" t="n">
        <v>-0.225</v>
      </c>
      <c r="K122" s="112" t="n">
        <v>-0.06</v>
      </c>
      <c r="L122" s="110" t="n">
        <v>-0.25</v>
      </c>
      <c r="M122" s="110" t="n">
        <v>-0.605</v>
      </c>
      <c r="N122" s="110" t="n">
        <v>-0.4</v>
      </c>
      <c r="O122" s="110" t="n">
        <v>-0.14</v>
      </c>
      <c r="P122" s="110" t="n">
        <v>0.33</v>
      </c>
      <c r="Q122" s="110" t="n">
        <v>-0.07</v>
      </c>
    </row>
    <row r="123" customFormat="false" ht="12" hidden="false" customHeight="false" outlineLevel="0" collapsed="false">
      <c r="C123" s="110" t="n">
        <v>3.8115</v>
      </c>
      <c r="D123" s="110" t="n">
        <v>0.0025</v>
      </c>
      <c r="E123" s="110" t="n">
        <v>0.53</v>
      </c>
      <c r="F123" s="110" t="n">
        <v>0</v>
      </c>
      <c r="G123" s="110" t="n">
        <v>0.25</v>
      </c>
      <c r="H123" s="110" t="n">
        <v>-0.32</v>
      </c>
      <c r="I123" s="110" t="n">
        <v>-0.07</v>
      </c>
      <c r="J123" s="110" t="n">
        <v>-0.225</v>
      </c>
      <c r="K123" s="112" t="n">
        <v>-0.06</v>
      </c>
      <c r="L123" s="110" t="n">
        <v>-0.25</v>
      </c>
      <c r="M123" s="110" t="n">
        <v>-0.605</v>
      </c>
      <c r="N123" s="110" t="n">
        <v>-0.4</v>
      </c>
      <c r="O123" s="110" t="n">
        <v>-0.14</v>
      </c>
      <c r="P123" s="110" t="n">
        <v>0.33</v>
      </c>
      <c r="Q123" s="110" t="n">
        <v>-0.07</v>
      </c>
    </row>
    <row r="124" customFormat="false" ht="12" hidden="false" customHeight="false" outlineLevel="0" collapsed="false">
      <c r="C124" s="110" t="n">
        <v>3.8115</v>
      </c>
      <c r="D124" s="110" t="n">
        <v>0.0025</v>
      </c>
      <c r="E124" s="110" t="n">
        <v>0.53</v>
      </c>
      <c r="F124" s="110" t="n">
        <v>0</v>
      </c>
      <c r="G124" s="110" t="n">
        <v>0.25</v>
      </c>
      <c r="H124" s="110" t="n">
        <v>-0.32</v>
      </c>
      <c r="I124" s="110" t="n">
        <v>-0.07</v>
      </c>
      <c r="J124" s="110" t="n">
        <v>-0.225</v>
      </c>
      <c r="K124" s="112" t="n">
        <v>-0.06</v>
      </c>
      <c r="L124" s="110" t="n">
        <v>-0.25</v>
      </c>
      <c r="M124" s="110" t="n">
        <v>-0.605</v>
      </c>
      <c r="N124" s="110" t="n">
        <v>-0.4</v>
      </c>
      <c r="O124" s="110" t="n">
        <v>-0.14</v>
      </c>
      <c r="P124" s="110" t="n">
        <v>0.33</v>
      </c>
      <c r="Q124" s="110" t="n">
        <v>-0.07</v>
      </c>
    </row>
    <row r="125" customFormat="false" ht="12" hidden="false" customHeight="false" outlineLevel="0" collapsed="false">
      <c r="C125" s="110" t="n">
        <v>3.8155</v>
      </c>
      <c r="D125" s="110" t="n">
        <v>0.0025</v>
      </c>
      <c r="E125" s="110" t="n">
        <v>0.53</v>
      </c>
      <c r="F125" s="110" t="n">
        <v>0</v>
      </c>
      <c r="G125" s="110" t="n">
        <v>0.25</v>
      </c>
      <c r="H125" s="110" t="n">
        <v>-0.32</v>
      </c>
      <c r="I125" s="110" t="n">
        <v>-0.07</v>
      </c>
      <c r="J125" s="110" t="n">
        <v>-0.225</v>
      </c>
      <c r="K125" s="112" t="n">
        <v>-0.06</v>
      </c>
      <c r="L125" s="110" t="n">
        <v>-0.25</v>
      </c>
      <c r="M125" s="110" t="n">
        <v>-0.605</v>
      </c>
      <c r="N125" s="110" t="n">
        <v>-0.4</v>
      </c>
      <c r="O125" s="110" t="n">
        <v>-0.14</v>
      </c>
      <c r="P125" s="110" t="n">
        <v>0.33</v>
      </c>
      <c r="Q125" s="110" t="n">
        <v>-0.07</v>
      </c>
    </row>
    <row r="126" customFormat="false" ht="12" hidden="false" customHeight="false" outlineLevel="0" collapsed="false">
      <c r="C126" s="110" t="n">
        <v>3.9795</v>
      </c>
      <c r="D126" s="110" t="n">
        <v>0.0025</v>
      </c>
      <c r="E126" s="110" t="n">
        <v>0.63</v>
      </c>
      <c r="F126" s="110" t="n">
        <v>0</v>
      </c>
      <c r="G126" s="110" t="n">
        <v>0.35</v>
      </c>
      <c r="H126" s="110" t="n">
        <v>-0.2</v>
      </c>
      <c r="I126" s="110" t="n">
        <v>-0.07</v>
      </c>
      <c r="J126" s="110" t="n">
        <v>-0.145</v>
      </c>
      <c r="K126" s="112" t="n">
        <v>-0.06</v>
      </c>
      <c r="L126" s="110" t="n">
        <v>0.248</v>
      </c>
      <c r="M126" s="110" t="n">
        <v>-0.565</v>
      </c>
      <c r="N126" s="110" t="n">
        <v>-0.28</v>
      </c>
      <c r="O126" s="110" t="n">
        <v>-0.14</v>
      </c>
      <c r="P126" s="110" t="n">
        <v>0.43</v>
      </c>
      <c r="Q126" s="110" t="n">
        <v>-0.07</v>
      </c>
    </row>
    <row r="127" customFormat="false" ht="12" hidden="false" customHeight="false" outlineLevel="0" collapsed="false">
      <c r="C127" s="110" t="n">
        <v>4.1475</v>
      </c>
      <c r="D127" s="110" t="n">
        <v>0.0025</v>
      </c>
      <c r="E127" s="110" t="n">
        <v>0.63</v>
      </c>
      <c r="F127" s="110" t="n">
        <v>0</v>
      </c>
      <c r="G127" s="110" t="n">
        <v>0.35</v>
      </c>
      <c r="H127" s="110" t="n">
        <v>-0.2</v>
      </c>
      <c r="I127" s="110" t="n">
        <v>-0.07</v>
      </c>
      <c r="J127" s="110" t="n">
        <v>-0.145</v>
      </c>
      <c r="K127" s="112" t="n">
        <v>-0.06</v>
      </c>
      <c r="L127" s="110" t="n">
        <v>0.308</v>
      </c>
      <c r="M127" s="110" t="n">
        <v>-0.565</v>
      </c>
      <c r="N127" s="110" t="n">
        <v>-0.28</v>
      </c>
      <c r="O127" s="110" t="n">
        <v>-0.1425</v>
      </c>
      <c r="P127" s="110" t="n">
        <v>0.43</v>
      </c>
      <c r="Q127" s="110" t="n">
        <v>-0.07</v>
      </c>
    </row>
    <row r="128" customFormat="false" ht="12" hidden="false" customHeight="false" outlineLevel="0" collapsed="false">
      <c r="C128" s="110" t="n">
        <v>4.2325</v>
      </c>
      <c r="D128" s="110" t="n">
        <v>0.0025</v>
      </c>
      <c r="E128" s="110" t="n">
        <v>0.63</v>
      </c>
      <c r="F128" s="110" t="n">
        <v>0</v>
      </c>
      <c r="G128" s="110" t="n">
        <v>0.35</v>
      </c>
      <c r="H128" s="110" t="n">
        <v>-0.2</v>
      </c>
      <c r="I128" s="110" t="n">
        <v>-0.07</v>
      </c>
      <c r="J128" s="110" t="n">
        <v>-0.145</v>
      </c>
      <c r="K128" s="112" t="n">
        <v>-0.06</v>
      </c>
      <c r="L128" s="110" t="n">
        <v>0.378</v>
      </c>
      <c r="M128" s="110" t="n">
        <v>-0.565</v>
      </c>
      <c r="N128" s="110" t="n">
        <v>-0.28</v>
      </c>
      <c r="O128" s="110" t="n">
        <v>-0.145</v>
      </c>
      <c r="P128" s="110" t="n">
        <v>0.43</v>
      </c>
      <c r="Q128" s="110" t="n">
        <v>-0.07</v>
      </c>
    </row>
    <row r="129" customFormat="false" ht="12" hidden="false" customHeight="false" outlineLevel="0" collapsed="false">
      <c r="C129" s="110" t="n">
        <v>4.1175</v>
      </c>
      <c r="D129" s="110" t="n">
        <v>0.0025</v>
      </c>
      <c r="E129" s="110" t="n">
        <v>0.63</v>
      </c>
      <c r="F129" s="110" t="n">
        <v>0</v>
      </c>
      <c r="G129" s="110" t="n">
        <v>0.35</v>
      </c>
      <c r="H129" s="110" t="n">
        <v>-0.2</v>
      </c>
      <c r="I129" s="110" t="n">
        <v>-0.07</v>
      </c>
      <c r="J129" s="110" t="n">
        <v>-0.145</v>
      </c>
      <c r="K129" s="112" t="n">
        <v>-0.06</v>
      </c>
      <c r="L129" s="110" t="n">
        <v>0.248</v>
      </c>
      <c r="M129" s="110" t="n">
        <v>-0.565</v>
      </c>
      <c r="N129" s="110" t="n">
        <v>-0.28</v>
      </c>
      <c r="O129" s="110" t="n">
        <v>-0.1375</v>
      </c>
      <c r="P129" s="110" t="n">
        <v>0.43</v>
      </c>
      <c r="Q129" s="110" t="n">
        <v>-0.07</v>
      </c>
    </row>
    <row r="130" customFormat="false" ht="12" hidden="false" customHeight="false" outlineLevel="0" collapsed="false">
      <c r="C130" s="110" t="n">
        <v>3.9755</v>
      </c>
      <c r="D130" s="110" t="n">
        <v>0.0025</v>
      </c>
      <c r="E130" s="110" t="n">
        <v>0.63</v>
      </c>
      <c r="F130" s="110" t="n">
        <v>0</v>
      </c>
      <c r="G130" s="110" t="n">
        <v>0.35</v>
      </c>
      <c r="H130" s="110" t="n">
        <v>-0.2</v>
      </c>
      <c r="I130" s="110" t="n">
        <v>-0.07</v>
      </c>
      <c r="J130" s="110" t="n">
        <v>-0.145</v>
      </c>
      <c r="K130" s="112" t="n">
        <v>-0.06</v>
      </c>
      <c r="L130" s="110" t="n">
        <v>0.068</v>
      </c>
      <c r="M130" s="110" t="n">
        <v>-0.565</v>
      </c>
      <c r="N130" s="110" t="n">
        <v>-0.28</v>
      </c>
      <c r="O130" s="110" t="n">
        <v>-0.135</v>
      </c>
      <c r="P130" s="110" t="n">
        <v>0.43</v>
      </c>
      <c r="Q130" s="110" t="n">
        <v>-0.07</v>
      </c>
    </row>
    <row r="131" customFormat="false" ht="12" hidden="false" customHeight="false" outlineLevel="0" collapsed="false">
      <c r="C131" s="110" t="n">
        <v>3.8055</v>
      </c>
      <c r="D131" s="110" t="n">
        <v>0.0025</v>
      </c>
      <c r="E131" s="110" t="n">
        <v>0.71</v>
      </c>
      <c r="F131" s="110" t="n">
        <v>0</v>
      </c>
      <c r="G131" s="110" t="n">
        <v>0.43</v>
      </c>
      <c r="H131" s="110" t="n">
        <v>-0.32</v>
      </c>
      <c r="I131" s="110" t="n">
        <v>-0.07</v>
      </c>
      <c r="J131" s="110" t="n">
        <v>-0.225</v>
      </c>
      <c r="K131" s="112" t="n">
        <v>-0.06</v>
      </c>
      <c r="L131" s="110" t="n">
        <v>-0.25</v>
      </c>
      <c r="M131" s="110" t="n">
        <v>-0.565</v>
      </c>
      <c r="N131" s="110" t="n">
        <v>-0.4</v>
      </c>
      <c r="O131" s="110" t="n">
        <v>-0.14</v>
      </c>
      <c r="P131" s="110" t="n">
        <v>0.51</v>
      </c>
      <c r="Q131" s="110" t="n">
        <v>-0.07</v>
      </c>
    </row>
    <row r="132" customFormat="false" ht="12" hidden="false" customHeight="false" outlineLevel="0" collapsed="false">
      <c r="C132" s="110" t="n">
        <v>3.8005</v>
      </c>
      <c r="D132" s="110" t="n">
        <v>0.0025</v>
      </c>
      <c r="E132" s="110" t="n">
        <v>0.71</v>
      </c>
      <c r="F132" s="110" t="n">
        <v>0</v>
      </c>
      <c r="G132" s="110" t="n">
        <v>0.43</v>
      </c>
      <c r="H132" s="110" t="n">
        <v>-0.32</v>
      </c>
      <c r="I132" s="110" t="n">
        <v>-0.07</v>
      </c>
      <c r="J132" s="110" t="n">
        <v>-0.225</v>
      </c>
      <c r="K132" s="112" t="n">
        <v>-0.06</v>
      </c>
      <c r="L132" s="110" t="n">
        <v>-0.1</v>
      </c>
      <c r="M132" s="110" t="n">
        <v>-0.565</v>
      </c>
      <c r="N132" s="110" t="n">
        <v>-0.4</v>
      </c>
      <c r="O132" s="110" t="n">
        <v>-0.14</v>
      </c>
      <c r="P132" s="110" t="n">
        <v>0.51</v>
      </c>
      <c r="Q132" s="110" t="n">
        <v>-0.07</v>
      </c>
    </row>
    <row r="133" customFormat="false" ht="12" hidden="false" customHeight="false" outlineLevel="0" collapsed="false">
      <c r="C133" s="110" t="n">
        <v>3.8325</v>
      </c>
      <c r="D133" s="110" t="n">
        <v>0.0025</v>
      </c>
      <c r="E133" s="110" t="n">
        <v>0.71</v>
      </c>
      <c r="F133" s="110" t="n">
        <v>0</v>
      </c>
      <c r="G133" s="110" t="n">
        <v>0.43</v>
      </c>
      <c r="H133" s="110" t="n">
        <v>-0.32</v>
      </c>
      <c r="I133" s="110" t="n">
        <v>-0.07</v>
      </c>
      <c r="J133" s="110" t="n">
        <v>-0.225</v>
      </c>
      <c r="K133" s="112" t="n">
        <v>-0.06</v>
      </c>
      <c r="L133" s="110" t="n">
        <v>-0.1</v>
      </c>
      <c r="M133" s="110" t="n">
        <v>-0.565</v>
      </c>
      <c r="N133" s="110" t="n">
        <v>-0.4</v>
      </c>
      <c r="O133" s="110" t="n">
        <v>-0.14</v>
      </c>
      <c r="P133" s="110" t="n">
        <v>0.51</v>
      </c>
      <c r="Q133" s="110" t="n">
        <v>-0.07</v>
      </c>
    </row>
    <row r="134" customFormat="false" ht="12" hidden="false" customHeight="false" outlineLevel="0" collapsed="false">
      <c r="C134" s="110" t="n">
        <v>3.8785</v>
      </c>
      <c r="D134" s="110" t="n">
        <v>0.0025</v>
      </c>
      <c r="E134" s="110" t="n">
        <v>0.71</v>
      </c>
      <c r="F134" s="110" t="n">
        <v>0</v>
      </c>
      <c r="G134" s="110" t="n">
        <v>0.43</v>
      </c>
      <c r="H134" s="110" t="n">
        <v>-0.32</v>
      </c>
      <c r="I134" s="110" t="n">
        <v>-0.07</v>
      </c>
      <c r="J134" s="110" t="n">
        <v>-0.225</v>
      </c>
      <c r="K134" s="112" t="n">
        <v>-0.06</v>
      </c>
      <c r="L134" s="110" t="n">
        <v>-0.1</v>
      </c>
      <c r="M134" s="110" t="n">
        <v>-0.565</v>
      </c>
      <c r="N134" s="110" t="n">
        <v>-0.4</v>
      </c>
      <c r="O134" s="110" t="n">
        <v>-0.14</v>
      </c>
      <c r="P134" s="110" t="n">
        <v>0.51</v>
      </c>
      <c r="Q134" s="110" t="n">
        <v>-0.07</v>
      </c>
    </row>
    <row r="135" customFormat="false" ht="12" hidden="false" customHeight="false" outlineLevel="0" collapsed="false">
      <c r="C135" s="110" t="n">
        <v>3.9115</v>
      </c>
      <c r="D135" s="110" t="n">
        <v>0.0025</v>
      </c>
      <c r="E135" s="110" t="n">
        <v>0.71</v>
      </c>
      <c r="F135" s="110" t="n">
        <v>0</v>
      </c>
      <c r="G135" s="110" t="n">
        <v>0.43</v>
      </c>
      <c r="H135" s="110" t="n">
        <v>-0.32</v>
      </c>
      <c r="I135" s="110" t="n">
        <v>-0.07</v>
      </c>
      <c r="J135" s="110" t="n">
        <v>-0.225</v>
      </c>
      <c r="K135" s="112" t="n">
        <v>-0.06</v>
      </c>
      <c r="L135" s="110" t="n">
        <v>-0.1</v>
      </c>
      <c r="M135" s="110" t="n">
        <v>-0.565</v>
      </c>
      <c r="N135" s="110" t="n">
        <v>-0.4</v>
      </c>
      <c r="O135" s="110" t="n">
        <v>-0.14</v>
      </c>
      <c r="P135" s="110" t="n">
        <v>0.51</v>
      </c>
      <c r="Q135" s="110" t="n">
        <v>-0.07</v>
      </c>
    </row>
    <row r="136" customFormat="false" ht="12" hidden="false" customHeight="false" outlineLevel="0" collapsed="false">
      <c r="C136" s="110" t="n">
        <v>3.9115</v>
      </c>
      <c r="D136" s="110" t="n">
        <v>0.0025</v>
      </c>
      <c r="E136" s="110" t="n">
        <v>0.71</v>
      </c>
      <c r="F136" s="110" t="n">
        <v>0</v>
      </c>
      <c r="G136" s="110" t="n">
        <v>0.43</v>
      </c>
      <c r="H136" s="110" t="n">
        <v>-0.32</v>
      </c>
      <c r="I136" s="110" t="n">
        <v>-0.07</v>
      </c>
      <c r="J136" s="110" t="n">
        <v>-0.225</v>
      </c>
      <c r="K136" s="112" t="n">
        <v>-0.06</v>
      </c>
      <c r="L136" s="110" t="n">
        <v>-0.1</v>
      </c>
      <c r="M136" s="110" t="n">
        <v>-0.565</v>
      </c>
      <c r="N136" s="110" t="n">
        <v>-0.4</v>
      </c>
      <c r="O136" s="110" t="n">
        <v>-0.14</v>
      </c>
      <c r="P136" s="110" t="n">
        <v>0.51</v>
      </c>
      <c r="Q136" s="110" t="n">
        <v>-0.07</v>
      </c>
    </row>
    <row r="137" customFormat="false" ht="12" hidden="false" customHeight="false" outlineLevel="0" collapsed="false">
      <c r="C137" s="110" t="n">
        <v>3.9155</v>
      </c>
      <c r="D137" s="110" t="n">
        <v>0.0025</v>
      </c>
      <c r="E137" s="110" t="n">
        <v>0.71</v>
      </c>
      <c r="F137" s="110" t="n">
        <v>0</v>
      </c>
      <c r="G137" s="110" t="n">
        <v>0.43</v>
      </c>
      <c r="H137" s="110" t="n">
        <v>-0.32</v>
      </c>
      <c r="I137" s="110" t="n">
        <v>-0.07</v>
      </c>
      <c r="J137" s="110" t="n">
        <v>-0.225</v>
      </c>
      <c r="K137" s="112" t="n">
        <v>-0.06</v>
      </c>
      <c r="L137" s="110" t="n">
        <v>-0.1</v>
      </c>
      <c r="M137" s="110" t="n">
        <v>-0.565</v>
      </c>
      <c r="N137" s="110" t="n">
        <v>-0.4</v>
      </c>
      <c r="O137" s="110" t="n">
        <v>-0.14</v>
      </c>
      <c r="P137" s="110" t="n">
        <v>0.51</v>
      </c>
      <c r="Q137" s="110" t="n">
        <v>-0.07</v>
      </c>
    </row>
    <row r="138" customFormat="false" ht="12" hidden="false" customHeight="false" outlineLevel="0" collapsed="false">
      <c r="C138" s="110" t="n">
        <v>4.0795</v>
      </c>
      <c r="D138" s="110" t="n">
        <v>0.0025</v>
      </c>
      <c r="E138" s="110" t="n">
        <v>0.63</v>
      </c>
      <c r="F138" s="110" t="n">
        <v>0</v>
      </c>
      <c r="G138" s="110" t="n">
        <v>0.35</v>
      </c>
      <c r="H138" s="110" t="n">
        <v>-0.2</v>
      </c>
      <c r="I138" s="110" t="n">
        <v>-0.07</v>
      </c>
      <c r="J138" s="110" t="n">
        <v>-0.145</v>
      </c>
      <c r="K138" s="112" t="n">
        <v>-0.06</v>
      </c>
      <c r="L138" s="110" t="n">
        <v>0.248</v>
      </c>
      <c r="M138" s="110" t="n">
        <v>-0.52</v>
      </c>
      <c r="N138" s="110" t="n">
        <v>-0.28</v>
      </c>
      <c r="O138" s="110" t="n">
        <v>-0.14</v>
      </c>
      <c r="P138" s="110" t="n">
        <v>0.43</v>
      </c>
      <c r="Q138" s="110" t="n">
        <v>-0.07</v>
      </c>
    </row>
    <row r="139" customFormat="false" ht="12" hidden="false" customHeight="false" outlineLevel="0" collapsed="false">
      <c r="C139" s="110" t="n">
        <v>4.2475</v>
      </c>
      <c r="D139" s="110" t="n">
        <v>0.0025</v>
      </c>
      <c r="E139" s="110" t="n">
        <v>0.63</v>
      </c>
      <c r="F139" s="110" t="n">
        <v>0</v>
      </c>
      <c r="G139" s="110" t="n">
        <v>0.35</v>
      </c>
      <c r="H139" s="110" t="n">
        <v>-0.2</v>
      </c>
      <c r="I139" s="110" t="n">
        <v>-0.07</v>
      </c>
      <c r="J139" s="110" t="n">
        <v>-0.145</v>
      </c>
      <c r="K139" s="112" t="n">
        <v>-0.06</v>
      </c>
      <c r="L139" s="110" t="n">
        <v>0.308</v>
      </c>
      <c r="M139" s="110" t="n">
        <v>-0.52</v>
      </c>
      <c r="N139" s="110" t="n">
        <v>-0.28</v>
      </c>
      <c r="O139" s="110" t="n">
        <v>-0.1425</v>
      </c>
      <c r="P139" s="110" t="n">
        <v>0.43</v>
      </c>
      <c r="Q139" s="110" t="n">
        <v>-0.07</v>
      </c>
    </row>
    <row r="140" customFormat="false" ht="12" hidden="false" customHeight="false" outlineLevel="0" collapsed="false">
      <c r="C140" s="110" t="n">
        <v>4.335</v>
      </c>
      <c r="D140" s="110" t="n">
        <v>0.0025</v>
      </c>
      <c r="E140" s="110" t="n">
        <v>0.63</v>
      </c>
      <c r="F140" s="110" t="n">
        <v>0</v>
      </c>
      <c r="G140" s="110" t="n">
        <v>0.35</v>
      </c>
      <c r="H140" s="110" t="n">
        <v>-0.2</v>
      </c>
      <c r="I140" s="110" t="n">
        <v>-0.07</v>
      </c>
      <c r="J140" s="110" t="n">
        <v>-0.145</v>
      </c>
      <c r="K140" s="112" t="n">
        <v>-0.06</v>
      </c>
      <c r="L140" s="110" t="n">
        <v>0.378</v>
      </c>
      <c r="M140" s="110" t="n">
        <v>-0.52</v>
      </c>
      <c r="N140" s="110" t="n">
        <v>-0.28</v>
      </c>
      <c r="O140" s="110" t="n">
        <v>-0.145</v>
      </c>
      <c r="P140" s="110" t="n">
        <v>0.43</v>
      </c>
      <c r="Q140" s="110" t="n">
        <v>-0.07</v>
      </c>
    </row>
    <row r="141" customFormat="false" ht="12" hidden="false" customHeight="false" outlineLevel="0" collapsed="false">
      <c r="C141" s="110" t="n">
        <v>4.22</v>
      </c>
      <c r="D141" s="110" t="n">
        <v>0.0025</v>
      </c>
      <c r="E141" s="110" t="n">
        <v>0.63</v>
      </c>
      <c r="F141" s="110" t="n">
        <v>0</v>
      </c>
      <c r="G141" s="110" t="n">
        <v>0.35</v>
      </c>
      <c r="H141" s="110" t="n">
        <v>-0.2</v>
      </c>
      <c r="I141" s="110" t="n">
        <v>-0.07</v>
      </c>
      <c r="J141" s="110" t="n">
        <v>-0.145</v>
      </c>
      <c r="K141" s="112" t="n">
        <v>-0.06</v>
      </c>
      <c r="L141" s="110" t="n">
        <v>0.248</v>
      </c>
      <c r="M141" s="110" t="n">
        <v>-0.52</v>
      </c>
      <c r="N141" s="110" t="n">
        <v>-0.28</v>
      </c>
      <c r="O141" s="110" t="n">
        <v>-0.1375</v>
      </c>
      <c r="P141" s="110" t="n">
        <v>0.43</v>
      </c>
      <c r="Q141" s="110" t="n">
        <v>-0.07</v>
      </c>
    </row>
    <row r="142" customFormat="false" ht="12" hidden="false" customHeight="false" outlineLevel="0" collapsed="false">
      <c r="C142" s="110" t="n">
        <v>4.078</v>
      </c>
      <c r="D142" s="110" t="n">
        <v>0.0025</v>
      </c>
      <c r="E142" s="110" t="n">
        <v>0.63</v>
      </c>
      <c r="F142" s="110" t="n">
        <v>0</v>
      </c>
      <c r="G142" s="110" t="n">
        <v>0.35</v>
      </c>
      <c r="H142" s="110" t="n">
        <v>-0.2</v>
      </c>
      <c r="I142" s="110" t="n">
        <v>-0.07</v>
      </c>
      <c r="J142" s="110" t="n">
        <v>-0.145</v>
      </c>
      <c r="K142" s="112" t="n">
        <v>-0.06</v>
      </c>
      <c r="L142" s="110" t="n">
        <v>0.068</v>
      </c>
      <c r="M142" s="110" t="n">
        <v>-0.52</v>
      </c>
      <c r="N142" s="110" t="n">
        <v>-0.28</v>
      </c>
      <c r="O142" s="110" t="n">
        <v>-0.135</v>
      </c>
      <c r="P142" s="110" t="n">
        <v>0.43</v>
      </c>
      <c r="Q142" s="110" t="n">
        <v>-0.07</v>
      </c>
    </row>
    <row r="143" customFormat="false" ht="12" hidden="false" customHeight="false" outlineLevel="0" collapsed="false">
      <c r="C143" s="110" t="n">
        <v>3.908</v>
      </c>
      <c r="D143" s="110" t="n">
        <v>0.0025</v>
      </c>
      <c r="E143" s="110" t="n">
        <v>0.71</v>
      </c>
      <c r="F143" s="110" t="n">
        <v>0</v>
      </c>
      <c r="G143" s="110" t="n">
        <v>0.43</v>
      </c>
      <c r="H143" s="110" t="n">
        <v>-0.32</v>
      </c>
      <c r="I143" s="110" t="n">
        <v>-0.07</v>
      </c>
      <c r="J143" s="110" t="n">
        <v>-0.225</v>
      </c>
      <c r="K143" s="112" t="n">
        <v>-0.06</v>
      </c>
      <c r="L143" s="110" t="n">
        <v>-0.25</v>
      </c>
      <c r="M143" s="110" t="n">
        <v>-0.633</v>
      </c>
      <c r="N143" s="110" t="n">
        <v>-0.4</v>
      </c>
      <c r="O143" s="110" t="n">
        <v>-0.14</v>
      </c>
      <c r="P143" s="110" t="n">
        <v>0.51</v>
      </c>
      <c r="Q143" s="110" t="n">
        <v>-0.07</v>
      </c>
    </row>
    <row r="144" customFormat="false" ht="12" hidden="false" customHeight="false" outlineLevel="0" collapsed="false">
      <c r="C144" s="110" t="n">
        <v>3.903</v>
      </c>
      <c r="D144" s="110" t="n">
        <v>0.0025</v>
      </c>
      <c r="E144" s="110" t="n">
        <v>0.71</v>
      </c>
      <c r="F144" s="110" t="n">
        <v>0</v>
      </c>
      <c r="G144" s="110" t="n">
        <v>0.43</v>
      </c>
      <c r="H144" s="110" t="n">
        <v>-0.32</v>
      </c>
      <c r="I144" s="110" t="n">
        <v>-0.07</v>
      </c>
      <c r="J144" s="110" t="n">
        <v>-0.225</v>
      </c>
      <c r="K144" s="112" t="n">
        <v>-0.06</v>
      </c>
      <c r="L144" s="110" t="n">
        <v>-0.1</v>
      </c>
      <c r="M144" s="110" t="n">
        <v>-0.633</v>
      </c>
      <c r="N144" s="110" t="n">
        <v>-0.4</v>
      </c>
      <c r="O144" s="110" t="n">
        <v>-0.14</v>
      </c>
      <c r="P144" s="110" t="n">
        <v>0.51</v>
      </c>
      <c r="Q144" s="110" t="n">
        <v>-0.07</v>
      </c>
    </row>
    <row r="145" customFormat="false" ht="12" hidden="false" customHeight="false" outlineLevel="0" collapsed="false">
      <c r="C145" s="110" t="n">
        <v>3.935</v>
      </c>
      <c r="D145" s="110" t="n">
        <v>0.0025</v>
      </c>
      <c r="E145" s="110" t="n">
        <v>0.71</v>
      </c>
      <c r="F145" s="110" t="n">
        <v>0</v>
      </c>
      <c r="G145" s="110" t="n">
        <v>0.43</v>
      </c>
      <c r="H145" s="110" t="n">
        <v>-0.32</v>
      </c>
      <c r="I145" s="110" t="n">
        <v>-0.07</v>
      </c>
      <c r="J145" s="110" t="n">
        <v>-0.225</v>
      </c>
      <c r="K145" s="112" t="n">
        <v>-0.06</v>
      </c>
      <c r="L145" s="110" t="n">
        <v>-0.1</v>
      </c>
      <c r="M145" s="110" t="n">
        <v>-0.633</v>
      </c>
      <c r="N145" s="110" t="n">
        <v>-0.4</v>
      </c>
      <c r="O145" s="110" t="n">
        <v>-0.14</v>
      </c>
      <c r="P145" s="110" t="n">
        <v>0.51</v>
      </c>
      <c r="Q145" s="110" t="n">
        <v>-0.07</v>
      </c>
    </row>
    <row r="146" customFormat="false" ht="12" hidden="false" customHeight="false" outlineLevel="0" collapsed="false">
      <c r="C146" s="110" t="n">
        <v>3.981</v>
      </c>
      <c r="D146" s="110" t="n">
        <v>0.0025</v>
      </c>
      <c r="E146" s="110" t="n">
        <v>0.71</v>
      </c>
      <c r="F146" s="110" t="n">
        <v>0</v>
      </c>
      <c r="G146" s="110" t="n">
        <v>0.43</v>
      </c>
      <c r="H146" s="110" t="n">
        <v>-0.32</v>
      </c>
      <c r="I146" s="110" t="n">
        <v>-0.07</v>
      </c>
      <c r="J146" s="110" t="n">
        <v>-0.225</v>
      </c>
      <c r="K146" s="112" t="n">
        <v>-0.06</v>
      </c>
      <c r="L146" s="110" t="n">
        <v>-0.1</v>
      </c>
      <c r="M146" s="110" t="n">
        <v>-0.633</v>
      </c>
      <c r="N146" s="110" t="n">
        <v>-0.4</v>
      </c>
      <c r="O146" s="110" t="n">
        <v>-0.14</v>
      </c>
      <c r="P146" s="110" t="n">
        <v>0.51</v>
      </c>
      <c r="Q146" s="110" t="n">
        <v>-0.07</v>
      </c>
    </row>
    <row r="147" customFormat="false" ht="12" hidden="false" customHeight="false" outlineLevel="0" collapsed="false">
      <c r="C147" s="110" t="n">
        <v>4.014</v>
      </c>
      <c r="D147" s="110" t="n">
        <v>0.0025</v>
      </c>
      <c r="E147" s="110" t="n">
        <v>0.71</v>
      </c>
      <c r="F147" s="110" t="n">
        <v>0</v>
      </c>
      <c r="G147" s="110" t="n">
        <v>0.43</v>
      </c>
      <c r="H147" s="110" t="n">
        <v>-0.32</v>
      </c>
      <c r="I147" s="110" t="n">
        <v>-0.07</v>
      </c>
      <c r="J147" s="110" t="n">
        <v>-0.225</v>
      </c>
      <c r="K147" s="112" t="n">
        <v>-0.06</v>
      </c>
      <c r="L147" s="110" t="n">
        <v>-0.1</v>
      </c>
      <c r="M147" s="110" t="n">
        <v>-0.633</v>
      </c>
      <c r="N147" s="110" t="n">
        <v>-0.4</v>
      </c>
      <c r="O147" s="110" t="n">
        <v>-0.14</v>
      </c>
      <c r="P147" s="110" t="n">
        <v>0.51</v>
      </c>
      <c r="Q147" s="110" t="n">
        <v>-0.07</v>
      </c>
    </row>
    <row r="148" customFormat="false" ht="12" hidden="false" customHeight="false" outlineLevel="0" collapsed="false">
      <c r="C148" s="110" t="n">
        <v>4.014</v>
      </c>
      <c r="D148" s="110" t="n">
        <v>0.0025</v>
      </c>
      <c r="E148" s="110" t="n">
        <v>0.71</v>
      </c>
      <c r="F148" s="110" t="n">
        <v>0</v>
      </c>
      <c r="G148" s="110" t="n">
        <v>0.43</v>
      </c>
      <c r="H148" s="110" t="n">
        <v>-0.32</v>
      </c>
      <c r="I148" s="110" t="n">
        <v>-0.07</v>
      </c>
      <c r="J148" s="110" t="n">
        <v>-0.225</v>
      </c>
      <c r="K148" s="112" t="n">
        <v>-0.06</v>
      </c>
      <c r="L148" s="110" t="n">
        <v>-0.1</v>
      </c>
      <c r="M148" s="110" t="n">
        <v>-0.633</v>
      </c>
      <c r="N148" s="110" t="n">
        <v>-0.4</v>
      </c>
      <c r="O148" s="110" t="n">
        <v>-0.14</v>
      </c>
      <c r="P148" s="110" t="n">
        <v>0.51</v>
      </c>
      <c r="Q148" s="110" t="n">
        <v>-0.07</v>
      </c>
    </row>
    <row r="149" customFormat="false" ht="12" hidden="false" customHeight="false" outlineLevel="0" collapsed="false">
      <c r="C149" s="110" t="n">
        <v>4.018</v>
      </c>
      <c r="D149" s="110" t="n">
        <v>0.0025</v>
      </c>
      <c r="E149" s="110" t="n">
        <v>0.71</v>
      </c>
      <c r="F149" s="110" t="n">
        <v>0</v>
      </c>
      <c r="G149" s="110" t="n">
        <v>0.43</v>
      </c>
      <c r="H149" s="110" t="n">
        <v>-0.32</v>
      </c>
      <c r="I149" s="110" t="n">
        <v>-0.07</v>
      </c>
      <c r="J149" s="110" t="n">
        <v>-0.225</v>
      </c>
      <c r="K149" s="112" t="n">
        <v>-0.06</v>
      </c>
      <c r="L149" s="110" t="n">
        <v>-0.1</v>
      </c>
      <c r="M149" s="110" t="n">
        <v>-0.633</v>
      </c>
      <c r="N149" s="110" t="n">
        <v>-0.4</v>
      </c>
      <c r="O149" s="110" t="n">
        <v>-0.14</v>
      </c>
      <c r="P149" s="110" t="n">
        <v>0.51</v>
      </c>
      <c r="Q149" s="110" t="n">
        <v>-0.07</v>
      </c>
    </row>
    <row r="150" customFormat="false" ht="12" hidden="false" customHeight="false" outlineLevel="0" collapsed="false">
      <c r="C150" s="110" t="n">
        <v>4.182</v>
      </c>
      <c r="D150" s="110" t="n">
        <v>0.0025</v>
      </c>
      <c r="E150" s="110" t="n">
        <v>0.63</v>
      </c>
      <c r="F150" s="110" t="n">
        <v>0</v>
      </c>
      <c r="G150" s="110" t="n">
        <v>0.35</v>
      </c>
      <c r="H150" s="110" t="n">
        <v>-0.2</v>
      </c>
      <c r="I150" s="110" t="n">
        <v>-0.07</v>
      </c>
      <c r="J150" s="110" t="n">
        <v>-0.145</v>
      </c>
      <c r="K150" s="112" t="n">
        <v>-0.06</v>
      </c>
      <c r="L150" s="110" t="n">
        <v>0.248</v>
      </c>
      <c r="M150" s="110" t="n">
        <v>-0.573</v>
      </c>
      <c r="N150" s="110" t="n">
        <v>-0.28</v>
      </c>
      <c r="O150" s="110" t="n">
        <v>-0.14</v>
      </c>
      <c r="P150" s="110" t="n">
        <v>0.43</v>
      </c>
      <c r="Q150" s="110" t="n">
        <v>-0.07</v>
      </c>
    </row>
    <row r="151" customFormat="false" ht="12" hidden="false" customHeight="false" outlineLevel="0" collapsed="false">
      <c r="C151" s="110" t="n">
        <v>4.35</v>
      </c>
      <c r="D151" s="110" t="n">
        <v>0.0025</v>
      </c>
      <c r="E151" s="110" t="n">
        <v>0.63</v>
      </c>
      <c r="F151" s="110" t="n">
        <v>0</v>
      </c>
      <c r="G151" s="110" t="n">
        <v>0.35</v>
      </c>
      <c r="H151" s="110" t="n">
        <v>-0.2</v>
      </c>
      <c r="I151" s="110" t="n">
        <v>-0.07</v>
      </c>
      <c r="J151" s="110" t="n">
        <v>-0.145</v>
      </c>
      <c r="K151" s="112" t="n">
        <v>-0.06</v>
      </c>
      <c r="L151" s="110" t="n">
        <v>0.308</v>
      </c>
      <c r="M151" s="110" t="n">
        <v>-0.573</v>
      </c>
      <c r="N151" s="110" t="n">
        <v>-0.28</v>
      </c>
      <c r="O151" s="110" t="n">
        <v>-0.1425</v>
      </c>
      <c r="P151" s="110" t="n">
        <v>0.43</v>
      </c>
      <c r="Q151" s="110" t="n">
        <v>-0.07</v>
      </c>
    </row>
    <row r="152" customFormat="false" ht="12" hidden="false" customHeight="false" outlineLevel="0" collapsed="false">
      <c r="C152" s="110" t="n">
        <v>4.44</v>
      </c>
      <c r="D152" s="110" t="n">
        <v>0.0025</v>
      </c>
      <c r="E152" s="110" t="n">
        <v>0.63</v>
      </c>
      <c r="F152" s="110" t="n">
        <v>0</v>
      </c>
      <c r="G152" s="110" t="n">
        <v>0.35</v>
      </c>
      <c r="H152" s="110" t="n">
        <v>-0.2</v>
      </c>
      <c r="I152" s="110" t="n">
        <v>-0.07</v>
      </c>
      <c r="J152" s="110" t="n">
        <v>-0.145</v>
      </c>
      <c r="K152" s="112" t="n">
        <v>-0.06</v>
      </c>
      <c r="L152" s="110" t="n">
        <v>0.378</v>
      </c>
      <c r="M152" s="110" t="n">
        <v>-0.573</v>
      </c>
      <c r="N152" s="110" t="n">
        <v>-0.28</v>
      </c>
      <c r="O152" s="110" t="n">
        <v>-0.145</v>
      </c>
      <c r="P152" s="110" t="n">
        <v>0.43</v>
      </c>
      <c r="Q152" s="110" t="n">
        <v>-0.07</v>
      </c>
    </row>
    <row r="153" customFormat="false" ht="12" hidden="false" customHeight="false" outlineLevel="0" collapsed="false">
      <c r="C153" s="110" t="n">
        <v>4.325</v>
      </c>
      <c r="D153" s="110" t="n">
        <v>0.0025</v>
      </c>
      <c r="E153" s="110" t="n">
        <v>0.63</v>
      </c>
      <c r="F153" s="110" t="n">
        <v>0</v>
      </c>
      <c r="G153" s="110" t="n">
        <v>0.35</v>
      </c>
      <c r="H153" s="110" t="n">
        <v>-0.2</v>
      </c>
      <c r="I153" s="110" t="n">
        <v>-0.07</v>
      </c>
      <c r="J153" s="110" t="n">
        <v>-0.145</v>
      </c>
      <c r="K153" s="112" t="n">
        <v>-0.06</v>
      </c>
      <c r="L153" s="110" t="n">
        <v>0.248</v>
      </c>
      <c r="M153" s="110" t="n">
        <v>-0.573</v>
      </c>
      <c r="N153" s="110" t="n">
        <v>-0.28</v>
      </c>
      <c r="O153" s="110" t="n">
        <v>-0.1375</v>
      </c>
      <c r="P153" s="110" t="n">
        <v>0.43</v>
      </c>
      <c r="Q153" s="110" t="n">
        <v>-0.07</v>
      </c>
    </row>
    <row r="154" customFormat="false" ht="12" hidden="false" customHeight="false" outlineLevel="0" collapsed="false">
      <c r="C154" s="110" t="n">
        <v>4.183</v>
      </c>
      <c r="D154" s="110" t="n">
        <v>0.0025</v>
      </c>
      <c r="E154" s="110" t="n">
        <v>0.63</v>
      </c>
      <c r="F154" s="110" t="n">
        <v>0</v>
      </c>
      <c r="G154" s="110" t="n">
        <v>0.35</v>
      </c>
      <c r="H154" s="110" t="n">
        <v>-0.2</v>
      </c>
      <c r="I154" s="110" t="n">
        <v>-0.07</v>
      </c>
      <c r="J154" s="110" t="n">
        <v>-0.145</v>
      </c>
      <c r="K154" s="112" t="n">
        <v>-0.06</v>
      </c>
      <c r="L154" s="110" t="n">
        <v>0.068</v>
      </c>
      <c r="M154" s="110" t="n">
        <v>-0.573</v>
      </c>
      <c r="N154" s="110" t="n">
        <v>-0.28</v>
      </c>
      <c r="O154" s="110" t="n">
        <v>-0.135</v>
      </c>
      <c r="P154" s="110" t="n">
        <v>0.43</v>
      </c>
      <c r="Q154" s="110" t="n">
        <v>-0.07</v>
      </c>
    </row>
    <row r="155" customFormat="false" ht="12" hidden="false" customHeight="false" outlineLevel="0" collapsed="false">
      <c r="C155" s="110" t="n">
        <v>4.013</v>
      </c>
      <c r="D155" s="110" t="n">
        <v>0.0025</v>
      </c>
      <c r="E155" s="110" t="n">
        <v>0.71</v>
      </c>
      <c r="F155" s="110" t="n">
        <v>0</v>
      </c>
      <c r="G155" s="110" t="n">
        <v>0.43</v>
      </c>
      <c r="H155" s="110" t="n">
        <v>-0.32</v>
      </c>
      <c r="I155" s="110" t="n">
        <v>-0.07</v>
      </c>
      <c r="J155" s="110" t="n">
        <v>-0.225</v>
      </c>
      <c r="K155" s="112" t="n">
        <v>-0.06</v>
      </c>
      <c r="L155" s="110" t="n">
        <v>-0.25</v>
      </c>
      <c r="M155" s="110" t="n">
        <v>-0.673</v>
      </c>
      <c r="N155" s="110" t="n">
        <v>-0.4</v>
      </c>
      <c r="O155" s="110" t="n">
        <v>-0.14</v>
      </c>
      <c r="P155" s="110" t="n">
        <v>0.51</v>
      </c>
      <c r="Q155" s="110" t="n">
        <v>-0.07</v>
      </c>
    </row>
    <row r="156" customFormat="false" ht="12" hidden="false" customHeight="false" outlineLevel="0" collapsed="false">
      <c r="C156" s="110" t="n">
        <v>4.008</v>
      </c>
      <c r="D156" s="110" t="n">
        <v>0.0025</v>
      </c>
      <c r="E156" s="110" t="n">
        <v>0.71</v>
      </c>
      <c r="F156" s="110" t="n">
        <v>0</v>
      </c>
      <c r="G156" s="110" t="n">
        <v>0.43</v>
      </c>
      <c r="H156" s="110" t="n">
        <v>-0.32</v>
      </c>
      <c r="I156" s="110" t="n">
        <v>-0.07</v>
      </c>
      <c r="J156" s="110" t="n">
        <v>-0.225</v>
      </c>
      <c r="K156" s="112" t="n">
        <v>-0.06</v>
      </c>
      <c r="L156" s="110" t="n">
        <v>-0.1</v>
      </c>
      <c r="M156" s="110" t="n">
        <v>-0.673</v>
      </c>
      <c r="N156" s="110" t="n">
        <v>-0.4</v>
      </c>
      <c r="O156" s="110" t="n">
        <v>-0.14</v>
      </c>
      <c r="P156" s="110" t="n">
        <v>0.51</v>
      </c>
      <c r="Q156" s="110" t="n">
        <v>-0.07</v>
      </c>
    </row>
    <row r="157" customFormat="false" ht="12" hidden="false" customHeight="false" outlineLevel="0" collapsed="false">
      <c r="C157" s="110" t="n">
        <v>4.04</v>
      </c>
      <c r="D157" s="110" t="n">
        <v>0.0025</v>
      </c>
      <c r="E157" s="110" t="n">
        <v>0.71</v>
      </c>
      <c r="F157" s="110" t="n">
        <v>0</v>
      </c>
      <c r="G157" s="110" t="n">
        <v>0.43</v>
      </c>
      <c r="H157" s="110" t="n">
        <v>-0.32</v>
      </c>
      <c r="I157" s="110" t="n">
        <v>-0.07</v>
      </c>
      <c r="J157" s="110" t="n">
        <v>-0.225</v>
      </c>
      <c r="K157" s="112" t="n">
        <v>-0.06</v>
      </c>
      <c r="L157" s="110" t="n">
        <v>-0.1</v>
      </c>
      <c r="M157" s="110" t="n">
        <v>-0.673</v>
      </c>
      <c r="N157" s="110" t="n">
        <v>-0.4</v>
      </c>
      <c r="O157" s="110" t="n">
        <v>-0.14</v>
      </c>
      <c r="P157" s="110" t="n">
        <v>0.51</v>
      </c>
      <c r="Q157" s="110" t="n">
        <v>-0.07</v>
      </c>
    </row>
    <row r="158" customFormat="false" ht="12" hidden="false" customHeight="false" outlineLevel="0" collapsed="false">
      <c r="C158" s="110" t="n">
        <v>4.086</v>
      </c>
      <c r="D158" s="110" t="n">
        <v>0.0025</v>
      </c>
      <c r="E158" s="110" t="n">
        <v>0.71</v>
      </c>
      <c r="F158" s="110" t="n">
        <v>0</v>
      </c>
      <c r="G158" s="110" t="n">
        <v>0.43</v>
      </c>
      <c r="H158" s="110" t="n">
        <v>-0.32</v>
      </c>
      <c r="I158" s="110" t="n">
        <v>-0.07</v>
      </c>
      <c r="J158" s="110" t="n">
        <v>-0.225</v>
      </c>
      <c r="K158" s="112" t="n">
        <v>-0.06</v>
      </c>
      <c r="L158" s="110" t="n">
        <v>-0.1</v>
      </c>
      <c r="M158" s="110" t="n">
        <v>-0.673</v>
      </c>
      <c r="N158" s="110" t="n">
        <v>-0.4</v>
      </c>
      <c r="O158" s="110" t="n">
        <v>-0.14</v>
      </c>
      <c r="P158" s="110" t="n">
        <v>0.51</v>
      </c>
      <c r="Q158" s="110" t="n">
        <v>-0.07</v>
      </c>
    </row>
    <row r="159" customFormat="false" ht="12" hidden="false" customHeight="false" outlineLevel="0" collapsed="false">
      <c r="C159" s="110" t="n">
        <v>4.119</v>
      </c>
      <c r="D159" s="110" t="n">
        <v>0.0025</v>
      </c>
      <c r="E159" s="110" t="n">
        <v>0.71</v>
      </c>
      <c r="F159" s="110" t="n">
        <v>0</v>
      </c>
      <c r="G159" s="110" t="n">
        <v>0.43</v>
      </c>
      <c r="H159" s="110" t="n">
        <v>-0.32</v>
      </c>
      <c r="I159" s="110" t="n">
        <v>-0.07</v>
      </c>
      <c r="J159" s="110" t="n">
        <v>-0.225</v>
      </c>
      <c r="K159" s="112" t="n">
        <v>-0.06</v>
      </c>
      <c r="L159" s="110" t="n">
        <v>-0.1</v>
      </c>
      <c r="M159" s="110" t="n">
        <v>-0.673</v>
      </c>
      <c r="N159" s="110" t="n">
        <v>-0.4</v>
      </c>
      <c r="O159" s="110" t="n">
        <v>-0.14</v>
      </c>
      <c r="P159" s="110" t="n">
        <v>0.51</v>
      </c>
      <c r="Q159" s="110" t="n">
        <v>-0.07</v>
      </c>
    </row>
    <row r="160" customFormat="false" ht="12" hidden="false" customHeight="false" outlineLevel="0" collapsed="false">
      <c r="C160" s="110" t="n">
        <v>4.119</v>
      </c>
      <c r="D160" s="110" t="n">
        <v>0.0025</v>
      </c>
      <c r="E160" s="110" t="n">
        <v>0.71</v>
      </c>
      <c r="F160" s="110" t="n">
        <v>0</v>
      </c>
      <c r="G160" s="110" t="n">
        <v>0.43</v>
      </c>
      <c r="H160" s="110" t="n">
        <v>-0.32</v>
      </c>
      <c r="I160" s="110" t="n">
        <v>-0.07</v>
      </c>
      <c r="J160" s="110" t="n">
        <v>-0.225</v>
      </c>
      <c r="K160" s="112" t="n">
        <v>-0.06</v>
      </c>
      <c r="L160" s="110" t="n">
        <v>-0.1</v>
      </c>
      <c r="M160" s="110" t="n">
        <v>-0.673</v>
      </c>
      <c r="N160" s="110" t="n">
        <v>-0.4</v>
      </c>
      <c r="O160" s="110" t="n">
        <v>-0.14</v>
      </c>
      <c r="P160" s="110" t="n">
        <v>0.51</v>
      </c>
      <c r="Q160" s="110" t="n">
        <v>-0.07</v>
      </c>
    </row>
    <row r="161" customFormat="false" ht="12" hidden="false" customHeight="false" outlineLevel="0" collapsed="false">
      <c r="C161" s="110" t="n">
        <v>4.123</v>
      </c>
      <c r="D161" s="110" t="n">
        <v>0.0025</v>
      </c>
      <c r="E161" s="110" t="n">
        <v>0.71</v>
      </c>
      <c r="F161" s="110" t="n">
        <v>0</v>
      </c>
      <c r="G161" s="110" t="n">
        <v>0.43</v>
      </c>
      <c r="H161" s="110" t="n">
        <v>-0.32</v>
      </c>
      <c r="I161" s="110" t="n">
        <v>-0.07</v>
      </c>
      <c r="J161" s="110" t="n">
        <v>-0.225</v>
      </c>
      <c r="K161" s="112" t="n">
        <v>-0.06</v>
      </c>
      <c r="L161" s="110" t="n">
        <v>-0.1</v>
      </c>
      <c r="M161" s="110" t="n">
        <v>-0.673</v>
      </c>
      <c r="N161" s="110" t="n">
        <v>-0.4</v>
      </c>
      <c r="O161" s="110" t="n">
        <v>-0.14</v>
      </c>
      <c r="P161" s="110" t="n">
        <v>0.51</v>
      </c>
      <c r="Q161" s="110" t="n">
        <v>-0.07</v>
      </c>
    </row>
    <row r="162" customFormat="false" ht="12" hidden="false" customHeight="false" outlineLevel="0" collapsed="false">
      <c r="C162" s="110" t="n">
        <v>4.287</v>
      </c>
      <c r="D162" s="110" t="n">
        <v>0.0025</v>
      </c>
      <c r="E162" s="110" t="n">
        <v>0.63</v>
      </c>
      <c r="F162" s="110" t="n">
        <v>0</v>
      </c>
      <c r="G162" s="110" t="n">
        <v>0.35</v>
      </c>
      <c r="H162" s="110" t="n">
        <v>-0.2</v>
      </c>
      <c r="I162" s="110" t="n">
        <v>-0.07</v>
      </c>
      <c r="J162" s="110" t="n">
        <v>-0.145</v>
      </c>
      <c r="K162" s="112" t="n">
        <v>-0.06</v>
      </c>
      <c r="L162" s="110" t="n">
        <v>0.248</v>
      </c>
      <c r="M162" s="110" t="n">
        <v>-0.613</v>
      </c>
      <c r="N162" s="110" t="n">
        <v>-0.28</v>
      </c>
      <c r="O162" s="110" t="n">
        <v>-0.14</v>
      </c>
      <c r="P162" s="110" t="n">
        <v>0.43</v>
      </c>
      <c r="Q162" s="110" t="n">
        <v>-0.07</v>
      </c>
    </row>
    <row r="163" customFormat="false" ht="12" hidden="false" customHeight="false" outlineLevel="0" collapsed="false">
      <c r="C163" s="110" t="n">
        <v>4.455</v>
      </c>
      <c r="D163" s="110" t="n">
        <v>0.0025</v>
      </c>
      <c r="E163" s="110" t="n">
        <v>0.63</v>
      </c>
      <c r="F163" s="110" t="n">
        <v>0</v>
      </c>
      <c r="G163" s="110" t="n">
        <v>0.35</v>
      </c>
      <c r="H163" s="110" t="n">
        <v>-0.2</v>
      </c>
      <c r="I163" s="110" t="n">
        <v>-0.07</v>
      </c>
      <c r="J163" s="110" t="n">
        <v>-0.145</v>
      </c>
      <c r="K163" s="112" t="n">
        <v>-0.06</v>
      </c>
      <c r="L163" s="110" t="n">
        <v>0.308</v>
      </c>
      <c r="M163" s="110" t="n">
        <v>-0.613</v>
      </c>
      <c r="N163" s="110" t="n">
        <v>-0.28</v>
      </c>
      <c r="O163" s="110" t="n">
        <v>-0.1425</v>
      </c>
      <c r="P163" s="110" t="n">
        <v>0.43</v>
      </c>
      <c r="Q163" s="110" t="n">
        <v>-0.07</v>
      </c>
    </row>
    <row r="164" customFormat="false" ht="12" hidden="false" customHeight="false" outlineLevel="0" collapsed="false">
      <c r="C164" s="110" t="n">
        <v>4.5475</v>
      </c>
      <c r="D164" s="110" t="n">
        <v>0.0025</v>
      </c>
      <c r="E164" s="110" t="n">
        <v>0.63</v>
      </c>
      <c r="F164" s="110" t="n">
        <v>0</v>
      </c>
      <c r="G164" s="110" t="n">
        <v>0.35</v>
      </c>
      <c r="H164" s="110" t="n">
        <v>-0.2</v>
      </c>
      <c r="I164" s="110" t="n">
        <v>-0.07</v>
      </c>
      <c r="J164" s="110" t="n">
        <v>-0.145</v>
      </c>
      <c r="K164" s="112" t="n">
        <v>-0.06</v>
      </c>
      <c r="L164" s="110" t="n">
        <v>0.378</v>
      </c>
      <c r="M164" s="110" t="n">
        <v>-0.613</v>
      </c>
      <c r="N164" s="110" t="n">
        <v>-0.28</v>
      </c>
      <c r="O164" s="110" t="n">
        <v>-0.145</v>
      </c>
      <c r="P164" s="110" t="n">
        <v>0.43</v>
      </c>
      <c r="Q164" s="110" t="n">
        <v>-0.07</v>
      </c>
    </row>
    <row r="165" customFormat="false" ht="12" hidden="false" customHeight="false" outlineLevel="0" collapsed="false">
      <c r="C165" s="110" t="n">
        <v>4.4325</v>
      </c>
      <c r="D165" s="110" t="n">
        <v>0.0025</v>
      </c>
      <c r="E165" s="110" t="n">
        <v>0.63</v>
      </c>
      <c r="F165" s="110" t="n">
        <v>0</v>
      </c>
      <c r="G165" s="110" t="n">
        <v>0.35</v>
      </c>
      <c r="H165" s="110" t="n">
        <v>-0.2</v>
      </c>
      <c r="I165" s="110" t="n">
        <v>-0.07</v>
      </c>
      <c r="J165" s="110" t="n">
        <v>-0.145</v>
      </c>
      <c r="K165" s="112" t="n">
        <v>-0.06</v>
      </c>
      <c r="L165" s="110" t="n">
        <v>0.248</v>
      </c>
      <c r="M165" s="110" t="n">
        <v>-0.613</v>
      </c>
      <c r="N165" s="110" t="n">
        <v>-0.28</v>
      </c>
      <c r="O165" s="110" t="n">
        <v>-0.1375</v>
      </c>
      <c r="P165" s="110" t="n">
        <v>0.43</v>
      </c>
      <c r="Q165" s="110" t="n">
        <v>-0.07</v>
      </c>
    </row>
    <row r="166" customFormat="false" ht="12" hidden="false" customHeight="false" outlineLevel="0" collapsed="false">
      <c r="C166" s="110" t="n">
        <v>4.2905</v>
      </c>
      <c r="D166" s="110" t="n">
        <v>0.0025</v>
      </c>
      <c r="E166" s="110" t="n">
        <v>0.63</v>
      </c>
      <c r="F166" s="110" t="n">
        <v>0</v>
      </c>
      <c r="G166" s="110" t="n">
        <v>0.35</v>
      </c>
      <c r="H166" s="110" t="n">
        <v>-0.2</v>
      </c>
      <c r="I166" s="110" t="n">
        <v>-0.07</v>
      </c>
      <c r="J166" s="110" t="n">
        <v>-0.145</v>
      </c>
      <c r="K166" s="112" t="n">
        <v>-0.06</v>
      </c>
      <c r="L166" s="110" t="n">
        <v>0.068</v>
      </c>
      <c r="M166" s="110" t="n">
        <v>-0.613</v>
      </c>
      <c r="N166" s="110" t="n">
        <v>-0.28</v>
      </c>
      <c r="O166" s="110" t="n">
        <v>-0.135</v>
      </c>
      <c r="P166" s="110" t="n">
        <v>0.43</v>
      </c>
      <c r="Q166" s="110" t="n">
        <v>-0.07</v>
      </c>
    </row>
    <row r="167" customFormat="false" ht="12" hidden="false" customHeight="false" outlineLevel="0" collapsed="false">
      <c r="C167" s="110" t="n">
        <v>4.1205</v>
      </c>
      <c r="D167" s="110" t="n">
        <v>0.0025</v>
      </c>
      <c r="E167" s="110" t="n">
        <v>0.71</v>
      </c>
      <c r="F167" s="110" t="n">
        <v>0</v>
      </c>
      <c r="G167" s="110" t="n">
        <v>0.43</v>
      </c>
      <c r="H167" s="110" t="n">
        <v>-0.32</v>
      </c>
      <c r="I167" s="110" t="n">
        <v>-0.07</v>
      </c>
      <c r="J167" s="110" t="n">
        <v>-0.225</v>
      </c>
      <c r="K167" s="112" t="n">
        <v>-0.06</v>
      </c>
      <c r="L167" s="110" t="n">
        <v>-0.25</v>
      </c>
      <c r="M167" s="110" t="n">
        <v>-0.713</v>
      </c>
      <c r="N167" s="110" t="n">
        <v>-0.4</v>
      </c>
      <c r="O167" s="110" t="n">
        <v>-0.14</v>
      </c>
      <c r="P167" s="110" t="n">
        <v>0.51</v>
      </c>
      <c r="Q167" s="110" t="n">
        <v>-0.07</v>
      </c>
    </row>
    <row r="168" customFormat="false" ht="12" hidden="false" customHeight="false" outlineLevel="0" collapsed="false">
      <c r="C168" s="110" t="n">
        <v>4.1155</v>
      </c>
      <c r="D168" s="110" t="n">
        <v>0.0025</v>
      </c>
      <c r="E168" s="110" t="n">
        <v>0.71</v>
      </c>
      <c r="F168" s="110" t="n">
        <v>0</v>
      </c>
      <c r="G168" s="110" t="n">
        <v>0.43</v>
      </c>
      <c r="H168" s="110" t="n">
        <v>-0.32</v>
      </c>
      <c r="I168" s="110" t="n">
        <v>-0.07</v>
      </c>
      <c r="J168" s="110" t="n">
        <v>-0.225</v>
      </c>
      <c r="K168" s="112" t="n">
        <v>-0.06</v>
      </c>
      <c r="L168" s="110" t="n">
        <v>-0.1</v>
      </c>
      <c r="M168" s="110" t="n">
        <v>-0.713</v>
      </c>
      <c r="N168" s="110" t="n">
        <v>-0.4</v>
      </c>
      <c r="O168" s="110" t="n">
        <v>-0.14</v>
      </c>
      <c r="P168" s="110" t="n">
        <v>0.51</v>
      </c>
      <c r="Q168" s="110" t="n">
        <v>-0.07</v>
      </c>
    </row>
    <row r="169" customFormat="false" ht="12" hidden="false" customHeight="false" outlineLevel="0" collapsed="false">
      <c r="C169" s="110" t="n">
        <v>4.1475</v>
      </c>
      <c r="D169" s="110" t="n">
        <v>0.0025</v>
      </c>
      <c r="E169" s="110" t="n">
        <v>0.71</v>
      </c>
      <c r="F169" s="110" t="n">
        <v>0</v>
      </c>
      <c r="G169" s="110" t="n">
        <v>0.43</v>
      </c>
      <c r="H169" s="110" t="n">
        <v>-0.32</v>
      </c>
      <c r="I169" s="110" t="n">
        <v>-0.07</v>
      </c>
      <c r="J169" s="110" t="n">
        <v>-0.225</v>
      </c>
      <c r="K169" s="112" t="n">
        <v>-0.06</v>
      </c>
      <c r="L169" s="110" t="n">
        <v>-0.1</v>
      </c>
      <c r="M169" s="110" t="n">
        <v>-0.713</v>
      </c>
      <c r="N169" s="110" t="n">
        <v>-0.4</v>
      </c>
      <c r="O169" s="110" t="n">
        <v>-0.14</v>
      </c>
      <c r="P169" s="110" t="n">
        <v>0.51</v>
      </c>
      <c r="Q169" s="110" t="n">
        <v>-0.07</v>
      </c>
    </row>
    <row r="170" customFormat="false" ht="12" hidden="false" customHeight="false" outlineLevel="0" collapsed="false">
      <c r="C170" s="110" t="n">
        <v>4.1935</v>
      </c>
      <c r="D170" s="110" t="n">
        <v>0.0025</v>
      </c>
      <c r="E170" s="110" t="n">
        <v>0.71</v>
      </c>
      <c r="F170" s="110" t="n">
        <v>0</v>
      </c>
      <c r="G170" s="110" t="n">
        <v>0.43</v>
      </c>
      <c r="H170" s="110" t="n">
        <v>-0.32</v>
      </c>
      <c r="I170" s="110" t="n">
        <v>-0.07</v>
      </c>
      <c r="J170" s="110" t="n">
        <v>-0.225</v>
      </c>
      <c r="K170" s="112" t="n">
        <v>-0.06</v>
      </c>
      <c r="L170" s="110" t="n">
        <v>-0.1</v>
      </c>
      <c r="M170" s="110" t="n">
        <v>-0.713</v>
      </c>
      <c r="N170" s="110" t="n">
        <v>-0.4</v>
      </c>
      <c r="O170" s="110" t="n">
        <v>-0.14</v>
      </c>
      <c r="P170" s="110" t="n">
        <v>0.51</v>
      </c>
      <c r="Q170" s="110" t="n">
        <v>-0.07</v>
      </c>
    </row>
    <row r="171" customFormat="false" ht="12" hidden="false" customHeight="false" outlineLevel="0" collapsed="false">
      <c r="C171" s="110" t="n">
        <v>4.2265</v>
      </c>
      <c r="D171" s="110" t="n">
        <v>0.0025</v>
      </c>
      <c r="E171" s="110" t="n">
        <v>0.71</v>
      </c>
      <c r="F171" s="110" t="n">
        <v>0</v>
      </c>
      <c r="G171" s="110" t="n">
        <v>0.43</v>
      </c>
      <c r="H171" s="110" t="n">
        <v>-0.32</v>
      </c>
      <c r="I171" s="110" t="n">
        <v>-0.07</v>
      </c>
      <c r="J171" s="110" t="n">
        <v>-0.225</v>
      </c>
      <c r="K171" s="112" t="n">
        <v>-0.06</v>
      </c>
      <c r="L171" s="110" t="n">
        <v>-0.1</v>
      </c>
      <c r="M171" s="110" t="n">
        <v>-0.713</v>
      </c>
      <c r="N171" s="110" t="n">
        <v>-0.4</v>
      </c>
      <c r="O171" s="110" t="n">
        <v>-0.14</v>
      </c>
      <c r="P171" s="110" t="n">
        <v>0.51</v>
      </c>
      <c r="Q171" s="110" t="n">
        <v>-0.07</v>
      </c>
    </row>
    <row r="172" customFormat="false" ht="12" hidden="false" customHeight="false" outlineLevel="0" collapsed="false">
      <c r="C172" s="110" t="n">
        <v>4.2265</v>
      </c>
      <c r="D172" s="110" t="n">
        <v>0.0025</v>
      </c>
      <c r="E172" s="110" t="n">
        <v>0.71</v>
      </c>
      <c r="F172" s="110" t="n">
        <v>0</v>
      </c>
      <c r="G172" s="110" t="n">
        <v>0.43</v>
      </c>
      <c r="H172" s="110" t="n">
        <v>-0.32</v>
      </c>
      <c r="I172" s="110" t="n">
        <v>-0.07</v>
      </c>
      <c r="J172" s="110" t="n">
        <v>-0.225</v>
      </c>
      <c r="K172" s="112" t="n">
        <v>-0.06</v>
      </c>
      <c r="L172" s="110" t="n">
        <v>-0.1</v>
      </c>
      <c r="M172" s="110" t="n">
        <v>-0.713</v>
      </c>
      <c r="N172" s="110" t="n">
        <v>-0.4</v>
      </c>
      <c r="O172" s="110" t="n">
        <v>-0.14</v>
      </c>
      <c r="P172" s="110" t="n">
        <v>0.51</v>
      </c>
      <c r="Q172" s="110" t="n">
        <v>-0.07</v>
      </c>
    </row>
    <row r="173" customFormat="false" ht="12" hidden="false" customHeight="false" outlineLevel="0" collapsed="false">
      <c r="C173" s="110" t="n">
        <v>4.2305</v>
      </c>
      <c r="D173" s="110" t="n">
        <v>0.0025</v>
      </c>
      <c r="E173" s="110" t="n">
        <v>0.71</v>
      </c>
      <c r="F173" s="110" t="n">
        <v>0</v>
      </c>
      <c r="G173" s="110" t="n">
        <v>0.43</v>
      </c>
      <c r="H173" s="110" t="n">
        <v>-0.32</v>
      </c>
      <c r="I173" s="110" t="n">
        <v>-0.07</v>
      </c>
      <c r="J173" s="110" t="n">
        <v>-0.225</v>
      </c>
      <c r="K173" s="112" t="n">
        <v>-0.06</v>
      </c>
      <c r="L173" s="110" t="n">
        <v>-0.1</v>
      </c>
      <c r="M173" s="110" t="n">
        <v>-0.713</v>
      </c>
      <c r="N173" s="110" t="n">
        <v>-0.4</v>
      </c>
      <c r="O173" s="110" t="n">
        <v>-0.14</v>
      </c>
      <c r="P173" s="110" t="n">
        <v>0.51</v>
      </c>
      <c r="Q173" s="110" t="n">
        <v>-0.07</v>
      </c>
    </row>
    <row r="174" customFormat="false" ht="12" hidden="false" customHeight="false" outlineLevel="0" collapsed="false">
      <c r="C174" s="110" t="n">
        <v>4.3945</v>
      </c>
      <c r="D174" s="110" t="n">
        <v>0.0025</v>
      </c>
      <c r="E174" s="110" t="n">
        <v>0.63</v>
      </c>
      <c r="F174" s="110" t="n">
        <v>0</v>
      </c>
      <c r="G174" s="110" t="n">
        <v>0.35</v>
      </c>
      <c r="H174" s="110" t="n">
        <v>-0.2</v>
      </c>
      <c r="I174" s="110" t="n">
        <v>-0.07</v>
      </c>
      <c r="J174" s="110" t="n">
        <v>-0.145</v>
      </c>
      <c r="K174" s="112" t="n">
        <v>-0.06</v>
      </c>
      <c r="L174" s="110" t="n">
        <v>0.248</v>
      </c>
      <c r="M174" s="110" t="n">
        <v>-0.673</v>
      </c>
      <c r="N174" s="110" t="n">
        <v>-0.28</v>
      </c>
      <c r="O174" s="110" t="n">
        <v>-0.14</v>
      </c>
      <c r="P174" s="110" t="n">
        <v>0.43</v>
      </c>
      <c r="Q174" s="110" t="n">
        <v>-0.07</v>
      </c>
    </row>
    <row r="175" customFormat="false" ht="12" hidden="false" customHeight="false" outlineLevel="0" collapsed="false">
      <c r="C175" s="110" t="n">
        <v>4.5625</v>
      </c>
      <c r="D175" s="110" t="n">
        <v>0.0025</v>
      </c>
      <c r="E175" s="110" t="n">
        <v>0.63</v>
      </c>
      <c r="F175" s="110" t="n">
        <v>0</v>
      </c>
      <c r="G175" s="110" t="n">
        <v>0.35</v>
      </c>
      <c r="H175" s="110" t="n">
        <v>-0.2</v>
      </c>
      <c r="I175" s="110" t="n">
        <v>-0.07</v>
      </c>
      <c r="J175" s="110" t="n">
        <v>-0.145</v>
      </c>
      <c r="K175" s="112" t="n">
        <v>-0.06</v>
      </c>
      <c r="L175" s="110" t="n">
        <v>0.308</v>
      </c>
      <c r="M175" s="110" t="n">
        <v>-0.673</v>
      </c>
      <c r="N175" s="110" t="n">
        <v>-0.28</v>
      </c>
      <c r="O175" s="110" t="n">
        <v>-0.1425</v>
      </c>
      <c r="P175" s="110" t="n">
        <v>0.43</v>
      </c>
      <c r="Q175" s="110" t="n">
        <v>-0.07</v>
      </c>
    </row>
    <row r="176" customFormat="false" ht="12" hidden="false" customHeight="false" outlineLevel="0" collapsed="false">
      <c r="C176" s="110" t="n">
        <v>4.6575</v>
      </c>
      <c r="D176" s="110" t="n">
        <v>0.0025</v>
      </c>
      <c r="E176" s="110" t="n">
        <v>0.63</v>
      </c>
      <c r="F176" s="110" t="n">
        <v>0</v>
      </c>
      <c r="G176" s="110" t="n">
        <v>0.35</v>
      </c>
      <c r="H176" s="110" t="n">
        <v>-0.2</v>
      </c>
      <c r="I176" s="110" t="n">
        <v>-0.07</v>
      </c>
      <c r="J176" s="110" t="n">
        <v>-0.145</v>
      </c>
      <c r="K176" s="112" t="n">
        <v>-0.06</v>
      </c>
      <c r="L176" s="110" t="n">
        <v>0.378</v>
      </c>
      <c r="M176" s="110" t="n">
        <v>-0.673</v>
      </c>
      <c r="N176" s="110" t="n">
        <v>-0.28</v>
      </c>
      <c r="O176" s="110" t="n">
        <v>-0.145</v>
      </c>
      <c r="P176" s="110" t="n">
        <v>0.43</v>
      </c>
      <c r="Q176" s="110" t="n">
        <v>-0.07</v>
      </c>
    </row>
    <row r="177" customFormat="false" ht="12" hidden="false" customHeight="false" outlineLevel="0" collapsed="false">
      <c r="C177" s="110" t="n">
        <v>4.5425</v>
      </c>
      <c r="D177" s="110" t="n">
        <v>0.0025</v>
      </c>
      <c r="E177" s="110" t="n">
        <v>0.63</v>
      </c>
      <c r="F177" s="110" t="n">
        <v>0</v>
      </c>
      <c r="G177" s="110" t="n">
        <v>0.35</v>
      </c>
      <c r="H177" s="110" t="n">
        <v>-0.2</v>
      </c>
      <c r="I177" s="110" t="n">
        <v>-0.07</v>
      </c>
      <c r="J177" s="110" t="n">
        <v>-0.145</v>
      </c>
      <c r="K177" s="112" t="n">
        <v>-0.06</v>
      </c>
      <c r="L177" s="110" t="n">
        <v>0.248</v>
      </c>
      <c r="M177" s="110" t="n">
        <v>-0.673</v>
      </c>
      <c r="N177" s="110" t="n">
        <v>-0.28</v>
      </c>
      <c r="O177" s="110" t="n">
        <v>-0.1375</v>
      </c>
      <c r="P177" s="110" t="n">
        <v>0.43</v>
      </c>
      <c r="Q177" s="110" t="n">
        <v>-0.07</v>
      </c>
    </row>
    <row r="178" customFormat="false" ht="12" hidden="false" customHeight="false" outlineLevel="0" collapsed="false">
      <c r="C178" s="110" t="n">
        <v>4.4005</v>
      </c>
      <c r="D178" s="110" t="n">
        <v>0.0025</v>
      </c>
      <c r="E178" s="110" t="n">
        <v>0.63</v>
      </c>
      <c r="F178" s="110" t="n">
        <v>0</v>
      </c>
      <c r="G178" s="110" t="n">
        <v>0.35</v>
      </c>
      <c r="H178" s="110" t="n">
        <v>-0.2</v>
      </c>
      <c r="I178" s="110" t="n">
        <v>-0.07</v>
      </c>
      <c r="J178" s="110" t="n">
        <v>-0.145</v>
      </c>
      <c r="K178" s="112" t="n">
        <v>-0.06</v>
      </c>
      <c r="L178" s="110" t="n">
        <v>0.068</v>
      </c>
      <c r="M178" s="110" t="n">
        <v>-0.673</v>
      </c>
      <c r="N178" s="110" t="n">
        <v>-0.28</v>
      </c>
      <c r="O178" s="110" t="n">
        <v>-0.135</v>
      </c>
      <c r="P178" s="110" t="n">
        <v>0.43</v>
      </c>
      <c r="Q178" s="110" t="n">
        <v>-0.07</v>
      </c>
    </row>
    <row r="179" customFormat="false" ht="12" hidden="false" customHeight="false" outlineLevel="0" collapsed="false">
      <c r="C179" s="110" t="n">
        <v>4.2305</v>
      </c>
      <c r="D179" s="110" t="n">
        <v>0.0025</v>
      </c>
      <c r="E179" s="110" t="n">
        <v>0.71</v>
      </c>
      <c r="F179" s="110" t="n">
        <v>0</v>
      </c>
      <c r="G179" s="110" t="n">
        <v>0.43</v>
      </c>
      <c r="H179" s="110" t="n">
        <v>-0.32</v>
      </c>
      <c r="I179" s="110" t="n">
        <v>-0.07</v>
      </c>
      <c r="J179" s="110" t="n">
        <v>-0.225</v>
      </c>
      <c r="K179" s="112" t="n">
        <v>-0.06</v>
      </c>
      <c r="L179" s="110" t="n">
        <v>-0.25</v>
      </c>
      <c r="M179" s="110" t="n">
        <v>-0.808</v>
      </c>
      <c r="N179" s="110" t="n">
        <v>0</v>
      </c>
      <c r="O179" s="110" t="n">
        <v>-0.14</v>
      </c>
      <c r="P179" s="110" t="n">
        <v>0.51</v>
      </c>
      <c r="Q179" s="110" t="n">
        <v>-0.07</v>
      </c>
    </row>
    <row r="180" customFormat="false" ht="12" hidden="false" customHeight="false" outlineLevel="0" collapsed="false">
      <c r="C180" s="110" t="n">
        <v>4.2255</v>
      </c>
      <c r="D180" s="110" t="n">
        <v>0.0025</v>
      </c>
      <c r="E180" s="110" t="n">
        <v>0.71</v>
      </c>
      <c r="F180" s="110" t="n">
        <v>0</v>
      </c>
      <c r="G180" s="110" t="n">
        <v>0.43</v>
      </c>
      <c r="H180" s="110" t="n">
        <v>-0.32</v>
      </c>
      <c r="I180" s="110" t="n">
        <v>-0.07</v>
      </c>
      <c r="J180" s="110" t="n">
        <v>-0.225</v>
      </c>
      <c r="K180" s="112" t="n">
        <v>-0.06</v>
      </c>
      <c r="L180" s="110" t="n">
        <v>-0.1</v>
      </c>
      <c r="M180" s="110" t="n">
        <v>-0.808</v>
      </c>
      <c r="N180" s="110" t="n">
        <v>0</v>
      </c>
      <c r="O180" s="110" t="n">
        <v>-0.14</v>
      </c>
      <c r="P180" s="110" t="n">
        <v>0.51</v>
      </c>
      <c r="Q180" s="110" t="n">
        <v>-0.07</v>
      </c>
    </row>
    <row r="181" customFormat="false" ht="12" hidden="false" customHeight="false" outlineLevel="0" collapsed="false">
      <c r="C181" s="110" t="n">
        <v>4.2575</v>
      </c>
      <c r="D181" s="110" t="n">
        <v>0.0025</v>
      </c>
      <c r="E181" s="110" t="n">
        <v>0.71</v>
      </c>
      <c r="F181" s="110" t="n">
        <v>0</v>
      </c>
      <c r="G181" s="110" t="n">
        <v>0.43</v>
      </c>
      <c r="H181" s="110" t="n">
        <v>-0.32</v>
      </c>
      <c r="I181" s="110" t="n">
        <v>-0.07</v>
      </c>
      <c r="J181" s="110" t="n">
        <v>-0.225</v>
      </c>
      <c r="K181" s="112" t="n">
        <v>-0.06</v>
      </c>
      <c r="L181" s="110" t="n">
        <v>-0.1</v>
      </c>
      <c r="M181" s="110" t="n">
        <v>-0.808</v>
      </c>
      <c r="N181" s="110" t="n">
        <v>0</v>
      </c>
      <c r="O181" s="110" t="n">
        <v>-0.14</v>
      </c>
      <c r="P181" s="110" t="n">
        <v>0.51</v>
      </c>
      <c r="Q181" s="110" t="n">
        <v>-0.07</v>
      </c>
    </row>
    <row r="182" customFormat="false" ht="12" hidden="false" customHeight="false" outlineLevel="0" collapsed="false">
      <c r="C182" s="110" t="n">
        <v>4.3035</v>
      </c>
      <c r="D182" s="110" t="n">
        <v>0.0025</v>
      </c>
      <c r="E182" s="110" t="n">
        <v>0.71</v>
      </c>
      <c r="F182" s="110" t="n">
        <v>0</v>
      </c>
      <c r="G182" s="110" t="n">
        <v>0.43</v>
      </c>
      <c r="H182" s="110" t="n">
        <v>-0.32</v>
      </c>
      <c r="I182" s="110" t="n">
        <v>-0.07</v>
      </c>
      <c r="J182" s="110" t="n">
        <v>-0.225</v>
      </c>
      <c r="K182" s="112" t="n">
        <v>-0.06</v>
      </c>
      <c r="L182" s="110" t="n">
        <v>-0.1</v>
      </c>
      <c r="M182" s="110" t="n">
        <v>-0.808</v>
      </c>
      <c r="N182" s="110" t="n">
        <v>0</v>
      </c>
      <c r="O182" s="110" t="n">
        <v>-0.14</v>
      </c>
      <c r="P182" s="110" t="n">
        <v>0.51</v>
      </c>
      <c r="Q182" s="110" t="n">
        <v>-0.07</v>
      </c>
    </row>
    <row r="183" customFormat="false" ht="12" hidden="false" customHeight="false" outlineLevel="0" collapsed="false">
      <c r="C183" s="110" t="n">
        <v>4.3365</v>
      </c>
      <c r="D183" s="110" t="n">
        <v>0.0025</v>
      </c>
      <c r="E183" s="110" t="n">
        <v>0.71</v>
      </c>
      <c r="F183" s="110" t="n">
        <v>0</v>
      </c>
      <c r="G183" s="110" t="n">
        <v>0.43</v>
      </c>
      <c r="H183" s="110" t="n">
        <v>-0.32</v>
      </c>
      <c r="I183" s="110" t="n">
        <v>-0.07</v>
      </c>
      <c r="J183" s="110" t="n">
        <v>-0.225</v>
      </c>
      <c r="K183" s="112" t="n">
        <v>-0.06</v>
      </c>
      <c r="L183" s="110" t="n">
        <v>-0.1</v>
      </c>
      <c r="M183" s="110" t="n">
        <v>-0.808</v>
      </c>
      <c r="N183" s="110" t="n">
        <v>0</v>
      </c>
      <c r="O183" s="110" t="n">
        <v>-0.14</v>
      </c>
      <c r="P183" s="110" t="n">
        <v>0.51</v>
      </c>
      <c r="Q183" s="110" t="n">
        <v>-0.07</v>
      </c>
    </row>
    <row r="184" customFormat="false" ht="12" hidden="false" customHeight="false" outlineLevel="0" collapsed="false">
      <c r="C184" s="110" t="n">
        <v>4.3365</v>
      </c>
      <c r="D184" s="110" t="n">
        <v>0.0025</v>
      </c>
      <c r="E184" s="110" t="n">
        <v>0.71</v>
      </c>
      <c r="F184" s="110" t="n">
        <v>0</v>
      </c>
      <c r="G184" s="110" t="n">
        <v>0.43</v>
      </c>
      <c r="H184" s="110" t="n">
        <v>-0.32</v>
      </c>
      <c r="I184" s="110" t="n">
        <v>-0.07</v>
      </c>
      <c r="J184" s="110" t="n">
        <v>-0.225</v>
      </c>
      <c r="K184" s="112" t="n">
        <v>-0.06</v>
      </c>
      <c r="L184" s="110" t="n">
        <v>-0.1</v>
      </c>
      <c r="M184" s="110" t="n">
        <v>-0.808</v>
      </c>
      <c r="N184" s="110" t="n">
        <v>0</v>
      </c>
      <c r="O184" s="110" t="n">
        <v>-0.14</v>
      </c>
      <c r="P184" s="110" t="n">
        <v>0.51</v>
      </c>
      <c r="Q184" s="110" t="n">
        <v>-0.07</v>
      </c>
    </row>
    <row r="185" customFormat="false" ht="12" hidden="false" customHeight="false" outlineLevel="0" collapsed="false">
      <c r="C185" s="110" t="n">
        <v>4.3405</v>
      </c>
      <c r="D185" s="110" t="n">
        <v>0.0025</v>
      </c>
      <c r="E185" s="110" t="n">
        <v>0.71</v>
      </c>
      <c r="F185" s="110" t="n">
        <v>0</v>
      </c>
      <c r="G185" s="110" t="n">
        <v>0.43</v>
      </c>
      <c r="H185" s="110" t="n">
        <v>-0.32</v>
      </c>
      <c r="I185" s="110" t="n">
        <v>-0.07</v>
      </c>
      <c r="J185" s="110" t="n">
        <v>-0.225</v>
      </c>
      <c r="K185" s="112" t="n">
        <v>-0.06</v>
      </c>
      <c r="L185" s="110" t="n">
        <v>-0.1</v>
      </c>
      <c r="M185" s="110" t="n">
        <v>-0.808</v>
      </c>
      <c r="N185" s="110" t="n">
        <v>0</v>
      </c>
      <c r="O185" s="110" t="n">
        <v>-0.14</v>
      </c>
      <c r="P185" s="110" t="n">
        <v>0.51</v>
      </c>
      <c r="Q185" s="110" t="n">
        <v>-0.07</v>
      </c>
    </row>
    <row r="186" customFormat="false" ht="12" hidden="false" customHeight="false" outlineLevel="0" collapsed="false">
      <c r="C186" s="110" t="n">
        <v>4.5045</v>
      </c>
      <c r="D186" s="110" t="n">
        <v>0.0025</v>
      </c>
      <c r="E186" s="110" t="n">
        <v>0.63</v>
      </c>
      <c r="F186" s="110" t="n">
        <v>0</v>
      </c>
      <c r="G186" s="110" t="n">
        <v>0.35</v>
      </c>
      <c r="H186" s="110" t="n">
        <v>-0.2</v>
      </c>
      <c r="I186" s="110" t="n">
        <v>-0.07</v>
      </c>
      <c r="J186" s="110" t="n">
        <v>-0.145</v>
      </c>
      <c r="K186" s="112" t="n">
        <v>-0.06</v>
      </c>
      <c r="L186" s="110" t="n">
        <v>0</v>
      </c>
      <c r="M186" s="110" t="n">
        <v>-0.708</v>
      </c>
      <c r="N186" s="110" t="n">
        <v>0</v>
      </c>
      <c r="O186" s="110" t="n">
        <v>-0.14</v>
      </c>
      <c r="P186" s="110" t="n">
        <v>0.43</v>
      </c>
      <c r="Q186" s="110" t="n">
        <v>-0.07</v>
      </c>
    </row>
    <row r="187" customFormat="false" ht="12" hidden="false" customHeight="false" outlineLevel="0" collapsed="false">
      <c r="C187" s="110" t="n">
        <v>4.6725</v>
      </c>
      <c r="D187" s="110" t="n">
        <v>0.0025</v>
      </c>
      <c r="E187" s="110" t="n">
        <v>0.63</v>
      </c>
      <c r="F187" s="110" t="n">
        <v>0</v>
      </c>
      <c r="G187" s="110" t="n">
        <v>0.35</v>
      </c>
      <c r="H187" s="110" t="n">
        <v>-0.2</v>
      </c>
      <c r="I187" s="110" t="n">
        <v>-0.07</v>
      </c>
      <c r="J187" s="110" t="n">
        <v>-0.145</v>
      </c>
      <c r="K187" s="112" t="n">
        <v>-0.06</v>
      </c>
      <c r="L187" s="110" t="n">
        <v>0</v>
      </c>
      <c r="M187" s="110" t="n">
        <v>-0.708</v>
      </c>
      <c r="N187" s="110" t="n">
        <v>0</v>
      </c>
      <c r="O187" s="110" t="n">
        <v>-0.1425</v>
      </c>
      <c r="P187" s="110" t="n">
        <v>0.43</v>
      </c>
      <c r="Q187" s="110" t="n">
        <v>-0.07</v>
      </c>
    </row>
    <row r="188" customFormat="false" ht="12" hidden="false" customHeight="false" outlineLevel="0" collapsed="false">
      <c r="C188" s="110" t="n">
        <v>4.77</v>
      </c>
      <c r="D188" s="110" t="n">
        <v>0.0025</v>
      </c>
      <c r="E188" s="110" t="n">
        <v>0.63</v>
      </c>
      <c r="F188" s="110" t="n">
        <v>0</v>
      </c>
      <c r="G188" s="110" t="n">
        <v>0.35</v>
      </c>
      <c r="H188" s="110" t="n">
        <v>-0.2</v>
      </c>
      <c r="I188" s="110" t="n">
        <v>-0.07</v>
      </c>
      <c r="J188" s="110" t="n">
        <v>-0.145</v>
      </c>
      <c r="K188" s="112" t="n">
        <v>-0.06</v>
      </c>
      <c r="L188" s="110" t="n">
        <v>0</v>
      </c>
      <c r="M188" s="110" t="n">
        <v>-0.708</v>
      </c>
      <c r="N188" s="110" t="n">
        <v>0</v>
      </c>
      <c r="O188" s="110" t="n">
        <v>-0.145</v>
      </c>
      <c r="P188" s="110" t="n">
        <v>0.43</v>
      </c>
      <c r="Q188" s="110" t="n">
        <v>-0.07</v>
      </c>
    </row>
    <row r="189" customFormat="false" ht="12" hidden="false" customHeight="false" outlineLevel="0" collapsed="false">
      <c r="C189" s="110" t="n">
        <v>4.655</v>
      </c>
      <c r="D189" s="110" t="n">
        <v>0.0025</v>
      </c>
      <c r="E189" s="110" t="n">
        <v>0.63</v>
      </c>
      <c r="F189" s="110" t="n">
        <v>0</v>
      </c>
      <c r="G189" s="110" t="n">
        <v>0.35</v>
      </c>
      <c r="H189" s="110" t="n">
        <v>-0.2</v>
      </c>
      <c r="I189" s="110" t="n">
        <v>-0.07</v>
      </c>
      <c r="J189" s="110" t="n">
        <v>-0.145</v>
      </c>
      <c r="K189" s="112" t="n">
        <v>-0.06</v>
      </c>
      <c r="L189" s="110" t="n">
        <v>0</v>
      </c>
      <c r="M189" s="110" t="n">
        <v>-0.708</v>
      </c>
      <c r="N189" s="110" t="n">
        <v>0</v>
      </c>
      <c r="O189" s="110" t="n">
        <v>-0.1375</v>
      </c>
      <c r="P189" s="110" t="n">
        <v>0.43</v>
      </c>
      <c r="Q189" s="110" t="n">
        <v>-0.07</v>
      </c>
    </row>
    <row r="190" customFormat="false" ht="12" hidden="false" customHeight="false" outlineLevel="0" collapsed="false">
      <c r="C190" s="110" t="n">
        <v>4.513</v>
      </c>
      <c r="D190" s="110" t="n">
        <v>0.0025</v>
      </c>
      <c r="E190" s="110" t="n">
        <v>0.63</v>
      </c>
      <c r="F190" s="110" t="n">
        <v>0</v>
      </c>
      <c r="G190" s="110" t="n">
        <v>0.35</v>
      </c>
      <c r="H190" s="110" t="n">
        <v>-0.2</v>
      </c>
      <c r="I190" s="110" t="n">
        <v>-0.07</v>
      </c>
      <c r="J190" s="110" t="n">
        <v>-0.145</v>
      </c>
      <c r="K190" s="112" t="n">
        <v>-0.06</v>
      </c>
      <c r="L190" s="110" t="n">
        <v>0</v>
      </c>
      <c r="M190" s="110" t="n">
        <v>-0.708</v>
      </c>
      <c r="N190" s="110" t="n">
        <v>0</v>
      </c>
      <c r="O190" s="110" t="n">
        <v>-0.135</v>
      </c>
      <c r="P190" s="110" t="n">
        <v>0.43</v>
      </c>
      <c r="Q190" s="110" t="n">
        <v>-0.07</v>
      </c>
    </row>
    <row r="191" customFormat="false" ht="12" hidden="false" customHeight="false" outlineLevel="0" collapsed="false">
      <c r="C191" s="110" t="n">
        <v>4.343</v>
      </c>
      <c r="D191" s="110" t="n">
        <v>0.0025</v>
      </c>
      <c r="E191" s="110" t="n">
        <v>0.71</v>
      </c>
      <c r="F191" s="110" t="n">
        <v>0</v>
      </c>
      <c r="G191" s="110" t="n">
        <v>0.43</v>
      </c>
      <c r="H191" s="110" t="n">
        <v>-0.32</v>
      </c>
      <c r="I191" s="110" t="n">
        <v>-0.07</v>
      </c>
      <c r="J191" s="110" t="n">
        <v>-0.225</v>
      </c>
      <c r="K191" s="112" t="n">
        <v>-0.06</v>
      </c>
      <c r="L191" s="110" t="n">
        <v>0</v>
      </c>
      <c r="M191" s="110" t="n">
        <v>-0.808</v>
      </c>
      <c r="N191" s="110" t="n">
        <v>0</v>
      </c>
      <c r="O191" s="110" t="n">
        <v>-0.14</v>
      </c>
      <c r="P191" s="110" t="n">
        <v>0.51</v>
      </c>
      <c r="Q191" s="110" t="n">
        <v>-0.07</v>
      </c>
    </row>
    <row r="192" customFormat="false" ht="12" hidden="false" customHeight="false" outlineLevel="0" collapsed="false">
      <c r="C192" s="110" t="n">
        <v>4.338</v>
      </c>
      <c r="D192" s="110" t="n">
        <v>0.0025</v>
      </c>
      <c r="E192" s="110" t="n">
        <v>0.71</v>
      </c>
      <c r="F192" s="110" t="n">
        <v>0</v>
      </c>
      <c r="G192" s="110" t="n">
        <v>0.43</v>
      </c>
      <c r="H192" s="110" t="n">
        <v>-0.32</v>
      </c>
      <c r="I192" s="110" t="n">
        <v>-0.07</v>
      </c>
      <c r="J192" s="110" t="n">
        <v>-0.225</v>
      </c>
      <c r="K192" s="112" t="n">
        <v>-0.06</v>
      </c>
      <c r="L192" s="110" t="n">
        <v>0</v>
      </c>
      <c r="M192" s="110" t="n">
        <v>-0.808</v>
      </c>
      <c r="N192" s="110" t="n">
        <v>0</v>
      </c>
      <c r="O192" s="110" t="n">
        <v>0</v>
      </c>
      <c r="P192" s="110" t="n">
        <v>0.51</v>
      </c>
      <c r="Q192" s="110" t="n">
        <v>-0.07</v>
      </c>
    </row>
    <row r="193" customFormat="false" ht="12" hidden="false" customHeight="false" outlineLevel="0" collapsed="false">
      <c r="C193" s="110" t="n">
        <v>4.37</v>
      </c>
      <c r="D193" s="110" t="n">
        <v>0.0025</v>
      </c>
      <c r="E193" s="110" t="n">
        <v>0.71</v>
      </c>
      <c r="F193" s="110" t="n">
        <v>0</v>
      </c>
      <c r="G193" s="110" t="n">
        <v>0.43</v>
      </c>
      <c r="H193" s="110" t="n">
        <v>-0.32</v>
      </c>
      <c r="I193" s="110" t="n">
        <v>-0.07</v>
      </c>
      <c r="J193" s="110" t="n">
        <v>-0.225</v>
      </c>
      <c r="K193" s="112" t="n">
        <v>-0.06</v>
      </c>
      <c r="L193" s="110" t="n">
        <v>0</v>
      </c>
      <c r="M193" s="110" t="n">
        <v>-0.808</v>
      </c>
      <c r="N193" s="110" t="n">
        <v>0</v>
      </c>
      <c r="O193" s="110" t="n">
        <v>0</v>
      </c>
      <c r="P193" s="110" t="n">
        <v>0.51</v>
      </c>
      <c r="Q193" s="110" t="n">
        <v>-0.07</v>
      </c>
    </row>
    <row r="194" customFormat="false" ht="12" hidden="false" customHeight="false" outlineLevel="0" collapsed="false">
      <c r="C194" s="110" t="n">
        <v>4.416</v>
      </c>
      <c r="D194" s="110" t="n">
        <v>0.0025</v>
      </c>
      <c r="E194" s="110" t="n">
        <v>0.71</v>
      </c>
      <c r="F194" s="110" t="n">
        <v>0</v>
      </c>
      <c r="G194" s="110" t="n">
        <v>0.43</v>
      </c>
      <c r="H194" s="110" t="n">
        <v>-0.32</v>
      </c>
      <c r="I194" s="110" t="n">
        <v>-0.07</v>
      </c>
      <c r="J194" s="110" t="n">
        <v>-0.225</v>
      </c>
      <c r="K194" s="112" t="n">
        <v>-0.06</v>
      </c>
      <c r="L194" s="110" t="n">
        <v>0</v>
      </c>
      <c r="M194" s="110" t="n">
        <v>-0.808</v>
      </c>
      <c r="N194" s="110" t="n">
        <v>0</v>
      </c>
      <c r="O194" s="110" t="n">
        <v>0</v>
      </c>
      <c r="P194" s="110" t="n">
        <v>0.51</v>
      </c>
      <c r="Q194" s="110" t="n">
        <v>-0.07</v>
      </c>
    </row>
    <row r="195" customFormat="false" ht="12" hidden="false" customHeight="false" outlineLevel="0" collapsed="false">
      <c r="C195" s="110" t="n">
        <v>4.449</v>
      </c>
      <c r="D195" s="110" t="n">
        <v>0.0025</v>
      </c>
      <c r="E195" s="110" t="n">
        <v>0.71</v>
      </c>
      <c r="F195" s="110" t="n">
        <v>0</v>
      </c>
      <c r="G195" s="110" t="n">
        <v>0.43</v>
      </c>
      <c r="H195" s="110" t="n">
        <v>-0.32</v>
      </c>
      <c r="I195" s="110" t="n">
        <v>-0.07</v>
      </c>
      <c r="J195" s="110" t="n">
        <v>-0.225</v>
      </c>
      <c r="K195" s="112" t="n">
        <v>-0.06</v>
      </c>
      <c r="L195" s="110" t="n">
        <v>0</v>
      </c>
      <c r="M195" s="110" t="n">
        <v>-0.808</v>
      </c>
      <c r="N195" s="110" t="n">
        <v>0</v>
      </c>
      <c r="O195" s="110" t="n">
        <v>0</v>
      </c>
      <c r="P195" s="110" t="n">
        <v>0.51</v>
      </c>
      <c r="Q195" s="110" t="n">
        <v>-0.07</v>
      </c>
    </row>
    <row r="196" customFormat="false" ht="12" hidden="false" customHeight="false" outlineLevel="0" collapsed="false">
      <c r="C196" s="110" t="n">
        <v>4.449</v>
      </c>
      <c r="D196" s="110" t="n">
        <v>0.0025</v>
      </c>
      <c r="E196" s="110" t="n">
        <v>0.71</v>
      </c>
      <c r="F196" s="110" t="n">
        <v>0</v>
      </c>
      <c r="G196" s="110" t="n">
        <v>0.43</v>
      </c>
      <c r="H196" s="110" t="n">
        <v>-0.32</v>
      </c>
      <c r="I196" s="110" t="n">
        <v>-0.07</v>
      </c>
      <c r="J196" s="110" t="n">
        <v>-0.225</v>
      </c>
      <c r="K196" s="112" t="n">
        <v>-0.06</v>
      </c>
      <c r="L196" s="110" t="n">
        <v>0</v>
      </c>
      <c r="M196" s="110" t="n">
        <v>-0.808</v>
      </c>
      <c r="N196" s="110" t="n">
        <v>0</v>
      </c>
      <c r="O196" s="110" t="n">
        <v>0</v>
      </c>
      <c r="P196" s="110" t="n">
        <v>0.51</v>
      </c>
      <c r="Q196" s="110" t="n">
        <v>-0.07</v>
      </c>
    </row>
    <row r="197" customFormat="false" ht="12" hidden="false" customHeight="false" outlineLevel="0" collapsed="false">
      <c r="C197" s="110" t="n">
        <v>4.453</v>
      </c>
      <c r="D197" s="110" t="n">
        <v>0.0025</v>
      </c>
      <c r="E197" s="110" t="n">
        <v>0.71</v>
      </c>
      <c r="F197" s="110" t="n">
        <v>0</v>
      </c>
      <c r="G197" s="110" t="n">
        <v>0.43</v>
      </c>
      <c r="H197" s="110" t="n">
        <v>-0.32</v>
      </c>
      <c r="I197" s="110" t="n">
        <v>-0.07</v>
      </c>
      <c r="J197" s="110" t="n">
        <v>-0.225</v>
      </c>
      <c r="K197" s="112" t="n">
        <v>-0.06</v>
      </c>
      <c r="L197" s="110" t="n">
        <v>0</v>
      </c>
      <c r="M197" s="110" t="n">
        <v>-0.808</v>
      </c>
      <c r="N197" s="110" t="n">
        <v>0</v>
      </c>
      <c r="O197" s="110" t="n">
        <v>0</v>
      </c>
      <c r="P197" s="110" t="n">
        <v>0.51</v>
      </c>
      <c r="Q197" s="110" t="n">
        <v>-0.07</v>
      </c>
    </row>
    <row r="198" customFormat="false" ht="12" hidden="false" customHeight="false" outlineLevel="0" collapsed="false">
      <c r="C198" s="110" t="n">
        <v>4.617</v>
      </c>
      <c r="D198" s="110" t="n">
        <v>0.0025</v>
      </c>
      <c r="E198" s="110" t="n">
        <v>0.63</v>
      </c>
      <c r="F198" s="110" t="n">
        <v>0</v>
      </c>
      <c r="G198" s="110" t="n">
        <v>0.35</v>
      </c>
      <c r="H198" s="110" t="n">
        <v>-0.2</v>
      </c>
      <c r="I198" s="110" t="n">
        <v>-0.07</v>
      </c>
      <c r="J198" s="110" t="n">
        <v>-0.145</v>
      </c>
      <c r="K198" s="112" t="n">
        <v>-0.06</v>
      </c>
      <c r="L198" s="110" t="n">
        <v>0</v>
      </c>
      <c r="M198" s="110" t="n">
        <v>-0.708</v>
      </c>
      <c r="N198" s="110" t="n">
        <v>0</v>
      </c>
      <c r="O198" s="110" t="n">
        <v>0</v>
      </c>
      <c r="P198" s="110" t="n">
        <v>0.43</v>
      </c>
      <c r="Q198" s="110" t="n">
        <v>-0.07</v>
      </c>
    </row>
    <row r="199" customFormat="false" ht="12" hidden="false" customHeight="false" outlineLevel="0" collapsed="false">
      <c r="C199" s="110" t="n">
        <v>4.785</v>
      </c>
      <c r="D199" s="110" t="n">
        <v>0.0025</v>
      </c>
      <c r="E199" s="110" t="n">
        <v>0.63</v>
      </c>
      <c r="F199" s="110" t="n">
        <v>0</v>
      </c>
      <c r="G199" s="110" t="n">
        <v>0.35</v>
      </c>
      <c r="H199" s="110" t="n">
        <v>-0.2</v>
      </c>
      <c r="I199" s="110" t="n">
        <v>-0.07</v>
      </c>
      <c r="J199" s="110" t="n">
        <v>-0.145</v>
      </c>
      <c r="K199" s="112" t="n">
        <v>-0.06</v>
      </c>
      <c r="L199" s="110" t="n">
        <v>0</v>
      </c>
      <c r="M199" s="110" t="n">
        <v>-0.708</v>
      </c>
      <c r="N199" s="110" t="n">
        <v>0</v>
      </c>
      <c r="O199" s="110" t="n">
        <v>0</v>
      </c>
      <c r="P199" s="110" t="n">
        <v>0.43</v>
      </c>
      <c r="Q199" s="110" t="n">
        <v>-0.07</v>
      </c>
    </row>
    <row r="200" customFormat="false" ht="12" hidden="false" customHeight="false" outlineLevel="0" collapsed="false">
      <c r="C200" s="110" t="n">
        <v>4.885</v>
      </c>
      <c r="D200" s="110" t="n">
        <v>0.0025</v>
      </c>
      <c r="E200" s="110" t="n">
        <v>0.63</v>
      </c>
      <c r="F200" s="110" t="n">
        <v>0</v>
      </c>
      <c r="G200" s="110" t="n">
        <v>0.35</v>
      </c>
      <c r="H200" s="110" t="n">
        <v>-0.2</v>
      </c>
      <c r="I200" s="110" t="n">
        <v>-0.07</v>
      </c>
      <c r="J200" s="110" t="n">
        <v>-0.145</v>
      </c>
      <c r="K200" s="112" t="n">
        <v>-0.06</v>
      </c>
      <c r="L200" s="110" t="n">
        <v>0</v>
      </c>
      <c r="M200" s="110" t="n">
        <v>-0.708</v>
      </c>
      <c r="N200" s="110" t="n">
        <v>0</v>
      </c>
      <c r="O200" s="110" t="n">
        <v>0</v>
      </c>
      <c r="P200" s="110" t="n">
        <v>0.43</v>
      </c>
      <c r="Q200" s="110" t="n">
        <v>-0.07</v>
      </c>
    </row>
    <row r="201" customFormat="false" ht="12" hidden="false" customHeight="false" outlineLevel="0" collapsed="false">
      <c r="C201" s="110" t="n">
        <v>4.77</v>
      </c>
      <c r="D201" s="110" t="n">
        <v>0.0025</v>
      </c>
      <c r="E201" s="110" t="n">
        <v>0.63</v>
      </c>
      <c r="F201" s="110" t="n">
        <v>0</v>
      </c>
      <c r="G201" s="110" t="n">
        <v>0.35</v>
      </c>
      <c r="H201" s="110" t="n">
        <v>-0.2</v>
      </c>
      <c r="I201" s="110" t="n">
        <v>-0.07</v>
      </c>
      <c r="J201" s="110" t="n">
        <v>-0.145</v>
      </c>
      <c r="K201" s="112" t="n">
        <v>-0.06</v>
      </c>
      <c r="L201" s="110" t="n">
        <v>0</v>
      </c>
      <c r="M201" s="110" t="n">
        <v>-0.708</v>
      </c>
      <c r="N201" s="110" t="n">
        <v>0</v>
      </c>
      <c r="O201" s="110" t="n">
        <v>0</v>
      </c>
      <c r="P201" s="110" t="n">
        <v>0.43</v>
      </c>
      <c r="Q201" s="110" t="n">
        <v>-0.07</v>
      </c>
    </row>
    <row r="202" customFormat="false" ht="12" hidden="false" customHeight="false" outlineLevel="0" collapsed="false">
      <c r="C202" s="110" t="n">
        <v>4.628</v>
      </c>
      <c r="D202" s="110" t="n">
        <v>0</v>
      </c>
      <c r="E202" s="110" t="n">
        <v>0.63</v>
      </c>
      <c r="F202" s="110" t="n">
        <v>0</v>
      </c>
      <c r="G202" s="110" t="n">
        <v>0.35</v>
      </c>
      <c r="H202" s="110" t="n">
        <v>-0.2</v>
      </c>
      <c r="I202" s="110" t="n">
        <v>-0.07</v>
      </c>
      <c r="J202" s="110" t="n">
        <v>-0.145</v>
      </c>
      <c r="K202" s="112" t="n">
        <v>-0.06</v>
      </c>
      <c r="L202" s="110" t="n">
        <v>0</v>
      </c>
      <c r="M202" s="110" t="n">
        <v>-0.708</v>
      </c>
      <c r="N202" s="110" t="n">
        <v>0</v>
      </c>
      <c r="O202" s="110" t="n">
        <v>0</v>
      </c>
      <c r="P202" s="110" t="n">
        <v>0.43</v>
      </c>
      <c r="Q202" s="110" t="n">
        <v>-0.07</v>
      </c>
    </row>
    <row r="203" customFormat="false" ht="12" hidden="false" customHeight="false" outlineLevel="0" collapsed="false">
      <c r="C203" s="110" t="n">
        <v>4.458</v>
      </c>
      <c r="D203" s="110" t="n">
        <v>0</v>
      </c>
      <c r="E203" s="110" t="n">
        <v>0.71</v>
      </c>
      <c r="F203" s="110" t="n">
        <v>0</v>
      </c>
      <c r="G203" s="110" t="n">
        <v>0.43</v>
      </c>
      <c r="H203" s="110" t="n">
        <v>-0.32</v>
      </c>
      <c r="I203" s="110" t="n">
        <v>-0.07</v>
      </c>
      <c r="J203" s="110" t="n">
        <v>-0.225</v>
      </c>
      <c r="K203" s="112" t="n">
        <v>-0.06</v>
      </c>
      <c r="L203" s="110" t="n">
        <v>0</v>
      </c>
      <c r="M203" s="110" t="n">
        <v>-0.808</v>
      </c>
      <c r="N203" s="110" t="n">
        <v>0</v>
      </c>
      <c r="O203" s="110" t="n">
        <v>0</v>
      </c>
      <c r="P203" s="110" t="n">
        <v>0.51</v>
      </c>
      <c r="Q203" s="110" t="n">
        <v>-0.07</v>
      </c>
    </row>
    <row r="204" customFormat="false" ht="12" hidden="false" customHeight="false" outlineLevel="0" collapsed="false">
      <c r="C204" s="110" t="n">
        <v>4.453</v>
      </c>
      <c r="D204" s="110" t="n">
        <v>0</v>
      </c>
      <c r="E204" s="110" t="n">
        <v>0.71</v>
      </c>
      <c r="F204" s="110" t="n">
        <v>0</v>
      </c>
      <c r="G204" s="110" t="n">
        <v>0.43</v>
      </c>
      <c r="H204" s="110" t="n">
        <v>-0.32</v>
      </c>
      <c r="I204" s="110" t="n">
        <v>-0.07</v>
      </c>
      <c r="J204" s="110" t="n">
        <v>-0.225</v>
      </c>
      <c r="K204" s="112" t="n">
        <v>-0.06</v>
      </c>
      <c r="L204" s="110" t="n">
        <v>0</v>
      </c>
      <c r="M204" s="110" t="n">
        <v>-0.808</v>
      </c>
      <c r="N204" s="110" t="n">
        <v>0</v>
      </c>
      <c r="O204" s="110" t="n">
        <v>0</v>
      </c>
      <c r="P204" s="110" t="n">
        <v>0.51</v>
      </c>
      <c r="Q204" s="110" t="n">
        <v>-0.07</v>
      </c>
    </row>
    <row r="205" customFormat="false" ht="12" hidden="false" customHeight="false" outlineLevel="0" collapsed="false">
      <c r="C205" s="110" t="n">
        <v>4.485</v>
      </c>
      <c r="D205" s="110" t="n">
        <v>0</v>
      </c>
      <c r="E205" s="110" t="n">
        <v>0.71</v>
      </c>
      <c r="F205" s="110" t="n">
        <v>0</v>
      </c>
      <c r="G205" s="110" t="n">
        <v>0.43</v>
      </c>
      <c r="H205" s="110" t="n">
        <v>-0.32</v>
      </c>
      <c r="I205" s="110" t="n">
        <v>-0.07</v>
      </c>
      <c r="J205" s="110" t="n">
        <v>-0.225</v>
      </c>
      <c r="K205" s="112" t="n">
        <v>-0.06</v>
      </c>
      <c r="L205" s="110" t="n">
        <v>0</v>
      </c>
      <c r="M205" s="110" t="n">
        <v>-0.808</v>
      </c>
      <c r="N205" s="110" t="n">
        <v>0</v>
      </c>
      <c r="O205" s="110" t="n">
        <v>0</v>
      </c>
      <c r="P205" s="110" t="n">
        <v>0.51</v>
      </c>
      <c r="Q205" s="110" t="n">
        <v>-0.07</v>
      </c>
    </row>
    <row r="206" customFormat="false" ht="12" hidden="false" customHeight="false" outlineLevel="0" collapsed="false">
      <c r="C206" s="110" t="n">
        <v>4.531</v>
      </c>
      <c r="D206" s="110" t="n">
        <v>0</v>
      </c>
      <c r="E206" s="110" t="n">
        <v>0.71</v>
      </c>
      <c r="F206" s="110" t="n">
        <v>0</v>
      </c>
      <c r="G206" s="110" t="n">
        <v>0.43</v>
      </c>
      <c r="H206" s="110" t="n">
        <v>-0.32</v>
      </c>
      <c r="I206" s="110" t="n">
        <v>-0.07</v>
      </c>
      <c r="J206" s="110" t="n">
        <v>-0.225</v>
      </c>
      <c r="K206" s="112" t="n">
        <v>-0.06</v>
      </c>
      <c r="L206" s="110" t="n">
        <v>0</v>
      </c>
      <c r="M206" s="110" t="n">
        <v>-0.808</v>
      </c>
      <c r="N206" s="110" t="n">
        <v>0</v>
      </c>
      <c r="O206" s="110" t="n">
        <v>0</v>
      </c>
      <c r="P206" s="110" t="n">
        <v>0.51</v>
      </c>
      <c r="Q206" s="110" t="n">
        <v>-0.07</v>
      </c>
    </row>
    <row r="207" customFormat="false" ht="12" hidden="false" customHeight="false" outlineLevel="0" collapsed="false">
      <c r="C207" s="110" t="n">
        <v>4.564</v>
      </c>
      <c r="D207" s="110" t="n">
        <v>0</v>
      </c>
      <c r="E207" s="110" t="n">
        <v>0.71</v>
      </c>
      <c r="F207" s="110" t="n">
        <v>0</v>
      </c>
      <c r="G207" s="110" t="n">
        <v>0.43</v>
      </c>
      <c r="H207" s="110" t="n">
        <v>-0.32</v>
      </c>
      <c r="I207" s="110" t="n">
        <v>-0.07</v>
      </c>
      <c r="J207" s="110" t="n">
        <v>-0.225</v>
      </c>
      <c r="K207" s="112" t="n">
        <v>-0.06</v>
      </c>
      <c r="L207" s="110" t="n">
        <v>0</v>
      </c>
      <c r="M207" s="110" t="n">
        <v>-0.808</v>
      </c>
      <c r="N207" s="110" t="n">
        <v>0</v>
      </c>
      <c r="O207" s="110" t="n">
        <v>0</v>
      </c>
      <c r="P207" s="110" t="n">
        <v>0.51</v>
      </c>
      <c r="Q207" s="110" t="n">
        <v>-0.07</v>
      </c>
    </row>
    <row r="208" customFormat="false" ht="12" hidden="false" customHeight="false" outlineLevel="0" collapsed="false">
      <c r="C208" s="110" t="n">
        <v>4.564</v>
      </c>
      <c r="D208" s="110" t="n">
        <v>0</v>
      </c>
      <c r="E208" s="110" t="n">
        <v>0.71</v>
      </c>
      <c r="F208" s="110" t="n">
        <v>0</v>
      </c>
      <c r="G208" s="110" t="n">
        <v>0.43</v>
      </c>
      <c r="H208" s="110" t="n">
        <v>-0.32</v>
      </c>
      <c r="I208" s="110" t="n">
        <v>-0.07</v>
      </c>
      <c r="J208" s="110" t="n">
        <v>-0.225</v>
      </c>
      <c r="K208" s="112" t="n">
        <v>-0.06</v>
      </c>
      <c r="L208" s="110" t="n">
        <v>0</v>
      </c>
      <c r="M208" s="110" t="n">
        <v>-0.808</v>
      </c>
      <c r="N208" s="110" t="n">
        <v>0</v>
      </c>
      <c r="O208" s="110" t="n">
        <v>0</v>
      </c>
      <c r="P208" s="110" t="n">
        <v>0.51</v>
      </c>
      <c r="Q208" s="110" t="n">
        <v>-0.07</v>
      </c>
    </row>
    <row r="209" customFormat="false" ht="12" hidden="false" customHeight="false" outlineLevel="0" collapsed="false">
      <c r="C209" s="110" t="n">
        <v>4.568</v>
      </c>
      <c r="D209" s="110" t="n">
        <v>0</v>
      </c>
      <c r="E209" s="110" t="n">
        <v>0.71</v>
      </c>
      <c r="F209" s="110" t="n">
        <v>0</v>
      </c>
      <c r="G209" s="110" t="n">
        <v>0.43</v>
      </c>
      <c r="H209" s="110" t="n">
        <v>-0.32</v>
      </c>
      <c r="I209" s="110" t="n">
        <v>-0.07</v>
      </c>
      <c r="J209" s="110" t="n">
        <v>-0.225</v>
      </c>
      <c r="K209" s="112" t="n">
        <v>-0.06</v>
      </c>
      <c r="L209" s="110" t="n">
        <v>0</v>
      </c>
      <c r="M209" s="110" t="n">
        <v>-0.808</v>
      </c>
      <c r="N209" s="110" t="n">
        <v>0</v>
      </c>
      <c r="O209" s="110" t="n">
        <v>0</v>
      </c>
      <c r="P209" s="110" t="n">
        <v>0.51</v>
      </c>
      <c r="Q209" s="110" t="n">
        <v>-0.07</v>
      </c>
    </row>
    <row r="210" customFormat="false" ht="12" hidden="false" customHeight="false" outlineLevel="0" collapsed="false">
      <c r="C210" s="110" t="n">
        <v>4.732</v>
      </c>
      <c r="D210" s="110" t="n">
        <v>0</v>
      </c>
      <c r="E210" s="110" t="n">
        <v>0.63</v>
      </c>
      <c r="F210" s="110" t="n">
        <v>0</v>
      </c>
      <c r="G210" s="110" t="n">
        <v>0.35</v>
      </c>
      <c r="H210" s="110" t="n">
        <v>-0.2</v>
      </c>
      <c r="I210" s="110" t="n">
        <v>-0.07</v>
      </c>
      <c r="J210" s="110" t="n">
        <v>-0.145</v>
      </c>
      <c r="K210" s="112" t="n">
        <v>-0.06</v>
      </c>
      <c r="L210" s="110" t="n">
        <v>0</v>
      </c>
      <c r="M210" s="110" t="n">
        <v>-0.708</v>
      </c>
      <c r="N210" s="110" t="n">
        <v>0</v>
      </c>
      <c r="O210" s="110" t="n">
        <v>0</v>
      </c>
      <c r="P210" s="110" t="n">
        <v>0.43</v>
      </c>
      <c r="Q210" s="110" t="n">
        <v>-0.07</v>
      </c>
    </row>
    <row r="211" customFormat="false" ht="12" hidden="false" customHeight="false" outlineLevel="0" collapsed="false">
      <c r="C211" s="110" t="n">
        <v>4.9</v>
      </c>
      <c r="D211" s="110" t="n">
        <v>0</v>
      </c>
      <c r="E211" s="110" t="n">
        <v>0.63</v>
      </c>
      <c r="F211" s="110" t="n">
        <v>0</v>
      </c>
      <c r="G211" s="110" t="n">
        <v>0.35</v>
      </c>
      <c r="H211" s="110" t="n">
        <v>-0.2</v>
      </c>
      <c r="I211" s="110" t="n">
        <v>-0.07</v>
      </c>
      <c r="J211" s="110" t="n">
        <v>-0.145</v>
      </c>
      <c r="K211" s="112" t="n">
        <v>-0.06</v>
      </c>
      <c r="L211" s="110" t="n">
        <v>0</v>
      </c>
      <c r="M211" s="110" t="n">
        <v>-0.708</v>
      </c>
      <c r="N211" s="110" t="n">
        <v>0</v>
      </c>
      <c r="O211" s="110" t="n">
        <v>0</v>
      </c>
      <c r="P211" s="110" t="n">
        <v>0.43</v>
      </c>
      <c r="Q211" s="110" t="n">
        <v>-0.07</v>
      </c>
    </row>
    <row r="212" customFormat="false" ht="12" hidden="false" customHeight="false" outlineLevel="0" collapsed="false">
      <c r="C212" s="110" t="n">
        <v>5.0025</v>
      </c>
      <c r="D212" s="110" t="n">
        <v>0</v>
      </c>
      <c r="E212" s="110" t="n">
        <v>0.63</v>
      </c>
      <c r="F212" s="110" t="n">
        <v>0</v>
      </c>
      <c r="G212" s="110" t="n">
        <v>0.35</v>
      </c>
      <c r="H212" s="110" t="n">
        <v>-0.2</v>
      </c>
      <c r="I212" s="110" t="n">
        <v>-0.07</v>
      </c>
      <c r="J212" s="110" t="n">
        <v>-0.145</v>
      </c>
      <c r="K212" s="112" t="n">
        <v>-0.06</v>
      </c>
      <c r="L212" s="110" t="n">
        <v>0</v>
      </c>
      <c r="M212" s="110" t="n">
        <v>-0.708</v>
      </c>
      <c r="N212" s="110" t="n">
        <v>0</v>
      </c>
      <c r="O212" s="110" t="n">
        <v>0</v>
      </c>
      <c r="P212" s="110" t="n">
        <v>0.43</v>
      </c>
      <c r="Q212" s="110" t="n">
        <v>-0.07</v>
      </c>
    </row>
    <row r="213" customFormat="false" ht="12" hidden="false" customHeight="false" outlineLevel="0" collapsed="false">
      <c r="C213" s="110" t="n">
        <v>4.8875</v>
      </c>
      <c r="D213" s="110" t="n">
        <v>0</v>
      </c>
      <c r="E213" s="110" t="n">
        <v>0.63</v>
      </c>
      <c r="F213" s="110" t="n">
        <v>0</v>
      </c>
      <c r="G213" s="110" t="n">
        <v>0.35</v>
      </c>
      <c r="H213" s="110" t="n">
        <v>-0.2</v>
      </c>
      <c r="I213" s="110" t="n">
        <v>-0.07</v>
      </c>
      <c r="J213" s="110" t="n">
        <v>-0.145</v>
      </c>
      <c r="K213" s="112" t="n">
        <v>-0.06</v>
      </c>
      <c r="L213" s="110" t="n">
        <v>0</v>
      </c>
      <c r="M213" s="110" t="n">
        <v>-0.708</v>
      </c>
      <c r="N213" s="110" t="n">
        <v>0</v>
      </c>
      <c r="O213" s="110" t="n">
        <v>0</v>
      </c>
      <c r="P213" s="110" t="n">
        <v>0.43</v>
      </c>
      <c r="Q213" s="110" t="n">
        <v>-0.07</v>
      </c>
    </row>
    <row r="214" customFormat="false" ht="12" hidden="false" customHeight="false" outlineLevel="0" collapsed="false">
      <c r="C214" s="110" t="n">
        <v>4.7455</v>
      </c>
      <c r="D214" s="110" t="n">
        <v>0</v>
      </c>
      <c r="E214" s="110" t="n">
        <v>0.63</v>
      </c>
      <c r="F214" s="110" t="n">
        <v>0</v>
      </c>
      <c r="G214" s="110" t="n">
        <v>0.35</v>
      </c>
      <c r="H214" s="110" t="n">
        <v>-0.2</v>
      </c>
      <c r="I214" s="110" t="n">
        <v>-0.07</v>
      </c>
      <c r="J214" s="110" t="n">
        <v>-0.145</v>
      </c>
      <c r="K214" s="112" t="n">
        <v>-0.06</v>
      </c>
      <c r="L214" s="110" t="n">
        <v>0</v>
      </c>
      <c r="M214" s="110" t="n">
        <v>-0.708</v>
      </c>
      <c r="N214" s="110" t="n">
        <v>0</v>
      </c>
      <c r="O214" s="110" t="n">
        <v>0</v>
      </c>
      <c r="P214" s="110" t="n">
        <v>0.43</v>
      </c>
      <c r="Q214" s="110" t="n">
        <v>-0.07</v>
      </c>
    </row>
    <row r="215" customFormat="false" ht="12" hidden="false" customHeight="false" outlineLevel="0" collapsed="false">
      <c r="C215" s="110" t="n">
        <v>4.5755</v>
      </c>
      <c r="D215" s="110" t="n">
        <v>0</v>
      </c>
      <c r="E215" s="110" t="n">
        <v>0.71</v>
      </c>
      <c r="F215" s="110" t="n">
        <v>0</v>
      </c>
      <c r="G215" s="110" t="n">
        <v>0.43</v>
      </c>
      <c r="H215" s="110" t="n">
        <v>-0.32</v>
      </c>
      <c r="I215" s="110" t="n">
        <v>-0.07</v>
      </c>
      <c r="J215" s="110" t="n">
        <v>-0.225</v>
      </c>
      <c r="K215" s="112" t="n">
        <v>-0.06</v>
      </c>
      <c r="L215" s="110" t="n">
        <v>0</v>
      </c>
      <c r="M215" s="110" t="n">
        <v>-0.808</v>
      </c>
      <c r="N215" s="110" t="n">
        <v>0</v>
      </c>
      <c r="O215" s="110" t="n">
        <v>0</v>
      </c>
      <c r="P215" s="110" t="n">
        <v>0.51</v>
      </c>
      <c r="Q215" s="110" t="n">
        <v>-0.07</v>
      </c>
    </row>
    <row r="216" customFormat="false" ht="12" hidden="false" customHeight="false" outlineLevel="0" collapsed="false">
      <c r="C216" s="110" t="n">
        <v>4.5705</v>
      </c>
      <c r="D216" s="110" t="n">
        <v>0</v>
      </c>
      <c r="E216" s="110" t="n">
        <v>0.71</v>
      </c>
      <c r="F216" s="110" t="n">
        <v>0</v>
      </c>
      <c r="G216" s="110" t="n">
        <v>0.43</v>
      </c>
      <c r="H216" s="110" t="n">
        <v>-0.32</v>
      </c>
      <c r="I216" s="110" t="n">
        <v>-0.07</v>
      </c>
      <c r="J216" s="110" t="n">
        <v>-0.225</v>
      </c>
      <c r="K216" s="112" t="n">
        <v>-0.06</v>
      </c>
      <c r="L216" s="110" t="n">
        <v>0</v>
      </c>
      <c r="M216" s="110" t="n">
        <v>-0.808</v>
      </c>
      <c r="N216" s="110" t="n">
        <v>0</v>
      </c>
      <c r="O216" s="110" t="n">
        <v>0</v>
      </c>
      <c r="P216" s="110" t="n">
        <v>0.51</v>
      </c>
      <c r="Q216" s="110" t="n">
        <v>-0.07</v>
      </c>
    </row>
    <row r="217" customFormat="false" ht="12" hidden="false" customHeight="false" outlineLevel="0" collapsed="false">
      <c r="C217" s="110" t="n">
        <v>4.6025</v>
      </c>
      <c r="D217" s="110" t="n">
        <v>0</v>
      </c>
      <c r="E217" s="110" t="n">
        <v>0.71</v>
      </c>
      <c r="F217" s="110" t="n">
        <v>0</v>
      </c>
      <c r="G217" s="110" t="n">
        <v>0.43</v>
      </c>
      <c r="H217" s="110" t="n">
        <v>-0.32</v>
      </c>
      <c r="I217" s="110" t="n">
        <v>-0.07</v>
      </c>
      <c r="J217" s="110" t="n">
        <v>-0.225</v>
      </c>
      <c r="K217" s="112" t="n">
        <v>-0.06</v>
      </c>
      <c r="L217" s="110" t="n">
        <v>0</v>
      </c>
      <c r="M217" s="110" t="n">
        <v>-0.808</v>
      </c>
      <c r="N217" s="110" t="n">
        <v>0</v>
      </c>
      <c r="O217" s="110" t="n">
        <v>0</v>
      </c>
      <c r="P217" s="110" t="n">
        <v>0.51</v>
      </c>
      <c r="Q217" s="110" t="n">
        <v>-0.07</v>
      </c>
    </row>
    <row r="218" customFormat="false" ht="12" hidden="false" customHeight="false" outlineLevel="0" collapsed="false">
      <c r="C218" s="110" t="n">
        <v>4.6485</v>
      </c>
      <c r="D218" s="110" t="n">
        <v>0</v>
      </c>
      <c r="E218" s="110" t="n">
        <v>0.71</v>
      </c>
      <c r="F218" s="110" t="n">
        <v>0</v>
      </c>
      <c r="G218" s="110" t="n">
        <v>0.43</v>
      </c>
      <c r="H218" s="110" t="n">
        <v>-0.32</v>
      </c>
      <c r="I218" s="110" t="n">
        <v>-0.07</v>
      </c>
      <c r="J218" s="110" t="n">
        <v>-0.225</v>
      </c>
      <c r="K218" s="112" t="n">
        <v>-0.06</v>
      </c>
      <c r="L218" s="110" t="n">
        <v>0</v>
      </c>
      <c r="M218" s="110" t="n">
        <v>-0.808</v>
      </c>
      <c r="N218" s="110" t="n">
        <v>0</v>
      </c>
      <c r="O218" s="110" t="n">
        <v>0</v>
      </c>
      <c r="P218" s="110" t="n">
        <v>0.51</v>
      </c>
      <c r="Q218" s="110" t="n">
        <v>-0.07</v>
      </c>
    </row>
    <row r="219" customFormat="false" ht="12" hidden="false" customHeight="false" outlineLevel="0" collapsed="false">
      <c r="C219" s="110" t="n">
        <v>4.6815</v>
      </c>
      <c r="D219" s="110" t="n">
        <v>0</v>
      </c>
      <c r="E219" s="110" t="n">
        <v>0.71</v>
      </c>
      <c r="F219" s="110" t="n">
        <v>0</v>
      </c>
      <c r="G219" s="110" t="n">
        <v>0.43</v>
      </c>
      <c r="H219" s="110" t="n">
        <v>-0.32</v>
      </c>
      <c r="I219" s="110" t="n">
        <v>-0.07</v>
      </c>
      <c r="J219" s="110" t="n">
        <v>-0.225</v>
      </c>
      <c r="K219" s="112" t="n">
        <v>-0.06</v>
      </c>
      <c r="L219" s="110" t="n">
        <v>0</v>
      </c>
      <c r="M219" s="110" t="n">
        <v>-0.808</v>
      </c>
      <c r="N219" s="110" t="n">
        <v>0</v>
      </c>
      <c r="O219" s="110" t="n">
        <v>0</v>
      </c>
      <c r="P219" s="110" t="n">
        <v>0.51</v>
      </c>
      <c r="Q219" s="110" t="n">
        <v>-0.07</v>
      </c>
    </row>
    <row r="220" customFormat="false" ht="12" hidden="false" customHeight="false" outlineLevel="0" collapsed="false">
      <c r="C220" s="110" t="n">
        <v>4.6815</v>
      </c>
      <c r="D220" s="110" t="n">
        <v>0</v>
      </c>
      <c r="E220" s="110" t="n">
        <v>0.71</v>
      </c>
      <c r="F220" s="110" t="n">
        <v>0</v>
      </c>
      <c r="G220" s="110" t="n">
        <v>0.43</v>
      </c>
      <c r="H220" s="110" t="n">
        <v>-0.32</v>
      </c>
      <c r="I220" s="110" t="n">
        <v>-0.07</v>
      </c>
      <c r="J220" s="110" t="n">
        <v>-0.225</v>
      </c>
      <c r="K220" s="112" t="n">
        <v>-0.06</v>
      </c>
      <c r="L220" s="110" t="n">
        <v>0</v>
      </c>
      <c r="M220" s="110" t="n">
        <v>-0.808</v>
      </c>
      <c r="N220" s="110" t="n">
        <v>0</v>
      </c>
      <c r="O220" s="110" t="n">
        <v>0</v>
      </c>
      <c r="P220" s="110" t="n">
        <v>0.51</v>
      </c>
      <c r="Q220" s="110" t="n">
        <v>-0.07</v>
      </c>
    </row>
    <row r="221" customFormat="false" ht="12" hidden="false" customHeight="false" outlineLevel="0" collapsed="false">
      <c r="C221" s="110" t="n">
        <v>4.6855</v>
      </c>
      <c r="D221" s="110" t="n">
        <v>0</v>
      </c>
      <c r="E221" s="110" t="n">
        <v>0.71</v>
      </c>
      <c r="F221" s="110" t="n">
        <v>0</v>
      </c>
      <c r="G221" s="110" t="n">
        <v>0.43</v>
      </c>
      <c r="H221" s="110" t="n">
        <v>-0.32</v>
      </c>
      <c r="I221" s="110" t="n">
        <v>-0.07</v>
      </c>
      <c r="J221" s="110" t="n">
        <v>-0.225</v>
      </c>
      <c r="K221" s="112" t="n">
        <v>-0.06</v>
      </c>
      <c r="L221" s="110" t="n">
        <v>0</v>
      </c>
      <c r="M221" s="110" t="n">
        <v>-0.808</v>
      </c>
      <c r="N221" s="110" t="n">
        <v>0</v>
      </c>
      <c r="O221" s="110" t="n">
        <v>0</v>
      </c>
      <c r="P221" s="110" t="n">
        <v>0.51</v>
      </c>
      <c r="Q221" s="110" t="n">
        <v>-0.07</v>
      </c>
    </row>
    <row r="222" customFormat="false" ht="12" hidden="false" customHeight="false" outlineLevel="0" collapsed="false">
      <c r="C222" s="110" t="n">
        <v>4.8495</v>
      </c>
      <c r="D222" s="110" t="n">
        <v>0</v>
      </c>
      <c r="E222" s="110" t="n">
        <v>0.63</v>
      </c>
      <c r="F222" s="110" t="n">
        <v>0</v>
      </c>
      <c r="G222" s="110" t="n">
        <v>0.35</v>
      </c>
      <c r="H222" s="110" t="n">
        <v>-0.2</v>
      </c>
      <c r="I222" s="110" t="n">
        <v>-0.07</v>
      </c>
      <c r="J222" s="110" t="n">
        <v>-0.145</v>
      </c>
      <c r="K222" s="112" t="n">
        <v>-0.06</v>
      </c>
      <c r="L222" s="110" t="n">
        <v>0</v>
      </c>
      <c r="M222" s="110" t="n">
        <v>-0.708</v>
      </c>
      <c r="N222" s="110" t="n">
        <v>0</v>
      </c>
      <c r="P222" s="110" t="n">
        <v>0.43</v>
      </c>
      <c r="Q222" s="110" t="n">
        <v>-0.07</v>
      </c>
    </row>
    <row r="223" customFormat="false" ht="12" hidden="false" customHeight="false" outlineLevel="0" collapsed="false">
      <c r="C223" s="110" t="n">
        <v>5.0175</v>
      </c>
      <c r="D223" s="110" t="n">
        <v>0</v>
      </c>
      <c r="E223" s="110" t="n">
        <v>0.63</v>
      </c>
      <c r="F223" s="110" t="n">
        <v>0</v>
      </c>
      <c r="G223" s="110" t="n">
        <v>0.35</v>
      </c>
      <c r="H223" s="110" t="n">
        <v>-0.2</v>
      </c>
      <c r="I223" s="110" t="n">
        <v>-0.07</v>
      </c>
      <c r="J223" s="110" t="n">
        <v>-0.145</v>
      </c>
      <c r="K223" s="112" t="n">
        <v>-0.06</v>
      </c>
      <c r="L223" s="110" t="n">
        <v>0</v>
      </c>
      <c r="M223" s="110" t="n">
        <v>-0.708</v>
      </c>
      <c r="N223" s="110" t="n">
        <v>0</v>
      </c>
      <c r="P223" s="110" t="n">
        <v>0.43</v>
      </c>
      <c r="Q223" s="110" t="n">
        <v>-0.07</v>
      </c>
    </row>
    <row r="224" customFormat="false" ht="12" hidden="false" customHeight="false" outlineLevel="0" collapsed="false">
      <c r="C224" s="110" t="n">
        <v>5.1225</v>
      </c>
      <c r="D224" s="110" t="n">
        <v>0</v>
      </c>
      <c r="E224" s="110" t="n">
        <v>0.63</v>
      </c>
      <c r="F224" s="110" t="n">
        <v>0</v>
      </c>
      <c r="G224" s="110" t="n">
        <v>0.35</v>
      </c>
      <c r="H224" s="110" t="n">
        <v>-0.2</v>
      </c>
      <c r="I224" s="110" t="n">
        <v>-0.07</v>
      </c>
      <c r="J224" s="110" t="n">
        <v>-0.145</v>
      </c>
      <c r="K224" s="112" t="n">
        <v>-0.06</v>
      </c>
      <c r="L224" s="110" t="n">
        <v>0</v>
      </c>
      <c r="M224" s="110" t="n">
        <v>-0.708</v>
      </c>
      <c r="N224" s="110" t="n">
        <v>0</v>
      </c>
      <c r="P224" s="110" t="n">
        <v>0.43</v>
      </c>
      <c r="Q224" s="110" t="n">
        <v>-0.07</v>
      </c>
    </row>
    <row r="225" customFormat="false" ht="12" hidden="false" customHeight="false" outlineLevel="0" collapsed="false">
      <c r="C225" s="110" t="n">
        <v>5.0075</v>
      </c>
      <c r="D225" s="110" t="n">
        <v>0</v>
      </c>
      <c r="E225" s="110" t="n">
        <v>0.63</v>
      </c>
      <c r="F225" s="110" t="n">
        <v>0</v>
      </c>
      <c r="G225" s="110" t="n">
        <v>0.35</v>
      </c>
      <c r="H225" s="110" t="n">
        <v>-0.2</v>
      </c>
      <c r="I225" s="110" t="n">
        <v>-0.07</v>
      </c>
      <c r="J225" s="110" t="n">
        <v>-0.145</v>
      </c>
      <c r="K225" s="112" t="n">
        <v>-0.06</v>
      </c>
      <c r="L225" s="110" t="n">
        <v>0</v>
      </c>
      <c r="M225" s="110" t="n">
        <v>-0.708</v>
      </c>
      <c r="N225" s="110" t="n">
        <v>0</v>
      </c>
      <c r="P225" s="110" t="n">
        <v>0.43</v>
      </c>
      <c r="Q225" s="110" t="n">
        <v>-0.07</v>
      </c>
    </row>
    <row r="226" customFormat="false" ht="12" hidden="false" customHeight="false" outlineLevel="0" collapsed="false">
      <c r="C226" s="110" t="n">
        <v>4.8655</v>
      </c>
      <c r="D226" s="110" t="n">
        <v>0</v>
      </c>
      <c r="E226" s="110" t="n">
        <v>0.63</v>
      </c>
      <c r="F226" s="110" t="n">
        <v>0</v>
      </c>
      <c r="G226" s="110" t="n">
        <v>0.35</v>
      </c>
      <c r="H226" s="110" t="n">
        <v>-0.2</v>
      </c>
      <c r="I226" s="110" t="n">
        <v>-0.07</v>
      </c>
      <c r="J226" s="110" t="n">
        <v>-0.145</v>
      </c>
      <c r="K226" s="112" t="n">
        <v>-0.06</v>
      </c>
      <c r="L226" s="110" t="n">
        <v>0</v>
      </c>
      <c r="M226" s="110" t="n">
        <v>-0.708</v>
      </c>
      <c r="N226" s="110" t="n">
        <v>0</v>
      </c>
      <c r="P226" s="110" t="n">
        <v>0.43</v>
      </c>
      <c r="Q226" s="110" t="n">
        <v>-0.07</v>
      </c>
    </row>
    <row r="227" customFormat="false" ht="12" hidden="false" customHeight="false" outlineLevel="0" collapsed="false">
      <c r="C227" s="110" t="n">
        <v>4.6955</v>
      </c>
      <c r="D227" s="110" t="n">
        <v>0</v>
      </c>
      <c r="E227" s="110" t="n">
        <v>0.71</v>
      </c>
      <c r="F227" s="110" t="n">
        <v>0</v>
      </c>
      <c r="G227" s="110" t="n">
        <v>0.43</v>
      </c>
      <c r="H227" s="110" t="n">
        <v>-0.32</v>
      </c>
      <c r="I227" s="110" t="n">
        <v>-0.07</v>
      </c>
      <c r="J227" s="110" t="n">
        <v>-0.225</v>
      </c>
      <c r="K227" s="112" t="n">
        <v>-0.06</v>
      </c>
      <c r="L227" s="110" t="n">
        <v>0</v>
      </c>
      <c r="M227" s="110" t="n">
        <v>-0.808</v>
      </c>
      <c r="N227" s="110" t="n">
        <v>0</v>
      </c>
      <c r="P227" s="110" t="n">
        <v>0.51</v>
      </c>
      <c r="Q227" s="110" t="n">
        <v>-0.07</v>
      </c>
    </row>
    <row r="228" customFormat="false" ht="12" hidden="false" customHeight="false" outlineLevel="0" collapsed="false">
      <c r="C228" s="110" t="n">
        <v>4.6905</v>
      </c>
      <c r="D228" s="110" t="n">
        <v>0</v>
      </c>
      <c r="E228" s="110" t="n">
        <v>0.71</v>
      </c>
      <c r="F228" s="110" t="n">
        <v>0</v>
      </c>
      <c r="G228" s="110" t="n">
        <v>0.43</v>
      </c>
      <c r="H228" s="110" t="n">
        <v>-0.32</v>
      </c>
      <c r="I228" s="110" t="n">
        <v>-0.07</v>
      </c>
      <c r="J228" s="110" t="n">
        <v>-0.225</v>
      </c>
      <c r="K228" s="112" t="n">
        <v>-0.06</v>
      </c>
      <c r="L228" s="110" t="n">
        <v>0</v>
      </c>
      <c r="M228" s="110" t="n">
        <v>-0.808</v>
      </c>
      <c r="N228" s="110" t="n">
        <v>0</v>
      </c>
      <c r="P228" s="110" t="n">
        <v>0.51</v>
      </c>
      <c r="Q228" s="110" t="n">
        <v>-0.07</v>
      </c>
    </row>
    <row r="229" customFormat="false" ht="12" hidden="false" customHeight="false" outlineLevel="0" collapsed="false">
      <c r="C229" s="110" t="n">
        <v>4.7225</v>
      </c>
      <c r="D229" s="110" t="n">
        <v>0</v>
      </c>
      <c r="E229" s="110" t="n">
        <v>0.71</v>
      </c>
      <c r="F229" s="110" t="n">
        <v>0</v>
      </c>
      <c r="G229" s="110" t="n">
        <v>0.43</v>
      </c>
      <c r="H229" s="110" t="n">
        <v>-0.32</v>
      </c>
      <c r="I229" s="110" t="n">
        <v>-0.07</v>
      </c>
      <c r="J229" s="110" t="n">
        <v>-0.225</v>
      </c>
      <c r="K229" s="112" t="n">
        <v>-0.06</v>
      </c>
      <c r="L229" s="110" t="n">
        <v>0</v>
      </c>
      <c r="M229" s="110" t="n">
        <v>-0.808</v>
      </c>
      <c r="N229" s="110" t="n">
        <v>0</v>
      </c>
      <c r="P229" s="110" t="n">
        <v>0.51</v>
      </c>
      <c r="Q229" s="110" t="n">
        <v>-0.07</v>
      </c>
    </row>
    <row r="230" customFormat="false" ht="12" hidden="false" customHeight="false" outlineLevel="0" collapsed="false">
      <c r="C230" s="110" t="n">
        <v>4.7685</v>
      </c>
      <c r="D230" s="110" t="n">
        <v>0</v>
      </c>
      <c r="E230" s="110" t="n">
        <v>0.71</v>
      </c>
      <c r="F230" s="110" t="n">
        <v>0</v>
      </c>
      <c r="G230" s="110" t="n">
        <v>0.43</v>
      </c>
      <c r="H230" s="110" t="n">
        <v>-0.32</v>
      </c>
      <c r="I230" s="110" t="n">
        <v>-0.07</v>
      </c>
      <c r="J230" s="110" t="n">
        <v>-0.225</v>
      </c>
      <c r="K230" s="112" t="n">
        <v>-0.06</v>
      </c>
      <c r="L230" s="110" t="n">
        <v>0</v>
      </c>
      <c r="M230" s="110" t="n">
        <v>-0.808</v>
      </c>
      <c r="N230" s="110" t="n">
        <v>0</v>
      </c>
      <c r="P230" s="110" t="n">
        <v>0.51</v>
      </c>
      <c r="Q230" s="110" t="n">
        <v>-0.07</v>
      </c>
    </row>
    <row r="231" customFormat="false" ht="12" hidden="false" customHeight="false" outlineLevel="0" collapsed="false">
      <c r="C231" s="110" t="n">
        <v>4.8015</v>
      </c>
      <c r="D231" s="110" t="n">
        <v>0</v>
      </c>
      <c r="E231" s="110" t="n">
        <v>0.71</v>
      </c>
      <c r="F231" s="110" t="n">
        <v>0</v>
      </c>
      <c r="G231" s="110" t="n">
        <v>0.43</v>
      </c>
      <c r="H231" s="110" t="n">
        <v>-0.32</v>
      </c>
      <c r="I231" s="110" t="n">
        <v>-0.07</v>
      </c>
      <c r="J231" s="110" t="n">
        <v>-0.225</v>
      </c>
      <c r="K231" s="112" t="n">
        <v>-0.06</v>
      </c>
      <c r="L231" s="110" t="n">
        <v>0</v>
      </c>
      <c r="M231" s="110" t="n">
        <v>-0.808</v>
      </c>
      <c r="N231" s="110" t="n">
        <v>0</v>
      </c>
      <c r="P231" s="110" t="n">
        <v>0.51</v>
      </c>
      <c r="Q231" s="110" t="n">
        <v>-0.07</v>
      </c>
    </row>
    <row r="232" customFormat="false" ht="12" hidden="false" customHeight="false" outlineLevel="0" collapsed="false">
      <c r="C232" s="110" t="n">
        <v>4.8015</v>
      </c>
      <c r="D232" s="110" t="n">
        <v>0</v>
      </c>
      <c r="E232" s="110" t="n">
        <v>0.71</v>
      </c>
      <c r="F232" s="110" t="n">
        <v>0</v>
      </c>
      <c r="G232" s="110" t="n">
        <v>0.43</v>
      </c>
      <c r="H232" s="110" t="n">
        <v>-0.32</v>
      </c>
      <c r="I232" s="110" t="n">
        <v>-0.07</v>
      </c>
      <c r="J232" s="110" t="n">
        <v>-0.225</v>
      </c>
      <c r="K232" s="112" t="n">
        <v>-0.06</v>
      </c>
      <c r="L232" s="110" t="n">
        <v>0</v>
      </c>
      <c r="M232" s="110" t="n">
        <v>-0.808</v>
      </c>
      <c r="N232" s="110" t="n">
        <v>0</v>
      </c>
      <c r="P232" s="110" t="n">
        <v>0.51</v>
      </c>
      <c r="Q232" s="110" t="n">
        <v>-0.07</v>
      </c>
    </row>
    <row r="233" customFormat="false" ht="12" hidden="false" customHeight="false" outlineLevel="0" collapsed="false">
      <c r="C233" s="110" t="n">
        <v>4.8055</v>
      </c>
      <c r="D233" s="110" t="n">
        <v>0</v>
      </c>
      <c r="E233" s="110" t="n">
        <v>0.71</v>
      </c>
      <c r="F233" s="110" t="n">
        <v>0</v>
      </c>
      <c r="G233" s="110" t="n">
        <v>0.43</v>
      </c>
      <c r="H233" s="110" t="n">
        <v>-0.32</v>
      </c>
      <c r="I233" s="110" t="n">
        <v>-0.07</v>
      </c>
      <c r="J233" s="110" t="n">
        <v>-0.225</v>
      </c>
      <c r="K233" s="112" t="n">
        <v>-0.06</v>
      </c>
      <c r="L233" s="110" t="n">
        <v>0</v>
      </c>
      <c r="M233" s="110" t="n">
        <v>-0.808</v>
      </c>
      <c r="N233" s="110" t="n">
        <v>0</v>
      </c>
      <c r="P233" s="110" t="n">
        <v>0.51</v>
      </c>
      <c r="Q233" s="110" t="n">
        <v>-0.07</v>
      </c>
    </row>
    <row r="234" customFormat="false" ht="12" hidden="false" customHeight="false" outlineLevel="0" collapsed="false">
      <c r="C234" s="110" t="n">
        <v>4.9695</v>
      </c>
      <c r="D234" s="110" t="n">
        <v>0</v>
      </c>
      <c r="E234" s="110" t="n">
        <v>0.63</v>
      </c>
      <c r="F234" s="110" t="n">
        <v>0</v>
      </c>
      <c r="G234" s="110" t="n">
        <v>0.35</v>
      </c>
      <c r="H234" s="110" t="n">
        <v>-0.2</v>
      </c>
      <c r="I234" s="110" t="n">
        <v>-0.07</v>
      </c>
      <c r="J234" s="110" t="n">
        <v>-0.145</v>
      </c>
      <c r="K234" s="112" t="n">
        <v>-0.06</v>
      </c>
      <c r="L234" s="110" t="n">
        <v>0</v>
      </c>
      <c r="M234" s="110" t="n">
        <v>-0.708</v>
      </c>
      <c r="N234" s="110" t="n">
        <v>0</v>
      </c>
      <c r="P234" s="110" t="n">
        <v>0.43</v>
      </c>
      <c r="Q234" s="110" t="n">
        <v>-0.07</v>
      </c>
    </row>
    <row r="235" customFormat="false" ht="12" hidden="false" customHeight="false" outlineLevel="0" collapsed="false">
      <c r="C235" s="110" t="n">
        <v>5.1375</v>
      </c>
      <c r="D235" s="110" t="n">
        <v>0</v>
      </c>
      <c r="E235" s="110" t="n">
        <v>0.63</v>
      </c>
      <c r="F235" s="110" t="n">
        <v>0</v>
      </c>
      <c r="G235" s="110" t="n">
        <v>0.35</v>
      </c>
      <c r="H235" s="110" t="n">
        <v>-0.2</v>
      </c>
      <c r="I235" s="110" t="n">
        <v>-0.07</v>
      </c>
      <c r="J235" s="110" t="n">
        <v>-0.145</v>
      </c>
      <c r="K235" s="112" t="n">
        <v>-0.06</v>
      </c>
      <c r="L235" s="110" t="n">
        <v>0</v>
      </c>
      <c r="M235" s="110" t="n">
        <v>-0.708</v>
      </c>
      <c r="N235" s="110" t="n">
        <v>0</v>
      </c>
      <c r="P235" s="110" t="n">
        <v>0.43</v>
      </c>
      <c r="Q235" s="110" t="n">
        <v>-0.07</v>
      </c>
    </row>
    <row r="236" customFormat="false" ht="12" hidden="false" customHeight="false" outlineLevel="0" collapsed="false">
      <c r="C236" s="110" t="n">
        <v>5.2425</v>
      </c>
      <c r="D236" s="110" t="n">
        <v>0</v>
      </c>
      <c r="E236" s="110" t="n">
        <v>0.63</v>
      </c>
      <c r="F236" s="110" t="n">
        <v>0</v>
      </c>
      <c r="G236" s="110" t="n">
        <v>0.35</v>
      </c>
      <c r="H236" s="110" t="n">
        <v>-0.2</v>
      </c>
      <c r="I236" s="110" t="n">
        <v>-0.07</v>
      </c>
      <c r="J236" s="110" t="n">
        <v>-0.145</v>
      </c>
      <c r="K236" s="112" t="n">
        <v>-0.06</v>
      </c>
      <c r="L236" s="110" t="n">
        <v>0</v>
      </c>
      <c r="M236" s="110" t="n">
        <v>-0.708</v>
      </c>
      <c r="N236" s="110" t="n">
        <v>0</v>
      </c>
      <c r="P236" s="110" t="n">
        <v>0.43</v>
      </c>
      <c r="Q236" s="110" t="n">
        <v>-0.07</v>
      </c>
    </row>
    <row r="237" customFormat="false" ht="12" hidden="false" customHeight="false" outlineLevel="0" collapsed="false">
      <c r="C237" s="110" t="n">
        <v>5.1275</v>
      </c>
      <c r="D237" s="110" t="n">
        <v>0</v>
      </c>
      <c r="E237" s="110" t="n">
        <v>0.63</v>
      </c>
      <c r="F237" s="110" t="n">
        <v>0</v>
      </c>
      <c r="G237" s="110" t="n">
        <v>0.35</v>
      </c>
      <c r="H237" s="110" t="n">
        <v>-0.2</v>
      </c>
      <c r="I237" s="110" t="n">
        <v>-0.07</v>
      </c>
      <c r="J237" s="110" t="n">
        <v>-0.145</v>
      </c>
      <c r="K237" s="112" t="n">
        <v>-0.06</v>
      </c>
      <c r="L237" s="110" t="n">
        <v>0</v>
      </c>
      <c r="M237" s="110" t="n">
        <v>-0.708</v>
      </c>
      <c r="N237" s="110" t="n">
        <v>0</v>
      </c>
      <c r="P237" s="110" t="n">
        <v>0.43</v>
      </c>
      <c r="Q237" s="110" t="n">
        <v>-0.07</v>
      </c>
    </row>
    <row r="238" customFormat="false" ht="12" hidden="false" customHeight="false" outlineLevel="0" collapsed="false">
      <c r="C238" s="110" t="n">
        <v>4.9855</v>
      </c>
      <c r="D238" s="110" t="n">
        <v>0</v>
      </c>
      <c r="E238" s="110" t="n">
        <v>0.63</v>
      </c>
      <c r="F238" s="110" t="n">
        <v>0</v>
      </c>
      <c r="G238" s="110" t="n">
        <v>0.35</v>
      </c>
      <c r="H238" s="110" t="n">
        <v>-0.2</v>
      </c>
      <c r="I238" s="110" t="n">
        <v>-0.07</v>
      </c>
      <c r="J238" s="110" t="n">
        <v>-0.145</v>
      </c>
      <c r="K238" s="112" t="n">
        <v>-0.06</v>
      </c>
      <c r="L238" s="110" t="n">
        <v>0</v>
      </c>
      <c r="M238" s="110" t="n">
        <v>-0.708</v>
      </c>
      <c r="N238" s="110" t="n">
        <v>0</v>
      </c>
      <c r="P238" s="110" t="n">
        <v>0.43</v>
      </c>
      <c r="Q238" s="110" t="n">
        <v>-0.07</v>
      </c>
    </row>
    <row r="239" customFormat="false" ht="12" hidden="false" customHeight="false" outlineLevel="0" collapsed="false">
      <c r="C239" s="110" t="n">
        <v>4.8155</v>
      </c>
      <c r="D239" s="110" t="n">
        <v>0</v>
      </c>
      <c r="E239" s="110" t="n">
        <v>0.71</v>
      </c>
      <c r="F239" s="110" t="n">
        <v>0</v>
      </c>
      <c r="G239" s="110" t="n">
        <v>0.43</v>
      </c>
      <c r="H239" s="110" t="n">
        <v>-0.32</v>
      </c>
      <c r="I239" s="110" t="n">
        <v>-0.07</v>
      </c>
      <c r="J239" s="110" t="n">
        <v>-0.225</v>
      </c>
      <c r="K239" s="112" t="n">
        <v>-0.06</v>
      </c>
      <c r="L239" s="110" t="n">
        <v>0</v>
      </c>
      <c r="M239" s="110" t="n">
        <v>-0.808</v>
      </c>
      <c r="N239" s="110" t="n">
        <v>0</v>
      </c>
      <c r="P239" s="110" t="n">
        <v>0.51</v>
      </c>
      <c r="Q239" s="110" t="n">
        <v>-0.07</v>
      </c>
    </row>
    <row r="240" customFormat="false" ht="12" hidden="false" customHeight="false" outlineLevel="0" collapsed="false">
      <c r="C240" s="110" t="n">
        <v>4.8105</v>
      </c>
      <c r="D240" s="110" t="n">
        <v>0</v>
      </c>
      <c r="E240" s="110" t="n">
        <v>0.71</v>
      </c>
      <c r="F240" s="110" t="n">
        <v>0</v>
      </c>
      <c r="G240" s="110" t="n">
        <v>0.43</v>
      </c>
      <c r="H240" s="110" t="n">
        <v>-0.32</v>
      </c>
      <c r="I240" s="110" t="n">
        <v>-0.07</v>
      </c>
      <c r="J240" s="110" t="n">
        <v>-0.225</v>
      </c>
      <c r="K240" s="112" t="n">
        <v>-0.06</v>
      </c>
      <c r="L240" s="110" t="n">
        <v>0</v>
      </c>
      <c r="M240" s="110" t="n">
        <v>-0.808</v>
      </c>
      <c r="N240" s="110" t="n">
        <v>0</v>
      </c>
      <c r="P240" s="110" t="n">
        <v>0.51</v>
      </c>
      <c r="Q240" s="110" t="n">
        <v>-0.07</v>
      </c>
    </row>
    <row r="241" customFormat="false" ht="12" hidden="false" customHeight="false" outlineLevel="0" collapsed="false">
      <c r="C241" s="110" t="n">
        <v>4.8425</v>
      </c>
      <c r="D241" s="110" t="n">
        <v>0</v>
      </c>
      <c r="E241" s="110" t="n">
        <v>0.71</v>
      </c>
      <c r="F241" s="110" t="n">
        <v>0</v>
      </c>
      <c r="G241" s="110" t="n">
        <v>0.43</v>
      </c>
      <c r="H241" s="110" t="n">
        <v>-0.32</v>
      </c>
      <c r="I241" s="110" t="n">
        <v>-0.07</v>
      </c>
      <c r="J241" s="110" t="n">
        <v>-0.225</v>
      </c>
      <c r="K241" s="112" t="n">
        <v>-0.06</v>
      </c>
      <c r="L241" s="110" t="n">
        <v>0</v>
      </c>
      <c r="M241" s="110" t="n">
        <v>-0.808</v>
      </c>
      <c r="N241" s="110" t="n">
        <v>0</v>
      </c>
      <c r="P241" s="110" t="n">
        <v>0.51</v>
      </c>
      <c r="Q241" s="110" t="n">
        <v>-0.07</v>
      </c>
    </row>
    <row r="242" customFormat="false" ht="12" hidden="false" customHeight="false" outlineLevel="0" collapsed="false">
      <c r="C242" s="110" t="n">
        <v>4.8885</v>
      </c>
      <c r="D242" s="110" t="n">
        <v>0</v>
      </c>
      <c r="E242" s="110" t="n">
        <v>0.71</v>
      </c>
      <c r="F242" s="110" t="n">
        <v>0</v>
      </c>
      <c r="G242" s="110" t="n">
        <v>0.43</v>
      </c>
      <c r="H242" s="110" t="n">
        <v>-0.32</v>
      </c>
      <c r="I242" s="110" t="n">
        <v>-0.07</v>
      </c>
      <c r="J242" s="110" t="n">
        <v>-0.225</v>
      </c>
      <c r="K242" s="112" t="n">
        <v>-0.06</v>
      </c>
      <c r="L242" s="110" t="n">
        <v>0</v>
      </c>
      <c r="M242" s="110" t="n">
        <v>-0.808</v>
      </c>
      <c r="N242" s="110" t="n">
        <v>0</v>
      </c>
      <c r="P242" s="110" t="n">
        <v>0.51</v>
      </c>
      <c r="Q242" s="110" t="n">
        <v>-0.07</v>
      </c>
    </row>
    <row r="243" customFormat="false" ht="12" hidden="false" customHeight="false" outlineLevel="0" collapsed="false">
      <c r="C243" s="110" t="n">
        <v>4.9215</v>
      </c>
      <c r="D243" s="110" t="n">
        <v>0</v>
      </c>
      <c r="E243" s="110" t="n">
        <v>0.71</v>
      </c>
      <c r="F243" s="110" t="n">
        <v>0</v>
      </c>
      <c r="G243" s="110" t="n">
        <v>0.43</v>
      </c>
      <c r="H243" s="110" t="n">
        <v>-0.32</v>
      </c>
      <c r="I243" s="110" t="n">
        <v>-0.07</v>
      </c>
      <c r="J243" s="110" t="n">
        <v>-0.225</v>
      </c>
      <c r="K243" s="112" t="n">
        <v>-0.06</v>
      </c>
      <c r="L243" s="110" t="n">
        <v>0</v>
      </c>
      <c r="M243" s="110" t="n">
        <v>-0.808</v>
      </c>
      <c r="N243" s="110" t="n">
        <v>0</v>
      </c>
      <c r="P243" s="110" t="n">
        <v>0.51</v>
      </c>
      <c r="Q243" s="110" t="n">
        <v>-0.07</v>
      </c>
    </row>
    <row r="244" customFormat="false" ht="12" hidden="false" customHeight="false" outlineLevel="0" collapsed="false">
      <c r="C244" s="110" t="n">
        <v>4.9215</v>
      </c>
      <c r="D244" s="110" t="n">
        <v>0</v>
      </c>
      <c r="E244" s="110" t="n">
        <v>0.71</v>
      </c>
      <c r="F244" s="110" t="n">
        <v>0</v>
      </c>
      <c r="G244" s="110" t="n">
        <v>0.43</v>
      </c>
      <c r="H244" s="110" t="n">
        <v>-0.32</v>
      </c>
      <c r="I244" s="110" t="n">
        <v>-0.07</v>
      </c>
      <c r="J244" s="110" t="n">
        <v>-0.225</v>
      </c>
      <c r="K244" s="112" t="n">
        <v>-0.06</v>
      </c>
      <c r="L244" s="110" t="n">
        <v>0</v>
      </c>
      <c r="M244" s="110" t="n">
        <v>-0.808</v>
      </c>
      <c r="N244" s="110" t="n">
        <v>0</v>
      </c>
      <c r="P244" s="110" t="n">
        <v>0.51</v>
      </c>
      <c r="Q244" s="110" t="n">
        <v>-0.07</v>
      </c>
    </row>
    <row r="245" customFormat="false" ht="12" hidden="false" customHeight="false" outlineLevel="0" collapsed="false">
      <c r="C245" s="110" t="n">
        <v>4.9255</v>
      </c>
      <c r="D245" s="110" t="n">
        <v>0</v>
      </c>
      <c r="E245" s="110" t="n">
        <v>0.71</v>
      </c>
      <c r="F245" s="110" t="n">
        <v>0</v>
      </c>
      <c r="G245" s="110" t="n">
        <v>0.43</v>
      </c>
      <c r="H245" s="110" t="n">
        <v>-0.32</v>
      </c>
      <c r="I245" s="110" t="n">
        <v>-0.07</v>
      </c>
      <c r="J245" s="110" t="n">
        <v>-0.225</v>
      </c>
      <c r="K245" s="112" t="n">
        <v>-0.06</v>
      </c>
      <c r="L245" s="110" t="n">
        <v>0</v>
      </c>
      <c r="M245" s="110" t="n">
        <v>-0.808</v>
      </c>
      <c r="N245" s="110" t="n">
        <v>0</v>
      </c>
      <c r="P245" s="110" t="n">
        <v>0.51</v>
      </c>
      <c r="Q245" s="110" t="n">
        <v>-0.07</v>
      </c>
    </row>
    <row r="246" customFormat="false" ht="12" hidden="false" customHeight="false" outlineLevel="0" collapsed="false">
      <c r="C246" s="110" t="n">
        <v>5.0895</v>
      </c>
      <c r="D246" s="110" t="n">
        <v>0</v>
      </c>
      <c r="E246" s="110" t="n">
        <v>0.63</v>
      </c>
      <c r="F246" s="110" t="n">
        <v>0</v>
      </c>
      <c r="G246" s="110" t="n">
        <v>0.35</v>
      </c>
      <c r="H246" s="110" t="n">
        <v>0</v>
      </c>
      <c r="I246" s="110" t="n">
        <v>-0.07</v>
      </c>
      <c r="J246" s="110" t="n">
        <v>0</v>
      </c>
      <c r="K246" s="112" t="n">
        <v>-0.06</v>
      </c>
      <c r="L246" s="110" t="n">
        <v>0</v>
      </c>
      <c r="M246" s="110" t="n">
        <v>-0.708</v>
      </c>
      <c r="N246" s="110" t="n">
        <v>0</v>
      </c>
      <c r="P246" s="110" t="n">
        <v>0.43</v>
      </c>
      <c r="Q246" s="110" t="n">
        <v>-0.07</v>
      </c>
    </row>
    <row r="247" customFormat="false" ht="12" hidden="false" customHeight="false" outlineLevel="0" collapsed="false">
      <c r="C247" s="110" t="n">
        <v>5.2575</v>
      </c>
      <c r="D247" s="110" t="n">
        <v>0</v>
      </c>
      <c r="E247" s="110" t="n">
        <v>0.63</v>
      </c>
      <c r="F247" s="110" t="n">
        <v>0</v>
      </c>
      <c r="G247" s="110" t="n">
        <v>0.35</v>
      </c>
      <c r="H247" s="110" t="n">
        <v>0</v>
      </c>
      <c r="I247" s="110" t="n">
        <v>-0.07</v>
      </c>
      <c r="J247" s="110" t="n">
        <v>0</v>
      </c>
      <c r="K247" s="112" t="n">
        <v>-0.06</v>
      </c>
      <c r="L247" s="110" t="n">
        <v>0</v>
      </c>
      <c r="M247" s="110" t="n">
        <v>-0.708</v>
      </c>
      <c r="N247" s="110" t="n">
        <v>0</v>
      </c>
      <c r="P247" s="110" t="n">
        <v>0.43</v>
      </c>
      <c r="Q247" s="110" t="n">
        <v>-0.07</v>
      </c>
    </row>
    <row r="248" customFormat="false" ht="12" hidden="false" customHeight="false" outlineLevel="0" collapsed="false">
      <c r="C248" s="110" t="n">
        <v>5.3625</v>
      </c>
      <c r="D248" s="110" t="n">
        <v>0</v>
      </c>
      <c r="E248" s="110" t="n">
        <v>0.63</v>
      </c>
      <c r="F248" s="110" t="n">
        <v>0</v>
      </c>
      <c r="G248" s="110" t="n">
        <v>0.35</v>
      </c>
      <c r="H248" s="110" t="n">
        <v>0</v>
      </c>
      <c r="I248" s="110" t="n">
        <v>-0.07</v>
      </c>
      <c r="J248" s="110" t="n">
        <v>0</v>
      </c>
      <c r="K248" s="112" t="n">
        <v>-0.06</v>
      </c>
      <c r="L248" s="110" t="n">
        <v>-0.738</v>
      </c>
      <c r="N248" s="110" t="n">
        <v>0</v>
      </c>
      <c r="P248" s="110" t="n">
        <v>0.43</v>
      </c>
      <c r="Q248" s="110" t="n">
        <v>-0.07</v>
      </c>
    </row>
    <row r="249" customFormat="false" ht="12" hidden="false" customHeight="false" outlineLevel="0" collapsed="false">
      <c r="C249" s="110" t="n">
        <v>5.2475</v>
      </c>
      <c r="D249" s="110" t="n">
        <v>0</v>
      </c>
      <c r="E249" s="110" t="n">
        <v>0.63</v>
      </c>
      <c r="F249" s="110" t="n">
        <v>0</v>
      </c>
      <c r="G249" s="110" t="n">
        <v>0.35</v>
      </c>
      <c r="H249" s="110" t="n">
        <v>0</v>
      </c>
      <c r="I249" s="110" t="n">
        <v>-0.07</v>
      </c>
      <c r="J249" s="110" t="n">
        <v>0</v>
      </c>
      <c r="K249" s="112" t="n">
        <v>-0.06</v>
      </c>
      <c r="L249" s="110" t="n">
        <v>-0.738</v>
      </c>
      <c r="N249" s="110" t="n">
        <v>0</v>
      </c>
      <c r="P249" s="110" t="n">
        <v>0.43</v>
      </c>
      <c r="Q249" s="110" t="n">
        <v>-0.07</v>
      </c>
    </row>
    <row r="250" customFormat="false" ht="12" hidden="false" customHeight="false" outlineLevel="0" collapsed="false">
      <c r="C250" s="110" t="n">
        <v>5.1055</v>
      </c>
      <c r="D250" s="110" t="n">
        <v>0</v>
      </c>
      <c r="E250" s="110" t="n">
        <v>0.63</v>
      </c>
      <c r="F250" s="110" t="n">
        <v>0</v>
      </c>
      <c r="G250" s="110" t="n">
        <v>0.35</v>
      </c>
      <c r="H250" s="110" t="n">
        <v>0</v>
      </c>
      <c r="I250" s="110" t="n">
        <v>-0.07</v>
      </c>
      <c r="J250" s="110" t="n">
        <v>0</v>
      </c>
      <c r="K250" s="112" t="n">
        <v>-0.06</v>
      </c>
      <c r="N250" s="110" t="n">
        <v>0</v>
      </c>
      <c r="P250" s="110" t="n">
        <v>0.43</v>
      </c>
      <c r="Q250" s="110" t="n">
        <v>-0.07</v>
      </c>
    </row>
    <row r="251" customFormat="false" ht="12" hidden="false" customHeight="false" outlineLevel="0" collapsed="false">
      <c r="C251" s="110" t="n">
        <v>4.9355</v>
      </c>
      <c r="D251" s="110" t="n">
        <v>0</v>
      </c>
      <c r="E251" s="110" t="n">
        <v>0.71</v>
      </c>
      <c r="F251" s="110" t="n">
        <v>0</v>
      </c>
      <c r="G251" s="110" t="n">
        <v>0.43</v>
      </c>
      <c r="H251" s="110" t="n">
        <v>0</v>
      </c>
      <c r="I251" s="110" t="n">
        <v>-0.07</v>
      </c>
      <c r="J251" s="110" t="n">
        <v>0</v>
      </c>
      <c r="K251" s="112" t="n">
        <v>-0.06</v>
      </c>
      <c r="N251" s="110" t="n">
        <v>0</v>
      </c>
      <c r="P251" s="110" t="n">
        <v>0.51</v>
      </c>
      <c r="Q251" s="110" t="n">
        <v>-0.07</v>
      </c>
    </row>
    <row r="252" customFormat="false" ht="12" hidden="false" customHeight="false" outlineLevel="0" collapsed="false">
      <c r="C252" s="110" t="n">
        <v>4.9305</v>
      </c>
      <c r="D252" s="110" t="n">
        <v>0</v>
      </c>
      <c r="E252" s="110" t="n">
        <v>0.71</v>
      </c>
      <c r="F252" s="110" t="n">
        <v>0</v>
      </c>
      <c r="G252" s="110" t="n">
        <v>0.43</v>
      </c>
      <c r="H252" s="110" t="n">
        <v>0</v>
      </c>
      <c r="I252" s="110" t="n">
        <v>-0.07</v>
      </c>
      <c r="J252" s="110" t="n">
        <v>0</v>
      </c>
      <c r="K252" s="112" t="n">
        <v>-0.06</v>
      </c>
      <c r="N252" s="110" t="n">
        <v>0</v>
      </c>
      <c r="P252" s="110" t="n">
        <v>0.51</v>
      </c>
      <c r="Q252" s="110" t="n">
        <v>-0.07</v>
      </c>
    </row>
    <row r="253" customFormat="false" ht="12" hidden="false" customHeight="false" outlineLevel="0" collapsed="false">
      <c r="C253" s="110" t="n">
        <v>4.9625</v>
      </c>
      <c r="D253" s="110" t="n">
        <v>0</v>
      </c>
      <c r="E253" s="110" t="n">
        <v>0.71</v>
      </c>
      <c r="F253" s="110" t="n">
        <v>0</v>
      </c>
      <c r="G253" s="110" t="n">
        <v>0.43</v>
      </c>
      <c r="H253" s="110" t="n">
        <v>0</v>
      </c>
      <c r="I253" s="110" t="n">
        <v>-0.07</v>
      </c>
      <c r="J253" s="110" t="n">
        <v>0</v>
      </c>
      <c r="K253" s="112" t="n">
        <v>-0.06</v>
      </c>
      <c r="N253" s="110" t="n">
        <v>0</v>
      </c>
      <c r="P253" s="110" t="n">
        <v>0.51</v>
      </c>
      <c r="Q253" s="110" t="n">
        <v>-0.07</v>
      </c>
    </row>
    <row r="254" customFormat="false" ht="12" hidden="false" customHeight="false" outlineLevel="0" collapsed="false">
      <c r="C254" s="110" t="n">
        <v>5.0085</v>
      </c>
      <c r="D254" s="110" t="n">
        <v>0</v>
      </c>
      <c r="E254" s="110" t="n">
        <v>0.71</v>
      </c>
      <c r="F254" s="110" t="n">
        <v>0</v>
      </c>
      <c r="G254" s="110" t="n">
        <v>0.43</v>
      </c>
      <c r="H254" s="110" t="n">
        <v>0</v>
      </c>
      <c r="I254" s="110" t="n">
        <v>-0.07</v>
      </c>
      <c r="J254" s="110" t="n">
        <v>0</v>
      </c>
      <c r="K254" s="112" t="n">
        <v>-0.06</v>
      </c>
      <c r="N254" s="110" t="n">
        <v>0</v>
      </c>
      <c r="P254" s="110" t="n">
        <v>0.51</v>
      </c>
      <c r="Q254" s="110" t="n">
        <v>-0.07</v>
      </c>
    </row>
    <row r="255" customFormat="false" ht="12" hidden="false" customHeight="false" outlineLevel="0" collapsed="false">
      <c r="C255" s="110" t="n">
        <v>5.0415</v>
      </c>
      <c r="D255" s="110" t="n">
        <v>0</v>
      </c>
      <c r="E255" s="110" t="n">
        <v>0.71</v>
      </c>
      <c r="F255" s="110" t="n">
        <v>0</v>
      </c>
      <c r="G255" s="110" t="n">
        <v>0.43</v>
      </c>
      <c r="H255" s="110" t="n">
        <v>0</v>
      </c>
      <c r="I255" s="110" t="n">
        <v>-0.07</v>
      </c>
      <c r="J255" s="110" t="n">
        <v>0</v>
      </c>
      <c r="K255" s="112" t="n">
        <v>-0.06</v>
      </c>
      <c r="N255" s="110" t="n">
        <v>0</v>
      </c>
      <c r="P255" s="110" t="n">
        <v>0.51</v>
      </c>
      <c r="Q255" s="110" t="n">
        <v>-0.07</v>
      </c>
    </row>
    <row r="256" customFormat="false" ht="12" hidden="false" customHeight="false" outlineLevel="0" collapsed="false">
      <c r="C256" s="110" t="n">
        <v>5.0415</v>
      </c>
      <c r="D256" s="110" t="n">
        <v>0</v>
      </c>
      <c r="E256" s="110" t="n">
        <v>0.71</v>
      </c>
      <c r="F256" s="110" t="n">
        <v>0</v>
      </c>
      <c r="G256" s="110" t="n">
        <v>0.43</v>
      </c>
      <c r="H256" s="110" t="n">
        <v>0</v>
      </c>
      <c r="I256" s="110" t="n">
        <v>-0.07</v>
      </c>
      <c r="J256" s="110" t="n">
        <v>0</v>
      </c>
      <c r="K256" s="112" t="n">
        <v>-0.06</v>
      </c>
      <c r="N256" s="110" t="n">
        <v>0</v>
      </c>
      <c r="P256" s="110" t="n">
        <v>0.51</v>
      </c>
      <c r="Q256" s="110" t="n">
        <v>-0.07</v>
      </c>
    </row>
    <row r="257" customFormat="false" ht="12" hidden="false" customHeight="false" outlineLevel="0" collapsed="false">
      <c r="C257" s="110" t="n">
        <v>5.0455</v>
      </c>
      <c r="D257" s="110" t="n">
        <v>0</v>
      </c>
      <c r="E257" s="110" t="n">
        <v>0.71</v>
      </c>
      <c r="F257" s="110" t="n">
        <v>0</v>
      </c>
      <c r="G257" s="110" t="n">
        <v>0.43</v>
      </c>
      <c r="H257" s="110" t="n">
        <v>0</v>
      </c>
      <c r="I257" s="110" t="n">
        <v>-0.07</v>
      </c>
      <c r="J257" s="110" t="n">
        <v>0</v>
      </c>
      <c r="K257" s="112" t="n">
        <v>-0.06</v>
      </c>
      <c r="N257" s="110" t="n">
        <v>0</v>
      </c>
      <c r="P257" s="110" t="n">
        <v>0.51</v>
      </c>
      <c r="Q257" s="110" t="n">
        <v>-0.07</v>
      </c>
    </row>
    <row r="258" customFormat="false" ht="12" hidden="false" customHeight="false" outlineLevel="0" collapsed="false">
      <c r="C258" s="110" t="n">
        <v>5.2095</v>
      </c>
      <c r="D258" s="110" t="n">
        <v>0</v>
      </c>
      <c r="E258" s="110" t="n">
        <v>0</v>
      </c>
      <c r="F258" s="110" t="n">
        <v>0</v>
      </c>
      <c r="G258" s="110" t="n">
        <v>0</v>
      </c>
      <c r="H258" s="110" t="n">
        <v>0</v>
      </c>
      <c r="I258" s="110" t="n">
        <v>-0.07</v>
      </c>
      <c r="J258" s="110" t="n">
        <v>0</v>
      </c>
      <c r="K258" s="112" t="n">
        <v>-0.06</v>
      </c>
      <c r="N258" s="110" t="n">
        <v>0</v>
      </c>
      <c r="P258" s="110" t="n">
        <v>0</v>
      </c>
      <c r="Q258" s="110" t="n">
        <v>-0.07</v>
      </c>
    </row>
    <row r="259" customFormat="false" ht="12" hidden="false" customHeight="false" outlineLevel="0" collapsed="false">
      <c r="C259" s="110" t="n">
        <v>5.3775</v>
      </c>
      <c r="D259" s="110" t="n">
        <v>0</v>
      </c>
      <c r="E259" s="110" t="n">
        <v>0</v>
      </c>
      <c r="F259" s="110" t="n">
        <v>0</v>
      </c>
      <c r="G259" s="110" t="n">
        <v>0</v>
      </c>
      <c r="H259" s="110" t="n">
        <v>0</v>
      </c>
      <c r="I259" s="110" t="n">
        <v>-0.07</v>
      </c>
      <c r="J259" s="110" t="n">
        <v>0</v>
      </c>
      <c r="K259" s="112" t="n">
        <v>-0.06</v>
      </c>
      <c r="N259" s="110" t="n">
        <v>0</v>
      </c>
      <c r="P259" s="110" t="n">
        <v>0</v>
      </c>
      <c r="Q259" s="110" t="n">
        <v>-0.07</v>
      </c>
    </row>
    <row r="260" customFormat="false" ht="12" hidden="false" customHeight="false" outlineLevel="0" collapsed="false">
      <c r="C260" s="110" t="n">
        <v>5.4825</v>
      </c>
      <c r="D260" s="110" t="n">
        <v>0</v>
      </c>
      <c r="E260" s="110" t="n">
        <v>0</v>
      </c>
      <c r="F260" s="110" t="n">
        <v>0</v>
      </c>
      <c r="G260" s="110" t="n">
        <v>0</v>
      </c>
      <c r="H260" s="110" t="n">
        <v>0</v>
      </c>
      <c r="I260" s="110" t="n">
        <v>-0.07</v>
      </c>
      <c r="J260" s="110" t="n">
        <v>0</v>
      </c>
      <c r="K260" s="112" t="n">
        <v>-0.06</v>
      </c>
      <c r="N260" s="110" t="n">
        <v>0</v>
      </c>
      <c r="P260" s="110" t="n">
        <v>0</v>
      </c>
      <c r="Q260" s="110" t="n">
        <v>-0.07</v>
      </c>
    </row>
    <row r="261" customFormat="false" ht="12" hidden="false" customHeight="false" outlineLevel="0" collapsed="false">
      <c r="C261" s="110" t="n">
        <v>5.3675</v>
      </c>
      <c r="D261" s="110" t="n">
        <v>0</v>
      </c>
      <c r="E261" s="110" t="n">
        <v>0</v>
      </c>
      <c r="F261" s="110" t="n">
        <v>0</v>
      </c>
      <c r="G261" s="110" t="n">
        <v>0</v>
      </c>
      <c r="H261" s="110" t="n">
        <v>0</v>
      </c>
      <c r="I261" s="110" t="n">
        <v>-0.07</v>
      </c>
      <c r="J261" s="110" t="n">
        <v>0</v>
      </c>
      <c r="K261" s="112" t="n">
        <v>-0.06</v>
      </c>
      <c r="N261" s="110" t="n">
        <v>0</v>
      </c>
      <c r="P261" s="110" t="n">
        <v>0</v>
      </c>
      <c r="Q261" s="110" t="n">
        <v>-0.07</v>
      </c>
    </row>
    <row r="262" customFormat="false" ht="12" hidden="false" customHeight="false" outlineLevel="0" collapsed="false">
      <c r="C262" s="110" t="n">
        <v>5.2255</v>
      </c>
      <c r="D262" s="110" t="n">
        <v>0</v>
      </c>
      <c r="E262" s="110" t="n">
        <v>0</v>
      </c>
      <c r="F262" s="110" t="n">
        <v>0</v>
      </c>
      <c r="G262" s="110" t="n">
        <v>0</v>
      </c>
      <c r="H262" s="110" t="n">
        <v>0</v>
      </c>
      <c r="I262" s="110" t="n">
        <v>-0.07</v>
      </c>
      <c r="J262" s="110" t="n">
        <v>0</v>
      </c>
      <c r="K262" s="112" t="n">
        <v>-0.06</v>
      </c>
      <c r="N262" s="110" t="n">
        <v>0</v>
      </c>
      <c r="P262" s="110" t="n">
        <v>0</v>
      </c>
      <c r="Q262" s="110" t="n">
        <v>-0.07</v>
      </c>
    </row>
    <row r="263" customFormat="false" ht="12" hidden="false" customHeight="false" outlineLevel="0" collapsed="false">
      <c r="C263" s="110" t="n">
        <v>5.0555</v>
      </c>
      <c r="D263" s="110" t="n">
        <v>0</v>
      </c>
      <c r="E263" s="110" t="n">
        <v>0</v>
      </c>
      <c r="F263" s="110" t="n">
        <v>0</v>
      </c>
      <c r="G263" s="110" t="n">
        <v>0</v>
      </c>
      <c r="H263" s="110" t="n">
        <v>0</v>
      </c>
      <c r="I263" s="110" t="n">
        <v>-0.07</v>
      </c>
      <c r="J263" s="110" t="n">
        <v>0</v>
      </c>
      <c r="K263" s="112" t="n">
        <v>-0.06</v>
      </c>
      <c r="N263" s="110" t="n">
        <v>0</v>
      </c>
      <c r="P263" s="110" t="n">
        <v>0</v>
      </c>
      <c r="Q263" s="110" t="n">
        <v>-0.07</v>
      </c>
    </row>
    <row r="264" customFormat="false" ht="12" hidden="false" customHeight="false" outlineLevel="0" collapsed="false">
      <c r="C264" s="110" t="n">
        <v>5.0505</v>
      </c>
      <c r="D264" s="110" t="n">
        <v>0</v>
      </c>
      <c r="E264" s="110" t="n">
        <v>0</v>
      </c>
      <c r="F264" s="110" t="n">
        <v>0</v>
      </c>
      <c r="G264" s="110" t="n">
        <v>0</v>
      </c>
      <c r="H264" s="110" t="n">
        <v>0</v>
      </c>
      <c r="I264" s="110" t="n">
        <v>-0.07</v>
      </c>
      <c r="J264" s="110" t="n">
        <v>0</v>
      </c>
      <c r="K264" s="112" t="n">
        <v>-0.06</v>
      </c>
      <c r="N264" s="110" t="n">
        <v>0</v>
      </c>
      <c r="P264" s="110" t="n">
        <v>0</v>
      </c>
      <c r="Q264" s="110" t="n">
        <v>-0.07</v>
      </c>
    </row>
    <row r="265" customFormat="false" ht="12" hidden="false" customHeight="false" outlineLevel="0" collapsed="false">
      <c r="C265" s="110" t="n">
        <v>5.0825</v>
      </c>
      <c r="D265" s="110" t="n">
        <v>0</v>
      </c>
      <c r="E265" s="110" t="n">
        <v>0</v>
      </c>
      <c r="F265" s="110" t="n">
        <v>0</v>
      </c>
      <c r="G265" s="110" t="n">
        <v>0</v>
      </c>
      <c r="H265" s="110" t="n">
        <v>0</v>
      </c>
      <c r="I265" s="110" t="n">
        <v>-0.07</v>
      </c>
      <c r="J265" s="110" t="n">
        <v>0</v>
      </c>
      <c r="K265" s="112" t="n">
        <v>-0.06</v>
      </c>
      <c r="N265" s="110" t="n">
        <v>0</v>
      </c>
      <c r="P265" s="110" t="n">
        <v>0</v>
      </c>
      <c r="Q265" s="110" t="n">
        <v>-0.07</v>
      </c>
    </row>
    <row r="266" customFormat="false" ht="12" hidden="false" customHeight="false" outlineLevel="0" collapsed="false">
      <c r="C266" s="110" t="n">
        <v>5.1285</v>
      </c>
      <c r="D266" s="110" t="n">
        <v>0</v>
      </c>
      <c r="E266" s="110" t="n">
        <v>0</v>
      </c>
      <c r="F266" s="110" t="n">
        <v>0</v>
      </c>
      <c r="G266" s="110" t="n">
        <v>0</v>
      </c>
      <c r="H266" s="110" t="n">
        <v>0</v>
      </c>
      <c r="I266" s="110" t="n">
        <v>-0.07</v>
      </c>
      <c r="J266" s="110" t="n">
        <v>0</v>
      </c>
      <c r="K266" s="112" t="n">
        <v>-0.06</v>
      </c>
      <c r="N266" s="110" t="n">
        <v>0</v>
      </c>
      <c r="P266" s="110" t="n">
        <v>0</v>
      </c>
      <c r="Q266" s="110" t="n">
        <v>-0.07</v>
      </c>
    </row>
    <row r="267" customFormat="false" ht="12" hidden="false" customHeight="false" outlineLevel="0" collapsed="false">
      <c r="C267" s="110" t="n">
        <v>5.1615</v>
      </c>
      <c r="D267" s="110" t="n">
        <v>0</v>
      </c>
      <c r="E267" s="110" t="n">
        <v>0</v>
      </c>
      <c r="F267" s="110" t="n">
        <v>0</v>
      </c>
      <c r="G267" s="110" t="n">
        <v>0</v>
      </c>
      <c r="H267" s="110" t="n">
        <v>0</v>
      </c>
      <c r="I267" s="110" t="n">
        <v>-0.07</v>
      </c>
      <c r="J267" s="110" t="n">
        <v>0</v>
      </c>
      <c r="K267" s="112" t="n">
        <v>-0.06</v>
      </c>
      <c r="N267" s="110" t="n">
        <v>0</v>
      </c>
      <c r="P267" s="110" t="n">
        <v>0</v>
      </c>
      <c r="Q267" s="110" t="n">
        <v>-0.07</v>
      </c>
    </row>
    <row r="268" customFormat="false" ht="12" hidden="false" customHeight="false" outlineLevel="0" collapsed="false">
      <c r="C268" s="110" t="n">
        <v>5.1615</v>
      </c>
      <c r="D268" s="110" t="n">
        <v>0</v>
      </c>
      <c r="E268" s="110" t="n">
        <v>0</v>
      </c>
      <c r="F268" s="110" t="n">
        <v>0</v>
      </c>
      <c r="G268" s="110" t="n">
        <v>0</v>
      </c>
      <c r="H268" s="110" t="n">
        <v>0</v>
      </c>
      <c r="I268" s="110" t="n">
        <v>-0.07</v>
      </c>
      <c r="J268" s="110" t="n">
        <v>0</v>
      </c>
      <c r="K268" s="112" t="n">
        <v>-0.06</v>
      </c>
      <c r="N268" s="110" t="n">
        <v>0</v>
      </c>
      <c r="P268" s="110" t="n">
        <v>0</v>
      </c>
      <c r="Q268" s="110" t="n">
        <v>-0.07</v>
      </c>
    </row>
    <row r="269" customFormat="false" ht="12" hidden="false" customHeight="false" outlineLevel="0" collapsed="false">
      <c r="C269" s="110" t="n">
        <v>5.1655</v>
      </c>
      <c r="D269" s="110" t="n">
        <v>0</v>
      </c>
      <c r="E269" s="110" t="n">
        <v>0</v>
      </c>
      <c r="F269" s="110" t="n">
        <v>0</v>
      </c>
      <c r="G269" s="110" t="n">
        <v>0</v>
      </c>
      <c r="H269" s="110" t="n">
        <v>0</v>
      </c>
      <c r="I269" s="110" t="n">
        <v>-0.07</v>
      </c>
      <c r="J269" s="110" t="n">
        <v>0</v>
      </c>
      <c r="K269" s="112" t="n">
        <v>-0.06</v>
      </c>
      <c r="N269" s="110" t="n">
        <v>0</v>
      </c>
      <c r="P269" s="110" t="n">
        <v>0</v>
      </c>
      <c r="Q269" s="110" t="n">
        <v>-0.07</v>
      </c>
    </row>
    <row r="270" customFormat="false" ht="12" hidden="false" customHeight="false" outlineLevel="0" collapsed="false">
      <c r="C270" s="110" t="n">
        <v>5.3295</v>
      </c>
      <c r="D270" s="110" t="n">
        <v>0</v>
      </c>
      <c r="E270" s="110" t="n">
        <v>0</v>
      </c>
      <c r="F270" s="110" t="n">
        <v>0</v>
      </c>
      <c r="G270" s="110" t="n">
        <v>0</v>
      </c>
      <c r="H270" s="110" t="n">
        <v>0</v>
      </c>
      <c r="I270" s="110" t="n">
        <v>-0.07</v>
      </c>
      <c r="J270" s="110" t="n">
        <v>0</v>
      </c>
      <c r="K270" s="112" t="n">
        <v>-0.06</v>
      </c>
      <c r="N270" s="110" t="n">
        <v>0</v>
      </c>
      <c r="P270" s="110" t="n">
        <v>0</v>
      </c>
      <c r="Q270" s="110" t="n">
        <v>-0.07</v>
      </c>
    </row>
    <row r="271" customFormat="false" ht="12" hidden="false" customHeight="false" outlineLevel="0" collapsed="false">
      <c r="C271" s="110" t="n">
        <v>5.4975</v>
      </c>
      <c r="D271" s="110" t="n">
        <v>0</v>
      </c>
      <c r="E271" s="110" t="n">
        <v>0</v>
      </c>
      <c r="F271" s="110" t="n">
        <v>0</v>
      </c>
      <c r="G271" s="110" t="n">
        <v>0</v>
      </c>
      <c r="H271" s="110" t="n">
        <v>0</v>
      </c>
      <c r="I271" s="110" t="n">
        <v>-0.07</v>
      </c>
      <c r="J271" s="110" t="n">
        <v>0</v>
      </c>
      <c r="K271" s="112" t="n">
        <v>-0.06</v>
      </c>
      <c r="N271" s="110" t="n">
        <v>0</v>
      </c>
      <c r="P271" s="110" t="n">
        <v>0</v>
      </c>
      <c r="Q271" s="110" t="n">
        <v>-0.07</v>
      </c>
    </row>
    <row r="272" customFormat="false" ht="12" hidden="false" customHeight="false" outlineLevel="0" collapsed="false">
      <c r="C272" s="110" t="n">
        <v>5.6025</v>
      </c>
      <c r="D272" s="110" t="n">
        <v>0</v>
      </c>
      <c r="E272" s="110" t="n">
        <v>0</v>
      </c>
      <c r="F272" s="110" t="n">
        <v>0</v>
      </c>
      <c r="G272" s="110" t="n">
        <v>0</v>
      </c>
      <c r="H272" s="110" t="n">
        <v>0</v>
      </c>
      <c r="I272" s="110" t="n">
        <v>-0.07</v>
      </c>
      <c r="J272" s="110" t="n">
        <v>0</v>
      </c>
      <c r="K272" s="112" t="n">
        <v>-0.06</v>
      </c>
      <c r="N272" s="110" t="n">
        <v>0</v>
      </c>
      <c r="P272" s="110" t="n">
        <v>0</v>
      </c>
      <c r="Q272" s="110" t="n">
        <v>-0.07</v>
      </c>
    </row>
    <row r="273" customFormat="false" ht="12" hidden="false" customHeight="false" outlineLevel="0" collapsed="false">
      <c r="C273" s="110" t="n">
        <v>5.4875</v>
      </c>
      <c r="D273" s="110" t="n">
        <v>0</v>
      </c>
      <c r="E273" s="110" t="n">
        <v>0</v>
      </c>
      <c r="F273" s="110" t="n">
        <v>0</v>
      </c>
      <c r="G273" s="110" t="n">
        <v>0</v>
      </c>
      <c r="H273" s="110" t="n">
        <v>0</v>
      </c>
      <c r="I273" s="110" t="n">
        <v>-0.07</v>
      </c>
      <c r="J273" s="110" t="n">
        <v>0</v>
      </c>
      <c r="K273" s="112" t="n">
        <v>-0.06</v>
      </c>
      <c r="N273" s="110" t="n">
        <v>0</v>
      </c>
      <c r="P273" s="110" t="n">
        <v>0</v>
      </c>
      <c r="Q273" s="110" t="n">
        <v>-0.07</v>
      </c>
    </row>
    <row r="274" customFormat="false" ht="12" hidden="false" customHeight="false" outlineLevel="0" collapsed="false">
      <c r="C274" s="110" t="n">
        <v>5.3455</v>
      </c>
      <c r="D274" s="110" t="n">
        <v>0</v>
      </c>
      <c r="E274" s="110" t="n">
        <v>0</v>
      </c>
      <c r="F274" s="110" t="n">
        <v>0</v>
      </c>
      <c r="G274" s="110" t="n">
        <v>0</v>
      </c>
      <c r="H274" s="110" t="n">
        <v>0</v>
      </c>
      <c r="I274" s="110" t="n">
        <v>-0.07</v>
      </c>
      <c r="J274" s="110" t="n">
        <v>0</v>
      </c>
      <c r="K274" s="112" t="n">
        <v>-0.06</v>
      </c>
      <c r="N274" s="110" t="n">
        <v>0</v>
      </c>
      <c r="P274" s="110" t="n">
        <v>0</v>
      </c>
      <c r="Q274" s="110" t="n">
        <v>-0.07</v>
      </c>
    </row>
    <row r="275" customFormat="false" ht="12" hidden="false" customHeight="false" outlineLevel="0" collapsed="false">
      <c r="C275" s="110" t="n">
        <v>5.1755</v>
      </c>
      <c r="D275" s="110" t="n">
        <v>0</v>
      </c>
      <c r="E275" s="110" t="n">
        <v>0</v>
      </c>
      <c r="F275" s="110" t="n">
        <v>0</v>
      </c>
      <c r="G275" s="110" t="n">
        <v>0</v>
      </c>
      <c r="H275" s="110" t="n">
        <v>0</v>
      </c>
      <c r="I275" s="110" t="n">
        <v>-0.07</v>
      </c>
      <c r="J275" s="110" t="n">
        <v>0</v>
      </c>
      <c r="K275" s="112" t="n">
        <v>-0.06</v>
      </c>
      <c r="N275" s="110" t="n">
        <v>0</v>
      </c>
      <c r="P275" s="110" t="n">
        <v>0</v>
      </c>
      <c r="Q275" s="110" t="n">
        <v>-0.07</v>
      </c>
    </row>
    <row r="276" customFormat="false" ht="12" hidden="false" customHeight="false" outlineLevel="0" collapsed="false">
      <c r="C276" s="110" t="n">
        <v>5.1705</v>
      </c>
      <c r="D276" s="110" t="n">
        <v>0</v>
      </c>
      <c r="E276" s="110" t="n">
        <v>0</v>
      </c>
      <c r="F276" s="110" t="n">
        <v>0</v>
      </c>
      <c r="G276" s="110" t="n">
        <v>0</v>
      </c>
      <c r="H276" s="110" t="n">
        <v>0</v>
      </c>
      <c r="I276" s="110" t="n">
        <v>-0.07</v>
      </c>
      <c r="J276" s="110" t="n">
        <v>0</v>
      </c>
      <c r="K276" s="112" t="n">
        <v>-0.06</v>
      </c>
      <c r="N276" s="110" t="n">
        <v>0</v>
      </c>
      <c r="P276" s="110" t="n">
        <v>0</v>
      </c>
      <c r="Q276" s="110" t="n">
        <v>-0.07</v>
      </c>
    </row>
    <row r="277" customFormat="false" ht="12" hidden="false" customHeight="false" outlineLevel="0" collapsed="false">
      <c r="C277" s="110" t="n">
        <v>5.2025</v>
      </c>
      <c r="D277" s="110" t="n">
        <v>0</v>
      </c>
      <c r="E277" s="110" t="n">
        <v>0</v>
      </c>
      <c r="F277" s="110" t="n">
        <v>0</v>
      </c>
      <c r="G277" s="110" t="n">
        <v>0</v>
      </c>
      <c r="H277" s="110" t="n">
        <v>0</v>
      </c>
      <c r="I277" s="110" t="n">
        <v>-0.07</v>
      </c>
      <c r="J277" s="110" t="n">
        <v>0</v>
      </c>
      <c r="K277" s="112" t="n">
        <v>-0.06</v>
      </c>
      <c r="N277" s="110" t="n">
        <v>0</v>
      </c>
      <c r="P277" s="110" t="n">
        <v>0</v>
      </c>
      <c r="Q277" s="110" t="n">
        <v>-0.07</v>
      </c>
    </row>
    <row r="278" customFormat="false" ht="12" hidden="false" customHeight="false" outlineLevel="0" collapsed="false">
      <c r="C278" s="110" t="n">
        <v>5.2485</v>
      </c>
      <c r="D278" s="110" t="n">
        <v>0</v>
      </c>
      <c r="E278" s="110" t="n">
        <v>0</v>
      </c>
      <c r="F278" s="110" t="n">
        <v>0</v>
      </c>
      <c r="G278" s="110" t="n">
        <v>0</v>
      </c>
      <c r="H278" s="110" t="n">
        <v>0</v>
      </c>
      <c r="I278" s="110" t="n">
        <v>-0.07</v>
      </c>
      <c r="J278" s="110" t="n">
        <v>0</v>
      </c>
      <c r="K278" s="112" t="n">
        <v>-0.06</v>
      </c>
      <c r="N278" s="110" t="n">
        <v>0</v>
      </c>
      <c r="P278" s="110" t="n">
        <v>0</v>
      </c>
      <c r="Q278" s="110" t="n">
        <v>-0.07</v>
      </c>
    </row>
    <row r="279" customFormat="false" ht="12" hidden="false" customHeight="false" outlineLevel="0" collapsed="false">
      <c r="C279" s="110" t="n">
        <v>5.2815</v>
      </c>
      <c r="D279" s="110" t="n">
        <v>0</v>
      </c>
      <c r="E279" s="110" t="n">
        <v>0</v>
      </c>
      <c r="F279" s="110" t="n">
        <v>0</v>
      </c>
      <c r="G279" s="110" t="n">
        <v>0</v>
      </c>
      <c r="H279" s="110" t="n">
        <v>0</v>
      </c>
      <c r="I279" s="110" t="n">
        <v>-0.07</v>
      </c>
      <c r="J279" s="110" t="n">
        <v>0</v>
      </c>
      <c r="K279" s="112" t="n">
        <v>-0.06</v>
      </c>
      <c r="N279" s="110" t="n">
        <v>0</v>
      </c>
      <c r="P279" s="110" t="n">
        <v>0</v>
      </c>
      <c r="Q279" s="110" t="n">
        <v>-0.07</v>
      </c>
    </row>
    <row r="280" customFormat="false" ht="12" hidden="false" customHeight="false" outlineLevel="0" collapsed="false">
      <c r="C280" s="110" t="n">
        <v>5.2815</v>
      </c>
      <c r="D280" s="110" t="n">
        <v>0</v>
      </c>
      <c r="E280" s="110" t="n">
        <v>0</v>
      </c>
      <c r="F280" s="110" t="n">
        <v>0</v>
      </c>
      <c r="G280" s="110" t="n">
        <v>0</v>
      </c>
      <c r="H280" s="110" t="n">
        <v>0</v>
      </c>
      <c r="I280" s="110" t="n">
        <v>-0.07</v>
      </c>
      <c r="J280" s="110" t="n">
        <v>0</v>
      </c>
      <c r="K280" s="112" t="n">
        <v>-0.06</v>
      </c>
      <c r="N280" s="110" t="n">
        <v>0</v>
      </c>
      <c r="P280" s="110" t="n">
        <v>0</v>
      </c>
      <c r="Q280" s="110" t="n">
        <v>-0.07</v>
      </c>
    </row>
    <row r="281" customFormat="false" ht="12" hidden="false" customHeight="false" outlineLevel="0" collapsed="false">
      <c r="C281" s="110" t="n">
        <v>5.2855</v>
      </c>
      <c r="D281" s="110" t="n">
        <v>0</v>
      </c>
      <c r="E281" s="110" t="n">
        <v>0</v>
      </c>
      <c r="F281" s="110" t="n">
        <v>0</v>
      </c>
      <c r="G281" s="110" t="n">
        <v>0</v>
      </c>
      <c r="H281" s="110" t="n">
        <v>0</v>
      </c>
      <c r="I281" s="110" t="n">
        <v>-0.07</v>
      </c>
      <c r="J281" s="110" t="n">
        <v>0</v>
      </c>
      <c r="K281" s="112" t="n">
        <v>-0.06</v>
      </c>
      <c r="N281" s="110" t="n">
        <v>0</v>
      </c>
      <c r="P281" s="110" t="n">
        <v>0</v>
      </c>
      <c r="Q281" s="110" t="n">
        <v>-0.07</v>
      </c>
    </row>
    <row r="282" customFormat="false" ht="12" hidden="false" customHeight="false" outlineLevel="0" collapsed="false">
      <c r="C282" s="110" t="n">
        <v>5.4495</v>
      </c>
      <c r="D282" s="110" t="n">
        <v>0</v>
      </c>
      <c r="E282" s="110" t="n">
        <v>0</v>
      </c>
      <c r="F282" s="110" t="n">
        <v>0</v>
      </c>
      <c r="G282" s="110" t="n">
        <v>0</v>
      </c>
      <c r="H282" s="110" t="n">
        <v>0</v>
      </c>
      <c r="I282" s="110" t="n">
        <v>-0.07</v>
      </c>
      <c r="J282" s="110" t="n">
        <v>0</v>
      </c>
      <c r="K282" s="112" t="n">
        <v>-0.06</v>
      </c>
      <c r="N282" s="110" t="n">
        <v>0</v>
      </c>
      <c r="P282" s="110" t="n">
        <v>0</v>
      </c>
      <c r="Q282" s="110" t="n">
        <v>-0.07</v>
      </c>
    </row>
    <row r="283" customFormat="false" ht="12" hidden="false" customHeight="false" outlineLevel="0" collapsed="false">
      <c r="C283" s="110" t="n">
        <v>5.6175</v>
      </c>
      <c r="D283" s="110" t="n">
        <v>0</v>
      </c>
      <c r="E283" s="110" t="n">
        <v>0</v>
      </c>
      <c r="F283" s="110" t="n">
        <v>0</v>
      </c>
      <c r="G283" s="110" t="n">
        <v>0</v>
      </c>
      <c r="H283" s="110" t="n">
        <v>0</v>
      </c>
      <c r="I283" s="110" t="n">
        <v>-0.07</v>
      </c>
      <c r="J283" s="110" t="n">
        <v>0</v>
      </c>
      <c r="K283" s="112" t="n">
        <v>-0.06</v>
      </c>
      <c r="N283" s="110" t="n">
        <v>0</v>
      </c>
      <c r="P283" s="110" t="n">
        <v>0</v>
      </c>
      <c r="Q283" s="110" t="n">
        <v>-0.07</v>
      </c>
    </row>
    <row r="284" customFormat="false" ht="12" hidden="false" customHeight="false" outlineLevel="0" collapsed="false">
      <c r="C284" s="110" t="n">
        <v>5.7225</v>
      </c>
      <c r="D284" s="110" t="n">
        <v>0</v>
      </c>
      <c r="E284" s="110" t="n">
        <v>0</v>
      </c>
      <c r="F284" s="110" t="n">
        <v>0</v>
      </c>
      <c r="G284" s="110" t="n">
        <v>0</v>
      </c>
      <c r="H284" s="110" t="n">
        <v>0</v>
      </c>
      <c r="I284" s="110" t="n">
        <v>-0.07</v>
      </c>
      <c r="J284" s="110" t="n">
        <v>0</v>
      </c>
      <c r="K284" s="112" t="n">
        <v>-0.06</v>
      </c>
      <c r="N284" s="110" t="n">
        <v>0</v>
      </c>
      <c r="P284" s="110" t="n">
        <v>0</v>
      </c>
      <c r="Q284" s="110" t="n">
        <v>-0.07</v>
      </c>
    </row>
    <row r="285" customFormat="false" ht="12" hidden="false" customHeight="false" outlineLevel="0" collapsed="false">
      <c r="C285" s="110" t="n">
        <v>5.6075</v>
      </c>
      <c r="D285" s="110" t="n">
        <v>0</v>
      </c>
      <c r="E285" s="110" t="n">
        <v>0</v>
      </c>
      <c r="F285" s="110" t="n">
        <v>0</v>
      </c>
      <c r="G285" s="110" t="n">
        <v>0</v>
      </c>
      <c r="H285" s="110" t="n">
        <v>0</v>
      </c>
      <c r="I285" s="110" t="n">
        <v>-0.07</v>
      </c>
      <c r="J285" s="110" t="n">
        <v>0</v>
      </c>
      <c r="K285" s="112" t="n">
        <v>-0.06</v>
      </c>
      <c r="N285" s="110" t="n">
        <v>0</v>
      </c>
      <c r="P285" s="110" t="n">
        <v>0</v>
      </c>
      <c r="Q285" s="110" t="n">
        <v>-0.07</v>
      </c>
    </row>
    <row r="286" customFormat="false" ht="12" hidden="false" customHeight="false" outlineLevel="0" collapsed="false">
      <c r="C286" s="110" t="n">
        <v>5.4655</v>
      </c>
      <c r="D286" s="110" t="n">
        <v>0</v>
      </c>
      <c r="E286" s="110" t="n">
        <v>0</v>
      </c>
      <c r="F286" s="110" t="n">
        <v>0</v>
      </c>
      <c r="G286" s="110" t="n">
        <v>0</v>
      </c>
      <c r="H286" s="110" t="n">
        <v>0</v>
      </c>
      <c r="I286" s="110" t="n">
        <v>-0.07</v>
      </c>
      <c r="J286" s="110" t="n">
        <v>0</v>
      </c>
      <c r="K286" s="112" t="n">
        <v>-0.06</v>
      </c>
      <c r="N286" s="110" t="n">
        <v>0</v>
      </c>
      <c r="P286" s="110" t="n">
        <v>0</v>
      </c>
      <c r="Q286" s="110" t="n">
        <v>-0.07</v>
      </c>
    </row>
    <row r="287" customFormat="false" ht="12" hidden="false" customHeight="false" outlineLevel="0" collapsed="false">
      <c r="C287" s="110" t="n">
        <v>5.2955</v>
      </c>
      <c r="D287" s="110" t="n">
        <v>0</v>
      </c>
      <c r="E287" s="110" t="n">
        <v>0</v>
      </c>
      <c r="F287" s="110" t="n">
        <v>0</v>
      </c>
      <c r="G287" s="110" t="n">
        <v>0</v>
      </c>
      <c r="H287" s="110" t="n">
        <v>0</v>
      </c>
      <c r="I287" s="110" t="n">
        <v>-0.07</v>
      </c>
      <c r="J287" s="110" t="n">
        <v>0</v>
      </c>
      <c r="K287" s="112" t="n">
        <v>-0.06</v>
      </c>
      <c r="N287" s="110" t="n">
        <v>0</v>
      </c>
      <c r="P287" s="110" t="n">
        <v>0</v>
      </c>
      <c r="Q287" s="110" t="n">
        <v>-0.07</v>
      </c>
    </row>
    <row r="288" customFormat="false" ht="12" hidden="false" customHeight="false" outlineLevel="0" collapsed="false">
      <c r="C288" s="110" t="n">
        <v>5.2905</v>
      </c>
      <c r="D288" s="110" t="n">
        <v>0</v>
      </c>
      <c r="E288" s="110" t="n">
        <v>0</v>
      </c>
      <c r="F288" s="110" t="n">
        <v>0</v>
      </c>
      <c r="G288" s="110" t="n">
        <v>0</v>
      </c>
      <c r="H288" s="110" t="n">
        <v>0</v>
      </c>
      <c r="I288" s="110" t="n">
        <v>-0.07</v>
      </c>
      <c r="J288" s="110" t="n">
        <v>0</v>
      </c>
      <c r="K288" s="112" t="n">
        <v>-0.06</v>
      </c>
      <c r="N288" s="110" t="n">
        <v>0</v>
      </c>
      <c r="P288" s="110" t="n">
        <v>0</v>
      </c>
      <c r="Q288" s="110" t="n">
        <v>-0.07</v>
      </c>
    </row>
    <row r="289" customFormat="false" ht="12" hidden="false" customHeight="false" outlineLevel="0" collapsed="false">
      <c r="C289" s="110" t="n">
        <v>5.3225</v>
      </c>
      <c r="D289" s="110" t="n">
        <v>0</v>
      </c>
      <c r="E289" s="110" t="n">
        <v>0</v>
      </c>
      <c r="F289" s="110" t="n">
        <v>0</v>
      </c>
      <c r="G289" s="110" t="n">
        <v>0</v>
      </c>
      <c r="H289" s="110" t="n">
        <v>0</v>
      </c>
      <c r="I289" s="110" t="n">
        <v>-0.07</v>
      </c>
      <c r="J289" s="110" t="n">
        <v>0</v>
      </c>
      <c r="K289" s="112" t="n">
        <v>-0.06</v>
      </c>
      <c r="N289" s="110" t="n">
        <v>0</v>
      </c>
      <c r="P289" s="110" t="n">
        <v>0</v>
      </c>
      <c r="Q289" s="110" t="n">
        <v>-0.07</v>
      </c>
    </row>
    <row r="290" customFormat="false" ht="12" hidden="false" customHeight="false" outlineLevel="0" collapsed="false">
      <c r="C290" s="110" t="n">
        <v>5.3685</v>
      </c>
      <c r="D290" s="110" t="n">
        <v>0</v>
      </c>
      <c r="E290" s="110" t="n">
        <v>0</v>
      </c>
      <c r="F290" s="110" t="n">
        <v>0</v>
      </c>
      <c r="G290" s="110" t="n">
        <v>0</v>
      </c>
      <c r="H290" s="110" t="n">
        <v>0</v>
      </c>
      <c r="I290" s="110" t="n">
        <v>-0.07</v>
      </c>
      <c r="J290" s="110" t="n">
        <v>0</v>
      </c>
      <c r="K290" s="112" t="n">
        <v>-0.06</v>
      </c>
      <c r="N290" s="110" t="n">
        <v>0</v>
      </c>
      <c r="P290" s="110" t="n">
        <v>0</v>
      </c>
      <c r="Q290" s="110" t="n">
        <v>-0.07</v>
      </c>
    </row>
    <row r="291" customFormat="false" ht="12" hidden="false" customHeight="false" outlineLevel="0" collapsed="false">
      <c r="C291" s="110" t="n">
        <v>5.4015</v>
      </c>
      <c r="D291" s="110" t="n">
        <v>0</v>
      </c>
      <c r="E291" s="110" t="n">
        <v>0</v>
      </c>
      <c r="F291" s="110" t="n">
        <v>0</v>
      </c>
      <c r="G291" s="110" t="n">
        <v>0</v>
      </c>
      <c r="H291" s="110" t="n">
        <v>0</v>
      </c>
      <c r="I291" s="110" t="n">
        <v>-0.07</v>
      </c>
      <c r="J291" s="110" t="n">
        <v>0</v>
      </c>
      <c r="K291" s="112" t="n">
        <v>-0.06</v>
      </c>
      <c r="N291" s="110" t="n">
        <v>0</v>
      </c>
      <c r="P291" s="110" t="n">
        <v>0</v>
      </c>
      <c r="Q291" s="110" t="n">
        <v>-0.07</v>
      </c>
    </row>
    <row r="292" customFormat="false" ht="12" hidden="false" customHeight="false" outlineLevel="0" collapsed="false">
      <c r="C292" s="110" t="n">
        <v>5.4015</v>
      </c>
      <c r="D292" s="110" t="n">
        <v>0</v>
      </c>
      <c r="E292" s="110" t="n">
        <v>0</v>
      </c>
      <c r="F292" s="110" t="n">
        <v>0</v>
      </c>
      <c r="G292" s="110" t="n">
        <v>0</v>
      </c>
      <c r="H292" s="110" t="n">
        <v>0</v>
      </c>
      <c r="I292" s="110" t="n">
        <v>-0.07</v>
      </c>
      <c r="J292" s="110" t="n">
        <v>0</v>
      </c>
      <c r="K292" s="112" t="n">
        <v>-0.06</v>
      </c>
      <c r="N292" s="110" t="n">
        <v>0</v>
      </c>
      <c r="P292" s="110" t="n">
        <v>0</v>
      </c>
      <c r="Q292" s="110" t="n">
        <v>-0.07</v>
      </c>
    </row>
    <row r="293" customFormat="false" ht="12" hidden="false" customHeight="false" outlineLevel="0" collapsed="false">
      <c r="C293" s="110" t="n">
        <v>5.4055</v>
      </c>
      <c r="D293" s="110" t="n">
        <v>0</v>
      </c>
      <c r="E293" s="110" t="n">
        <v>0</v>
      </c>
      <c r="F293" s="110" t="n">
        <v>0</v>
      </c>
      <c r="G293" s="110" t="n">
        <v>0</v>
      </c>
      <c r="H293" s="110" t="n">
        <v>0</v>
      </c>
      <c r="I293" s="110" t="n">
        <v>-0.07</v>
      </c>
      <c r="J293" s="110" t="n">
        <v>0</v>
      </c>
      <c r="K293" s="112" t="n">
        <v>-0.06</v>
      </c>
      <c r="N293" s="110" t="n">
        <v>0</v>
      </c>
      <c r="P293" s="110" t="n">
        <v>0</v>
      </c>
      <c r="Q293" s="110" t="n">
        <v>-0.07</v>
      </c>
    </row>
    <row r="294" customFormat="false" ht="12" hidden="false" customHeight="false" outlineLevel="0" collapsed="false">
      <c r="C294" s="110" t="n">
        <v>5.5695</v>
      </c>
      <c r="D294" s="110" t="n">
        <v>0</v>
      </c>
      <c r="E294" s="110" t="n">
        <v>0</v>
      </c>
      <c r="F294" s="110" t="n">
        <v>0</v>
      </c>
      <c r="G294" s="110" t="n">
        <v>0</v>
      </c>
      <c r="H294" s="110" t="n">
        <v>0</v>
      </c>
      <c r="I294" s="110" t="n">
        <v>-0.07</v>
      </c>
      <c r="J294" s="110" t="n">
        <v>0</v>
      </c>
      <c r="K294" s="112" t="n">
        <v>-0.06</v>
      </c>
      <c r="N294" s="110" t="n">
        <v>0</v>
      </c>
      <c r="P294" s="110" t="n">
        <v>0</v>
      </c>
      <c r="Q294" s="110" t="n">
        <v>-0.07</v>
      </c>
    </row>
    <row r="295" customFormat="false" ht="12" hidden="false" customHeight="false" outlineLevel="0" collapsed="false">
      <c r="C295" s="110" t="n">
        <v>5.7375</v>
      </c>
      <c r="D295" s="110" t="n">
        <v>0</v>
      </c>
      <c r="E295" s="110" t="n">
        <v>0</v>
      </c>
      <c r="F295" s="110" t="n">
        <v>0</v>
      </c>
      <c r="G295" s="110" t="n">
        <v>0</v>
      </c>
      <c r="H295" s="110" t="n">
        <v>0</v>
      </c>
      <c r="I295" s="110" t="n">
        <v>-0.07</v>
      </c>
      <c r="J295" s="110" t="n">
        <v>0</v>
      </c>
      <c r="K295" s="112" t="n">
        <v>-0.06</v>
      </c>
      <c r="N295" s="110" t="n">
        <v>0</v>
      </c>
      <c r="P295" s="110" t="n">
        <v>0</v>
      </c>
      <c r="Q295" s="110" t="n">
        <v>-0.07</v>
      </c>
    </row>
    <row r="296" customFormat="false" ht="12" hidden="false" customHeight="false" outlineLevel="0" collapsed="false">
      <c r="C296" s="110" t="n">
        <v>5.527</v>
      </c>
      <c r="D296" s="110" t="n">
        <v>0</v>
      </c>
      <c r="E296" s="110" t="n">
        <v>0</v>
      </c>
      <c r="F296" s="110" t="n">
        <v>0</v>
      </c>
      <c r="G296" s="110" t="n">
        <v>0</v>
      </c>
      <c r="H296" s="110" t="n">
        <v>0</v>
      </c>
      <c r="I296" s="110" t="n">
        <v>-0.07</v>
      </c>
      <c r="J296" s="110" t="n">
        <v>0</v>
      </c>
      <c r="K296" s="112" t="n">
        <v>-0.06</v>
      </c>
      <c r="N296" s="110" t="n">
        <v>0</v>
      </c>
      <c r="P296" s="110" t="n">
        <v>0</v>
      </c>
      <c r="Q296" s="110" t="n">
        <v>-0.07</v>
      </c>
    </row>
    <row r="297" customFormat="false" ht="12" hidden="false" customHeight="false" outlineLevel="0" collapsed="false">
      <c r="C297" s="110" t="n">
        <v>5.247</v>
      </c>
      <c r="D297" s="110" t="n">
        <v>0</v>
      </c>
      <c r="E297" s="110" t="n">
        <v>0</v>
      </c>
      <c r="F297" s="110" t="n">
        <v>0</v>
      </c>
      <c r="G297" s="110" t="n">
        <v>0</v>
      </c>
      <c r="H297" s="110" t="n">
        <v>0</v>
      </c>
      <c r="I297" s="110" t="n">
        <v>-0.07</v>
      </c>
      <c r="J297" s="110" t="n">
        <v>0</v>
      </c>
      <c r="K297" s="112" t="n">
        <v>-0.06</v>
      </c>
      <c r="N297" s="110" t="n">
        <v>0</v>
      </c>
      <c r="P297" s="110" t="n">
        <v>0</v>
      </c>
      <c r="Q297" s="110" t="n">
        <v>-0.07</v>
      </c>
    </row>
    <row r="298" customFormat="false" ht="12" hidden="false" customHeight="false" outlineLevel="0" collapsed="false">
      <c r="C298" s="110" t="n">
        <v>5.719</v>
      </c>
      <c r="D298" s="110" t="n">
        <v>0</v>
      </c>
      <c r="E298" s="110" t="n">
        <v>0</v>
      </c>
      <c r="F298" s="110" t="n">
        <v>0</v>
      </c>
      <c r="G298" s="110" t="n">
        <v>0</v>
      </c>
      <c r="H298" s="110" t="n">
        <v>0</v>
      </c>
      <c r="I298" s="110" t="n">
        <v>-0.07</v>
      </c>
      <c r="J298" s="110" t="n">
        <v>0</v>
      </c>
      <c r="K298" s="112" t="n">
        <v>-0.06</v>
      </c>
      <c r="N298" s="110" t="n">
        <v>0</v>
      </c>
      <c r="P298" s="110" t="n">
        <v>0</v>
      </c>
      <c r="Q298" s="110" t="n">
        <v>-0.07</v>
      </c>
    </row>
    <row r="299" customFormat="false" ht="12" hidden="false" customHeight="false" outlineLevel="0" collapsed="false">
      <c r="C299" s="110" t="n">
        <v>6.1375</v>
      </c>
      <c r="D299" s="110" t="n">
        <v>0</v>
      </c>
      <c r="E299" s="110" t="n">
        <v>0</v>
      </c>
      <c r="F299" s="110" t="n">
        <v>0</v>
      </c>
      <c r="G299" s="110" t="n">
        <v>0</v>
      </c>
      <c r="H299" s="110" t="n">
        <v>0</v>
      </c>
      <c r="I299" s="110" t="n">
        <v>-0.07</v>
      </c>
      <c r="J299" s="110" t="n">
        <v>0</v>
      </c>
      <c r="K299" s="112" t="n">
        <v>-0.06</v>
      </c>
      <c r="N299" s="110" t="n">
        <v>0</v>
      </c>
      <c r="P299" s="110" t="n">
        <v>0</v>
      </c>
      <c r="Q299" s="110" t="n">
        <v>-0.07</v>
      </c>
    </row>
    <row r="300" customFormat="false" ht="12" hidden="false" customHeight="false" outlineLevel="0" collapsed="false">
      <c r="C300" s="110" t="n">
        <v>5.967</v>
      </c>
      <c r="D300" s="110" t="n">
        <v>0</v>
      </c>
      <c r="E300" s="110" t="n">
        <v>0</v>
      </c>
      <c r="F300" s="110" t="n">
        <v>0</v>
      </c>
      <c r="G300" s="110" t="n">
        <v>0</v>
      </c>
      <c r="H300" s="110" t="n">
        <v>0</v>
      </c>
      <c r="I300" s="110" t="n">
        <v>-0.07</v>
      </c>
      <c r="J300" s="110" t="n">
        <v>0</v>
      </c>
      <c r="K300" s="112" t="n">
        <v>-0.06</v>
      </c>
      <c r="N300" s="110" t="n">
        <v>0</v>
      </c>
      <c r="P300" s="110" t="n">
        <v>0</v>
      </c>
      <c r="Q300" s="110" t="n">
        <v>-0.07</v>
      </c>
    </row>
    <row r="301" customFormat="false" ht="12" hidden="false" customHeight="false" outlineLevel="0" collapsed="false">
      <c r="C301" s="110" t="n">
        <v>6.69</v>
      </c>
      <c r="D301" s="110" t="n">
        <v>0</v>
      </c>
      <c r="E301" s="110" t="n">
        <v>0</v>
      </c>
      <c r="F301" s="110" t="n">
        <v>0</v>
      </c>
      <c r="G301" s="110" t="n">
        <v>0</v>
      </c>
      <c r="H301" s="110" t="n">
        <v>0</v>
      </c>
      <c r="I301" s="110" t="n">
        <v>-0.07</v>
      </c>
      <c r="J301" s="110" t="n">
        <v>0</v>
      </c>
      <c r="K301" s="112" t="n">
        <v>-0.06</v>
      </c>
      <c r="N301" s="110" t="n">
        <v>0</v>
      </c>
      <c r="P301" s="110" t="n">
        <v>0</v>
      </c>
      <c r="Q301" s="110" t="n">
        <v>-0.07</v>
      </c>
    </row>
    <row r="302" customFormat="false" ht="12" hidden="false" customHeight="false" outlineLevel="0" collapsed="false">
      <c r="C302" s="110" t="n">
        <v>6.2805</v>
      </c>
      <c r="D302" s="110" t="n">
        <v>0</v>
      </c>
      <c r="E302" s="110" t="n">
        <v>0</v>
      </c>
      <c r="F302" s="110" t="n">
        <v>0</v>
      </c>
      <c r="G302" s="110" t="n">
        <v>0</v>
      </c>
      <c r="H302" s="110" t="n">
        <v>0</v>
      </c>
      <c r="I302" s="110" t="n">
        <v>-0.07</v>
      </c>
      <c r="J302" s="110" t="n">
        <v>0</v>
      </c>
      <c r="K302" s="112" t="n">
        <v>-0.06</v>
      </c>
      <c r="N302" s="110" t="n">
        <v>0</v>
      </c>
      <c r="P302" s="110" t="n">
        <v>0</v>
      </c>
      <c r="Q302" s="110" t="n">
        <v>-0.07</v>
      </c>
    </row>
    <row r="303" customFormat="false" ht="12" hidden="false" customHeight="false" outlineLevel="0" collapsed="false">
      <c r="C303" s="110" t="n">
        <v>4.824</v>
      </c>
      <c r="D303" s="110" t="n">
        <v>0</v>
      </c>
      <c r="E303" s="110" t="n">
        <v>0</v>
      </c>
      <c r="F303" s="110" t="n">
        <v>0</v>
      </c>
      <c r="G303" s="110" t="n">
        <v>0</v>
      </c>
      <c r="H303" s="110" t="n">
        <v>0</v>
      </c>
      <c r="I303" s="110" t="n">
        <v>-0.07</v>
      </c>
      <c r="J303" s="110" t="n">
        <v>0</v>
      </c>
      <c r="K303" s="112" t="n">
        <v>-0.06</v>
      </c>
      <c r="N303" s="110" t="n">
        <v>0</v>
      </c>
      <c r="P303" s="110" t="n">
        <v>0</v>
      </c>
      <c r="Q303" s="110" t="n">
        <v>-0.07</v>
      </c>
    </row>
    <row r="304" customFormat="false" ht="12" hidden="false" customHeight="false" outlineLevel="0" collapsed="false">
      <c r="D304" s="110" t="n">
        <v>0</v>
      </c>
      <c r="E304" s="110" t="n">
        <v>0</v>
      </c>
      <c r="F304" s="110" t="n">
        <v>0</v>
      </c>
      <c r="G304" s="110" t="n">
        <v>0</v>
      </c>
      <c r="H304" s="110" t="n">
        <v>0</v>
      </c>
      <c r="I304" s="110" t="n">
        <v>-0.07</v>
      </c>
      <c r="J304" s="110" t="n">
        <v>0</v>
      </c>
      <c r="K304" s="112" t="n">
        <v>-0.06</v>
      </c>
      <c r="N304" s="110" t="n">
        <v>0</v>
      </c>
      <c r="P304" s="110" t="n">
        <v>0</v>
      </c>
      <c r="Q304" s="110" t="n">
        <v>-0.07</v>
      </c>
    </row>
    <row r="305" customFormat="false" ht="12" hidden="false" customHeight="false" outlineLevel="0" collapsed="false">
      <c r="D305" s="110" t="n">
        <v>0</v>
      </c>
      <c r="E305" s="110" t="n">
        <v>0</v>
      </c>
      <c r="F305" s="110" t="n">
        <v>0</v>
      </c>
      <c r="G305" s="110" t="n">
        <v>0</v>
      </c>
      <c r="H305" s="110" t="n">
        <v>0</v>
      </c>
      <c r="I305" s="110" t="n">
        <v>-0.07</v>
      </c>
      <c r="J305" s="110" t="n">
        <v>0</v>
      </c>
      <c r="K305" s="112" t="n">
        <v>-0.06</v>
      </c>
      <c r="N305" s="110" t="n">
        <v>0</v>
      </c>
      <c r="P305" s="110" t="n">
        <v>0</v>
      </c>
      <c r="Q305" s="110" t="n">
        <v>-0.07</v>
      </c>
    </row>
    <row r="306" customFormat="false" ht="12" hidden="false" customHeight="false" outlineLevel="0" collapsed="false">
      <c r="D306" s="110" t="n">
        <v>0</v>
      </c>
      <c r="E306" s="110" t="n">
        <v>0</v>
      </c>
      <c r="F306" s="110" t="n">
        <v>0</v>
      </c>
      <c r="G306" s="110" t="n">
        <v>0</v>
      </c>
      <c r="H306" s="110" t="n">
        <v>0</v>
      </c>
      <c r="I306" s="110" t="n">
        <v>-0.07</v>
      </c>
      <c r="J306" s="110" t="n">
        <v>0</v>
      </c>
      <c r="K306" s="112" t="n">
        <v>-0.06</v>
      </c>
      <c r="N306" s="110" t="n">
        <v>0</v>
      </c>
      <c r="P306" s="110" t="n">
        <v>0</v>
      </c>
      <c r="Q306" s="110" t="n">
        <v>-0.07</v>
      </c>
    </row>
    <row r="307" customFormat="false" ht="12" hidden="false" customHeight="false" outlineLevel="0" collapsed="false">
      <c r="D307" s="110" t="n">
        <v>0</v>
      </c>
      <c r="E307" s="110" t="n">
        <v>0</v>
      </c>
      <c r="F307" s="110" t="n">
        <v>0</v>
      </c>
      <c r="G307" s="110" t="n">
        <v>0</v>
      </c>
      <c r="H307" s="110" t="n">
        <v>0</v>
      </c>
      <c r="I307" s="110" t="n">
        <v>-0.07</v>
      </c>
      <c r="J307" s="110" t="n">
        <v>0</v>
      </c>
      <c r="K307" s="112" t="n">
        <v>-0.06</v>
      </c>
      <c r="N307" s="110" t="n">
        <v>0</v>
      </c>
      <c r="P307" s="110" t="n">
        <v>0</v>
      </c>
      <c r="Q307" s="110" t="n">
        <v>-0.07</v>
      </c>
    </row>
    <row r="308" customFormat="false" ht="12" hidden="false" customHeight="false" outlineLevel="0" collapsed="false">
      <c r="D308" s="110" t="n">
        <v>0</v>
      </c>
      <c r="E308" s="110" t="n">
        <v>0</v>
      </c>
      <c r="F308" s="110" t="n">
        <v>0</v>
      </c>
      <c r="G308" s="110" t="n">
        <v>0</v>
      </c>
      <c r="H308" s="110" t="n">
        <v>0</v>
      </c>
      <c r="I308" s="110" t="n">
        <v>-0.07</v>
      </c>
      <c r="J308" s="110" t="n">
        <v>0</v>
      </c>
      <c r="K308" s="112" t="n">
        <v>-0.06</v>
      </c>
      <c r="N308" s="110" t="n">
        <v>0</v>
      </c>
      <c r="P308" s="110" t="n">
        <v>0</v>
      </c>
      <c r="Q308" s="110" t="n">
        <v>-0.07</v>
      </c>
    </row>
    <row r="309" customFormat="false" ht="12" hidden="false" customHeight="false" outlineLevel="0" collapsed="false">
      <c r="D309" s="110" t="n">
        <v>0</v>
      </c>
      <c r="E309" s="110" t="n">
        <v>0</v>
      </c>
      <c r="F309" s="110" t="n">
        <v>0</v>
      </c>
      <c r="G309" s="110" t="n">
        <v>0</v>
      </c>
      <c r="H309" s="110" t="n">
        <v>0</v>
      </c>
      <c r="I309" s="110" t="n">
        <v>-0.07</v>
      </c>
      <c r="J309" s="110" t="n">
        <v>0</v>
      </c>
      <c r="K309" s="112" t="n">
        <v>-0.06</v>
      </c>
      <c r="N309" s="110" t="n">
        <v>0</v>
      </c>
      <c r="P309" s="110" t="n">
        <v>0</v>
      </c>
      <c r="Q309" s="110" t="n">
        <v>-0.07</v>
      </c>
    </row>
    <row r="310" customFormat="false" ht="12" hidden="false" customHeight="false" outlineLevel="0" collapsed="false">
      <c r="D310" s="110" t="n">
        <v>0</v>
      </c>
      <c r="E310" s="110" t="n">
        <v>0</v>
      </c>
      <c r="F310" s="110" t="n">
        <v>0</v>
      </c>
      <c r="G310" s="110" t="n">
        <v>0</v>
      </c>
      <c r="H310" s="110" t="n">
        <v>0</v>
      </c>
      <c r="I310" s="110" t="n">
        <v>-0.07</v>
      </c>
      <c r="J310" s="110" t="n">
        <v>0</v>
      </c>
      <c r="K310" s="112" t="n">
        <v>-0.06</v>
      </c>
      <c r="N310" s="110" t="n">
        <v>0</v>
      </c>
      <c r="P310" s="110" t="n">
        <v>0</v>
      </c>
      <c r="Q310" s="110" t="n">
        <v>-0.07</v>
      </c>
    </row>
    <row r="311" customFormat="false" ht="12" hidden="false" customHeight="false" outlineLevel="0" collapsed="false">
      <c r="D311" s="110" t="n">
        <v>0</v>
      </c>
      <c r="E311" s="110" t="n">
        <v>0</v>
      </c>
      <c r="F311" s="110" t="n">
        <v>0</v>
      </c>
      <c r="G311" s="110" t="n">
        <v>0</v>
      </c>
      <c r="H311" s="110" t="n">
        <v>0</v>
      </c>
      <c r="I311" s="110" t="n">
        <v>-0.07</v>
      </c>
      <c r="J311" s="110" t="n">
        <v>0</v>
      </c>
      <c r="K311" s="112" t="n">
        <v>-0.06</v>
      </c>
      <c r="N311" s="110" t="n">
        <v>0</v>
      </c>
      <c r="P311" s="110" t="n">
        <v>0</v>
      </c>
      <c r="Q311" s="110" t="n">
        <v>-0.07</v>
      </c>
    </row>
    <row r="312" customFormat="false" ht="12" hidden="false" customHeight="false" outlineLevel="0" collapsed="false">
      <c r="D312" s="110" t="n">
        <v>0</v>
      </c>
      <c r="E312" s="110" t="n">
        <v>0</v>
      </c>
      <c r="F312" s="110" t="n">
        <v>0</v>
      </c>
      <c r="G312" s="110" t="n">
        <v>0</v>
      </c>
      <c r="H312" s="110" t="n">
        <v>0</v>
      </c>
      <c r="I312" s="110" t="n">
        <v>-0.07</v>
      </c>
      <c r="J312" s="110" t="n">
        <v>0</v>
      </c>
      <c r="K312" s="112" t="n">
        <v>-0.06</v>
      </c>
      <c r="N312" s="110" t="n">
        <v>0</v>
      </c>
      <c r="P312" s="110" t="n">
        <v>0</v>
      </c>
      <c r="Q312" s="110" t="n">
        <v>-0.07</v>
      </c>
    </row>
    <row r="313" customFormat="false" ht="12" hidden="false" customHeight="false" outlineLevel="0" collapsed="false">
      <c r="D313" s="110" t="n">
        <v>0</v>
      </c>
      <c r="E313" s="110" t="n">
        <v>0</v>
      </c>
      <c r="F313" s="110" t="n">
        <v>0</v>
      </c>
      <c r="G313" s="110" t="n">
        <v>0</v>
      </c>
      <c r="H313" s="110" t="n">
        <v>0</v>
      </c>
      <c r="I313" s="110" t="n">
        <v>-0.07</v>
      </c>
      <c r="J313" s="110" t="n">
        <v>0</v>
      </c>
      <c r="K313" s="112" t="n">
        <v>-0.06</v>
      </c>
      <c r="N313" s="110" t="n">
        <v>0</v>
      </c>
      <c r="P313" s="110" t="n">
        <v>0</v>
      </c>
      <c r="Q313" s="110" t="n">
        <v>-0.07</v>
      </c>
    </row>
    <row r="314" customFormat="false" ht="12" hidden="false" customHeight="false" outlineLevel="0" collapsed="false">
      <c r="D314" s="110" t="n">
        <v>0</v>
      </c>
      <c r="E314" s="110" t="n">
        <v>0</v>
      </c>
      <c r="F314" s="110" t="n">
        <v>0</v>
      </c>
      <c r="G314" s="110" t="n">
        <v>0</v>
      </c>
      <c r="H314" s="110" t="n">
        <v>0</v>
      </c>
      <c r="I314" s="110" t="n">
        <v>-0.07</v>
      </c>
      <c r="J314" s="110" t="n">
        <v>0</v>
      </c>
      <c r="K314" s="112" t="n">
        <v>-0.06</v>
      </c>
      <c r="N314" s="110" t="n">
        <v>0</v>
      </c>
      <c r="P314" s="110" t="n">
        <v>0</v>
      </c>
      <c r="Q314" s="110" t="n">
        <v>-0.07</v>
      </c>
    </row>
    <row r="315" customFormat="false" ht="12" hidden="false" customHeight="false" outlineLevel="0" collapsed="false">
      <c r="D315" s="110" t="n">
        <v>0</v>
      </c>
      <c r="E315" s="110" t="n">
        <v>0</v>
      </c>
      <c r="F315" s="110" t="n">
        <v>0</v>
      </c>
      <c r="G315" s="110" t="n">
        <v>0</v>
      </c>
      <c r="H315" s="110" t="n">
        <v>0</v>
      </c>
      <c r="I315" s="110" t="n">
        <v>-0.07</v>
      </c>
      <c r="J315" s="110" t="n">
        <v>0</v>
      </c>
      <c r="K315" s="112" t="n">
        <v>-0.06</v>
      </c>
      <c r="N315" s="110" t="n">
        <v>0</v>
      </c>
      <c r="P315" s="110" t="n">
        <v>0</v>
      </c>
      <c r="Q315" s="110" t="n">
        <v>-0.07</v>
      </c>
    </row>
    <row r="316" customFormat="false" ht="12" hidden="false" customHeight="false" outlineLevel="0" collapsed="false">
      <c r="D316" s="110" t="n">
        <v>0</v>
      </c>
      <c r="E316" s="110" t="n">
        <v>0</v>
      </c>
      <c r="F316" s="110" t="n">
        <v>0</v>
      </c>
      <c r="G316" s="110" t="n">
        <v>0</v>
      </c>
      <c r="H316" s="110" t="n">
        <v>0</v>
      </c>
      <c r="I316" s="110" t="n">
        <v>-0.07</v>
      </c>
      <c r="J316" s="110" t="n">
        <v>0</v>
      </c>
      <c r="K316" s="112" t="n">
        <v>-0.06</v>
      </c>
      <c r="N316" s="110" t="n">
        <v>0</v>
      </c>
      <c r="P316" s="110" t="n">
        <v>0</v>
      </c>
      <c r="Q316" s="110" t="n">
        <v>-0.07</v>
      </c>
    </row>
    <row r="317" customFormat="false" ht="12" hidden="false" customHeight="false" outlineLevel="0" collapsed="false">
      <c r="D317" s="110" t="n">
        <v>0</v>
      </c>
      <c r="E317" s="110" t="n">
        <v>0</v>
      </c>
      <c r="F317" s="110" t="n">
        <v>0</v>
      </c>
      <c r="G317" s="110" t="n">
        <v>0</v>
      </c>
      <c r="H317" s="110" t="n">
        <v>0</v>
      </c>
      <c r="I317" s="110" t="n">
        <v>-0.07</v>
      </c>
      <c r="J317" s="110" t="n">
        <v>0</v>
      </c>
      <c r="K317" s="112" t="n">
        <v>-0.06</v>
      </c>
      <c r="N317" s="110" t="n">
        <v>0</v>
      </c>
      <c r="P317" s="110" t="n">
        <v>0</v>
      </c>
      <c r="Q317" s="110" t="n">
        <v>-0.07</v>
      </c>
    </row>
    <row r="318" customFormat="false" ht="12" hidden="false" customHeight="false" outlineLevel="0" collapsed="false">
      <c r="D318" s="110" t="n">
        <v>0</v>
      </c>
      <c r="E318" s="110" t="n">
        <v>0</v>
      </c>
      <c r="F318" s="110" t="n">
        <v>0</v>
      </c>
      <c r="G318" s="110" t="n">
        <v>0</v>
      </c>
      <c r="H318" s="110" t="n">
        <v>0</v>
      </c>
      <c r="I318" s="110" t="n">
        <v>-0.07</v>
      </c>
      <c r="J318" s="110" t="n">
        <v>0</v>
      </c>
      <c r="K318" s="112" t="n">
        <v>-0.06</v>
      </c>
      <c r="N318" s="110" t="n">
        <v>0</v>
      </c>
      <c r="P318" s="110" t="n">
        <v>0</v>
      </c>
      <c r="Q318" s="110" t="n">
        <v>-0.07</v>
      </c>
    </row>
    <row r="319" customFormat="false" ht="12" hidden="false" customHeight="false" outlineLevel="0" collapsed="false">
      <c r="D319" s="110" t="n">
        <v>0</v>
      </c>
      <c r="E319" s="110" t="n">
        <v>0</v>
      </c>
      <c r="F319" s="110" t="n">
        <v>0</v>
      </c>
      <c r="G319" s="110" t="n">
        <v>0</v>
      </c>
      <c r="H319" s="110" t="n">
        <v>0</v>
      </c>
      <c r="I319" s="110" t="n">
        <v>-0.07</v>
      </c>
      <c r="J319" s="110" t="n">
        <v>0</v>
      </c>
      <c r="K319" s="112" t="n">
        <v>-0.06</v>
      </c>
      <c r="N319" s="110" t="n">
        <v>0</v>
      </c>
      <c r="P319" s="110" t="n">
        <v>0</v>
      </c>
      <c r="Q319" s="110" t="n">
        <v>-0.07</v>
      </c>
    </row>
    <row r="320" customFormat="false" ht="12" hidden="false" customHeight="false" outlineLevel="0" collapsed="false">
      <c r="D320" s="110" t="n">
        <v>0</v>
      </c>
      <c r="E320" s="110" t="n">
        <v>0</v>
      </c>
      <c r="F320" s="110" t="n">
        <v>0</v>
      </c>
      <c r="G320" s="110" t="n">
        <v>0</v>
      </c>
      <c r="H320" s="110" t="n">
        <v>0</v>
      </c>
      <c r="I320" s="110" t="n">
        <v>-0.07</v>
      </c>
      <c r="J320" s="110" t="n">
        <v>0</v>
      </c>
      <c r="K320" s="112" t="n">
        <v>-0.06</v>
      </c>
      <c r="N320" s="110" t="n">
        <v>0</v>
      </c>
      <c r="P320" s="110" t="n">
        <v>0</v>
      </c>
      <c r="Q320" s="110" t="n">
        <v>-0.07</v>
      </c>
    </row>
    <row r="321" customFormat="false" ht="12" hidden="false" customHeight="false" outlineLevel="0" collapsed="false">
      <c r="D321" s="110" t="n">
        <v>0</v>
      </c>
      <c r="E321" s="110" t="n">
        <v>0</v>
      </c>
      <c r="F321" s="110" t="n">
        <v>0</v>
      </c>
      <c r="G321" s="110" t="n">
        <v>0</v>
      </c>
      <c r="H321" s="110" t="n">
        <v>0</v>
      </c>
      <c r="I321" s="110" t="n">
        <v>-0.07</v>
      </c>
      <c r="J321" s="110" t="n">
        <v>0</v>
      </c>
      <c r="K321" s="112" t="n">
        <v>-0.06</v>
      </c>
      <c r="N321" s="110" t="n">
        <v>0</v>
      </c>
      <c r="P321" s="110" t="n">
        <v>0</v>
      </c>
      <c r="Q321" s="110" t="n">
        <v>-0.07</v>
      </c>
    </row>
    <row r="322" customFormat="false" ht="12" hidden="false" customHeight="false" outlineLevel="0" collapsed="false">
      <c r="D322" s="110" t="n">
        <v>0</v>
      </c>
      <c r="E322" s="110" t="n">
        <v>0</v>
      </c>
      <c r="F322" s="110" t="n">
        <v>0</v>
      </c>
      <c r="G322" s="110" t="n">
        <v>0</v>
      </c>
      <c r="H322" s="110" t="n">
        <v>0</v>
      </c>
      <c r="I322" s="110" t="n">
        <v>-0.07</v>
      </c>
      <c r="J322" s="110" t="n">
        <v>0</v>
      </c>
      <c r="K322" s="112" t="n">
        <v>-0.06</v>
      </c>
      <c r="N322" s="110" t="n">
        <v>0</v>
      </c>
      <c r="P322" s="110" t="n">
        <v>0</v>
      </c>
      <c r="Q322" s="110" t="n">
        <v>-0.07</v>
      </c>
    </row>
    <row r="323" customFormat="false" ht="12" hidden="false" customHeight="false" outlineLevel="0" collapsed="false">
      <c r="D323" s="110" t="n">
        <v>0</v>
      </c>
      <c r="E323" s="110" t="n">
        <v>0</v>
      </c>
      <c r="F323" s="110" t="n">
        <v>0</v>
      </c>
      <c r="G323" s="110" t="n">
        <v>0</v>
      </c>
      <c r="H323" s="110" t="n">
        <v>0</v>
      </c>
      <c r="I323" s="110" t="n">
        <v>-0.07</v>
      </c>
      <c r="J323" s="110" t="n">
        <v>0</v>
      </c>
      <c r="K323" s="112" t="n">
        <v>-0.06</v>
      </c>
      <c r="N323" s="110" t="n">
        <v>0</v>
      </c>
      <c r="P323" s="110" t="n">
        <v>0</v>
      </c>
      <c r="Q323" s="110" t="n">
        <v>-0.07</v>
      </c>
    </row>
    <row r="324" customFormat="false" ht="12" hidden="false" customHeight="false" outlineLevel="0" collapsed="false">
      <c r="D324" s="110" t="n">
        <v>0</v>
      </c>
      <c r="E324" s="110" t="n">
        <v>0</v>
      </c>
      <c r="F324" s="110" t="n">
        <v>0</v>
      </c>
      <c r="G324" s="110" t="n">
        <v>0</v>
      </c>
      <c r="H324" s="110" t="n">
        <v>0</v>
      </c>
      <c r="I324" s="110" t="n">
        <v>-0.07</v>
      </c>
      <c r="J324" s="110" t="n">
        <v>0</v>
      </c>
      <c r="K324" s="112" t="n">
        <v>-0.06</v>
      </c>
      <c r="N324" s="110" t="n">
        <v>0</v>
      </c>
      <c r="P324" s="110" t="n">
        <v>0</v>
      </c>
      <c r="Q324" s="110" t="n">
        <v>-0.07</v>
      </c>
    </row>
    <row r="325" customFormat="false" ht="12" hidden="false" customHeight="false" outlineLevel="0" collapsed="false">
      <c r="D325" s="110" t="n">
        <v>0</v>
      </c>
      <c r="E325" s="110" t="n">
        <v>0</v>
      </c>
      <c r="F325" s="110" t="n">
        <v>0</v>
      </c>
      <c r="G325" s="110" t="n">
        <v>0</v>
      </c>
      <c r="H325" s="110" t="n">
        <v>0</v>
      </c>
      <c r="I325" s="110" t="n">
        <v>-0.07</v>
      </c>
      <c r="J325" s="110" t="n">
        <v>0</v>
      </c>
      <c r="K325" s="112" t="n">
        <v>-0.06</v>
      </c>
      <c r="N325" s="110" t="n">
        <v>0</v>
      </c>
      <c r="P325" s="110" t="n">
        <v>0</v>
      </c>
      <c r="Q325" s="110" t="n">
        <v>-0.07</v>
      </c>
    </row>
    <row r="326" customFormat="false" ht="12" hidden="false" customHeight="false" outlineLevel="0" collapsed="false">
      <c r="D326" s="110" t="n">
        <v>0</v>
      </c>
      <c r="E326" s="110" t="n">
        <v>0</v>
      </c>
      <c r="F326" s="110" t="n">
        <v>0</v>
      </c>
      <c r="G326" s="110" t="n">
        <v>0</v>
      </c>
      <c r="H326" s="110" t="n">
        <v>0</v>
      </c>
      <c r="I326" s="110" t="n">
        <v>-0.07</v>
      </c>
      <c r="J326" s="110" t="n">
        <v>0</v>
      </c>
      <c r="K326" s="112" t="n">
        <v>-0.06</v>
      </c>
      <c r="N326" s="110" t="n">
        <v>0</v>
      </c>
      <c r="P326" s="110" t="n">
        <v>0</v>
      </c>
      <c r="Q326" s="110" t="n">
        <v>-0.07</v>
      </c>
    </row>
    <row r="327" customFormat="false" ht="12" hidden="false" customHeight="false" outlineLevel="0" collapsed="false">
      <c r="D327" s="110" t="n">
        <v>0</v>
      </c>
      <c r="E327" s="110" t="n">
        <v>0</v>
      </c>
      <c r="F327" s="110" t="n">
        <v>0</v>
      </c>
      <c r="G327" s="110" t="n">
        <v>0</v>
      </c>
      <c r="H327" s="110" t="n">
        <v>0</v>
      </c>
      <c r="I327" s="110" t="n">
        <v>-0.07</v>
      </c>
      <c r="J327" s="110" t="n">
        <v>0</v>
      </c>
      <c r="K327" s="112" t="n">
        <v>-0.06</v>
      </c>
      <c r="N327" s="110" t="n">
        <v>0</v>
      </c>
      <c r="P327" s="110" t="n">
        <v>0</v>
      </c>
      <c r="Q327" s="110" t="n">
        <v>-0.07</v>
      </c>
    </row>
    <row r="328" customFormat="false" ht="12" hidden="false" customHeight="false" outlineLevel="0" collapsed="false">
      <c r="D328" s="110" t="n">
        <v>0</v>
      </c>
      <c r="E328" s="110" t="n">
        <v>0</v>
      </c>
      <c r="F328" s="110" t="n">
        <v>0</v>
      </c>
      <c r="G328" s="110" t="n">
        <v>0</v>
      </c>
      <c r="H328" s="110" t="n">
        <v>0</v>
      </c>
      <c r="I328" s="110" t="n">
        <v>-0.07</v>
      </c>
      <c r="J328" s="110" t="n">
        <v>0</v>
      </c>
      <c r="K328" s="112" t="n">
        <v>-0.06</v>
      </c>
      <c r="N328" s="110" t="n">
        <v>0</v>
      </c>
      <c r="P328" s="110" t="n">
        <v>0</v>
      </c>
      <c r="Q328" s="110" t="n">
        <v>-0.07</v>
      </c>
    </row>
    <row r="329" customFormat="false" ht="12" hidden="false" customHeight="false" outlineLevel="0" collapsed="false">
      <c r="D329" s="110" t="n">
        <v>0</v>
      </c>
      <c r="E329" s="110" t="n">
        <v>0</v>
      </c>
      <c r="F329" s="110" t="n">
        <v>0</v>
      </c>
      <c r="G329" s="110" t="n">
        <v>0</v>
      </c>
      <c r="H329" s="110" t="n">
        <v>0</v>
      </c>
      <c r="I329" s="110" t="n">
        <v>-0.07</v>
      </c>
      <c r="J329" s="110" t="n">
        <v>0</v>
      </c>
      <c r="K329" s="112" t="n">
        <v>-0.06</v>
      </c>
      <c r="N329" s="110" t="n">
        <v>0</v>
      </c>
      <c r="P329" s="110" t="n">
        <v>0</v>
      </c>
      <c r="Q329" s="110" t="n">
        <v>-0.07</v>
      </c>
    </row>
    <row r="330" customFormat="false" ht="12" hidden="false" customHeight="false" outlineLevel="0" collapsed="false">
      <c r="D330" s="110" t="n">
        <v>0</v>
      </c>
      <c r="E330" s="110" t="n">
        <v>0</v>
      </c>
      <c r="F330" s="110" t="n">
        <v>0</v>
      </c>
      <c r="G330" s="110" t="n">
        <v>0</v>
      </c>
      <c r="H330" s="110" t="n">
        <v>0</v>
      </c>
      <c r="I330" s="110" t="n">
        <v>-0.07</v>
      </c>
      <c r="J330" s="110" t="n">
        <v>0</v>
      </c>
      <c r="K330" s="112" t="n">
        <v>-0.06</v>
      </c>
      <c r="N330" s="110" t="n">
        <v>0</v>
      </c>
      <c r="P330" s="110" t="n">
        <v>0</v>
      </c>
      <c r="Q330" s="110" t="n">
        <v>-0.07</v>
      </c>
    </row>
    <row r="331" customFormat="false" ht="12" hidden="false" customHeight="false" outlineLevel="0" collapsed="false">
      <c r="D331" s="110" t="n">
        <v>0</v>
      </c>
      <c r="E331" s="110" t="n">
        <v>0</v>
      </c>
      <c r="F331" s="110" t="n">
        <v>0</v>
      </c>
      <c r="G331" s="110" t="n">
        <v>0</v>
      </c>
      <c r="H331" s="110" t="n">
        <v>0</v>
      </c>
      <c r="I331" s="110" t="n">
        <v>-0.07</v>
      </c>
      <c r="J331" s="110" t="n">
        <v>0</v>
      </c>
      <c r="K331" s="112" t="n">
        <v>-0.06</v>
      </c>
      <c r="N331" s="110" t="n">
        <v>0</v>
      </c>
      <c r="P331" s="110" t="n">
        <v>0</v>
      </c>
      <c r="Q331" s="110" t="n">
        <v>-0.07</v>
      </c>
    </row>
    <row r="332" customFormat="false" ht="12" hidden="false" customHeight="false" outlineLevel="0" collapsed="false">
      <c r="D332" s="110" t="n">
        <v>0</v>
      </c>
      <c r="E332" s="110" t="n">
        <v>0</v>
      </c>
      <c r="F332" s="110" t="n">
        <v>0</v>
      </c>
      <c r="G332" s="110" t="n">
        <v>0</v>
      </c>
      <c r="H332" s="110" t="n">
        <v>0</v>
      </c>
      <c r="I332" s="110" t="n">
        <v>-0.07</v>
      </c>
      <c r="J332" s="110" t="n">
        <v>0</v>
      </c>
      <c r="K332" s="112" t="n">
        <v>-0.06</v>
      </c>
      <c r="N332" s="110" t="n">
        <v>0</v>
      </c>
      <c r="P332" s="110" t="n">
        <v>0</v>
      </c>
      <c r="Q332" s="110" t="n">
        <v>-0.07</v>
      </c>
    </row>
    <row r="333" customFormat="false" ht="12" hidden="false" customHeight="false" outlineLevel="0" collapsed="false">
      <c r="D333" s="110" t="n">
        <v>0</v>
      </c>
      <c r="E333" s="110" t="n">
        <v>0</v>
      </c>
      <c r="F333" s="110" t="n">
        <v>0</v>
      </c>
      <c r="G333" s="110" t="n">
        <v>0</v>
      </c>
      <c r="H333" s="110" t="n">
        <v>0</v>
      </c>
      <c r="I333" s="110" t="n">
        <v>-0.07</v>
      </c>
      <c r="J333" s="110" t="n">
        <v>0</v>
      </c>
      <c r="K333" s="112" t="n">
        <v>-0.06</v>
      </c>
      <c r="N333" s="110" t="n">
        <v>0</v>
      </c>
      <c r="P333" s="110" t="n">
        <v>0</v>
      </c>
      <c r="Q333" s="110" t="n">
        <v>-0.07</v>
      </c>
    </row>
    <row r="334" customFormat="false" ht="12" hidden="false" customHeight="false" outlineLevel="0" collapsed="false">
      <c r="D334" s="110" t="n">
        <v>0</v>
      </c>
      <c r="E334" s="110" t="n">
        <v>0</v>
      </c>
      <c r="F334" s="110" t="n">
        <v>0</v>
      </c>
      <c r="G334" s="110" t="n">
        <v>0</v>
      </c>
      <c r="H334" s="110" t="n">
        <v>0</v>
      </c>
      <c r="I334" s="110" t="n">
        <v>-0.07</v>
      </c>
      <c r="J334" s="110" t="n">
        <v>0</v>
      </c>
      <c r="K334" s="112" t="n">
        <v>-0.06</v>
      </c>
      <c r="N334" s="110" t="n">
        <v>0</v>
      </c>
      <c r="P334" s="110" t="n">
        <v>0</v>
      </c>
      <c r="Q334" s="110" t="n">
        <v>-0.07</v>
      </c>
    </row>
    <row r="335" customFormat="false" ht="12" hidden="false" customHeight="false" outlineLevel="0" collapsed="false">
      <c r="D335" s="110" t="n">
        <v>0</v>
      </c>
      <c r="E335" s="110" t="n">
        <v>0</v>
      </c>
      <c r="F335" s="110" t="n">
        <v>0</v>
      </c>
      <c r="G335" s="110" t="n">
        <v>0</v>
      </c>
      <c r="H335" s="110" t="n">
        <v>0</v>
      </c>
      <c r="I335" s="110" t="n">
        <v>-0.07</v>
      </c>
      <c r="J335" s="110" t="n">
        <v>0</v>
      </c>
      <c r="K335" s="112" t="n">
        <v>-0.06</v>
      </c>
      <c r="N335" s="110" t="n">
        <v>0</v>
      </c>
      <c r="P335" s="110" t="n">
        <v>0</v>
      </c>
      <c r="Q335" s="110" t="n">
        <v>-0.07</v>
      </c>
    </row>
    <row r="336" customFormat="false" ht="12" hidden="false" customHeight="false" outlineLevel="0" collapsed="false">
      <c r="D336" s="110" t="n">
        <v>0</v>
      </c>
      <c r="E336" s="110" t="n">
        <v>0</v>
      </c>
      <c r="F336" s="110" t="n">
        <v>0</v>
      </c>
      <c r="G336" s="110" t="n">
        <v>0</v>
      </c>
      <c r="H336" s="110" t="n">
        <v>0</v>
      </c>
      <c r="I336" s="110" t="n">
        <v>-0.07</v>
      </c>
      <c r="J336" s="110" t="n">
        <v>0</v>
      </c>
      <c r="K336" s="112" t="n">
        <v>-0.06</v>
      </c>
      <c r="N336" s="110" t="n">
        <v>0</v>
      </c>
      <c r="P336" s="110" t="n">
        <v>0</v>
      </c>
      <c r="Q336" s="110" t="n">
        <v>-0.07</v>
      </c>
    </row>
    <row r="337" customFormat="false" ht="12" hidden="false" customHeight="false" outlineLevel="0" collapsed="false">
      <c r="D337" s="110" t="n">
        <v>0</v>
      </c>
      <c r="E337" s="110" t="n">
        <v>0</v>
      </c>
      <c r="F337" s="110" t="n">
        <v>0</v>
      </c>
      <c r="G337" s="110" t="n">
        <v>0</v>
      </c>
      <c r="H337" s="110" t="n">
        <v>0</v>
      </c>
      <c r="I337" s="110" t="n">
        <v>-0.07</v>
      </c>
      <c r="J337" s="110" t="n">
        <v>0</v>
      </c>
      <c r="K337" s="112" t="n">
        <v>-0.06</v>
      </c>
      <c r="N337" s="110" t="n">
        <v>0</v>
      </c>
      <c r="P337" s="110" t="n">
        <v>0</v>
      </c>
      <c r="Q337" s="110" t="n">
        <v>-0.07</v>
      </c>
    </row>
    <row r="338" customFormat="false" ht="12" hidden="false" customHeight="false" outlineLevel="0" collapsed="false">
      <c r="D338" s="110" t="n">
        <v>0</v>
      </c>
      <c r="E338" s="110" t="n">
        <v>0</v>
      </c>
      <c r="F338" s="110" t="n">
        <v>0</v>
      </c>
      <c r="G338" s="110" t="n">
        <v>0</v>
      </c>
      <c r="H338" s="110" t="n">
        <v>0</v>
      </c>
      <c r="I338" s="110" t="n">
        <v>-0.07</v>
      </c>
      <c r="J338" s="110" t="n">
        <v>0</v>
      </c>
      <c r="K338" s="112" t="n">
        <v>-0.06</v>
      </c>
      <c r="N338" s="110" t="n">
        <v>0</v>
      </c>
      <c r="P338" s="110" t="n">
        <v>0</v>
      </c>
      <c r="Q338" s="110" t="n">
        <v>-0.07</v>
      </c>
    </row>
    <row r="339" customFormat="false" ht="12" hidden="false" customHeight="false" outlineLevel="0" collapsed="false">
      <c r="D339" s="110" t="n">
        <v>0</v>
      </c>
      <c r="E339" s="110" t="n">
        <v>0</v>
      </c>
      <c r="F339" s="110" t="n">
        <v>0</v>
      </c>
      <c r="G339" s="110" t="n">
        <v>0</v>
      </c>
      <c r="H339" s="110" t="n">
        <v>0</v>
      </c>
      <c r="I339" s="110" t="n">
        <v>-0.07</v>
      </c>
      <c r="J339" s="110" t="n">
        <v>0</v>
      </c>
      <c r="K339" s="112" t="n">
        <v>-0.06</v>
      </c>
      <c r="N339" s="110" t="n">
        <v>0</v>
      </c>
      <c r="P339" s="110" t="n">
        <v>0</v>
      </c>
      <c r="Q339" s="110" t="n">
        <v>-0.07</v>
      </c>
    </row>
    <row r="340" customFormat="false" ht="12" hidden="false" customHeight="false" outlineLevel="0" collapsed="false">
      <c r="D340" s="110" t="n">
        <v>0</v>
      </c>
      <c r="E340" s="110" t="n">
        <v>0</v>
      </c>
      <c r="F340" s="110" t="n">
        <v>0</v>
      </c>
      <c r="G340" s="110" t="n">
        <v>0</v>
      </c>
      <c r="H340" s="110" t="n">
        <v>0</v>
      </c>
      <c r="I340" s="110" t="n">
        <v>-0.07</v>
      </c>
      <c r="J340" s="110" t="n">
        <v>0</v>
      </c>
      <c r="K340" s="112" t="n">
        <v>-0.06</v>
      </c>
      <c r="N340" s="110" t="n">
        <v>0</v>
      </c>
      <c r="P340" s="110" t="n">
        <v>0</v>
      </c>
      <c r="Q340" s="110" t="n">
        <v>-0.07</v>
      </c>
    </row>
    <row r="341" customFormat="false" ht="12" hidden="false" customHeight="false" outlineLevel="0" collapsed="false">
      <c r="D341" s="110" t="n">
        <v>0</v>
      </c>
      <c r="E341" s="110" t="n">
        <v>0</v>
      </c>
      <c r="F341" s="110" t="n">
        <v>0</v>
      </c>
      <c r="G341" s="110" t="n">
        <v>0</v>
      </c>
      <c r="H341" s="110" t="n">
        <v>0</v>
      </c>
      <c r="I341" s="110" t="n">
        <v>-0.07</v>
      </c>
      <c r="J341" s="110" t="n">
        <v>0</v>
      </c>
      <c r="K341" s="112" t="n">
        <v>-0.06</v>
      </c>
      <c r="N341" s="110" t="n">
        <v>0</v>
      </c>
      <c r="P341" s="110" t="n">
        <v>0</v>
      </c>
      <c r="Q341" s="110" t="n">
        <v>-0.07</v>
      </c>
    </row>
    <row r="342" customFormat="false" ht="12" hidden="false" customHeight="false" outlineLevel="0" collapsed="false">
      <c r="D342" s="110" t="n">
        <v>0</v>
      </c>
      <c r="E342" s="110" t="n">
        <v>0</v>
      </c>
      <c r="F342" s="110" t="n">
        <v>0</v>
      </c>
      <c r="G342" s="110" t="n">
        <v>0</v>
      </c>
      <c r="H342" s="110" t="n">
        <v>0</v>
      </c>
      <c r="I342" s="110" t="n">
        <v>-0.07</v>
      </c>
      <c r="J342" s="110" t="n">
        <v>0</v>
      </c>
      <c r="K342" s="112" t="n">
        <v>-0.06</v>
      </c>
      <c r="N342" s="110" t="n">
        <v>0</v>
      </c>
      <c r="P342" s="110" t="n">
        <v>0</v>
      </c>
      <c r="Q342" s="110" t="n">
        <v>-0.07</v>
      </c>
    </row>
    <row r="343" customFormat="false" ht="12" hidden="false" customHeight="false" outlineLevel="0" collapsed="false">
      <c r="D343" s="110" t="n">
        <v>0</v>
      </c>
      <c r="E343" s="110" t="n">
        <v>0</v>
      </c>
      <c r="F343" s="110" t="n">
        <v>0</v>
      </c>
      <c r="G343" s="110" t="n">
        <v>0</v>
      </c>
      <c r="H343" s="110" t="n">
        <v>0</v>
      </c>
      <c r="I343" s="110" t="n">
        <v>-0.07</v>
      </c>
      <c r="J343" s="110" t="n">
        <v>0</v>
      </c>
      <c r="K343" s="112" t="n">
        <v>-0.06</v>
      </c>
      <c r="N343" s="110" t="n">
        <v>0</v>
      </c>
      <c r="P343" s="110" t="n">
        <v>0</v>
      </c>
      <c r="Q343" s="110" t="n">
        <v>-0.07</v>
      </c>
    </row>
    <row r="344" customFormat="false" ht="12" hidden="false" customHeight="false" outlineLevel="0" collapsed="false">
      <c r="D344" s="110" t="n">
        <v>0</v>
      </c>
      <c r="E344" s="110" t="n">
        <v>0</v>
      </c>
      <c r="F344" s="110" t="n">
        <v>0</v>
      </c>
      <c r="G344" s="110" t="n">
        <v>0</v>
      </c>
      <c r="H344" s="110" t="n">
        <v>0</v>
      </c>
      <c r="I344" s="110" t="n">
        <v>-0.07</v>
      </c>
      <c r="J344" s="110" t="n">
        <v>0</v>
      </c>
      <c r="K344" s="112" t="n">
        <v>-0.06</v>
      </c>
      <c r="N344" s="110" t="n">
        <v>0</v>
      </c>
      <c r="P344" s="110" t="n">
        <v>0</v>
      </c>
      <c r="Q344" s="110" t="n">
        <v>-0.07</v>
      </c>
    </row>
    <row r="345" customFormat="false" ht="12" hidden="false" customHeight="false" outlineLevel="0" collapsed="false">
      <c r="D345" s="110" t="n">
        <v>0</v>
      </c>
      <c r="E345" s="110" t="n">
        <v>0</v>
      </c>
      <c r="F345" s="110" t="n">
        <v>0</v>
      </c>
      <c r="G345" s="110" t="n">
        <v>0</v>
      </c>
      <c r="H345" s="110" t="n">
        <v>0</v>
      </c>
      <c r="I345" s="110" t="n">
        <v>-0.07</v>
      </c>
      <c r="J345" s="110" t="n">
        <v>0</v>
      </c>
      <c r="K345" s="112" t="n">
        <v>-0.06</v>
      </c>
      <c r="N345" s="110" t="n">
        <v>0</v>
      </c>
      <c r="P345" s="110" t="n">
        <v>0</v>
      </c>
      <c r="Q345" s="110" t="n">
        <v>-0.07</v>
      </c>
    </row>
    <row r="346" customFormat="false" ht="12" hidden="false" customHeight="false" outlineLevel="0" collapsed="false">
      <c r="D346" s="110" t="n">
        <v>0</v>
      </c>
      <c r="E346" s="110" t="n">
        <v>0</v>
      </c>
      <c r="F346" s="110" t="n">
        <v>0</v>
      </c>
      <c r="G346" s="110" t="n">
        <v>0</v>
      </c>
      <c r="H346" s="110" t="n">
        <v>0</v>
      </c>
      <c r="I346" s="110" t="n">
        <v>-0.07</v>
      </c>
      <c r="J346" s="110" t="n">
        <v>0</v>
      </c>
      <c r="K346" s="112" t="n">
        <v>-0.06</v>
      </c>
      <c r="N346" s="110" t="n">
        <v>0</v>
      </c>
      <c r="P346" s="110" t="n">
        <v>0</v>
      </c>
      <c r="Q346" s="110" t="n">
        <v>-0.07</v>
      </c>
    </row>
    <row r="347" customFormat="false" ht="12" hidden="false" customHeight="false" outlineLevel="0" collapsed="false">
      <c r="D347" s="110" t="n">
        <v>0</v>
      </c>
      <c r="E347" s="110" t="n">
        <v>0</v>
      </c>
      <c r="F347" s="110" t="n">
        <v>0</v>
      </c>
      <c r="G347" s="110" t="n">
        <v>0</v>
      </c>
      <c r="H347" s="110" t="n">
        <v>0</v>
      </c>
      <c r="I347" s="110" t="n">
        <v>-0.07</v>
      </c>
      <c r="J347" s="110" t="n">
        <v>0</v>
      </c>
      <c r="K347" s="112" t="n">
        <v>-0.06</v>
      </c>
      <c r="N347" s="110" t="n">
        <v>0</v>
      </c>
      <c r="P347" s="110" t="n">
        <v>0</v>
      </c>
      <c r="Q347" s="110" t="n">
        <v>-0.07</v>
      </c>
    </row>
    <row r="348" customFormat="false" ht="12" hidden="false" customHeight="false" outlineLevel="0" collapsed="false">
      <c r="D348" s="110" t="n">
        <v>0</v>
      </c>
      <c r="E348" s="110" t="n">
        <v>0</v>
      </c>
      <c r="F348" s="110" t="n">
        <v>0</v>
      </c>
      <c r="G348" s="110" t="n">
        <v>0</v>
      </c>
      <c r="H348" s="110" t="n">
        <v>0</v>
      </c>
      <c r="I348" s="110" t="n">
        <v>-0.07</v>
      </c>
      <c r="J348" s="110" t="n">
        <v>0</v>
      </c>
      <c r="K348" s="112" t="n">
        <v>-0.06</v>
      </c>
      <c r="N348" s="110" t="n">
        <v>0</v>
      </c>
      <c r="P348" s="110" t="n">
        <v>0</v>
      </c>
      <c r="Q348" s="110" t="n">
        <v>-0.07</v>
      </c>
    </row>
    <row r="349" customFormat="false" ht="12" hidden="false" customHeight="false" outlineLevel="0" collapsed="false">
      <c r="D349" s="110" t="n">
        <v>0</v>
      </c>
      <c r="E349" s="110" t="n">
        <v>0</v>
      </c>
      <c r="F349" s="110" t="n">
        <v>0</v>
      </c>
      <c r="G349" s="110" t="n">
        <v>0</v>
      </c>
      <c r="H349" s="110" t="n">
        <v>0</v>
      </c>
      <c r="I349" s="110" t="n">
        <v>-0.07</v>
      </c>
      <c r="J349" s="110" t="n">
        <v>0</v>
      </c>
      <c r="K349" s="112" t="n">
        <v>-0.06</v>
      </c>
      <c r="N349" s="110" t="n">
        <v>0</v>
      </c>
      <c r="P349" s="110" t="n">
        <v>0</v>
      </c>
      <c r="Q349" s="110" t="n">
        <v>-0.07</v>
      </c>
    </row>
    <row r="350" customFormat="false" ht="12" hidden="false" customHeight="false" outlineLevel="0" collapsed="false">
      <c r="D350" s="110" t="n">
        <v>0</v>
      </c>
      <c r="E350" s="110" t="n">
        <v>0</v>
      </c>
      <c r="F350" s="110" t="n">
        <v>0</v>
      </c>
      <c r="G350" s="110" t="n">
        <v>0</v>
      </c>
      <c r="H350" s="110" t="n">
        <v>0</v>
      </c>
      <c r="I350" s="110" t="n">
        <v>-0.07</v>
      </c>
      <c r="J350" s="110" t="n">
        <v>0</v>
      </c>
      <c r="K350" s="112" t="n">
        <v>-0.06</v>
      </c>
      <c r="N350" s="110" t="n">
        <v>0</v>
      </c>
      <c r="P350" s="110" t="n">
        <v>0</v>
      </c>
      <c r="Q350" s="110" t="n">
        <v>-0.07</v>
      </c>
    </row>
    <row r="351" customFormat="false" ht="12" hidden="false" customHeight="false" outlineLevel="0" collapsed="false">
      <c r="D351" s="110" t="n">
        <v>0</v>
      </c>
      <c r="E351" s="110" t="n">
        <v>0</v>
      </c>
      <c r="F351" s="110" t="n">
        <v>0</v>
      </c>
      <c r="G351" s="110" t="n">
        <v>0</v>
      </c>
      <c r="H351" s="110" t="n">
        <v>0</v>
      </c>
      <c r="I351" s="110" t="n">
        <v>-0.07</v>
      </c>
      <c r="J351" s="110" t="n">
        <v>0</v>
      </c>
      <c r="K351" s="112" t="n">
        <v>-0.06</v>
      </c>
      <c r="N351" s="110" t="n">
        <v>0</v>
      </c>
      <c r="P351" s="110" t="n">
        <v>0</v>
      </c>
      <c r="Q351" s="110" t="n">
        <v>-0.07</v>
      </c>
    </row>
    <row r="352" customFormat="false" ht="12" hidden="false" customHeight="false" outlineLevel="0" collapsed="false">
      <c r="D352" s="110" t="n">
        <v>0</v>
      </c>
      <c r="E352" s="110" t="n">
        <v>0</v>
      </c>
      <c r="F352" s="110" t="n">
        <v>0</v>
      </c>
      <c r="G352" s="110" t="n">
        <v>0</v>
      </c>
      <c r="H352" s="110" t="n">
        <v>0</v>
      </c>
      <c r="I352" s="110" t="n">
        <v>-0.07</v>
      </c>
      <c r="J352" s="110" t="n">
        <v>0</v>
      </c>
      <c r="K352" s="112" t="n">
        <v>-0.06</v>
      </c>
      <c r="N352" s="110" t="n">
        <v>0</v>
      </c>
      <c r="P352" s="110" t="n">
        <v>0</v>
      </c>
      <c r="Q352" s="110" t="n">
        <v>-0.07</v>
      </c>
    </row>
    <row r="353" customFormat="false" ht="12" hidden="false" customHeight="false" outlineLevel="0" collapsed="false">
      <c r="D353" s="110" t="n">
        <v>0</v>
      </c>
      <c r="E353" s="110" t="n">
        <v>0</v>
      </c>
      <c r="F353" s="110" t="n">
        <v>0</v>
      </c>
      <c r="G353" s="110" t="n">
        <v>0</v>
      </c>
      <c r="H353" s="110" t="n">
        <v>0</v>
      </c>
      <c r="I353" s="110" t="n">
        <v>-0.07</v>
      </c>
      <c r="J353" s="110" t="n">
        <v>0</v>
      </c>
      <c r="K353" s="112" t="n">
        <v>-0.06</v>
      </c>
      <c r="N353" s="110" t="n">
        <v>0</v>
      </c>
      <c r="P353" s="110" t="n">
        <v>0</v>
      </c>
      <c r="Q353" s="110" t="n">
        <v>-0.07</v>
      </c>
    </row>
    <row r="354" customFormat="false" ht="12" hidden="false" customHeight="false" outlineLevel="0" collapsed="false">
      <c r="D354" s="110" t="n">
        <v>0</v>
      </c>
      <c r="E354" s="110" t="n">
        <v>0</v>
      </c>
      <c r="F354" s="110" t="n">
        <v>0</v>
      </c>
      <c r="G354" s="110" t="n">
        <v>0</v>
      </c>
      <c r="H354" s="110" t="n">
        <v>0</v>
      </c>
      <c r="I354" s="110" t="n">
        <v>-0.07</v>
      </c>
      <c r="J354" s="110" t="n">
        <v>0</v>
      </c>
      <c r="K354" s="112" t="n">
        <v>-0.06</v>
      </c>
      <c r="N354" s="110" t="n">
        <v>0</v>
      </c>
      <c r="P354" s="110" t="n">
        <v>0</v>
      </c>
      <c r="Q354" s="110" t="n">
        <v>-0.07</v>
      </c>
    </row>
    <row r="355" customFormat="false" ht="12" hidden="false" customHeight="false" outlineLevel="0" collapsed="false">
      <c r="D355" s="110" t="n">
        <v>0</v>
      </c>
      <c r="E355" s="110" t="n">
        <v>0</v>
      </c>
      <c r="F355" s="110" t="n">
        <v>0</v>
      </c>
      <c r="G355" s="110" t="n">
        <v>0</v>
      </c>
      <c r="H355" s="110" t="n">
        <v>0</v>
      </c>
      <c r="I355" s="110" t="n">
        <v>-0.07</v>
      </c>
      <c r="J355" s="110" t="n">
        <v>0</v>
      </c>
      <c r="K355" s="112" t="n">
        <v>-0.06</v>
      </c>
      <c r="N355" s="110" t="n">
        <v>0</v>
      </c>
      <c r="P355" s="110" t="n">
        <v>0</v>
      </c>
      <c r="Q355" s="110" t="n">
        <v>-0.07</v>
      </c>
    </row>
    <row r="356" customFormat="false" ht="12" hidden="false" customHeight="false" outlineLevel="0" collapsed="false">
      <c r="D356" s="110" t="n">
        <v>0</v>
      </c>
      <c r="E356" s="110" t="n">
        <v>0</v>
      </c>
      <c r="F356" s="110" t="n">
        <v>0</v>
      </c>
      <c r="G356" s="110" t="n">
        <v>0</v>
      </c>
      <c r="H356" s="110" t="n">
        <v>0</v>
      </c>
      <c r="I356" s="110" t="n">
        <v>-0.06</v>
      </c>
      <c r="J356" s="110" t="n">
        <v>0</v>
      </c>
    </row>
    <row r="357" customFormat="false" ht="12" hidden="false" customHeight="false" outlineLevel="0" collapsed="false">
      <c r="D357" s="110" t="n">
        <v>0</v>
      </c>
      <c r="E357" s="110" t="n">
        <v>0</v>
      </c>
      <c r="F357" s="110" t="n">
        <v>0</v>
      </c>
      <c r="G357" s="110" t="n">
        <v>0</v>
      </c>
      <c r="H357" s="110" t="n">
        <v>0</v>
      </c>
      <c r="I357" s="110" t="n">
        <v>-0.045</v>
      </c>
      <c r="J357" s="110" t="n">
        <v>0</v>
      </c>
    </row>
    <row r="358" customFormat="false" ht="12" hidden="false" customHeight="false" outlineLevel="0" collapsed="false">
      <c r="D358" s="110" t="n">
        <v>0</v>
      </c>
      <c r="E358" s="110" t="n">
        <v>0</v>
      </c>
      <c r="F358" s="110" t="n">
        <v>0</v>
      </c>
      <c r="G358" s="110" t="n">
        <v>0</v>
      </c>
      <c r="H358" s="110" t="n">
        <v>0</v>
      </c>
      <c r="I358" s="110" t="n">
        <v>0.01</v>
      </c>
      <c r="J358" s="110" t="n">
        <v>0</v>
      </c>
    </row>
    <row r="359" customFormat="false" ht="12" hidden="false" customHeight="false" outlineLevel="0" collapsed="false">
      <c r="D359" s="110" t="n">
        <v>0</v>
      </c>
      <c r="E359" s="110" t="n">
        <v>0</v>
      </c>
      <c r="F359" s="110" t="n">
        <v>0</v>
      </c>
      <c r="G359" s="110" t="n">
        <v>0</v>
      </c>
      <c r="H359" s="110" t="n">
        <v>0</v>
      </c>
      <c r="I359" s="110" t="n">
        <v>0.1</v>
      </c>
      <c r="J359" s="110" t="n">
        <v>0</v>
      </c>
    </row>
    <row r="360" customFormat="false" ht="12" hidden="false" customHeight="false" outlineLevel="0" collapsed="false">
      <c r="D360" s="110" t="n">
        <v>0</v>
      </c>
      <c r="E360" s="110" t="n">
        <v>0</v>
      </c>
      <c r="F360" s="110" t="n">
        <v>0</v>
      </c>
      <c r="G360" s="110" t="n">
        <v>0</v>
      </c>
      <c r="H360" s="110" t="n">
        <v>0</v>
      </c>
      <c r="I360" s="110" t="n">
        <v>0.1</v>
      </c>
      <c r="J360" s="110" t="n">
        <v>0</v>
      </c>
    </row>
    <row r="361" customFormat="false" ht="12" hidden="false" customHeight="false" outlineLevel="0" collapsed="false">
      <c r="D361" s="110" t="n">
        <v>0</v>
      </c>
      <c r="E361" s="110" t="n">
        <v>0</v>
      </c>
      <c r="F361" s="110" t="n">
        <v>0</v>
      </c>
      <c r="G361" s="110" t="n">
        <v>0</v>
      </c>
      <c r="H361" s="110" t="n">
        <v>0</v>
      </c>
      <c r="I361" s="110" t="n">
        <v>0</v>
      </c>
      <c r="J361" s="110" t="n">
        <v>0</v>
      </c>
    </row>
    <row r="362" customFormat="false" ht="12" hidden="false" customHeight="false" outlineLevel="0" collapsed="false">
      <c r="D362" s="110" t="n">
        <v>0</v>
      </c>
      <c r="E362" s="110" t="n">
        <v>0</v>
      </c>
      <c r="F362" s="110" t="n">
        <v>0</v>
      </c>
      <c r="G362" s="110" t="n">
        <v>0</v>
      </c>
      <c r="H362" s="110" t="n">
        <v>0</v>
      </c>
      <c r="I362" s="110" t="n">
        <v>0</v>
      </c>
      <c r="J362" s="110" t="n">
        <v>0</v>
      </c>
    </row>
    <row r="363" customFormat="false" ht="12" hidden="false" customHeight="false" outlineLevel="0" collapsed="false">
      <c r="D363" s="110" t="n">
        <v>0</v>
      </c>
      <c r="E363" s="110" t="n">
        <v>0</v>
      </c>
      <c r="F363" s="110" t="n">
        <v>0</v>
      </c>
      <c r="G363" s="110" t="n">
        <v>0</v>
      </c>
      <c r="H363" s="110" t="n">
        <v>0</v>
      </c>
      <c r="I363" s="110" t="n">
        <v>0</v>
      </c>
      <c r="J363" s="110" t="n">
        <v>0</v>
      </c>
    </row>
    <row r="364" customFormat="false" ht="12" hidden="false" customHeight="false" outlineLevel="0" collapsed="false">
      <c r="D364" s="110" t="n">
        <v>0</v>
      </c>
      <c r="E364" s="110" t="n">
        <v>0</v>
      </c>
      <c r="F364" s="110" t="n">
        <v>0</v>
      </c>
      <c r="G364" s="110" t="n">
        <v>0</v>
      </c>
      <c r="H364" s="110" t="n">
        <v>0</v>
      </c>
      <c r="I364" s="110" t="n">
        <v>0</v>
      </c>
      <c r="J364" s="110" t="n">
        <v>0</v>
      </c>
    </row>
    <row r="365" customFormat="false" ht="12" hidden="false" customHeight="false" outlineLevel="0" collapsed="false">
      <c r="D365" s="110" t="n">
        <v>0</v>
      </c>
      <c r="E365" s="110" t="n">
        <v>0</v>
      </c>
      <c r="F365" s="110" t="n">
        <v>0</v>
      </c>
      <c r="G365" s="110" t="n">
        <v>0</v>
      </c>
      <c r="H365" s="110" t="n">
        <v>0</v>
      </c>
      <c r="I365" s="110" t="n">
        <v>0</v>
      </c>
      <c r="J365" s="110" t="n">
        <v>0</v>
      </c>
    </row>
    <row r="366" customFormat="false" ht="12" hidden="false" customHeight="false" outlineLevel="0" collapsed="false">
      <c r="D366" s="110" t="n">
        <v>0</v>
      </c>
      <c r="E366" s="110" t="n">
        <v>0</v>
      </c>
      <c r="F366" s="110" t="n">
        <v>0</v>
      </c>
      <c r="G366" s="110" t="n">
        <v>0</v>
      </c>
      <c r="H366" s="110" t="n">
        <v>0</v>
      </c>
      <c r="I366" s="110" t="n">
        <v>0</v>
      </c>
      <c r="J366" s="110" t="n">
        <v>0</v>
      </c>
    </row>
    <row r="367" customFormat="false" ht="12" hidden="false" customHeight="false" outlineLevel="0" collapsed="false">
      <c r="D367" s="110" t="n">
        <v>0</v>
      </c>
      <c r="E367" s="110" t="n">
        <v>0</v>
      </c>
      <c r="F367" s="110" t="n">
        <v>0</v>
      </c>
      <c r="G367" s="110" t="n">
        <v>0</v>
      </c>
      <c r="H367" s="110" t="n">
        <v>0</v>
      </c>
      <c r="I367" s="110" t="n">
        <v>0</v>
      </c>
      <c r="J367" s="110" t="n">
        <v>0</v>
      </c>
    </row>
    <row r="368" customFormat="false" ht="12" hidden="false" customHeight="false" outlineLevel="0" collapsed="false">
      <c r="D368" s="110" t="n">
        <v>0</v>
      </c>
      <c r="E368" s="110" t="n">
        <v>0</v>
      </c>
      <c r="F368" s="110" t="n">
        <v>0</v>
      </c>
      <c r="G368" s="110" t="n">
        <v>0</v>
      </c>
      <c r="H368" s="110" t="n">
        <v>0</v>
      </c>
      <c r="I368" s="110" t="n">
        <v>0</v>
      </c>
      <c r="J368" s="110" t="n">
        <v>0</v>
      </c>
    </row>
    <row r="369" customFormat="false" ht="12" hidden="false" customHeight="false" outlineLevel="0" collapsed="false">
      <c r="D369" s="110" t="n">
        <v>0</v>
      </c>
      <c r="E369" s="110" t="n">
        <v>0</v>
      </c>
      <c r="F369" s="110" t="n">
        <v>0</v>
      </c>
      <c r="G369" s="110" t="n">
        <v>0</v>
      </c>
      <c r="H369" s="110" t="n">
        <v>0</v>
      </c>
      <c r="I369" s="110" t="n">
        <v>0</v>
      </c>
      <c r="J369" s="110" t="n">
        <v>0</v>
      </c>
    </row>
    <row r="370" customFormat="false" ht="12" hidden="false" customHeight="false" outlineLevel="0" collapsed="false">
      <c r="D370" s="110" t="n">
        <v>0</v>
      </c>
      <c r="E370" s="110" t="n">
        <v>0</v>
      </c>
      <c r="F370" s="110" t="n">
        <v>0</v>
      </c>
      <c r="G370" s="110" t="n">
        <v>0</v>
      </c>
      <c r="H370" s="110" t="n">
        <v>0</v>
      </c>
      <c r="I370" s="110" t="n">
        <v>0</v>
      </c>
      <c r="J370" s="11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23" width="30.85"/>
    <col collapsed="false" customWidth="true" hidden="true" outlineLevel="0" max="2" min="2" style="123" width="9.28"/>
    <col collapsed="false" customWidth="true" hidden="false" outlineLevel="0" max="5" min="3" style="123" width="9.14"/>
    <col collapsed="false" customWidth="true" hidden="false" outlineLevel="0" max="6" min="6" style="123" width="9.7"/>
    <col collapsed="false" customWidth="true" hidden="false" outlineLevel="0" max="7" min="7" style="123" width="12.99"/>
    <col collapsed="false" customWidth="true" hidden="true" outlineLevel="0" max="9" min="8" style="123" width="9.7"/>
    <col collapsed="false" customWidth="true" hidden="false" outlineLevel="0" max="10" min="10" style="123" width="12.99"/>
    <col collapsed="false" customWidth="true" hidden="true" outlineLevel="0" max="12" min="11" style="123" width="9.7"/>
    <col collapsed="false" customWidth="true" hidden="false" outlineLevel="0" max="14" min="13" style="123" width="9.7"/>
    <col collapsed="false" customWidth="true" hidden="false" outlineLevel="0" max="15" min="15" style="123" width="12.14"/>
    <col collapsed="false" customWidth="true" hidden="true" outlineLevel="0" max="17" min="16" style="123" width="9.7"/>
    <col collapsed="false" customWidth="true" hidden="false" outlineLevel="0" max="18" min="18" style="123" width="9.7"/>
    <col collapsed="false" customWidth="true" hidden="false" outlineLevel="0" max="19" min="19" style="123" width="12.56"/>
    <col collapsed="false" customWidth="true" hidden="true" outlineLevel="0" max="22" min="20" style="123" width="9.7"/>
    <col collapsed="false" customWidth="true" hidden="false" outlineLevel="0" max="27" min="23" style="123" width="9.7"/>
    <col collapsed="false" customWidth="true" hidden="false" outlineLevel="0" max="28" min="28" style="123" width="10.41"/>
    <col collapsed="false" customWidth="true" hidden="false" outlineLevel="0" max="29" min="29" style="123" width="11.99"/>
    <col collapsed="false" customWidth="true" hidden="false" outlineLevel="0" max="31" min="30" style="124" width="9.85"/>
    <col collapsed="false" customWidth="true" hidden="false" outlineLevel="0" max="32" min="32" style="123" width="14.85"/>
    <col collapsed="false" customWidth="true" hidden="false" outlineLevel="0" max="140" min="33" style="123" width="9.14"/>
    <col collapsed="false" customWidth="false" hidden="true" outlineLevel="0" max="257" min="141" style="123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25" t="s">
        <v>133</v>
      </c>
      <c r="N1" s="125" t="s">
        <v>134</v>
      </c>
      <c r="O1" s="126"/>
      <c r="P1" s="127" t="s">
        <v>135</v>
      </c>
    </row>
    <row r="2" customFormat="false" ht="24" hidden="false" customHeight="true" outlineLevel="0" collapsed="false">
      <c r="A2" s="128" t="n">
        <f aca="false">PrReportDate</f>
        <v>37165</v>
      </c>
      <c r="B2" s="126"/>
      <c r="P2" s="127" t="s">
        <v>136</v>
      </c>
      <c r="AC2" s="124"/>
      <c r="AD2" s="123"/>
      <c r="AE2" s="123"/>
    </row>
    <row r="3" customFormat="false" ht="12.75" hidden="true" customHeight="true" outlineLevel="0" collapsed="false">
      <c r="C3" s="123" t="n">
        <v>21</v>
      </c>
      <c r="D3" s="123" t="n">
        <v>25</v>
      </c>
      <c r="E3" s="123" t="n">
        <v>25</v>
      </c>
      <c r="AC3" s="124"/>
      <c r="AD3" s="123"/>
      <c r="AE3" s="123"/>
      <c r="AG3" s="123" t="n">
        <v>26</v>
      </c>
      <c r="AH3" s="123" t="n">
        <v>24</v>
      </c>
      <c r="AI3" s="123" t="n">
        <v>26</v>
      </c>
      <c r="AJ3" s="123" t="n">
        <v>26</v>
      </c>
      <c r="AK3" s="123" t="n">
        <v>26</v>
      </c>
      <c r="AL3" s="123" t="n">
        <v>25</v>
      </c>
      <c r="AM3" s="123" t="n">
        <v>26</v>
      </c>
      <c r="AN3" s="123" t="n">
        <v>27</v>
      </c>
      <c r="AO3" s="123" t="n">
        <v>24</v>
      </c>
      <c r="AP3" s="123" t="n">
        <v>27</v>
      </c>
      <c r="AQ3" s="123" t="n">
        <v>25</v>
      </c>
      <c r="AR3" s="123" t="n">
        <v>25</v>
      </c>
      <c r="AS3" s="123" t="n">
        <v>26</v>
      </c>
      <c r="AT3" s="123" t="n">
        <v>24</v>
      </c>
      <c r="AU3" s="123" t="n">
        <v>26</v>
      </c>
      <c r="AV3" s="123" t="n">
        <v>26</v>
      </c>
      <c r="AW3" s="123" t="n">
        <v>26</v>
      </c>
      <c r="AX3" s="123" t="n">
        <v>25</v>
      </c>
      <c r="AY3" s="123" t="n">
        <v>26</v>
      </c>
      <c r="AZ3" s="123" t="n">
        <v>26</v>
      </c>
      <c r="BA3" s="123" t="n">
        <v>25</v>
      </c>
      <c r="BB3" s="123" t="n">
        <v>27</v>
      </c>
      <c r="BC3" s="123" t="n">
        <v>24</v>
      </c>
      <c r="BD3" s="123" t="n">
        <v>26</v>
      </c>
      <c r="BE3" s="123" t="n">
        <v>26</v>
      </c>
      <c r="BF3" s="123" t="n">
        <v>24</v>
      </c>
      <c r="BG3" s="123" t="n">
        <v>27</v>
      </c>
      <c r="BH3" s="123" t="n">
        <v>26</v>
      </c>
      <c r="BI3" s="123" t="n">
        <v>25</v>
      </c>
      <c r="BJ3" s="123" t="n">
        <v>26</v>
      </c>
      <c r="BK3" s="123" t="n">
        <v>26</v>
      </c>
      <c r="BL3" s="123" t="n">
        <v>26</v>
      </c>
      <c r="BM3" s="123" t="n">
        <v>25</v>
      </c>
      <c r="BN3" s="123" t="n">
        <v>26</v>
      </c>
      <c r="BO3" s="123" t="n">
        <v>25</v>
      </c>
      <c r="BP3" s="123" t="n">
        <v>26</v>
      </c>
      <c r="BQ3" s="123" t="n">
        <v>25</v>
      </c>
      <c r="BR3" s="123" t="n">
        <v>24</v>
      </c>
      <c r="BS3" s="123" t="n">
        <v>27</v>
      </c>
      <c r="BT3" s="123" t="n">
        <v>26</v>
      </c>
      <c r="BU3" s="123" t="n">
        <v>25</v>
      </c>
      <c r="BV3" s="123" t="n">
        <v>26</v>
      </c>
      <c r="BW3" s="123" t="n">
        <v>25</v>
      </c>
      <c r="BX3" s="123" t="n">
        <v>27</v>
      </c>
      <c r="BY3" s="123" t="n">
        <v>25</v>
      </c>
      <c r="BZ3" s="123" t="n">
        <v>26</v>
      </c>
      <c r="CA3" s="123" t="n">
        <v>25</v>
      </c>
      <c r="CB3" s="123" t="n">
        <v>26</v>
      </c>
      <c r="CC3" s="123" t="n">
        <v>25</v>
      </c>
      <c r="CD3" s="123" t="n">
        <v>24</v>
      </c>
      <c r="CE3" s="123" t="n">
        <v>27</v>
      </c>
      <c r="CF3" s="123" t="n">
        <v>25</v>
      </c>
      <c r="CG3" s="123" t="n">
        <v>26</v>
      </c>
      <c r="CH3" s="123" t="n">
        <v>26</v>
      </c>
      <c r="CI3" s="123" t="n">
        <v>25</v>
      </c>
      <c r="CJ3" s="123" t="n">
        <v>27</v>
      </c>
      <c r="CK3" s="123" t="n">
        <v>25</v>
      </c>
      <c r="CL3" s="123" t="n">
        <v>26</v>
      </c>
      <c r="CM3" s="123" t="n">
        <v>25</v>
      </c>
      <c r="CN3" s="123" t="n">
        <v>25</v>
      </c>
      <c r="CO3" s="123" t="n">
        <v>26</v>
      </c>
      <c r="CP3" s="123" t="n">
        <v>24</v>
      </c>
      <c r="CQ3" s="123" t="n">
        <v>27</v>
      </c>
      <c r="CR3" s="123" t="n">
        <v>25</v>
      </c>
      <c r="CS3" s="123" t="n">
        <v>26</v>
      </c>
      <c r="CT3" s="123" t="n">
        <v>26</v>
      </c>
      <c r="CU3" s="123" t="n">
        <v>25</v>
      </c>
      <c r="CV3" s="123" t="n">
        <v>27</v>
      </c>
      <c r="CW3" s="123" t="n">
        <v>24</v>
      </c>
      <c r="CX3" s="123" t="n">
        <v>27</v>
      </c>
      <c r="CY3" s="123" t="n">
        <v>25</v>
      </c>
      <c r="CZ3" s="123" t="n">
        <v>25</v>
      </c>
      <c r="DA3" s="123" t="n">
        <v>26</v>
      </c>
      <c r="DB3" s="123" t="n">
        <v>25</v>
      </c>
      <c r="DC3" s="123" t="n">
        <v>26</v>
      </c>
      <c r="DD3" s="123" t="n">
        <v>26</v>
      </c>
      <c r="DE3" s="123" t="n">
        <v>26</v>
      </c>
      <c r="DF3" s="123" t="n">
        <v>25</v>
      </c>
      <c r="DG3" s="123" t="n">
        <v>26</v>
      </c>
      <c r="DH3" s="123" t="n">
        <v>26</v>
      </c>
      <c r="DI3" s="123" t="n">
        <v>25</v>
      </c>
      <c r="DJ3" s="123" t="n">
        <v>27</v>
      </c>
      <c r="DK3" s="123" t="n">
        <v>24</v>
      </c>
      <c r="DL3" s="123" t="n">
        <v>26</v>
      </c>
      <c r="DM3" s="123" t="n">
        <v>26</v>
      </c>
      <c r="DN3" s="123" t="n">
        <v>24</v>
      </c>
      <c r="DO3" s="123" t="n">
        <v>26</v>
      </c>
      <c r="DP3" s="123" t="n">
        <v>26</v>
      </c>
      <c r="DQ3" s="123" t="n">
        <v>25</v>
      </c>
      <c r="DR3" s="123" t="n">
        <v>26</v>
      </c>
      <c r="DS3" s="123" t="n">
        <v>26</v>
      </c>
      <c r="DT3" s="123" t="n">
        <v>26</v>
      </c>
      <c r="DU3" s="123" t="n">
        <v>25</v>
      </c>
      <c r="DV3" s="123" t="n">
        <v>27</v>
      </c>
      <c r="DW3" s="123" t="n">
        <v>24</v>
      </c>
      <c r="DX3" s="123" t="n">
        <v>26</v>
      </c>
      <c r="DY3" s="123" t="n">
        <v>25</v>
      </c>
      <c r="DZ3" s="123" t="n">
        <v>24</v>
      </c>
      <c r="EA3" s="123" t="n">
        <v>27</v>
      </c>
      <c r="EB3" s="123" t="n">
        <v>26</v>
      </c>
      <c r="EC3" s="123" t="n">
        <v>25</v>
      </c>
      <c r="ED3" s="123" t="n">
        <v>26</v>
      </c>
      <c r="EE3" s="123" t="n">
        <v>26</v>
      </c>
      <c r="EF3" s="123" t="n">
        <v>26</v>
      </c>
      <c r="EG3" s="123" t="n">
        <v>25</v>
      </c>
      <c r="EH3" s="123" t="n">
        <v>26</v>
      </c>
      <c r="EI3" s="123" t="n">
        <v>25</v>
      </c>
      <c r="EJ3" s="123" t="n">
        <v>26</v>
      </c>
    </row>
    <row r="4" customFormat="false" ht="11.25" hidden="true" customHeight="false" outlineLevel="0" collapsed="false">
      <c r="A4" s="129"/>
      <c r="B4" s="126"/>
      <c r="F4" s="130" t="n">
        <v>36892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 t="n">
        <v>37257</v>
      </c>
      <c r="X4" s="130" t="n">
        <v>37622</v>
      </c>
      <c r="Y4" s="130" t="n">
        <v>37987</v>
      </c>
      <c r="Z4" s="130" t="n">
        <v>38353</v>
      </c>
      <c r="AA4" s="130" t="n">
        <v>38718</v>
      </c>
      <c r="AB4" s="131" t="n">
        <v>40179</v>
      </c>
      <c r="AC4" s="131" t="n">
        <v>40544</v>
      </c>
      <c r="AD4" s="123"/>
      <c r="AE4" s="123"/>
    </row>
    <row r="5" customFormat="false" ht="10.5" hidden="true" customHeight="true" outlineLevel="0" collapsed="false">
      <c r="A5" s="129"/>
      <c r="B5" s="126"/>
      <c r="C5" s="123" t="n">
        <v>18</v>
      </c>
      <c r="D5" s="123" t="n">
        <v>21</v>
      </c>
      <c r="E5" s="123" t="n">
        <v>20</v>
      </c>
      <c r="AG5" s="123" t="n">
        <v>22</v>
      </c>
      <c r="AH5" s="123" t="n">
        <v>20</v>
      </c>
      <c r="AI5" s="123" t="n">
        <v>21</v>
      </c>
      <c r="AJ5" s="123" t="n">
        <v>22</v>
      </c>
      <c r="AK5" s="123" t="n">
        <v>22</v>
      </c>
      <c r="AL5" s="123" t="n">
        <v>20</v>
      </c>
      <c r="AM5" s="123" t="n">
        <v>22</v>
      </c>
      <c r="AN5" s="123" t="n">
        <v>22</v>
      </c>
      <c r="AO5" s="123" t="n">
        <v>20</v>
      </c>
      <c r="AP5" s="123" t="n">
        <v>23</v>
      </c>
      <c r="AQ5" s="123" t="n">
        <v>20</v>
      </c>
      <c r="AR5" s="123" t="n">
        <v>21</v>
      </c>
      <c r="AS5" s="123" t="n">
        <v>22</v>
      </c>
      <c r="AT5" s="123" t="n">
        <v>20</v>
      </c>
      <c r="AU5" s="123" t="n">
        <v>21</v>
      </c>
      <c r="AV5" s="123" t="n">
        <v>22</v>
      </c>
      <c r="AW5" s="123" t="n">
        <v>21</v>
      </c>
      <c r="AX5" s="123" t="n">
        <v>21</v>
      </c>
      <c r="AY5" s="123" t="n">
        <v>22</v>
      </c>
      <c r="AZ5" s="123" t="n">
        <v>21</v>
      </c>
      <c r="BA5" s="123" t="n">
        <v>21</v>
      </c>
      <c r="BB5" s="123" t="n">
        <v>23</v>
      </c>
      <c r="BC5" s="123" t="n">
        <v>19</v>
      </c>
      <c r="BD5" s="123" t="n">
        <v>22</v>
      </c>
      <c r="BE5" s="123" t="n">
        <v>21</v>
      </c>
      <c r="BF5" s="123" t="n">
        <v>20</v>
      </c>
      <c r="BG5" s="123" t="n">
        <v>23</v>
      </c>
      <c r="BH5" s="123" t="n">
        <v>22</v>
      </c>
      <c r="BI5" s="123" t="n">
        <v>20</v>
      </c>
      <c r="BJ5" s="123" t="n">
        <v>22</v>
      </c>
      <c r="BK5" s="123" t="n">
        <v>21</v>
      </c>
      <c r="BL5" s="123" t="n">
        <v>22</v>
      </c>
      <c r="BM5" s="123" t="n">
        <v>21</v>
      </c>
      <c r="BN5" s="123" t="n">
        <v>21</v>
      </c>
      <c r="BO5" s="123" t="n">
        <v>21</v>
      </c>
      <c r="BP5" s="123" t="n">
        <v>23</v>
      </c>
      <c r="BQ5" s="123" t="n">
        <v>21</v>
      </c>
      <c r="BR5" s="123" t="n">
        <v>20</v>
      </c>
      <c r="BS5" s="123" t="n">
        <v>23</v>
      </c>
      <c r="BT5" s="123" t="n">
        <v>21</v>
      </c>
      <c r="BU5" s="123" t="n">
        <v>21</v>
      </c>
      <c r="BV5" s="123" t="n">
        <v>22</v>
      </c>
      <c r="BW5" s="123" t="n">
        <v>20</v>
      </c>
      <c r="BX5" s="123" t="n">
        <v>23</v>
      </c>
      <c r="BY5" s="123" t="n">
        <v>21</v>
      </c>
      <c r="BZ5" s="123" t="n">
        <v>21</v>
      </c>
      <c r="CA5" s="123" t="n">
        <v>21</v>
      </c>
      <c r="CB5" s="123" t="n">
        <v>21</v>
      </c>
      <c r="CC5" s="123" t="n">
        <v>21</v>
      </c>
      <c r="CD5" s="123" t="n">
        <v>20</v>
      </c>
      <c r="CE5" s="123" t="n">
        <v>23</v>
      </c>
      <c r="CF5" s="123" t="n">
        <v>20</v>
      </c>
      <c r="CG5" s="123" t="n">
        <v>22</v>
      </c>
      <c r="CH5" s="123" t="n">
        <v>22</v>
      </c>
      <c r="CI5" s="123" t="n">
        <v>20</v>
      </c>
      <c r="CJ5" s="123" t="n">
        <v>23</v>
      </c>
      <c r="CK5" s="123" t="n">
        <v>20</v>
      </c>
      <c r="CL5" s="123" t="n">
        <v>22</v>
      </c>
      <c r="CM5" s="123" t="n">
        <v>21</v>
      </c>
      <c r="CN5" s="123" t="n">
        <v>20</v>
      </c>
      <c r="CO5" s="123" t="n">
        <v>22</v>
      </c>
      <c r="CP5" s="123" t="n">
        <v>20</v>
      </c>
      <c r="CQ5" s="123" t="n">
        <v>22</v>
      </c>
      <c r="CR5" s="123" t="n">
        <v>21</v>
      </c>
      <c r="CS5" s="123" t="n">
        <v>22</v>
      </c>
      <c r="CT5" s="123" t="n">
        <v>21</v>
      </c>
      <c r="CU5" s="123" t="n">
        <v>21</v>
      </c>
      <c r="CV5" s="123" t="n">
        <v>23</v>
      </c>
      <c r="CW5" s="123" t="n">
        <v>19</v>
      </c>
      <c r="CX5" s="123" t="n">
        <v>23</v>
      </c>
      <c r="CY5" s="123" t="n">
        <v>21</v>
      </c>
      <c r="CZ5" s="123" t="n">
        <v>20</v>
      </c>
      <c r="DA5" s="123" t="n">
        <v>22</v>
      </c>
      <c r="DB5" s="123" t="n">
        <v>21</v>
      </c>
      <c r="DC5" s="123" t="n">
        <v>21</v>
      </c>
      <c r="DD5" s="123" t="n">
        <v>22</v>
      </c>
      <c r="DE5" s="123" t="n">
        <v>21</v>
      </c>
      <c r="DF5" s="123" t="n">
        <v>21</v>
      </c>
      <c r="DG5" s="123" t="n">
        <v>22</v>
      </c>
      <c r="DH5" s="123" t="n">
        <v>21</v>
      </c>
      <c r="DI5" s="123" t="n">
        <v>21</v>
      </c>
      <c r="DJ5" s="123" t="n">
        <v>23</v>
      </c>
      <c r="DK5" s="123" t="n">
        <v>19</v>
      </c>
      <c r="DL5" s="123" t="n">
        <v>22</v>
      </c>
      <c r="DM5" s="123" t="n">
        <v>21</v>
      </c>
      <c r="DN5" s="123" t="n">
        <v>20</v>
      </c>
      <c r="DO5" s="123" t="n">
        <v>22</v>
      </c>
      <c r="DP5" s="123" t="n">
        <v>22</v>
      </c>
      <c r="DQ5" s="123" t="n">
        <v>20</v>
      </c>
      <c r="DR5" s="123" t="n">
        <v>22</v>
      </c>
      <c r="DS5" s="123" t="n">
        <v>22</v>
      </c>
      <c r="DT5" s="123" t="n">
        <v>21</v>
      </c>
      <c r="DU5" s="123" t="n">
        <v>21</v>
      </c>
      <c r="DV5" s="123" t="n">
        <v>22</v>
      </c>
      <c r="DW5" s="123" t="n">
        <v>20</v>
      </c>
      <c r="DX5" s="123" t="n">
        <v>22</v>
      </c>
      <c r="DY5" s="123" t="n">
        <v>20</v>
      </c>
      <c r="DZ5" s="123" t="n">
        <v>20</v>
      </c>
      <c r="EA5" s="123" t="n">
        <v>23</v>
      </c>
      <c r="EB5" s="123" t="n">
        <v>22</v>
      </c>
      <c r="EC5" s="123" t="n">
        <v>20</v>
      </c>
      <c r="ED5" s="123" t="n">
        <v>22</v>
      </c>
      <c r="EE5" s="123" t="n">
        <v>21</v>
      </c>
      <c r="EF5" s="123" t="n">
        <v>22</v>
      </c>
      <c r="EG5" s="123" t="n">
        <v>21</v>
      </c>
      <c r="EH5" s="123" t="n">
        <v>21</v>
      </c>
      <c r="EI5" s="123" t="n">
        <v>21</v>
      </c>
      <c r="EJ5" s="123" t="n">
        <v>23</v>
      </c>
    </row>
    <row r="6" customFormat="false" ht="12.75" hidden="false" customHeight="false" outlineLevel="0" collapsed="false">
      <c r="A6" s="132" t="n">
        <f aca="false">+crvDate</f>
        <v>37154</v>
      </c>
    </row>
    <row r="7" customFormat="false" ht="10.5" hidden="true" customHeight="true" outlineLevel="0" collapsed="false">
      <c r="A7" s="132"/>
      <c r="C7" s="133" t="n">
        <v>37165</v>
      </c>
      <c r="D7" s="133" t="n">
        <v>37196</v>
      </c>
      <c r="E7" s="133" t="n">
        <v>37226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3"/>
      <c r="X7" s="133"/>
      <c r="Y7" s="133"/>
      <c r="Z7" s="133"/>
      <c r="AA7" s="133"/>
      <c r="AB7" s="135"/>
      <c r="AG7" s="131" t="n">
        <v>37257</v>
      </c>
      <c r="AH7" s="131" t="n">
        <v>37288</v>
      </c>
      <c r="AI7" s="131" t="n">
        <v>37316</v>
      </c>
      <c r="AJ7" s="131" t="n">
        <v>37347</v>
      </c>
      <c r="AK7" s="131" t="n">
        <v>37377</v>
      </c>
      <c r="AL7" s="131" t="n">
        <v>37408</v>
      </c>
      <c r="AM7" s="131" t="n">
        <v>37438</v>
      </c>
      <c r="AN7" s="131" t="n">
        <v>37469</v>
      </c>
      <c r="AO7" s="131" t="n">
        <v>37500</v>
      </c>
      <c r="AP7" s="131" t="n">
        <v>37530</v>
      </c>
      <c r="AQ7" s="131" t="n">
        <v>37561</v>
      </c>
      <c r="AR7" s="131" t="n">
        <v>37591</v>
      </c>
      <c r="AS7" s="131" t="n">
        <v>37622</v>
      </c>
      <c r="AT7" s="131" t="n">
        <v>37653</v>
      </c>
      <c r="AU7" s="131" t="n">
        <v>37681</v>
      </c>
      <c r="AV7" s="131" t="n">
        <v>37712</v>
      </c>
      <c r="AW7" s="131" t="n">
        <v>37742</v>
      </c>
      <c r="AX7" s="131" t="n">
        <v>37773</v>
      </c>
      <c r="AY7" s="131" t="n">
        <v>37803</v>
      </c>
      <c r="AZ7" s="131" t="n">
        <v>37834</v>
      </c>
      <c r="BA7" s="131" t="n">
        <v>37865</v>
      </c>
      <c r="BB7" s="131" t="n">
        <v>37895</v>
      </c>
      <c r="BC7" s="131" t="n">
        <v>37926</v>
      </c>
      <c r="BD7" s="131" t="n">
        <v>37956</v>
      </c>
      <c r="BE7" s="131" t="n">
        <v>37987</v>
      </c>
      <c r="BF7" s="131" t="n">
        <v>38018</v>
      </c>
      <c r="BG7" s="131" t="n">
        <v>38047</v>
      </c>
      <c r="BH7" s="131" t="n">
        <v>38078</v>
      </c>
      <c r="BI7" s="131" t="n">
        <v>38108</v>
      </c>
      <c r="BJ7" s="131" t="n">
        <v>38139</v>
      </c>
      <c r="BK7" s="131" t="n">
        <v>38169</v>
      </c>
      <c r="BL7" s="131" t="n">
        <v>38200</v>
      </c>
      <c r="BM7" s="131" t="n">
        <v>38231</v>
      </c>
      <c r="BN7" s="131" t="n">
        <v>38261</v>
      </c>
      <c r="BO7" s="131" t="n">
        <v>38292</v>
      </c>
      <c r="BP7" s="131" t="n">
        <v>38322</v>
      </c>
      <c r="BQ7" s="131" t="n">
        <v>38353</v>
      </c>
      <c r="BR7" s="131" t="n">
        <v>38384</v>
      </c>
      <c r="BS7" s="131" t="n">
        <v>38412</v>
      </c>
      <c r="BT7" s="131" t="n">
        <v>38443</v>
      </c>
      <c r="BU7" s="131" t="n">
        <v>38473</v>
      </c>
      <c r="BV7" s="131" t="n">
        <v>38504</v>
      </c>
      <c r="BW7" s="131" t="n">
        <v>38534</v>
      </c>
      <c r="BX7" s="131" t="n">
        <v>38565</v>
      </c>
      <c r="BY7" s="131" t="n">
        <v>38596</v>
      </c>
      <c r="BZ7" s="131" t="n">
        <v>38626</v>
      </c>
      <c r="CA7" s="131" t="n">
        <v>38657</v>
      </c>
      <c r="CB7" s="131" t="n">
        <v>38687</v>
      </c>
      <c r="CC7" s="131" t="n">
        <v>38718</v>
      </c>
      <c r="CD7" s="131" t="n">
        <v>38749</v>
      </c>
      <c r="CE7" s="131" t="n">
        <v>38777</v>
      </c>
      <c r="CF7" s="131" t="n">
        <v>38808</v>
      </c>
      <c r="CG7" s="131" t="n">
        <v>38838</v>
      </c>
      <c r="CH7" s="131" t="n">
        <v>38869</v>
      </c>
      <c r="CI7" s="131" t="n">
        <v>38899</v>
      </c>
      <c r="CJ7" s="131" t="n">
        <v>38930</v>
      </c>
      <c r="CK7" s="131" t="n">
        <v>38961</v>
      </c>
      <c r="CL7" s="131" t="n">
        <v>38991</v>
      </c>
      <c r="CM7" s="131" t="n">
        <v>39022</v>
      </c>
      <c r="CN7" s="131" t="n">
        <v>39052</v>
      </c>
      <c r="CO7" s="131" t="n">
        <v>39083</v>
      </c>
      <c r="CP7" s="131" t="n">
        <v>39114</v>
      </c>
      <c r="CQ7" s="131" t="n">
        <v>39142</v>
      </c>
      <c r="CR7" s="131" t="n">
        <v>39173</v>
      </c>
      <c r="CS7" s="131" t="n">
        <v>39203</v>
      </c>
      <c r="CT7" s="131" t="n">
        <v>39234</v>
      </c>
      <c r="CU7" s="131" t="n">
        <v>39264</v>
      </c>
      <c r="CV7" s="131" t="n">
        <v>39295</v>
      </c>
      <c r="CW7" s="131" t="n">
        <v>39326</v>
      </c>
      <c r="CX7" s="131" t="n">
        <v>39356</v>
      </c>
      <c r="CY7" s="131" t="n">
        <v>39387</v>
      </c>
      <c r="CZ7" s="131" t="n">
        <v>39417</v>
      </c>
      <c r="DA7" s="131" t="n">
        <v>39448</v>
      </c>
      <c r="DB7" s="131" t="n">
        <v>39479</v>
      </c>
      <c r="DC7" s="131" t="n">
        <v>39508</v>
      </c>
      <c r="DD7" s="131" t="n">
        <v>39539</v>
      </c>
      <c r="DE7" s="131" t="n">
        <v>39569</v>
      </c>
      <c r="DF7" s="131" t="n">
        <v>39600</v>
      </c>
      <c r="DG7" s="131" t="n">
        <v>39630</v>
      </c>
      <c r="DH7" s="131" t="n">
        <v>39661</v>
      </c>
      <c r="DI7" s="131" t="n">
        <v>39692</v>
      </c>
      <c r="DJ7" s="131" t="n">
        <v>39722</v>
      </c>
      <c r="DK7" s="131" t="n">
        <v>39753</v>
      </c>
      <c r="DL7" s="131" t="n">
        <v>39783</v>
      </c>
      <c r="DM7" s="131" t="n">
        <v>39814</v>
      </c>
      <c r="DN7" s="131" t="n">
        <v>39845</v>
      </c>
      <c r="DO7" s="131" t="n">
        <v>39873</v>
      </c>
      <c r="DP7" s="131" t="n">
        <v>39904</v>
      </c>
      <c r="DQ7" s="131" t="n">
        <v>39934</v>
      </c>
      <c r="DR7" s="131" t="n">
        <v>39965</v>
      </c>
      <c r="DS7" s="131" t="n">
        <v>39995</v>
      </c>
      <c r="DT7" s="131" t="n">
        <v>40026</v>
      </c>
      <c r="DU7" s="131" t="n">
        <v>40057</v>
      </c>
      <c r="DV7" s="131" t="n">
        <v>40087</v>
      </c>
      <c r="DW7" s="131" t="n">
        <v>40118</v>
      </c>
      <c r="DX7" s="131" t="n">
        <v>40148</v>
      </c>
      <c r="DY7" s="131" t="n">
        <v>40179</v>
      </c>
      <c r="DZ7" s="131" t="n">
        <v>40210</v>
      </c>
      <c r="EA7" s="131" t="n">
        <v>40238</v>
      </c>
      <c r="EB7" s="131" t="n">
        <v>40269</v>
      </c>
      <c r="EC7" s="131" t="n">
        <v>40299</v>
      </c>
      <c r="ED7" s="131" t="n">
        <v>40330</v>
      </c>
      <c r="EE7" s="131" t="n">
        <v>40360</v>
      </c>
      <c r="EF7" s="131" t="n">
        <v>40391</v>
      </c>
      <c r="EG7" s="131" t="n">
        <v>40422</v>
      </c>
      <c r="EH7" s="131" t="n">
        <v>40452</v>
      </c>
      <c r="EI7" s="131" t="n">
        <v>40483</v>
      </c>
      <c r="EJ7" s="131" t="n">
        <v>40513</v>
      </c>
    </row>
    <row r="8" customFormat="false" ht="15.75" hidden="false" customHeight="true" outlineLevel="0" collapsed="false">
      <c r="A8" s="136" t="s">
        <v>137</v>
      </c>
      <c r="B8" s="137"/>
      <c r="C8" s="138" t="s">
        <v>138</v>
      </c>
      <c r="D8" s="138" t="s">
        <v>139</v>
      </c>
      <c r="E8" s="138" t="s">
        <v>140</v>
      </c>
      <c r="F8" s="139" t="s">
        <v>141</v>
      </c>
      <c r="G8" s="140" t="s">
        <v>142</v>
      </c>
      <c r="H8" s="141" t="n">
        <f aca="false">AG7</f>
        <v>37257</v>
      </c>
      <c r="I8" s="141" t="n">
        <f aca="false">AH7</f>
        <v>37288</v>
      </c>
      <c r="J8" s="140" t="s">
        <v>143</v>
      </c>
      <c r="K8" s="141" t="n">
        <f aca="false">AI7</f>
        <v>37316</v>
      </c>
      <c r="L8" s="141" t="n">
        <f aca="false">AJ7</f>
        <v>37347</v>
      </c>
      <c r="M8" s="141" t="n">
        <f aca="false">AK7</f>
        <v>37377</v>
      </c>
      <c r="N8" s="141" t="n">
        <f aca="false">AL7</f>
        <v>37408</v>
      </c>
      <c r="O8" s="138" t="s">
        <v>144</v>
      </c>
      <c r="P8" s="141" t="n">
        <f aca="false">AM7</f>
        <v>37438</v>
      </c>
      <c r="Q8" s="141" t="n">
        <f aca="false">AN7</f>
        <v>37469</v>
      </c>
      <c r="R8" s="141" t="n">
        <f aca="false">AO7</f>
        <v>37500</v>
      </c>
      <c r="S8" s="138" t="s">
        <v>145</v>
      </c>
      <c r="T8" s="141" t="n">
        <f aca="false">AP7</f>
        <v>37530</v>
      </c>
      <c r="U8" s="141" t="n">
        <f aca="false">AQ7</f>
        <v>37561</v>
      </c>
      <c r="V8" s="141" t="n">
        <f aca="false">AR7</f>
        <v>37591</v>
      </c>
      <c r="W8" s="138" t="s">
        <v>146</v>
      </c>
      <c r="X8" s="138" t="s">
        <v>147</v>
      </c>
      <c r="Y8" s="139" t="s">
        <v>148</v>
      </c>
      <c r="Z8" s="139" t="s">
        <v>149</v>
      </c>
      <c r="AA8" s="139" t="s">
        <v>150</v>
      </c>
      <c r="AB8" s="138" t="s">
        <v>151</v>
      </c>
      <c r="AC8" s="140" t="s">
        <v>152</v>
      </c>
      <c r="AD8" s="140"/>
      <c r="AE8" s="140"/>
      <c r="AF8" s="142"/>
      <c r="AG8" s="143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</row>
    <row r="9" customFormat="false" ht="13.7" hidden="false" customHeight="true" outlineLevel="0" collapsed="false">
      <c r="A9" s="144" t="s">
        <v>73</v>
      </c>
      <c r="B9" s="124" t="s">
        <v>153</v>
      </c>
      <c r="C9" s="145" t="n">
        <f aca="false">'[5]Power Desk Daily Price'!$AC9</f>
        <v>22.7952380952381</v>
      </c>
      <c r="D9" s="145" t="n">
        <f aca="true">IF(ISERROR((AVERAGE(OFFSET('[5]Curve Summary'!$D$6,23,0,4,1))*4+21*'[5]Curve Summary Backup'!$D$38)/25),'[5]Curve Summary Backup'!$D$38,(AVERAGE(OFFSET('[5]Curve Summary'!$D$6,23,0,4,1))*4+21*'[5]Curve Summary Backup'!$D$38)/25)</f>
        <v>27</v>
      </c>
      <c r="E9" s="145" t="n">
        <f aca="false">VLOOKUP(E$7,'[5]Curve Summary'!$A$7:$AG$54,4)</f>
        <v>34</v>
      </c>
      <c r="F9" s="146" t="n">
        <f aca="false">(C9*C$5+D9*D$5+E9*E$5)/(SUM(C$5:E$5))</f>
        <v>28.0900726392252</v>
      </c>
      <c r="G9" s="145" t="n">
        <f aca="false">AVERAGE(H9:I9)</f>
        <v>32.625</v>
      </c>
      <c r="H9" s="145" t="n">
        <f aca="false">AG9</f>
        <v>33.75</v>
      </c>
      <c r="I9" s="145" t="n">
        <f aca="false">AH9</f>
        <v>31.5</v>
      </c>
      <c r="J9" s="145" t="n">
        <f aca="false">AVERAGE(K9:L9)</f>
        <v>27.625</v>
      </c>
      <c r="K9" s="145" t="n">
        <f aca="false">AI9</f>
        <v>28</v>
      </c>
      <c r="L9" s="145" t="n">
        <f aca="false">AJ9</f>
        <v>27.25</v>
      </c>
      <c r="M9" s="145" t="n">
        <f aca="false">AK9</f>
        <v>26.5</v>
      </c>
      <c r="N9" s="145" t="n">
        <f aca="false">AL9</f>
        <v>28</v>
      </c>
      <c r="O9" s="145" t="n">
        <f aca="false">AVERAGE(P9:Q9)</f>
        <v>44.5</v>
      </c>
      <c r="P9" s="147" t="n">
        <f aca="false">AM9</f>
        <v>40.5</v>
      </c>
      <c r="Q9" s="145" t="n">
        <f aca="false">AN9</f>
        <v>48.5</v>
      </c>
      <c r="R9" s="145" t="n">
        <f aca="false">AO9</f>
        <v>40.5</v>
      </c>
      <c r="S9" s="145" t="n">
        <f aca="false">AVERAGE(T9:V9)</f>
        <v>34.4166666666667</v>
      </c>
      <c r="T9" s="145" t="n">
        <f aca="false">AP9</f>
        <v>35.25</v>
      </c>
      <c r="U9" s="145" t="n">
        <f aca="false">AQ9</f>
        <v>33</v>
      </c>
      <c r="V9" s="145" t="n">
        <f aca="false">AR9</f>
        <v>35</v>
      </c>
      <c r="W9" s="146" t="n">
        <f aca="false">SUM(AG28:AR28)/SUM($AG$5:$AR$5)</f>
        <v>34.0264705882353</v>
      </c>
      <c r="X9" s="145" t="n">
        <f aca="false">SUM(AS28:BD28)/SUM($AS$5:$BD$5)</f>
        <v>36.0411764705882</v>
      </c>
      <c r="Y9" s="145" t="n">
        <f aca="false">SUM(BE28:BR28)/SUM($BE$5:$BR$5)</f>
        <v>35.5956711409396</v>
      </c>
      <c r="Z9" s="145" t="n">
        <f aca="false">SUM(BQ28:CB28)/SUM($BQ$5:$CB$5)</f>
        <v>35.7702745098039</v>
      </c>
      <c r="AA9" s="145" t="n">
        <f aca="false">SUM(CC28:DX28)/SUM($CC$5:$DX$5)</f>
        <v>36.5732941176471</v>
      </c>
      <c r="AB9" s="148" t="n">
        <f aca="false">SUM(DY28:EJ28)/SUM($DY$5:$EJ$5)</f>
        <v>37.759453125</v>
      </c>
      <c r="AC9" s="149" t="n">
        <f aca="false">(C9*C$5+D9*D$5+E9*E$5+SUM(AG28:EJ28))/(SUM(C$5:E$5)+SUM($AG$5:$EJ$5))</f>
        <v>35.9544905751864</v>
      </c>
      <c r="AD9" s="150"/>
      <c r="AE9" s="150"/>
      <c r="AF9" s="151"/>
      <c r="AG9" s="147" t="n">
        <f aca="false">VLOOKUP(AG$7,'[5]Curve Summary'!$A$7:$AG$161,4)</f>
        <v>33.75</v>
      </c>
      <c r="AH9" s="147" t="n">
        <f aca="false">VLOOKUP(AH$7,'[5]Curve Summary'!$A$7:$AG$161,4)</f>
        <v>31.5</v>
      </c>
      <c r="AI9" s="147" t="n">
        <f aca="false">VLOOKUP(AI$7,'[5]Curve Summary'!$A$7:$AG$161,4)</f>
        <v>28</v>
      </c>
      <c r="AJ9" s="147" t="n">
        <f aca="false">VLOOKUP(AJ$7,'[5]Curve Summary'!$A$7:$AG$161,4)</f>
        <v>27.25</v>
      </c>
      <c r="AK9" s="147" t="n">
        <f aca="false">VLOOKUP(AK$7,'[5]Curve Summary'!$A$7:$AG$161,4)</f>
        <v>26.5</v>
      </c>
      <c r="AL9" s="147" t="n">
        <f aca="false">VLOOKUP(AL$7,'[5]Curve Summary'!$A$7:$AG$161,4)</f>
        <v>28</v>
      </c>
      <c r="AM9" s="147" t="n">
        <f aca="false">VLOOKUP(AM$7,'[5]Curve Summary'!$A$7:$AG$161,4)</f>
        <v>40.5</v>
      </c>
      <c r="AN9" s="147" t="n">
        <f aca="false">VLOOKUP(AN$7,'[5]Curve Summary'!$A$7:$AG$161,4)</f>
        <v>48.5</v>
      </c>
      <c r="AO9" s="147" t="n">
        <f aca="false">VLOOKUP(AO$7,'[5]Curve Summary'!$A$7:$AG$161,4)</f>
        <v>40.5</v>
      </c>
      <c r="AP9" s="147" t="n">
        <f aca="false">VLOOKUP(AP$7,'[5]Curve Summary'!$A$7:$AG$161,4)</f>
        <v>35.25</v>
      </c>
      <c r="AQ9" s="147" t="n">
        <f aca="false">VLOOKUP(AQ$7,'[5]Curve Summary'!$A$7:$AG$161,4)</f>
        <v>33</v>
      </c>
      <c r="AR9" s="147" t="n">
        <f aca="false">VLOOKUP(AR$7,'[5]Curve Summary'!$A$7:$AG$161,4)</f>
        <v>35</v>
      </c>
      <c r="AS9" s="147" t="n">
        <f aca="false">VLOOKUP(AS$7,'[5]Curve Summary'!$A$7:$AG$161,4)</f>
        <v>38</v>
      </c>
      <c r="AT9" s="147" t="n">
        <f aca="false">VLOOKUP(AT$7,'[5]Curve Summary'!$A$7:$AG$161,4)</f>
        <v>35</v>
      </c>
      <c r="AU9" s="147" t="n">
        <f aca="false">VLOOKUP(AU$7,'[5]Curve Summary'!$A$7:$AG$161,4)</f>
        <v>31</v>
      </c>
      <c r="AV9" s="147" t="n">
        <f aca="false">VLOOKUP(AV$7,'[5]Curve Summary'!$A$7:$AG$161,4)</f>
        <v>29.5</v>
      </c>
      <c r="AW9" s="147" t="n">
        <f aca="false">VLOOKUP(AW$7,'[5]Curve Summary'!$A$7:$AG$161,4)</f>
        <v>25</v>
      </c>
      <c r="AX9" s="147" t="n">
        <f aca="false">VLOOKUP(AX$7,'[5]Curve Summary'!$A$7:$AG$161,4)</f>
        <v>26</v>
      </c>
      <c r="AY9" s="147" t="n">
        <f aca="false">VLOOKUP(AY$7,'[5]Curve Summary'!$A$7:$AG$161,4)</f>
        <v>45</v>
      </c>
      <c r="AZ9" s="147" t="n">
        <f aca="false">VLOOKUP(AZ$7,'[5]Curve Summary'!$A$7:$AG$161,4)</f>
        <v>53</v>
      </c>
      <c r="BA9" s="147" t="n">
        <f aca="false">VLOOKUP(BA$7,'[5]Curve Summary'!$A$7:$AG$161,4)</f>
        <v>42.5</v>
      </c>
      <c r="BB9" s="147" t="n">
        <f aca="false">VLOOKUP(BB$7,'[5]Curve Summary'!$A$7:$AG$161,4)</f>
        <v>36</v>
      </c>
      <c r="BC9" s="147" t="n">
        <f aca="false">VLOOKUP(BC$7,'[5]Curve Summary'!$A$7:$AG$161,4)</f>
        <v>34</v>
      </c>
      <c r="BD9" s="147" t="n">
        <f aca="false">VLOOKUP(BD$7,'[5]Curve Summary'!$A$7:$AG$161,4)</f>
        <v>37</v>
      </c>
      <c r="BE9" s="147" t="n">
        <f aca="false">VLOOKUP(BE$7,'[5]Curve Summary'!$A$7:$AG$161,4)</f>
        <v>37.12</v>
      </c>
      <c r="BF9" s="147" t="n">
        <f aca="false">VLOOKUP(BF$7,'[5]Curve Summary'!$A$7:$AG$161,4)</f>
        <v>34.62</v>
      </c>
      <c r="BG9" s="147" t="n">
        <f aca="false">VLOOKUP(BG$7,'[5]Curve Summary'!$A$7:$AG$161,4)</f>
        <v>31.28</v>
      </c>
      <c r="BH9" s="147" t="n">
        <f aca="false">VLOOKUP(BH$7,'[5]Curve Summary'!$A$7:$AG$161,4)</f>
        <v>30.03</v>
      </c>
      <c r="BI9" s="147" t="n">
        <f aca="false">VLOOKUP(BI$7,'[5]Curve Summary'!$A$7:$AG$161,4)</f>
        <v>26.27</v>
      </c>
      <c r="BJ9" s="147" t="n">
        <f aca="false">VLOOKUP(BJ$7,'[5]Curve Summary'!$A$7:$AG$161,4)</f>
        <v>27.11</v>
      </c>
      <c r="BK9" s="147" t="n">
        <f aca="false">VLOOKUP(BK$7,'[5]Curve Summary'!$A$7:$AG$161,4)</f>
        <v>43.05</v>
      </c>
      <c r="BL9" s="147" t="n">
        <f aca="false">VLOOKUP(BL$7,'[5]Curve Summary'!$A$7:$AG$161,4)</f>
        <v>49.77</v>
      </c>
      <c r="BM9" s="147" t="n">
        <f aca="false">VLOOKUP(BM$7,'[5]Curve Summary'!$A$7:$AG$161,4)</f>
        <v>40.98</v>
      </c>
      <c r="BN9" s="147" t="n">
        <f aca="false">VLOOKUP(BN$7,'[5]Curve Summary'!$A$7:$AG$161,4)</f>
        <v>35.53</v>
      </c>
      <c r="BO9" s="147" t="n">
        <f aca="false">VLOOKUP(BO$7,'[5]Curve Summary'!$A$7:$AG$161,4)</f>
        <v>33.86</v>
      </c>
      <c r="BP9" s="147" t="n">
        <f aca="false">VLOOKUP(BP$7,'[5]Curve Summary'!$A$7:$AG$161,4)</f>
        <v>36.39</v>
      </c>
      <c r="BQ9" s="147" t="n">
        <f aca="false">VLOOKUP(BQ$7,'[5]Curve Summary'!$A$7:$AG$161,4)</f>
        <v>37.14</v>
      </c>
      <c r="BR9" s="147" t="n">
        <f aca="false">VLOOKUP(BR$7,'[5]Curve Summary'!$A$7:$AG$161,4)</f>
        <v>35</v>
      </c>
      <c r="BS9" s="147" t="n">
        <f aca="false">VLOOKUP(BS$7,'[5]Curve Summary'!$A$7:$AG$161,4)</f>
        <v>32.14</v>
      </c>
      <c r="BT9" s="147" t="n">
        <f aca="false">VLOOKUP(BT$7,'[5]Curve Summary'!$A$7:$AG$161,4)</f>
        <v>31.07</v>
      </c>
      <c r="BU9" s="147" t="n">
        <f aca="false">VLOOKUP(BU$7,'[5]Curve Summary'!$A$7:$AG$161,4)</f>
        <v>27.85</v>
      </c>
      <c r="BV9" s="147" t="n">
        <f aca="false">VLOOKUP(BV$7,'[5]Curve Summary'!$A$7:$AG$161,4)</f>
        <v>28.57</v>
      </c>
      <c r="BW9" s="147" t="n">
        <f aca="false">VLOOKUP(BW$7,'[5]Curve Summary'!$A$7:$AG$161,4)</f>
        <v>42.21</v>
      </c>
      <c r="BX9" s="147" t="n">
        <f aca="false">VLOOKUP(BX$7,'[5]Curve Summary'!$A$7:$AG$161,4)</f>
        <v>47.97</v>
      </c>
      <c r="BY9" s="147" t="n">
        <f aca="false">VLOOKUP(BY$7,'[5]Curve Summary'!$A$7:$AG$161,4)</f>
        <v>40.44</v>
      </c>
      <c r="BZ9" s="147" t="n">
        <f aca="false">VLOOKUP(BZ$7,'[5]Curve Summary'!$A$7:$AG$161,4)</f>
        <v>35.78</v>
      </c>
      <c r="CA9" s="147" t="n">
        <f aca="false">VLOOKUP(CA$7,'[5]Curve Summary'!$A$7:$AG$161,4)</f>
        <v>34.35</v>
      </c>
      <c r="CB9" s="147" t="n">
        <f aca="false">VLOOKUP(CB$7,'[5]Curve Summary'!$A$7:$AG$161,4)</f>
        <v>36.52</v>
      </c>
      <c r="CC9" s="147" t="n">
        <f aca="false">VLOOKUP(CC$7,'[5]Curve Summary'!$A$7:$AG$161,4)</f>
        <v>37.26</v>
      </c>
      <c r="CD9" s="147" t="n">
        <f aca="false">VLOOKUP(CD$7,'[5]Curve Summary'!$A$7:$AG$161,4)</f>
        <v>35.32</v>
      </c>
      <c r="CE9" s="147" t="n">
        <f aca="false">VLOOKUP(CE$7,'[5]Curve Summary'!$A$7:$AG$161,4)</f>
        <v>32.72</v>
      </c>
      <c r="CF9" s="147" t="n">
        <f aca="false">VLOOKUP(CF$7,'[5]Curve Summary'!$A$7:$AG$161,4)</f>
        <v>31.76</v>
      </c>
      <c r="CG9" s="147" t="n">
        <f aca="false">VLOOKUP(CG$7,'[5]Curve Summary'!$A$7:$AG$161,4)</f>
        <v>28.84</v>
      </c>
      <c r="CH9" s="147" t="n">
        <f aca="false">VLOOKUP(CH$7,'[5]Curve Summary'!$A$7:$AG$161,4)</f>
        <v>29.5</v>
      </c>
      <c r="CI9" s="147" t="n">
        <f aca="false">VLOOKUP(CI$7,'[5]Curve Summary'!$A$7:$AG$161,4)</f>
        <v>41.86</v>
      </c>
      <c r="CJ9" s="147" t="n">
        <f aca="false">VLOOKUP(CJ$7,'[5]Curve Summary'!$A$7:$AG$161,4)</f>
        <v>47.07</v>
      </c>
      <c r="CK9" s="147" t="n">
        <f aca="false">VLOOKUP(CK$7,'[5]Curve Summary'!$A$7:$AG$161,4)</f>
        <v>40.25</v>
      </c>
      <c r="CL9" s="147" t="n">
        <f aca="false">VLOOKUP(CL$7,'[5]Curve Summary'!$A$7:$AG$161,4)</f>
        <v>36.03</v>
      </c>
      <c r="CM9" s="147" t="n">
        <f aca="false">VLOOKUP(CM$7,'[5]Curve Summary'!$A$7:$AG$161,4)</f>
        <v>34.73</v>
      </c>
      <c r="CN9" s="147" t="n">
        <f aca="false">VLOOKUP(CN$7,'[5]Curve Summary'!$A$7:$AG$161,4)</f>
        <v>36.7</v>
      </c>
      <c r="CO9" s="147" t="n">
        <f aca="false">VLOOKUP(CO$7,'[5]Curve Summary'!$A$7:$AG$161,4)</f>
        <v>37.37</v>
      </c>
      <c r="CP9" s="147" t="n">
        <f aca="false">VLOOKUP(CP$7,'[5]Curve Summary'!$A$7:$AG$161,4)</f>
        <v>35.61</v>
      </c>
      <c r="CQ9" s="147" t="n">
        <f aca="false">VLOOKUP(CQ$7,'[5]Curve Summary'!$A$7:$AG$161,4)</f>
        <v>33.27</v>
      </c>
      <c r="CR9" s="147" t="n">
        <f aca="false">VLOOKUP(CR$7,'[5]Curve Summary'!$A$7:$AG$161,4)</f>
        <v>32.4</v>
      </c>
      <c r="CS9" s="147" t="n">
        <f aca="false">VLOOKUP(CS$7,'[5]Curve Summary'!$A$7:$AG$161,4)</f>
        <v>29.76</v>
      </c>
      <c r="CT9" s="147" t="n">
        <f aca="false">VLOOKUP(CT$7,'[5]Curve Summary'!$A$7:$AG$161,4)</f>
        <v>30.35</v>
      </c>
      <c r="CU9" s="147" t="n">
        <f aca="false">VLOOKUP(CU$7,'[5]Curve Summary'!$A$7:$AG$161,4)</f>
        <v>41.56</v>
      </c>
      <c r="CV9" s="147" t="n">
        <f aca="false">VLOOKUP(CV$7,'[5]Curve Summary'!$A$7:$AG$161,4)</f>
        <v>46.29</v>
      </c>
      <c r="CW9" s="147" t="n">
        <f aca="false">VLOOKUP(CW$7,'[5]Curve Summary'!$A$7:$AG$161,4)</f>
        <v>40.11</v>
      </c>
      <c r="CX9" s="147" t="n">
        <f aca="false">VLOOKUP(CX$7,'[5]Curve Summary'!$A$7:$AG$161,4)</f>
        <v>36.29</v>
      </c>
      <c r="CY9" s="147" t="n">
        <f aca="false">VLOOKUP(CY$7,'[5]Curve Summary'!$A$7:$AG$161,4)</f>
        <v>35.12</v>
      </c>
      <c r="CZ9" s="147" t="n">
        <f aca="false">VLOOKUP(CZ$7,'[5]Curve Summary'!$A$7:$AG$161,4)</f>
        <v>36.9</v>
      </c>
      <c r="DA9" s="147" t="n">
        <f aca="false">VLOOKUP(DA$7,'[5]Curve Summary'!$A$7:$AG$161,4)</f>
        <v>37.79</v>
      </c>
      <c r="DB9" s="147" t="n">
        <f aca="false">VLOOKUP(DB$7,'[5]Curve Summary'!$A$7:$AG$161,4)</f>
        <v>36.16</v>
      </c>
      <c r="DC9" s="147" t="n">
        <f aca="false">VLOOKUP(DC$7,'[5]Curve Summary'!$A$7:$AG$161,4)</f>
        <v>33.97</v>
      </c>
      <c r="DD9" s="147" t="n">
        <f aca="false">VLOOKUP(DD$7,'[5]Curve Summary'!$A$7:$AG$161,4)</f>
        <v>33.16</v>
      </c>
      <c r="DE9" s="147" t="n">
        <f aca="false">VLOOKUP(DE$7,'[5]Curve Summary'!$A$7:$AG$161,4)</f>
        <v>30.69</v>
      </c>
      <c r="DF9" s="147" t="n">
        <f aca="false">VLOOKUP(DF$7,'[5]Curve Summary'!$A$7:$AG$161,4)</f>
        <v>31.25</v>
      </c>
      <c r="DG9" s="147" t="n">
        <f aca="false">VLOOKUP(DG$7,'[5]Curve Summary'!$A$7:$AG$161,4)</f>
        <v>41.71</v>
      </c>
      <c r="DH9" s="147" t="n">
        <f aca="false">VLOOKUP(DH$7,'[5]Curve Summary'!$A$7:$AG$161,4)</f>
        <v>46.12</v>
      </c>
      <c r="DI9" s="147" t="n">
        <f aca="false">VLOOKUP(DI$7,'[5]Curve Summary'!$A$7:$AG$161,4)</f>
        <v>40.36</v>
      </c>
      <c r="DJ9" s="147" t="n">
        <f aca="false">VLOOKUP(DJ$7,'[5]Curve Summary'!$A$7:$AG$161,4)</f>
        <v>36.79</v>
      </c>
      <c r="DK9" s="147" t="n">
        <f aca="false">VLOOKUP(DK$7,'[5]Curve Summary'!$A$7:$AG$161,4)</f>
        <v>35.7</v>
      </c>
      <c r="DL9" s="147" t="n">
        <f aca="false">VLOOKUP(DL$7,'[5]Curve Summary'!$A$7:$AG$161,4)</f>
        <v>37.36</v>
      </c>
      <c r="DM9" s="147" t="n">
        <f aca="false">VLOOKUP(DM$7,'[5]Curve Summary'!$A$7:$AG$161,4)</f>
        <v>38.22</v>
      </c>
      <c r="DN9" s="147" t="n">
        <f aca="false">VLOOKUP(DN$7,'[5]Curve Summary'!$A$7:$AG$161,4)</f>
        <v>36.69</v>
      </c>
      <c r="DO9" s="147" t="n">
        <f aca="false">VLOOKUP(DO$7,'[5]Curve Summary'!$A$7:$AG$161,4)</f>
        <v>34.66</v>
      </c>
      <c r="DP9" s="147" t="n">
        <f aca="false">VLOOKUP(DP$7,'[5]Curve Summary'!$A$7:$AG$161,4)</f>
        <v>33.9</v>
      </c>
      <c r="DQ9" s="147" t="n">
        <f aca="false">VLOOKUP(DQ$7,'[5]Curve Summary'!$A$7:$AG$161,4)</f>
        <v>31.6</v>
      </c>
      <c r="DR9" s="147" t="n">
        <f aca="false">VLOOKUP(DR$7,'[5]Curve Summary'!$A$7:$AG$161,4)</f>
        <v>32.12</v>
      </c>
      <c r="DS9" s="147" t="n">
        <f aca="false">VLOOKUP(DS$7,'[5]Curve Summary'!$A$7:$AG$161,4)</f>
        <v>41.87</v>
      </c>
      <c r="DT9" s="147" t="n">
        <f aca="false">VLOOKUP(DT$7,'[5]Curve Summary'!$A$7:$AG$161,4)</f>
        <v>45.99</v>
      </c>
      <c r="DU9" s="147" t="n">
        <f aca="false">VLOOKUP(DU$7,'[5]Curve Summary'!$A$7:$AG$161,4)</f>
        <v>40.61</v>
      </c>
      <c r="DV9" s="147" t="n">
        <f aca="false">VLOOKUP(DV$7,'[5]Curve Summary'!$A$7:$AG$161,4)</f>
        <v>37.29</v>
      </c>
      <c r="DW9" s="147" t="n">
        <f aca="false">VLOOKUP(DW$7,'[5]Curve Summary'!$A$7:$AG$161,4)</f>
        <v>36.27</v>
      </c>
      <c r="DX9" s="147" t="n">
        <f aca="false">VLOOKUP(DX$7,'[5]Curve Summary'!$A$7:$AG$161,4)</f>
        <v>37.82</v>
      </c>
      <c r="DY9" s="147" t="n">
        <f aca="false">VLOOKUP(DY$7,'[5]Curve Summary'!$A$7:$AG$161,4)</f>
        <v>38.65</v>
      </c>
      <c r="DZ9" s="147" t="n">
        <f aca="false">VLOOKUP(DZ$7,'[5]Curve Summary'!$A$7:$AG$161,4)</f>
        <v>37.23</v>
      </c>
      <c r="EA9" s="147" t="n">
        <f aca="false">VLOOKUP(EA$7,'[5]Curve Summary'!$A$7:$AG$161,4)</f>
        <v>35.33</v>
      </c>
      <c r="EB9" s="147" t="n">
        <f aca="false">VLOOKUP(EB$7,'[5]Curve Summary'!$A$7:$AG$161,4)</f>
        <v>34.62</v>
      </c>
      <c r="EC9" s="147" t="n">
        <f aca="false">VLOOKUP(EC$7,'[5]Curve Summary'!$A$7:$AG$161,4)</f>
        <v>32.48</v>
      </c>
      <c r="ED9" s="147" t="n">
        <f aca="false">VLOOKUP(ED$7,'[5]Curve Summary'!$A$7:$AG$161,4)</f>
        <v>32.97</v>
      </c>
      <c r="EE9" s="147" t="n">
        <f aca="false">VLOOKUP(EE$7,'[5]Curve Summary'!$A$7:$AG$161,4)</f>
        <v>42.06</v>
      </c>
      <c r="EF9" s="147" t="n">
        <f aca="false">VLOOKUP(EF$7,'[5]Curve Summary'!$A$7:$AG$161,4)</f>
        <v>45.9</v>
      </c>
      <c r="EG9" s="147" t="n">
        <f aca="false">VLOOKUP(EG$7,'[5]Curve Summary'!$A$7:$AG$161,4)</f>
        <v>40.89</v>
      </c>
      <c r="EH9" s="147" t="n">
        <f aca="false">VLOOKUP(EH$7,'[5]Curve Summary'!$A$7:$AG$161,4)</f>
        <v>37.79</v>
      </c>
      <c r="EI9" s="147" t="n">
        <f aca="false">VLOOKUP(EI$7,'[5]Curve Summary'!$A$7:$AG$161,4)</f>
        <v>36.84</v>
      </c>
      <c r="EJ9" s="147" t="n">
        <f aca="false">VLOOKUP(EJ$7,'[5]Curve Summary'!$A$7:$AG$161,4)</f>
        <v>38.29</v>
      </c>
    </row>
    <row r="10" customFormat="false" ht="13.7" hidden="false" customHeight="true" outlineLevel="0" collapsed="false">
      <c r="A10" s="152" t="s">
        <v>154</v>
      </c>
      <c r="B10" s="153" t="s">
        <v>155</v>
      </c>
      <c r="C10" s="147" t="n">
        <f aca="false">'[5]Power Desk Daily Price'!$AC10</f>
        <v>23.5</v>
      </c>
      <c r="D10" s="147" t="n">
        <f aca="true">IF(ISERROR((AVERAGE(OFFSET('[5]Curve Summary'!$C$6,23,0,4,1))*4+21*'[5]Curve Summary Backup'!$C$38)/25),'[5]Curve Summary Backup'!$C$38,(AVERAGE(OFFSET('[5]Curve Summary'!$C$6,23,0,4,1))*4+21*'[5]Curve Summary Backup'!$C$38)/25)</f>
        <v>27.75</v>
      </c>
      <c r="E10" s="147" t="n">
        <f aca="false">VLOOKUP(E$7,'[5]Curve Summary'!$A$7:$AG$55,3)</f>
        <v>34.25</v>
      </c>
      <c r="F10" s="154" t="n">
        <f aca="false">(C10*C$5+D10*D$5+E10*E$5)/(SUM(C$5:E$5))</f>
        <v>28.6567796610169</v>
      </c>
      <c r="G10" s="147" t="n">
        <f aca="false">AVERAGE(H10:I10)</f>
        <v>32.45</v>
      </c>
      <c r="H10" s="147" t="n">
        <f aca="false">AG10</f>
        <v>33.5</v>
      </c>
      <c r="I10" s="147" t="n">
        <f aca="false">AH10</f>
        <v>31.4</v>
      </c>
      <c r="J10" s="147" t="n">
        <f aca="false">AVERAGE(K10:L10)</f>
        <v>28.625</v>
      </c>
      <c r="K10" s="147" t="n">
        <f aca="false">AI10</f>
        <v>28</v>
      </c>
      <c r="L10" s="147" t="n">
        <f aca="false">AJ10</f>
        <v>29.25</v>
      </c>
      <c r="M10" s="147" t="n">
        <f aca="false">AK10</f>
        <v>29</v>
      </c>
      <c r="N10" s="147" t="n">
        <f aca="false">AL10</f>
        <v>30.5</v>
      </c>
      <c r="O10" s="147" t="n">
        <f aca="false">AVERAGE(P10:Q10)</f>
        <v>47.25</v>
      </c>
      <c r="P10" s="147" t="n">
        <f aca="false">AM10</f>
        <v>43.5</v>
      </c>
      <c r="Q10" s="147" t="n">
        <f aca="false">AN10</f>
        <v>51</v>
      </c>
      <c r="R10" s="147" t="n">
        <f aca="false">AO10</f>
        <v>44</v>
      </c>
      <c r="S10" s="147" t="n">
        <f aca="false">AVERAGE(T10:V10)</f>
        <v>33.3333333333333</v>
      </c>
      <c r="T10" s="147" t="n">
        <f aca="false">AP10</f>
        <v>34</v>
      </c>
      <c r="U10" s="147" t="n">
        <f aca="false">AQ10</f>
        <v>32</v>
      </c>
      <c r="V10" s="147" t="n">
        <f aca="false">AR10</f>
        <v>34</v>
      </c>
      <c r="W10" s="154" t="n">
        <f aca="false">SUM(AG29:AR29)/SUM($AG$5:$AR$5)</f>
        <v>35.056862745098</v>
      </c>
      <c r="X10" s="147" t="n">
        <f aca="false">SUM(AS29:BD29)/SUM($AS$5:$BD$5)</f>
        <v>37.5098039215686</v>
      </c>
      <c r="Y10" s="147" t="n">
        <f aca="false">SUM(BE29:BR29)/SUM($BE$5:$BR$5)</f>
        <v>37.0564765100671</v>
      </c>
      <c r="Z10" s="147" t="n">
        <f aca="false">SUM(BQ29:CB29)/SUM($BQ$5:$CB$5)</f>
        <v>37.4888235294118</v>
      </c>
      <c r="AA10" s="147" t="n">
        <f aca="false">SUM(CC29:DX29)/SUM($CC$5:$DX$5)</f>
        <v>39.6776960784314</v>
      </c>
      <c r="AB10" s="155" t="n">
        <f aca="false">SUM(DY29:EJ29)/SUM($DY$5:$EJ$5)</f>
        <v>42.226796875</v>
      </c>
      <c r="AC10" s="156" t="n">
        <f aca="false">(C10*C$5+D10*D$5+E10*E$5+SUM(AG29:EJ29))/(SUM(C$5:E$5)+SUM($AG$5:$EJ$5))</f>
        <v>38.4397878659313</v>
      </c>
      <c r="AD10" s="150"/>
      <c r="AE10" s="150"/>
      <c r="AF10" s="151"/>
      <c r="AG10" s="157" t="n">
        <f aca="false">VLOOKUP(AG$7,'[5]Curve Summary'!$A$8:$AG$161,3)</f>
        <v>33.5</v>
      </c>
      <c r="AH10" s="157" t="n">
        <f aca="false">VLOOKUP(AH$7,'[5]Curve Summary'!$A$8:$AG$161,3)</f>
        <v>31.4</v>
      </c>
      <c r="AI10" s="157" t="n">
        <f aca="false">VLOOKUP(AI$7,'[5]Curve Summary'!$A$8:$AG$161,3)</f>
        <v>28</v>
      </c>
      <c r="AJ10" s="157" t="n">
        <f aca="false">VLOOKUP(AJ$7,'[5]Curve Summary'!$A$8:$AG$161,3)</f>
        <v>29.25</v>
      </c>
      <c r="AK10" s="157" t="n">
        <f aca="false">VLOOKUP(AK$7,'[5]Curve Summary'!$A$8:$AG$161,3)</f>
        <v>29</v>
      </c>
      <c r="AL10" s="157" t="n">
        <f aca="false">VLOOKUP(AL$7,'[5]Curve Summary'!$A$8:$AG$161,3)</f>
        <v>30.5</v>
      </c>
      <c r="AM10" s="157" t="n">
        <f aca="false">VLOOKUP(AM$7,'[5]Curve Summary'!$A$8:$AG$161,3)</f>
        <v>43.5</v>
      </c>
      <c r="AN10" s="157" t="n">
        <f aca="false">VLOOKUP(AN$7,'[5]Curve Summary'!$A$8:$AG$161,3)</f>
        <v>51</v>
      </c>
      <c r="AO10" s="157" t="n">
        <f aca="false">VLOOKUP(AO$7,'[5]Curve Summary'!$A$8:$AG$161,3)</f>
        <v>44</v>
      </c>
      <c r="AP10" s="157" t="n">
        <f aca="false">VLOOKUP(AP$7,'[5]Curve Summary'!$A$8:$AG$161,3)</f>
        <v>34</v>
      </c>
      <c r="AQ10" s="157" t="n">
        <f aca="false">VLOOKUP(AQ$7,'[5]Curve Summary'!$A$8:$AG$161,3)</f>
        <v>32</v>
      </c>
      <c r="AR10" s="157" t="n">
        <f aca="false">VLOOKUP(AR$7,'[5]Curve Summary'!$A$8:$AG$161,3)</f>
        <v>34</v>
      </c>
      <c r="AS10" s="157" t="n">
        <f aca="false">VLOOKUP(AS$7,'[5]Curve Summary'!$A$8:$AG$161,3)</f>
        <v>37</v>
      </c>
      <c r="AT10" s="157" t="n">
        <f aca="false">VLOOKUP(AT$7,'[5]Curve Summary'!$A$8:$AG$161,3)</f>
        <v>34</v>
      </c>
      <c r="AU10" s="157" t="n">
        <f aca="false">VLOOKUP(AU$7,'[5]Curve Summary'!$A$8:$AG$161,3)</f>
        <v>31</v>
      </c>
      <c r="AV10" s="157" t="n">
        <f aca="false">VLOOKUP(AV$7,'[5]Curve Summary'!$A$8:$AG$161,3)</f>
        <v>32.5</v>
      </c>
      <c r="AW10" s="157" t="n">
        <f aca="false">VLOOKUP(AW$7,'[5]Curve Summary'!$A$8:$AG$161,3)</f>
        <v>28.25</v>
      </c>
      <c r="AX10" s="157" t="n">
        <f aca="false">VLOOKUP(AX$7,'[5]Curve Summary'!$A$8:$AG$161,3)</f>
        <v>29.25</v>
      </c>
      <c r="AY10" s="157" t="n">
        <f aca="false">VLOOKUP(AY$7,'[5]Curve Summary'!$A$8:$AG$161,3)</f>
        <v>49.5</v>
      </c>
      <c r="AZ10" s="157" t="n">
        <f aca="false">VLOOKUP(AZ$7,'[5]Curve Summary'!$A$8:$AG$161,3)</f>
        <v>56.5</v>
      </c>
      <c r="BA10" s="157" t="n">
        <f aca="false">VLOOKUP(BA$7,'[5]Curve Summary'!$A$8:$AG$161,3)</f>
        <v>46</v>
      </c>
      <c r="BB10" s="157" t="n">
        <f aca="false">VLOOKUP(BB$7,'[5]Curve Summary'!$A$8:$AG$161,3)</f>
        <v>35.5</v>
      </c>
      <c r="BC10" s="157" t="n">
        <f aca="false">VLOOKUP(BC$7,'[5]Curve Summary'!$A$8:$AG$161,3)</f>
        <v>33.5</v>
      </c>
      <c r="BD10" s="157" t="n">
        <f aca="false">VLOOKUP(BD$7,'[5]Curve Summary'!$A$8:$AG$161,3)</f>
        <v>36.5</v>
      </c>
      <c r="BE10" s="157" t="n">
        <f aca="false">VLOOKUP(BE$7,'[5]Curve Summary'!$A$8:$AG$161,3)</f>
        <v>36.79</v>
      </c>
      <c r="BF10" s="157" t="n">
        <f aca="false">VLOOKUP(BF$7,'[5]Curve Summary'!$A$8:$AG$161,3)</f>
        <v>34.26</v>
      </c>
      <c r="BG10" s="157" t="n">
        <f aca="false">VLOOKUP(BG$7,'[5]Curve Summary'!$A$8:$AG$161,3)</f>
        <v>31.74</v>
      </c>
      <c r="BH10" s="157" t="n">
        <f aca="false">VLOOKUP(BH$7,'[5]Curve Summary'!$A$8:$AG$161,3)</f>
        <v>33.01</v>
      </c>
      <c r="BI10" s="157" t="n">
        <f aca="false">VLOOKUP(BI$7,'[5]Curve Summary'!$A$8:$AG$161,3)</f>
        <v>29.43</v>
      </c>
      <c r="BJ10" s="157" t="n">
        <f aca="false">VLOOKUP(BJ$7,'[5]Curve Summary'!$A$8:$AG$161,3)</f>
        <v>30.28</v>
      </c>
      <c r="BK10" s="157" t="n">
        <f aca="false">VLOOKUP(BK$7,'[5]Curve Summary'!$A$8:$AG$161,3)</f>
        <v>47.38</v>
      </c>
      <c r="BL10" s="157" t="n">
        <f aca="false">VLOOKUP(BL$7,'[5]Curve Summary'!$A$8:$AG$161,3)</f>
        <v>53.3</v>
      </c>
      <c r="BM10" s="157" t="n">
        <f aca="false">VLOOKUP(BM$7,'[5]Curve Summary'!$A$8:$AG$161,3)</f>
        <v>44.44</v>
      </c>
      <c r="BN10" s="157" t="n">
        <f aca="false">VLOOKUP(BN$7,'[5]Curve Summary'!$A$8:$AG$161,3)</f>
        <v>35.58</v>
      </c>
      <c r="BO10" s="157" t="n">
        <f aca="false">VLOOKUP(BO$7,'[5]Curve Summary'!$A$8:$AG$161,3)</f>
        <v>33.89</v>
      </c>
      <c r="BP10" s="157" t="n">
        <f aca="false">VLOOKUP(BP$7,'[5]Curve Summary'!$A$8:$AG$161,3)</f>
        <v>36.43</v>
      </c>
      <c r="BQ10" s="157" t="n">
        <f aca="false">VLOOKUP(BQ$7,'[5]Curve Summary'!$A$8:$AG$161,3)</f>
        <v>37.06</v>
      </c>
      <c r="BR10" s="157" t="n">
        <f aca="false">VLOOKUP(BR$7,'[5]Curve Summary'!$A$8:$AG$161,3)</f>
        <v>34.91</v>
      </c>
      <c r="BS10" s="157" t="n">
        <f aca="false">VLOOKUP(BS$7,'[5]Curve Summary'!$A$8:$AG$161,3)</f>
        <v>32.76</v>
      </c>
      <c r="BT10" s="157" t="n">
        <f aca="false">VLOOKUP(BT$7,'[5]Curve Summary'!$A$8:$AG$161,3)</f>
        <v>33.85</v>
      </c>
      <c r="BU10" s="157" t="n">
        <f aca="false">VLOOKUP(BU$7,'[5]Curve Summary'!$A$8:$AG$161,3)</f>
        <v>30.79</v>
      </c>
      <c r="BV10" s="157" t="n">
        <f aca="false">VLOOKUP(BV$7,'[5]Curve Summary'!$A$8:$AG$161,3)</f>
        <v>31.53</v>
      </c>
      <c r="BW10" s="157" t="n">
        <f aca="false">VLOOKUP(BW$7,'[5]Curve Summary'!$A$8:$AG$161,3)</f>
        <v>46.17</v>
      </c>
      <c r="BX10" s="157" t="n">
        <f aca="false">VLOOKUP(BX$7,'[5]Curve Summary'!$A$8:$AG$161,3)</f>
        <v>51.25</v>
      </c>
      <c r="BY10" s="157" t="n">
        <f aca="false">VLOOKUP(BY$7,'[5]Curve Summary'!$A$8:$AG$161,3)</f>
        <v>43.67</v>
      </c>
      <c r="BZ10" s="157" t="n">
        <f aca="false">VLOOKUP(BZ$7,'[5]Curve Summary'!$A$8:$AG$161,3)</f>
        <v>36.09</v>
      </c>
      <c r="CA10" s="157" t="n">
        <f aca="false">VLOOKUP(CA$7,'[5]Curve Summary'!$A$8:$AG$161,3)</f>
        <v>34.66</v>
      </c>
      <c r="CB10" s="157" t="n">
        <f aca="false">VLOOKUP(CB$7,'[5]Curve Summary'!$A$8:$AG$161,3)</f>
        <v>36.84</v>
      </c>
      <c r="CC10" s="157" t="n">
        <f aca="false">VLOOKUP(CC$7,'[5]Curve Summary'!$A$8:$AG$161,3)</f>
        <v>37.83</v>
      </c>
      <c r="CD10" s="157" t="n">
        <f aca="false">VLOOKUP(CD$7,'[5]Curve Summary'!$A$8:$AG$161,3)</f>
        <v>35.86</v>
      </c>
      <c r="CE10" s="157" t="n">
        <f aca="false">VLOOKUP(CE$7,'[5]Curve Summary'!$A$8:$AG$161,3)</f>
        <v>33.88</v>
      </c>
      <c r="CF10" s="157" t="n">
        <f aca="false">VLOOKUP(CF$7,'[5]Curve Summary'!$A$8:$AG$161,3)</f>
        <v>34.89</v>
      </c>
      <c r="CG10" s="157" t="n">
        <f aca="false">VLOOKUP(CG$7,'[5]Curve Summary'!$A$8:$AG$161,3)</f>
        <v>32.09</v>
      </c>
      <c r="CH10" s="157" t="n">
        <f aca="false">VLOOKUP(CH$7,'[5]Curve Summary'!$A$8:$AG$161,3)</f>
        <v>32.76</v>
      </c>
      <c r="CI10" s="157" t="n">
        <f aca="false">VLOOKUP(CI$7,'[5]Curve Summary'!$A$8:$AG$161,3)</f>
        <v>46.21</v>
      </c>
      <c r="CJ10" s="157" t="n">
        <f aca="false">VLOOKUP(CJ$7,'[5]Curve Summary'!$A$8:$AG$161,3)</f>
        <v>50.88</v>
      </c>
      <c r="CK10" s="157" t="n">
        <f aca="false">VLOOKUP(CK$7,'[5]Curve Summary'!$A$8:$AG$161,3)</f>
        <v>43.93</v>
      </c>
      <c r="CL10" s="157" t="n">
        <f aca="false">VLOOKUP(CL$7,'[5]Curve Summary'!$A$8:$AG$161,3)</f>
        <v>36.97</v>
      </c>
      <c r="CM10" s="157" t="n">
        <f aca="false">VLOOKUP(CM$7,'[5]Curve Summary'!$A$8:$AG$161,3)</f>
        <v>35.65</v>
      </c>
      <c r="CN10" s="157" t="n">
        <f aca="false">VLOOKUP(CN$7,'[5]Curve Summary'!$A$8:$AG$161,3)</f>
        <v>37.66</v>
      </c>
      <c r="CO10" s="157" t="n">
        <f aca="false">VLOOKUP(CO$7,'[5]Curve Summary'!$A$8:$AG$161,3)</f>
        <v>38.8</v>
      </c>
      <c r="CP10" s="157" t="n">
        <f aca="false">VLOOKUP(CP$7,'[5]Curve Summary'!$A$8:$AG$161,3)</f>
        <v>36.98</v>
      </c>
      <c r="CQ10" s="157" t="n">
        <f aca="false">VLOOKUP(CQ$7,'[5]Curve Summary'!$A$8:$AG$161,3)</f>
        <v>35.17</v>
      </c>
      <c r="CR10" s="157" t="n">
        <f aca="false">VLOOKUP(CR$7,'[5]Curve Summary'!$A$8:$AG$161,3)</f>
        <v>36.1</v>
      </c>
      <c r="CS10" s="157" t="n">
        <f aca="false">VLOOKUP(CS$7,'[5]Curve Summary'!$A$8:$AG$161,3)</f>
        <v>33.51</v>
      </c>
      <c r="CT10" s="157" t="n">
        <f aca="false">VLOOKUP(CT$7,'[5]Curve Summary'!$A$8:$AG$161,3)</f>
        <v>34.14</v>
      </c>
      <c r="CU10" s="157" t="n">
        <f aca="false">VLOOKUP(CU$7,'[5]Curve Summary'!$A$8:$AG$161,3)</f>
        <v>46.54</v>
      </c>
      <c r="CV10" s="157" t="n">
        <f aca="false">VLOOKUP(CV$7,'[5]Curve Summary'!$A$8:$AG$161,3)</f>
        <v>50.85</v>
      </c>
      <c r="CW10" s="157" t="n">
        <f aca="false">VLOOKUP(CW$7,'[5]Curve Summary'!$A$8:$AG$161,3)</f>
        <v>44.43</v>
      </c>
      <c r="CX10" s="157" t="n">
        <f aca="false">VLOOKUP(CX$7,'[5]Curve Summary'!$A$8:$AG$161,3)</f>
        <v>38.02</v>
      </c>
      <c r="CY10" s="157" t="n">
        <f aca="false">VLOOKUP(CY$7,'[5]Curve Summary'!$A$8:$AG$161,3)</f>
        <v>36.81</v>
      </c>
      <c r="CZ10" s="157" t="n">
        <f aca="false">VLOOKUP(CZ$7,'[5]Curve Summary'!$A$8:$AG$161,3)</f>
        <v>38.66</v>
      </c>
      <c r="DA10" s="157" t="n">
        <f aca="false">VLOOKUP(DA$7,'[5]Curve Summary'!$A$8:$AG$161,3)</f>
        <v>39.76</v>
      </c>
      <c r="DB10" s="157" t="n">
        <f aca="false">VLOOKUP(DB$7,'[5]Curve Summary'!$A$8:$AG$161,3)</f>
        <v>38.05</v>
      </c>
      <c r="DC10" s="157" t="n">
        <f aca="false">VLOOKUP(DC$7,'[5]Curve Summary'!$A$8:$AG$161,3)</f>
        <v>36.34</v>
      </c>
      <c r="DD10" s="157" t="n">
        <f aca="false">VLOOKUP(DD$7,'[5]Curve Summary'!$A$8:$AG$161,3)</f>
        <v>37.22</v>
      </c>
      <c r="DE10" s="157" t="n">
        <f aca="false">VLOOKUP(DE$7,'[5]Curve Summary'!$A$8:$AG$161,3)</f>
        <v>34.78</v>
      </c>
      <c r="DF10" s="157" t="n">
        <f aca="false">VLOOKUP(DF$7,'[5]Curve Summary'!$A$8:$AG$161,3)</f>
        <v>35.38</v>
      </c>
      <c r="DG10" s="157" t="n">
        <f aca="false">VLOOKUP(DG$7,'[5]Curve Summary'!$A$8:$AG$161,3)</f>
        <v>47.07</v>
      </c>
      <c r="DH10" s="157" t="n">
        <f aca="false">VLOOKUP(DH$7,'[5]Curve Summary'!$A$8:$AG$161,3)</f>
        <v>51.13</v>
      </c>
      <c r="DI10" s="157" t="n">
        <f aca="false">VLOOKUP(DI$7,'[5]Curve Summary'!$A$8:$AG$161,3)</f>
        <v>45.09</v>
      </c>
      <c r="DJ10" s="157" t="n">
        <f aca="false">VLOOKUP(DJ$7,'[5]Curve Summary'!$A$8:$AG$161,3)</f>
        <v>39.04</v>
      </c>
      <c r="DK10" s="157" t="n">
        <f aca="false">VLOOKUP(DK$7,'[5]Curve Summary'!$A$8:$AG$161,3)</f>
        <v>37.9</v>
      </c>
      <c r="DL10" s="157" t="n">
        <f aca="false">VLOOKUP(DL$7,'[5]Curve Summary'!$A$8:$AG$161,3)</f>
        <v>39.65</v>
      </c>
      <c r="DM10" s="157" t="n">
        <f aca="false">VLOOKUP(DM$7,'[5]Curve Summary'!$A$8:$AG$161,3)</f>
        <v>40.83</v>
      </c>
      <c r="DN10" s="157" t="n">
        <f aca="false">VLOOKUP(DN$7,'[5]Curve Summary'!$A$8:$AG$161,3)</f>
        <v>39.21</v>
      </c>
      <c r="DO10" s="157" t="n">
        <f aca="false">VLOOKUP(DO$7,'[5]Curve Summary'!$A$8:$AG$161,3)</f>
        <v>37.6</v>
      </c>
      <c r="DP10" s="157" t="n">
        <f aca="false">VLOOKUP(DP$7,'[5]Curve Summary'!$A$8:$AG$161,3)</f>
        <v>38.43</v>
      </c>
      <c r="DQ10" s="157" t="n">
        <f aca="false">VLOOKUP(DQ$7,'[5]Curve Summary'!$A$8:$AG$161,3)</f>
        <v>36.13</v>
      </c>
      <c r="DR10" s="157" t="n">
        <f aca="false">VLOOKUP(DR$7,'[5]Curve Summary'!$A$8:$AG$161,3)</f>
        <v>36.69</v>
      </c>
      <c r="DS10" s="157" t="n">
        <f aca="false">VLOOKUP(DS$7,'[5]Curve Summary'!$A$8:$AG$161,3)</f>
        <v>47.73</v>
      </c>
      <c r="DT10" s="157" t="n">
        <f aca="false">VLOOKUP(DT$7,'[5]Curve Summary'!$A$8:$AG$161,3)</f>
        <v>51.56</v>
      </c>
      <c r="DU10" s="157" t="n">
        <f aca="false">VLOOKUP(DU$7,'[5]Curve Summary'!$A$8:$AG$161,3)</f>
        <v>45.86</v>
      </c>
      <c r="DV10" s="157" t="n">
        <f aca="false">VLOOKUP(DV$7,'[5]Curve Summary'!$A$8:$AG$161,3)</f>
        <v>40.16</v>
      </c>
      <c r="DW10" s="157" t="n">
        <f aca="false">VLOOKUP(DW$7,'[5]Curve Summary'!$A$8:$AG$161,3)</f>
        <v>39.08</v>
      </c>
      <c r="DX10" s="157" t="n">
        <f aca="false">VLOOKUP(DX$7,'[5]Curve Summary'!$A$8:$AG$161,3)</f>
        <v>40.73</v>
      </c>
      <c r="DY10" s="157" t="n">
        <f aca="false">VLOOKUP(DY$7,'[5]Curve Summary'!$A$8:$AG$161,3)</f>
        <v>41.89</v>
      </c>
      <c r="DZ10" s="157" t="n">
        <f aca="false">VLOOKUP(DZ$7,'[5]Curve Summary'!$A$8:$AG$161,3)</f>
        <v>40.37</v>
      </c>
      <c r="EA10" s="157" t="n">
        <f aca="false">VLOOKUP(EA$7,'[5]Curve Summary'!$A$8:$AG$161,3)</f>
        <v>38.85</v>
      </c>
      <c r="EB10" s="157" t="n">
        <f aca="false">VLOOKUP(EB$7,'[5]Curve Summary'!$A$8:$AG$161,3)</f>
        <v>39.63</v>
      </c>
      <c r="EC10" s="157" t="n">
        <f aca="false">VLOOKUP(EC$7,'[5]Curve Summary'!$A$8:$AG$161,3)</f>
        <v>37.46</v>
      </c>
      <c r="ED10" s="157" t="n">
        <f aca="false">VLOOKUP(ED$7,'[5]Curve Summary'!$A$8:$AG$161,3)</f>
        <v>37.99</v>
      </c>
      <c r="EE10" s="157" t="n">
        <f aca="false">VLOOKUP(EE$7,'[5]Curve Summary'!$A$8:$AG$161,3)</f>
        <v>48.41</v>
      </c>
      <c r="EF10" s="157" t="n">
        <f aca="false">VLOOKUP(EF$7,'[5]Curve Summary'!$A$8:$AG$161,3)</f>
        <v>52.03</v>
      </c>
      <c r="EG10" s="157" t="n">
        <f aca="false">VLOOKUP(EG$7,'[5]Curve Summary'!$A$8:$AG$161,3)</f>
        <v>46.65</v>
      </c>
      <c r="EH10" s="157" t="n">
        <f aca="false">VLOOKUP(EH$7,'[5]Curve Summary'!$A$8:$AG$161,3)</f>
        <v>41.27</v>
      </c>
      <c r="EI10" s="157" t="n">
        <f aca="false">VLOOKUP(EI$7,'[5]Curve Summary'!$A$8:$AG$161,3)</f>
        <v>40.25</v>
      </c>
      <c r="EJ10" s="157" t="n">
        <f aca="false">VLOOKUP(EJ$7,'[5]Curve Summary'!$A$8:$AG$161,3)</f>
        <v>41.81</v>
      </c>
    </row>
    <row r="11" customFormat="false" ht="13.7" hidden="false" customHeight="true" outlineLevel="0" collapsed="false">
      <c r="A11" s="152" t="s">
        <v>74</v>
      </c>
      <c r="B11" s="124"/>
      <c r="C11" s="147" t="n">
        <f aca="false">'[5]Power Desk Daily Price'!$AC11</f>
        <v>23.5409523809524</v>
      </c>
      <c r="D11" s="147" t="n">
        <f aca="true">IF(ISERROR((AVERAGE(OFFSET('[5]Curve Summary'!$E$6,23,0,4,1))*4+21*'[5]Curve Summary Backup'!$E$38)/25),'[5]Curve Summary Backup'!$E$38,(AVERAGE(OFFSET('[5]Curve Summary'!$E$6,23,0,4,1))*4+21*'[5]Curve Summary Backup'!$E$38)/25)</f>
        <v>26.9</v>
      </c>
      <c r="E11" s="147" t="n">
        <f aca="false">VLOOKUP(E$7,'[5]Curve Summary'!$A$7:$AG$55,5)</f>
        <v>32.75</v>
      </c>
      <c r="F11" s="154" t="n">
        <f aca="false">(C11*C$5+D11*D$5+E11*E$5)/(SUM(C$5:E$5))</f>
        <v>27.8582566585956</v>
      </c>
      <c r="G11" s="147" t="n">
        <f aca="false">AVERAGE(H11:I11)</f>
        <v>33.75</v>
      </c>
      <c r="H11" s="147" t="n">
        <f aca="false">AG11</f>
        <v>34</v>
      </c>
      <c r="I11" s="147" t="n">
        <f aca="false">AH11</f>
        <v>33.5</v>
      </c>
      <c r="J11" s="147" t="n">
        <f aca="false">AVERAGE(K11:L11)</f>
        <v>30.375</v>
      </c>
      <c r="K11" s="147" t="n">
        <f aca="false">AI11</f>
        <v>31.5</v>
      </c>
      <c r="L11" s="147" t="n">
        <f aca="false">AJ11</f>
        <v>29.25</v>
      </c>
      <c r="M11" s="147" t="n">
        <f aca="false">AK11</f>
        <v>29.25</v>
      </c>
      <c r="N11" s="147" t="n">
        <f aca="false">AL11</f>
        <v>36</v>
      </c>
      <c r="O11" s="147" t="n">
        <f aca="false">AVERAGE(P11:Q11)</f>
        <v>47.5</v>
      </c>
      <c r="P11" s="147" t="n">
        <f aca="false">AM11</f>
        <v>44</v>
      </c>
      <c r="Q11" s="147" t="n">
        <f aca="false">AN11</f>
        <v>51</v>
      </c>
      <c r="R11" s="147" t="n">
        <f aca="false">AO11</f>
        <v>43</v>
      </c>
      <c r="S11" s="147" t="n">
        <f aca="false">AVERAGE(T11:V11)</f>
        <v>36.25</v>
      </c>
      <c r="T11" s="147" t="n">
        <f aca="false">AP11</f>
        <v>37</v>
      </c>
      <c r="U11" s="147" t="n">
        <f aca="false">AQ11</f>
        <v>34.75</v>
      </c>
      <c r="V11" s="147" t="n">
        <f aca="false">AR11</f>
        <v>37</v>
      </c>
      <c r="W11" s="154" t="n">
        <f aca="false">SUM(AG30:AR30)/SUM($AG$5:$AR$5)</f>
        <v>36.7039215686275</v>
      </c>
      <c r="X11" s="147" t="n">
        <f aca="false">SUM(AS30:BD30)/SUM($AS$5:$BD$5)</f>
        <v>40.0049019607843</v>
      </c>
      <c r="Y11" s="147" t="n">
        <f aca="false">SUM(BE30:BR30)/SUM($BE$5:$BR$5)</f>
        <v>40.2026510067114</v>
      </c>
      <c r="Z11" s="147" t="n">
        <f aca="false">SUM(BQ30:CB30)/SUM($BQ$5:$CB$5)</f>
        <v>40.6470588235294</v>
      </c>
      <c r="AA11" s="147" t="n">
        <f aca="false">SUM(CC30:DX30)/SUM($CC$5:$DX$5)</f>
        <v>41.2476470588235</v>
      </c>
      <c r="AB11" s="155" t="n">
        <f aca="false">SUM(DY30:EJ30)/SUM($DY$5:$EJ$5)</f>
        <v>42.1148046875</v>
      </c>
      <c r="AC11" s="156" t="n">
        <f aca="false">(C11*C$5+D11*D$5+E11*E$5+SUM(AG30:EJ30))/(SUM(C$5:E$5)+SUM($AG$5:$EJ$5))</f>
        <v>40.2186750712164</v>
      </c>
      <c r="AD11" s="150"/>
      <c r="AE11" s="150"/>
      <c r="AF11" s="151"/>
      <c r="AG11" s="157" t="n">
        <f aca="false">VLOOKUP(AG$7,'[5]Curve Summary'!$A$8:$AG$161,5)</f>
        <v>34</v>
      </c>
      <c r="AH11" s="157" t="n">
        <f aca="false">VLOOKUP(AH$7,'[5]Curve Summary'!$A$8:$AG$161,5)</f>
        <v>33.5</v>
      </c>
      <c r="AI11" s="157" t="n">
        <f aca="false">VLOOKUP(AI$7,'[5]Curve Summary'!$A$8:$AG$161,5)</f>
        <v>31.5</v>
      </c>
      <c r="AJ11" s="157" t="n">
        <f aca="false">VLOOKUP(AJ$7,'[5]Curve Summary'!$A$8:$AG$161,5)</f>
        <v>29.25</v>
      </c>
      <c r="AK11" s="157" t="n">
        <f aca="false">VLOOKUP(AK$7,'[5]Curve Summary'!$A$8:$AG$161,5)</f>
        <v>29.25</v>
      </c>
      <c r="AL11" s="157" t="n">
        <f aca="false">VLOOKUP(AL$7,'[5]Curve Summary'!$A$8:$AG$161,5)</f>
        <v>36</v>
      </c>
      <c r="AM11" s="157" t="n">
        <f aca="false">VLOOKUP(AM$7,'[5]Curve Summary'!$A$8:$AG$161,5)</f>
        <v>44</v>
      </c>
      <c r="AN11" s="157" t="n">
        <f aca="false">VLOOKUP(AN$7,'[5]Curve Summary'!$A$8:$AG$161,5)</f>
        <v>51</v>
      </c>
      <c r="AO11" s="157" t="n">
        <f aca="false">VLOOKUP(AO$7,'[5]Curve Summary'!$A$8:$AG$161,5)</f>
        <v>43</v>
      </c>
      <c r="AP11" s="157" t="n">
        <f aca="false">VLOOKUP(AP$7,'[5]Curve Summary'!$A$8:$AG$161,5)</f>
        <v>37</v>
      </c>
      <c r="AQ11" s="157" t="n">
        <f aca="false">VLOOKUP(AQ$7,'[5]Curve Summary'!$A$8:$AG$161,5)</f>
        <v>34.75</v>
      </c>
      <c r="AR11" s="157" t="n">
        <f aca="false">VLOOKUP(AR$7,'[5]Curve Summary'!$A$8:$AG$161,5)</f>
        <v>37</v>
      </c>
      <c r="AS11" s="157" t="n">
        <f aca="false">VLOOKUP(AS$7,'[5]Curve Summary'!$A$8:$AG$161,5)</f>
        <v>38</v>
      </c>
      <c r="AT11" s="157" t="n">
        <f aca="false">VLOOKUP(AT$7,'[5]Curve Summary'!$A$8:$AG$161,5)</f>
        <v>37</v>
      </c>
      <c r="AU11" s="157" t="n">
        <f aca="false">VLOOKUP(AU$7,'[5]Curve Summary'!$A$8:$AG$161,5)</f>
        <v>34.5</v>
      </c>
      <c r="AV11" s="157" t="n">
        <f aca="false">VLOOKUP(AV$7,'[5]Curve Summary'!$A$8:$AG$161,5)</f>
        <v>32.25</v>
      </c>
      <c r="AW11" s="157" t="n">
        <f aca="false">VLOOKUP(AW$7,'[5]Curve Summary'!$A$8:$AG$161,5)</f>
        <v>33.25</v>
      </c>
      <c r="AX11" s="157" t="n">
        <f aca="false">VLOOKUP(AX$7,'[5]Curve Summary'!$A$8:$AG$161,5)</f>
        <v>37.25</v>
      </c>
      <c r="AY11" s="157" t="n">
        <f aca="false">VLOOKUP(AY$7,'[5]Curve Summary'!$A$8:$AG$161,5)</f>
        <v>47.5</v>
      </c>
      <c r="AZ11" s="157" t="n">
        <f aca="false">VLOOKUP(AZ$7,'[5]Curve Summary'!$A$8:$AG$161,5)</f>
        <v>56.25</v>
      </c>
      <c r="BA11" s="157" t="n">
        <f aca="false">VLOOKUP(BA$7,'[5]Curve Summary'!$A$8:$AG$161,5)</f>
        <v>51.5</v>
      </c>
      <c r="BB11" s="157" t="n">
        <f aca="false">VLOOKUP(BB$7,'[5]Curve Summary'!$A$8:$AG$161,5)</f>
        <v>37.5</v>
      </c>
      <c r="BC11" s="157" t="n">
        <f aca="false">VLOOKUP(BC$7,'[5]Curve Summary'!$A$8:$AG$161,5)</f>
        <v>36.5</v>
      </c>
      <c r="BD11" s="157" t="n">
        <f aca="false">VLOOKUP(BD$7,'[5]Curve Summary'!$A$8:$AG$161,5)</f>
        <v>38.5</v>
      </c>
      <c r="BE11" s="157" t="n">
        <f aca="false">VLOOKUP(BE$7,'[5]Curve Summary'!$A$8:$AG$161,5)</f>
        <v>39.14</v>
      </c>
      <c r="BF11" s="157" t="n">
        <f aca="false">VLOOKUP(BF$7,'[5]Curve Summary'!$A$8:$AG$161,5)</f>
        <v>38.61</v>
      </c>
      <c r="BG11" s="157" t="n">
        <f aca="false">VLOOKUP(BG$7,'[5]Curve Summary'!$A$8:$AG$161,5)</f>
        <v>37.08</v>
      </c>
      <c r="BH11" s="157" t="n">
        <f aca="false">VLOOKUP(BH$7,'[5]Curve Summary'!$A$8:$AG$161,5)</f>
        <v>35.36</v>
      </c>
      <c r="BI11" s="157" t="n">
        <f aca="false">VLOOKUP(BI$7,'[5]Curve Summary'!$A$8:$AG$161,5)</f>
        <v>37.02</v>
      </c>
      <c r="BJ11" s="157" t="n">
        <f aca="false">VLOOKUP(BJ$7,'[5]Curve Summary'!$A$8:$AG$161,5)</f>
        <v>41.5</v>
      </c>
      <c r="BK11" s="157" t="n">
        <f aca="false">VLOOKUP(BK$7,'[5]Curve Summary'!$A$8:$AG$161,5)</f>
        <v>43.58</v>
      </c>
      <c r="BL11" s="157" t="n">
        <f aca="false">VLOOKUP(BL$7,'[5]Curve Summary'!$A$8:$AG$161,5)</f>
        <v>51.01</v>
      </c>
      <c r="BM11" s="157" t="n">
        <f aca="false">VLOOKUP(BM$7,'[5]Curve Summary'!$A$8:$AG$161,5)</f>
        <v>46.93</v>
      </c>
      <c r="BN11" s="157" t="n">
        <f aca="false">VLOOKUP(BN$7,'[5]Curve Summary'!$A$8:$AG$161,5)</f>
        <v>38.63</v>
      </c>
      <c r="BO11" s="157" t="n">
        <f aca="false">VLOOKUP(BO$7,'[5]Curve Summary'!$A$8:$AG$161,5)</f>
        <v>36.85</v>
      </c>
      <c r="BP11" s="157" t="n">
        <f aca="false">VLOOKUP(BP$7,'[5]Curve Summary'!$A$8:$AG$161,5)</f>
        <v>38.51</v>
      </c>
      <c r="BQ11" s="157" t="n">
        <f aca="false">VLOOKUP(BQ$7,'[5]Curve Summary'!$A$8:$AG$161,5)</f>
        <v>39.35</v>
      </c>
      <c r="BR11" s="157" t="n">
        <f aca="false">VLOOKUP(BR$7,'[5]Curve Summary'!$A$8:$AG$161,5)</f>
        <v>39.1</v>
      </c>
      <c r="BS11" s="157" t="n">
        <f aca="false">VLOOKUP(BS$7,'[5]Curve Summary'!$A$8:$AG$161,5)</f>
        <v>37.85</v>
      </c>
      <c r="BT11" s="157" t="n">
        <f aca="false">VLOOKUP(BT$7,'[5]Curve Summary'!$A$8:$AG$161,5)</f>
        <v>36.85</v>
      </c>
      <c r="BU11" s="157" t="n">
        <f aca="false">VLOOKUP(BU$7,'[5]Curve Summary'!$A$8:$AG$161,5)</f>
        <v>38.35</v>
      </c>
      <c r="BV11" s="157" t="n">
        <f aca="false">VLOOKUP(BV$7,'[5]Curve Summary'!$A$8:$AG$161,5)</f>
        <v>42.6</v>
      </c>
      <c r="BW11" s="157" t="n">
        <f aca="false">VLOOKUP(BW$7,'[5]Curve Summary'!$A$8:$AG$161,5)</f>
        <v>42.1</v>
      </c>
      <c r="BX11" s="157" t="n">
        <f aca="false">VLOOKUP(BX$7,'[5]Curve Summary'!$A$8:$AG$161,5)</f>
        <v>48.35</v>
      </c>
      <c r="BY11" s="157" t="n">
        <f aca="false">VLOOKUP(BY$7,'[5]Curve Summary'!$A$8:$AG$161,5)</f>
        <v>44.85</v>
      </c>
      <c r="BZ11" s="157" t="n">
        <f aca="false">VLOOKUP(BZ$7,'[5]Curve Summary'!$A$8:$AG$161,5)</f>
        <v>40.35</v>
      </c>
      <c r="CA11" s="157" t="n">
        <f aca="false">VLOOKUP(CA$7,'[5]Curve Summary'!$A$8:$AG$161,5)</f>
        <v>38.1</v>
      </c>
      <c r="CB11" s="157" t="n">
        <f aca="false">VLOOKUP(CB$7,'[5]Curve Summary'!$A$8:$AG$161,5)</f>
        <v>39.35</v>
      </c>
      <c r="CC11" s="157" t="n">
        <f aca="false">VLOOKUP(CC$7,'[5]Curve Summary'!$A$8:$AG$161,5)</f>
        <v>39.56</v>
      </c>
      <c r="CD11" s="157" t="n">
        <f aca="false">VLOOKUP(CD$7,'[5]Curve Summary'!$A$8:$AG$161,5)</f>
        <v>39.55</v>
      </c>
      <c r="CE11" s="157" t="n">
        <f aca="false">VLOOKUP(CE$7,'[5]Curve Summary'!$A$8:$AG$161,5)</f>
        <v>38.55</v>
      </c>
      <c r="CF11" s="157" t="n">
        <f aca="false">VLOOKUP(CF$7,'[5]Curve Summary'!$A$8:$AG$161,5)</f>
        <v>38.23</v>
      </c>
      <c r="CG11" s="157" t="n">
        <f aca="false">VLOOKUP(CG$7,'[5]Curve Summary'!$A$8:$AG$161,5)</f>
        <v>39.54</v>
      </c>
      <c r="CH11" s="157" t="n">
        <f aca="false">VLOOKUP(CH$7,'[5]Curve Summary'!$A$8:$AG$161,5)</f>
        <v>43.48</v>
      </c>
      <c r="CI11" s="157" t="n">
        <f aca="false">VLOOKUP(CI$7,'[5]Curve Summary'!$A$8:$AG$161,5)</f>
        <v>40.82</v>
      </c>
      <c r="CJ11" s="157" t="n">
        <f aca="false">VLOOKUP(CJ$7,'[5]Curve Summary'!$A$8:$AG$161,5)</f>
        <v>46.18</v>
      </c>
      <c r="CK11" s="157" t="n">
        <f aca="false">VLOOKUP(CK$7,'[5]Curve Summary'!$A$8:$AG$161,5)</f>
        <v>43.18</v>
      </c>
      <c r="CL11" s="157" t="n">
        <f aca="false">VLOOKUP(CL$7,'[5]Curve Summary'!$A$8:$AG$161,5)</f>
        <v>41.82</v>
      </c>
      <c r="CM11" s="157" t="n">
        <f aca="false">VLOOKUP(CM$7,'[5]Curve Summary'!$A$8:$AG$161,5)</f>
        <v>39.13</v>
      </c>
      <c r="CN11" s="157" t="n">
        <f aca="false">VLOOKUP(CN$7,'[5]Curve Summary'!$A$8:$AG$161,5)</f>
        <v>40.18</v>
      </c>
      <c r="CO11" s="157" t="n">
        <f aca="false">VLOOKUP(CO$7,'[5]Curve Summary'!$A$8:$AG$161,5)</f>
        <v>39.79</v>
      </c>
      <c r="CP11" s="157" t="n">
        <f aca="false">VLOOKUP(CP$7,'[5]Curve Summary'!$A$8:$AG$161,5)</f>
        <v>39.91</v>
      </c>
      <c r="CQ11" s="157" t="n">
        <f aca="false">VLOOKUP(CQ$7,'[5]Curve Summary'!$A$8:$AG$161,5)</f>
        <v>39.04</v>
      </c>
      <c r="CR11" s="157" t="n">
        <f aca="false">VLOOKUP(CR$7,'[5]Curve Summary'!$A$8:$AG$161,5)</f>
        <v>39.1</v>
      </c>
      <c r="CS11" s="157" t="n">
        <f aca="false">VLOOKUP(CS$7,'[5]Curve Summary'!$A$8:$AG$161,5)</f>
        <v>40.3</v>
      </c>
      <c r="CT11" s="157" t="n">
        <f aca="false">VLOOKUP(CT$7,'[5]Curve Summary'!$A$8:$AG$161,5)</f>
        <v>44.08</v>
      </c>
      <c r="CU11" s="157" t="n">
        <f aca="false">VLOOKUP(CU$7,'[5]Curve Summary'!$A$8:$AG$161,5)</f>
        <v>40.22</v>
      </c>
      <c r="CV11" s="157" t="n">
        <f aca="false">VLOOKUP(CV$7,'[5]Curve Summary'!$A$8:$AG$161,5)</f>
        <v>45.1</v>
      </c>
      <c r="CW11" s="157" t="n">
        <f aca="false">VLOOKUP(CW$7,'[5]Curve Summary'!$A$8:$AG$161,5)</f>
        <v>42.36</v>
      </c>
      <c r="CX11" s="157" t="n">
        <f aca="false">VLOOKUP(CX$7,'[5]Curve Summary'!$A$8:$AG$161,5)</f>
        <v>42.74</v>
      </c>
      <c r="CY11" s="157" t="n">
        <f aca="false">VLOOKUP(CY$7,'[5]Curve Summary'!$A$8:$AG$161,5)</f>
        <v>39.81</v>
      </c>
      <c r="CZ11" s="157" t="n">
        <f aca="false">VLOOKUP(CZ$7,'[5]Curve Summary'!$A$8:$AG$161,5)</f>
        <v>40.75</v>
      </c>
      <c r="DA11" s="157" t="n">
        <f aca="false">VLOOKUP(DA$7,'[5]Curve Summary'!$A$8:$AG$161,5)</f>
        <v>40.02</v>
      </c>
      <c r="DB11" s="157" t="n">
        <f aca="false">VLOOKUP(DB$7,'[5]Curve Summary'!$A$8:$AG$161,5)</f>
        <v>40.24</v>
      </c>
      <c r="DC11" s="157" t="n">
        <f aca="false">VLOOKUP(DC$7,'[5]Curve Summary'!$A$8:$AG$161,5)</f>
        <v>39.46</v>
      </c>
      <c r="DD11" s="157" t="n">
        <f aca="false">VLOOKUP(DD$7,'[5]Curve Summary'!$A$8:$AG$161,5)</f>
        <v>39.79</v>
      </c>
      <c r="DE11" s="157" t="n">
        <f aca="false">VLOOKUP(DE$7,'[5]Curve Summary'!$A$8:$AG$161,5)</f>
        <v>40.91</v>
      </c>
      <c r="DF11" s="157" t="n">
        <f aca="false">VLOOKUP(DF$7,'[5]Curve Summary'!$A$8:$AG$161,5)</f>
        <v>44.58</v>
      </c>
      <c r="DG11" s="157" t="n">
        <f aca="false">VLOOKUP(DG$7,'[5]Curve Summary'!$A$8:$AG$161,5)</f>
        <v>39.88</v>
      </c>
      <c r="DH11" s="157" t="n">
        <f aca="false">VLOOKUP(DH$7,'[5]Curve Summary'!$A$8:$AG$161,5)</f>
        <v>44.41</v>
      </c>
      <c r="DI11" s="157" t="n">
        <f aca="false">VLOOKUP(DI$7,'[5]Curve Summary'!$A$8:$AG$161,5)</f>
        <v>41.86</v>
      </c>
      <c r="DJ11" s="157" t="n">
        <f aca="false">VLOOKUP(DJ$7,'[5]Curve Summary'!$A$8:$AG$161,5)</f>
        <v>43.47</v>
      </c>
      <c r="DK11" s="157" t="n">
        <f aca="false">VLOOKUP(DK$7,'[5]Curve Summary'!$A$8:$AG$161,5)</f>
        <v>40.36</v>
      </c>
      <c r="DL11" s="157" t="n">
        <f aca="false">VLOOKUP(DL$7,'[5]Curve Summary'!$A$8:$AG$161,5)</f>
        <v>41.22</v>
      </c>
      <c r="DM11" s="157" t="n">
        <f aca="false">VLOOKUP(DM$7,'[5]Curve Summary'!$A$8:$AG$161,5)</f>
        <v>40.26</v>
      </c>
      <c r="DN11" s="157" t="n">
        <f aca="false">VLOOKUP(DN$7,'[5]Curve Summary'!$A$8:$AG$161,5)</f>
        <v>40.57</v>
      </c>
      <c r="DO11" s="157" t="n">
        <f aca="false">VLOOKUP(DO$7,'[5]Curve Summary'!$A$8:$AG$161,5)</f>
        <v>39.88</v>
      </c>
      <c r="DP11" s="157" t="n">
        <f aca="false">VLOOKUP(DP$7,'[5]Curve Summary'!$A$8:$AG$161,5)</f>
        <v>40.45</v>
      </c>
      <c r="DQ11" s="157" t="n">
        <f aca="false">VLOOKUP(DQ$7,'[5]Curve Summary'!$A$8:$AG$161,5)</f>
        <v>41.5</v>
      </c>
      <c r="DR11" s="157" t="n">
        <f aca="false">VLOOKUP(DR$7,'[5]Curve Summary'!$A$8:$AG$161,5)</f>
        <v>45.06</v>
      </c>
      <c r="DS11" s="157" t="n">
        <f aca="false">VLOOKUP(DS$7,'[5]Curve Summary'!$A$8:$AG$161,5)</f>
        <v>39.58</v>
      </c>
      <c r="DT11" s="157" t="n">
        <f aca="false">VLOOKUP(DT$7,'[5]Curve Summary'!$A$8:$AG$161,5)</f>
        <v>43.78</v>
      </c>
      <c r="DU11" s="157" t="n">
        <f aca="false">VLOOKUP(DU$7,'[5]Curve Summary'!$A$8:$AG$161,5)</f>
        <v>41.42</v>
      </c>
      <c r="DV11" s="157" t="n">
        <f aca="false">VLOOKUP(DV$7,'[5]Curve Summary'!$A$8:$AG$161,5)</f>
        <v>44.16</v>
      </c>
      <c r="DW11" s="157" t="n">
        <f aca="false">VLOOKUP(DW$7,'[5]Curve Summary'!$A$8:$AG$161,5)</f>
        <v>40.89</v>
      </c>
      <c r="DX11" s="157" t="n">
        <f aca="false">VLOOKUP(DX$7,'[5]Curve Summary'!$A$8:$AG$161,5)</f>
        <v>41.68</v>
      </c>
      <c r="DY11" s="157" t="n">
        <f aca="false">VLOOKUP(DY$7,'[5]Curve Summary'!$A$8:$AG$161,5)</f>
        <v>40.74</v>
      </c>
      <c r="DZ11" s="157" t="n">
        <f aca="false">VLOOKUP(DZ$7,'[5]Curve Summary'!$A$8:$AG$161,5)</f>
        <v>41.13</v>
      </c>
      <c r="EA11" s="157" t="n">
        <f aca="false">VLOOKUP(EA$7,'[5]Curve Summary'!$A$8:$AG$161,5)</f>
        <v>40.53</v>
      </c>
      <c r="EB11" s="157" t="n">
        <f aca="false">VLOOKUP(EB$7,'[5]Curve Summary'!$A$8:$AG$161,5)</f>
        <v>41.33</v>
      </c>
      <c r="EC11" s="157" t="n">
        <f aca="false">VLOOKUP(EC$7,'[5]Curve Summary'!$A$8:$AG$161,5)</f>
        <v>42.31</v>
      </c>
      <c r="ED11" s="157" t="n">
        <f aca="false">VLOOKUP(ED$7,'[5]Curve Summary'!$A$8:$AG$161,5)</f>
        <v>45.77</v>
      </c>
      <c r="EE11" s="157" t="n">
        <f aca="false">VLOOKUP(EE$7,'[5]Curve Summary'!$A$8:$AG$161,5)</f>
        <v>39.56</v>
      </c>
      <c r="EF11" s="157" t="n">
        <f aca="false">VLOOKUP(EF$7,'[5]Curve Summary'!$A$8:$AG$161,5)</f>
        <v>43.47</v>
      </c>
      <c r="EG11" s="157" t="n">
        <f aca="false">VLOOKUP(EG$7,'[5]Curve Summary'!$A$8:$AG$161,5)</f>
        <v>41.27</v>
      </c>
      <c r="EH11" s="157" t="n">
        <f aca="false">VLOOKUP(EH$7,'[5]Curve Summary'!$A$8:$AG$161,5)</f>
        <v>45.07</v>
      </c>
      <c r="EI11" s="157" t="n">
        <f aca="false">VLOOKUP(EI$7,'[5]Curve Summary'!$A$8:$AG$161,5)</f>
        <v>41.65</v>
      </c>
      <c r="EJ11" s="157" t="n">
        <f aca="false">VLOOKUP(EJ$7,'[5]Curve Summary'!$A$8:$AG$161,5)</f>
        <v>42.37</v>
      </c>
    </row>
    <row r="12" customFormat="false" ht="13.7" hidden="false" customHeight="true" outlineLevel="0" collapsed="false">
      <c r="A12" s="152" t="s">
        <v>156</v>
      </c>
      <c r="B12" s="124"/>
      <c r="C12" s="147" t="n">
        <f aca="false">'[5]Power Desk Daily Price'!$AC12</f>
        <v>27.3055952744257</v>
      </c>
      <c r="D12" s="147" t="n">
        <f aca="true">IF(ISERROR((AVERAGE(OFFSET('[5]Curve Summary'!$I$6,23,0,4,1))*4+21*'[5]Curve Summary Backup'!$I$38)/25),'[5]Curve Summary Backup'!$I$38,(AVERAGE(OFFSET('[5]Curve Summary'!$I$6,23,0,4,1))*4+21*'[5]Curve Summary Backup'!$I$38)/25)</f>
        <v>25.3409999542236</v>
      </c>
      <c r="E12" s="147" t="n">
        <f aca="false">VLOOKUP(E$7,'[5]Curve Summary'!$A$7:$AG$55,9)</f>
        <v>29.95</v>
      </c>
      <c r="F12" s="154" t="n">
        <f aca="false">(C12*C$5+D12*D$5+E12*E$5)/(SUM(C$5:E$5))</f>
        <v>27.5027409148874</v>
      </c>
      <c r="G12" s="147" t="n">
        <f aca="false">AVERAGE(H12:I12)</f>
        <v>31.75</v>
      </c>
      <c r="H12" s="147" t="n">
        <f aca="false">AG12</f>
        <v>31.75</v>
      </c>
      <c r="I12" s="147" t="n">
        <f aca="false">AH12</f>
        <v>31.75</v>
      </c>
      <c r="J12" s="147" t="n">
        <f aca="false">AVERAGE(K12:L12)</f>
        <v>29.375</v>
      </c>
      <c r="K12" s="147" t="n">
        <f aca="false">AI12</f>
        <v>29.5</v>
      </c>
      <c r="L12" s="147" t="n">
        <f aca="false">AJ12</f>
        <v>29.25</v>
      </c>
      <c r="M12" s="147" t="n">
        <f aca="false">AK12</f>
        <v>29.25</v>
      </c>
      <c r="N12" s="147" t="n">
        <f aca="false">AL12</f>
        <v>36</v>
      </c>
      <c r="O12" s="147" t="n">
        <f aca="false">AVERAGE(P12:Q12)</f>
        <v>47.5</v>
      </c>
      <c r="P12" s="147" t="n">
        <f aca="false">AM12</f>
        <v>44</v>
      </c>
      <c r="Q12" s="147" t="n">
        <f aca="false">AN12</f>
        <v>51</v>
      </c>
      <c r="R12" s="147" t="n">
        <f aca="false">AO12</f>
        <v>39</v>
      </c>
      <c r="S12" s="147" t="n">
        <f aca="false">AVERAGE(T12:V12)</f>
        <v>35.25</v>
      </c>
      <c r="T12" s="147" t="n">
        <f aca="false">AP12</f>
        <v>35</v>
      </c>
      <c r="U12" s="147" t="n">
        <f aca="false">AQ12</f>
        <v>34.25</v>
      </c>
      <c r="V12" s="147" t="n">
        <f aca="false">AR12</f>
        <v>36.5</v>
      </c>
      <c r="W12" s="154" t="n">
        <f aca="false">SUM(AG31:AR31)/SUM($AG$5:$AR$5)</f>
        <v>35.6333333333333</v>
      </c>
      <c r="X12" s="147" t="n">
        <f aca="false">SUM(AS31:BD31)/SUM($AS$5:$BD$5)</f>
        <v>29.0617647058824</v>
      </c>
      <c r="Y12" s="147" t="n">
        <f aca="false">SUM(BE31:BR31)/SUM($BE$5:$BR$5)</f>
        <v>26.0914429530201</v>
      </c>
      <c r="Z12" s="147" t="n">
        <f aca="false">SUM(BQ31:CB31)/SUM($BQ$5:$CB$5)</f>
        <v>24.2264705882353</v>
      </c>
      <c r="AA12" s="147" t="n">
        <f aca="false">SUM(CC31:DX31)/SUM($CC$5:$DX$5)</f>
        <v>34.2403431372549</v>
      </c>
      <c r="AB12" s="155" t="n">
        <f aca="false">SUM(DY31:EJ31)/SUM($DY$5:$EJ$5)</f>
        <v>38.6216796875</v>
      </c>
      <c r="AC12" s="156" t="n">
        <f aca="false">(C12*C$5+D12*D$5+E12*E$5+SUM(AG31:EJ31))/(SUM(C$5:E$5)+SUM($AG$5:$EJ$5))</f>
        <v>32.2877436206951</v>
      </c>
      <c r="AD12" s="150"/>
      <c r="AE12" s="150"/>
      <c r="AF12" s="151"/>
      <c r="AG12" s="157" t="n">
        <f aca="false">VLOOKUP(AG$7,'[5]Curve Summary'!$A$8:$AG$161,9)</f>
        <v>31.75</v>
      </c>
      <c r="AH12" s="157" t="n">
        <f aca="false">VLOOKUP(AH$7,'[5]Curve Summary'!$A$8:$AG$161,9)</f>
        <v>31.75</v>
      </c>
      <c r="AI12" s="157" t="n">
        <f aca="false">VLOOKUP(AI$7,'[5]Curve Summary'!$A$8:$AG$161,9)</f>
        <v>29.5</v>
      </c>
      <c r="AJ12" s="157" t="n">
        <f aca="false">VLOOKUP(AJ$7,'[5]Curve Summary'!$A$8:$AG$161,9)</f>
        <v>29.25</v>
      </c>
      <c r="AK12" s="157" t="n">
        <f aca="false">VLOOKUP(AK$7,'[5]Curve Summary'!$A$8:$AG$161,9)</f>
        <v>29.25</v>
      </c>
      <c r="AL12" s="157" t="n">
        <f aca="false">VLOOKUP(AL$7,'[5]Curve Summary'!$A$8:$AG$161,9)</f>
        <v>36</v>
      </c>
      <c r="AM12" s="157" t="n">
        <f aca="false">VLOOKUP(AM$7,'[5]Curve Summary'!$A$8:$AG$161,9)</f>
        <v>44</v>
      </c>
      <c r="AN12" s="157" t="n">
        <f aca="false">VLOOKUP(AN$7,'[5]Curve Summary'!$A$8:$AG$161,9)</f>
        <v>51</v>
      </c>
      <c r="AO12" s="157" t="n">
        <f aca="false">VLOOKUP(AO$7,'[5]Curve Summary'!$A$8:$AG$161,9)</f>
        <v>39</v>
      </c>
      <c r="AP12" s="157" t="n">
        <f aca="false">VLOOKUP(AP$7,'[5]Curve Summary'!$A$8:$AG$161,9)</f>
        <v>35</v>
      </c>
      <c r="AQ12" s="157" t="n">
        <f aca="false">VLOOKUP(AQ$7,'[5]Curve Summary'!$A$8:$AG$161,9)</f>
        <v>34.25</v>
      </c>
      <c r="AR12" s="157" t="n">
        <f aca="false">VLOOKUP(AR$7,'[5]Curve Summary'!$A$8:$AG$161,9)</f>
        <v>36.5</v>
      </c>
      <c r="AS12" s="157" t="n">
        <f aca="false">VLOOKUP(AS$7,'[5]Curve Summary'!$A$8:$AG$161,9)</f>
        <v>27.25</v>
      </c>
      <c r="AT12" s="157" t="n">
        <f aca="false">VLOOKUP(AT$7,'[5]Curve Summary'!$A$8:$AG$161,9)</f>
        <v>26.25</v>
      </c>
      <c r="AU12" s="157" t="n">
        <f aca="false">VLOOKUP(AU$7,'[5]Curve Summary'!$A$8:$AG$161,9)</f>
        <v>23.75</v>
      </c>
      <c r="AV12" s="157" t="n">
        <f aca="false">VLOOKUP(AV$7,'[5]Curve Summary'!$A$8:$AG$161,9)</f>
        <v>22.25</v>
      </c>
      <c r="AW12" s="157" t="n">
        <f aca="false">VLOOKUP(AW$7,'[5]Curve Summary'!$A$8:$AG$161,9)</f>
        <v>23.25</v>
      </c>
      <c r="AX12" s="157" t="n">
        <f aca="false">VLOOKUP(AX$7,'[5]Curve Summary'!$A$8:$AG$161,9)</f>
        <v>27.25</v>
      </c>
      <c r="AY12" s="157" t="n">
        <f aca="false">VLOOKUP(AY$7,'[5]Curve Summary'!$A$8:$AG$161,9)</f>
        <v>37.5</v>
      </c>
      <c r="AZ12" s="157" t="n">
        <f aca="false">VLOOKUP(AZ$7,'[5]Curve Summary'!$A$8:$AG$161,9)</f>
        <v>46.25</v>
      </c>
      <c r="BA12" s="157" t="n">
        <f aca="false">VLOOKUP(BA$7,'[5]Curve Summary'!$A$8:$AG$161,9)</f>
        <v>36.25</v>
      </c>
      <c r="BB12" s="157" t="n">
        <f aca="false">VLOOKUP(BB$7,'[5]Curve Summary'!$A$8:$AG$161,9)</f>
        <v>25.75</v>
      </c>
      <c r="BC12" s="157" t="n">
        <f aca="false">VLOOKUP(BC$7,'[5]Curve Summary'!$A$8:$AG$161,9)</f>
        <v>24.25</v>
      </c>
      <c r="BD12" s="157" t="n">
        <f aca="false">VLOOKUP(BD$7,'[5]Curve Summary'!$A$8:$AG$161,9)</f>
        <v>28.5</v>
      </c>
      <c r="BE12" s="157" t="n">
        <f aca="false">VLOOKUP(BE$7,'[5]Curve Summary'!$A$8:$AG$161,9)</f>
        <v>18</v>
      </c>
      <c r="BF12" s="157" t="n">
        <f aca="false">VLOOKUP(BF$7,'[5]Curve Summary'!$A$8:$AG$161,9)</f>
        <v>20.25</v>
      </c>
      <c r="BG12" s="157" t="n">
        <f aca="false">VLOOKUP(BG$7,'[5]Curve Summary'!$A$8:$AG$161,9)</f>
        <v>17.25</v>
      </c>
      <c r="BH12" s="157" t="n">
        <f aca="false">VLOOKUP(BH$7,'[5]Curve Summary'!$A$8:$AG$161,9)</f>
        <v>25.25</v>
      </c>
      <c r="BI12" s="157" t="n">
        <f aca="false">VLOOKUP(BI$7,'[5]Curve Summary'!$A$8:$AG$161,9)</f>
        <v>25.25</v>
      </c>
      <c r="BJ12" s="157" t="n">
        <f aca="false">VLOOKUP(BJ$7,'[5]Curve Summary'!$A$8:$AG$161,9)</f>
        <v>31.25</v>
      </c>
      <c r="BK12" s="157" t="n">
        <f aca="false">VLOOKUP(BK$7,'[5]Curve Summary'!$A$8:$AG$161,9)</f>
        <v>35.25</v>
      </c>
      <c r="BL12" s="157" t="n">
        <f aca="false">VLOOKUP(BL$7,'[5]Curve Summary'!$A$8:$AG$161,9)</f>
        <v>44.25</v>
      </c>
      <c r="BM12" s="157" t="n">
        <f aca="false">VLOOKUP(BM$7,'[5]Curve Summary'!$A$8:$AG$161,9)</f>
        <v>28</v>
      </c>
      <c r="BN12" s="157" t="n">
        <f aca="false">VLOOKUP(BN$7,'[5]Curve Summary'!$A$8:$AG$161,9)</f>
        <v>28.25</v>
      </c>
      <c r="BO12" s="157" t="n">
        <f aca="false">VLOOKUP(BO$7,'[5]Curve Summary'!$A$8:$AG$161,9)</f>
        <v>24.75</v>
      </c>
      <c r="BP12" s="157" t="n">
        <f aca="false">VLOOKUP(BP$7,'[5]Curve Summary'!$A$8:$AG$161,9)</f>
        <v>28.25</v>
      </c>
      <c r="BQ12" s="157" t="n">
        <f aca="false">VLOOKUP(BQ$7,'[5]Curve Summary'!$A$8:$AG$161,9)</f>
        <v>18</v>
      </c>
      <c r="BR12" s="157" t="n">
        <f aca="false">VLOOKUP(BR$7,'[5]Curve Summary'!$A$8:$AG$161,9)</f>
        <v>20.25</v>
      </c>
      <c r="BS12" s="157" t="n">
        <f aca="false">VLOOKUP(BS$7,'[5]Curve Summary'!$A$8:$AG$161,9)</f>
        <v>17.25</v>
      </c>
      <c r="BT12" s="157" t="n">
        <f aca="false">VLOOKUP(BT$7,'[5]Curve Summary'!$A$8:$AG$161,9)</f>
        <v>24.25</v>
      </c>
      <c r="BU12" s="157" t="n">
        <f aca="false">VLOOKUP(BU$7,'[5]Curve Summary'!$A$8:$AG$161,9)</f>
        <v>24.25</v>
      </c>
      <c r="BV12" s="157" t="n">
        <f aca="false">VLOOKUP(BV$7,'[5]Curve Summary'!$A$8:$AG$161,9)</f>
        <v>29.25</v>
      </c>
      <c r="BW12" s="157" t="n">
        <f aca="false">VLOOKUP(BW$7,'[5]Curve Summary'!$A$8:$AG$161,9)</f>
        <v>26.25</v>
      </c>
      <c r="BX12" s="157" t="n">
        <f aca="false">VLOOKUP(BX$7,'[5]Curve Summary'!$A$8:$AG$161,9)</f>
        <v>35.25</v>
      </c>
      <c r="BY12" s="157" t="n">
        <f aca="false">VLOOKUP(BY$7,'[5]Curve Summary'!$A$8:$AG$161,9)</f>
        <v>22</v>
      </c>
      <c r="BZ12" s="157" t="n">
        <f aca="false">VLOOKUP(BZ$7,'[5]Curve Summary'!$A$8:$AG$161,9)</f>
        <v>25.25</v>
      </c>
      <c r="CA12" s="157" t="n">
        <f aca="false">VLOOKUP(CA$7,'[5]Curve Summary'!$A$8:$AG$161,9)</f>
        <v>22.25</v>
      </c>
      <c r="CB12" s="157" t="n">
        <f aca="false">VLOOKUP(CB$7,'[5]Curve Summary'!$A$8:$AG$161,9)</f>
        <v>25.75</v>
      </c>
      <c r="CC12" s="157" t="n">
        <f aca="false">VLOOKUP(CC$7,'[5]Curve Summary'!$A$8:$AG$161,9)</f>
        <v>18.25</v>
      </c>
      <c r="CD12" s="157" t="n">
        <f aca="false">VLOOKUP(CD$7,'[5]Curve Summary'!$A$8:$AG$161,9)</f>
        <v>20.5</v>
      </c>
      <c r="CE12" s="157" t="n">
        <f aca="false">VLOOKUP(CE$7,'[5]Curve Summary'!$A$8:$AG$161,9)</f>
        <v>17.5</v>
      </c>
      <c r="CF12" s="157" t="n">
        <f aca="false">VLOOKUP(CF$7,'[5]Curve Summary'!$A$8:$AG$161,9)</f>
        <v>24.5</v>
      </c>
      <c r="CG12" s="157" t="n">
        <f aca="false">VLOOKUP(CG$7,'[5]Curve Summary'!$A$8:$AG$161,9)</f>
        <v>24.5</v>
      </c>
      <c r="CH12" s="157" t="n">
        <f aca="false">VLOOKUP(CH$7,'[5]Curve Summary'!$A$8:$AG$161,9)</f>
        <v>29.5</v>
      </c>
      <c r="CI12" s="157" t="n">
        <f aca="false">VLOOKUP(CI$7,'[5]Curve Summary'!$A$8:$AG$161,9)</f>
        <v>26.5</v>
      </c>
      <c r="CJ12" s="157" t="n">
        <f aca="false">VLOOKUP(CJ$7,'[5]Curve Summary'!$A$8:$AG$161,9)</f>
        <v>35.5</v>
      </c>
      <c r="CK12" s="157" t="n">
        <f aca="false">VLOOKUP(CK$7,'[5]Curve Summary'!$A$8:$AG$161,9)</f>
        <v>22.25</v>
      </c>
      <c r="CL12" s="157" t="n">
        <f aca="false">VLOOKUP(CL$7,'[5]Curve Summary'!$A$8:$AG$161,9)</f>
        <v>25.5</v>
      </c>
      <c r="CM12" s="157" t="n">
        <f aca="false">VLOOKUP(CM$7,'[5]Curve Summary'!$A$8:$AG$161,9)</f>
        <v>22.5</v>
      </c>
      <c r="CN12" s="157" t="n">
        <f aca="false">VLOOKUP(CN$7,'[5]Curve Summary'!$A$8:$AG$161,9)</f>
        <v>26</v>
      </c>
      <c r="CO12" s="157" t="n">
        <f aca="false">VLOOKUP(CO$7,'[5]Curve Summary'!$A$8:$AG$161,9)</f>
        <v>27.6</v>
      </c>
      <c r="CP12" s="157" t="n">
        <f aca="false">VLOOKUP(CP$7,'[5]Curve Summary'!$A$8:$AG$161,9)</f>
        <v>29.85</v>
      </c>
      <c r="CQ12" s="157" t="n">
        <f aca="false">VLOOKUP(CQ$7,'[5]Curve Summary'!$A$8:$AG$161,9)</f>
        <v>26.85</v>
      </c>
      <c r="CR12" s="157" t="n">
        <f aca="false">VLOOKUP(CR$7,'[5]Curve Summary'!$A$8:$AG$161,9)</f>
        <v>33.85</v>
      </c>
      <c r="CS12" s="157" t="n">
        <f aca="false">VLOOKUP(CS$7,'[5]Curve Summary'!$A$8:$AG$161,9)</f>
        <v>33.85</v>
      </c>
      <c r="CT12" s="157" t="n">
        <f aca="false">VLOOKUP(CT$7,'[5]Curve Summary'!$A$8:$AG$161,9)</f>
        <v>39.85</v>
      </c>
      <c r="CU12" s="157" t="n">
        <f aca="false">VLOOKUP(CU$7,'[5]Curve Summary'!$A$8:$AG$161,9)</f>
        <v>46.85</v>
      </c>
      <c r="CV12" s="157" t="n">
        <f aca="false">VLOOKUP(CV$7,'[5]Curve Summary'!$A$8:$AG$161,9)</f>
        <v>55.85</v>
      </c>
      <c r="CW12" s="157" t="n">
        <f aca="false">VLOOKUP(CW$7,'[5]Curve Summary'!$A$8:$AG$161,9)</f>
        <v>38.6</v>
      </c>
      <c r="CX12" s="157" t="n">
        <f aca="false">VLOOKUP(CX$7,'[5]Curve Summary'!$A$8:$AG$161,9)</f>
        <v>37.85</v>
      </c>
      <c r="CY12" s="157" t="n">
        <f aca="false">VLOOKUP(CY$7,'[5]Curve Summary'!$A$8:$AG$161,9)</f>
        <v>34.85</v>
      </c>
      <c r="CZ12" s="157" t="n">
        <f aca="false">VLOOKUP(CZ$7,'[5]Curve Summary'!$A$8:$AG$161,9)</f>
        <v>38.35</v>
      </c>
      <c r="DA12" s="157" t="n">
        <f aca="false">VLOOKUP(DA$7,'[5]Curve Summary'!$A$8:$AG$161,9)</f>
        <v>27.95</v>
      </c>
      <c r="DB12" s="157" t="n">
        <f aca="false">VLOOKUP(DB$7,'[5]Curve Summary'!$A$8:$AG$161,9)</f>
        <v>30.2</v>
      </c>
      <c r="DC12" s="157" t="n">
        <f aca="false">VLOOKUP(DC$7,'[5]Curve Summary'!$A$8:$AG$161,9)</f>
        <v>27.2</v>
      </c>
      <c r="DD12" s="157" t="n">
        <f aca="false">VLOOKUP(DD$7,'[5]Curve Summary'!$A$8:$AG$161,9)</f>
        <v>34.2</v>
      </c>
      <c r="DE12" s="157" t="n">
        <f aca="false">VLOOKUP(DE$7,'[5]Curve Summary'!$A$8:$AG$161,9)</f>
        <v>34.2</v>
      </c>
      <c r="DF12" s="157" t="n">
        <f aca="false">VLOOKUP(DF$7,'[5]Curve Summary'!$A$8:$AG$161,9)</f>
        <v>40.2</v>
      </c>
      <c r="DG12" s="157" t="n">
        <f aca="false">VLOOKUP(DG$7,'[5]Curve Summary'!$A$8:$AG$161,9)</f>
        <v>47.2</v>
      </c>
      <c r="DH12" s="157" t="n">
        <f aca="false">VLOOKUP(DH$7,'[5]Curve Summary'!$A$8:$AG$161,9)</f>
        <v>56.2</v>
      </c>
      <c r="DI12" s="157" t="n">
        <f aca="false">VLOOKUP(DI$7,'[5]Curve Summary'!$A$8:$AG$161,9)</f>
        <v>38.95</v>
      </c>
      <c r="DJ12" s="157" t="n">
        <f aca="false">VLOOKUP(DJ$7,'[5]Curve Summary'!$A$8:$AG$161,9)</f>
        <v>38.2</v>
      </c>
      <c r="DK12" s="157" t="n">
        <f aca="false">VLOOKUP(DK$7,'[5]Curve Summary'!$A$8:$AG$161,9)</f>
        <v>35.2</v>
      </c>
      <c r="DL12" s="157" t="n">
        <f aca="false">VLOOKUP(DL$7,'[5]Curve Summary'!$A$8:$AG$161,9)</f>
        <v>38.7</v>
      </c>
      <c r="DM12" s="157" t="n">
        <f aca="false">VLOOKUP(DM$7,'[5]Curve Summary'!$A$8:$AG$161,9)</f>
        <v>28.45</v>
      </c>
      <c r="DN12" s="157" t="n">
        <f aca="false">VLOOKUP(DN$7,'[5]Curve Summary'!$A$8:$AG$161,9)</f>
        <v>30.7</v>
      </c>
      <c r="DO12" s="157" t="n">
        <f aca="false">VLOOKUP(DO$7,'[5]Curve Summary'!$A$8:$AG$161,9)</f>
        <v>27.7</v>
      </c>
      <c r="DP12" s="157" t="n">
        <f aca="false">VLOOKUP(DP$7,'[5]Curve Summary'!$A$8:$AG$161,9)</f>
        <v>34.75</v>
      </c>
      <c r="DQ12" s="157" t="n">
        <f aca="false">VLOOKUP(DQ$7,'[5]Curve Summary'!$A$8:$AG$161,9)</f>
        <v>34.75</v>
      </c>
      <c r="DR12" s="157" t="n">
        <f aca="false">VLOOKUP(DR$7,'[5]Curve Summary'!$A$8:$AG$161,9)</f>
        <v>40.75</v>
      </c>
      <c r="DS12" s="157" t="n">
        <f aca="false">VLOOKUP(DS$7,'[5]Curve Summary'!$A$8:$AG$161,9)</f>
        <v>47.75</v>
      </c>
      <c r="DT12" s="157" t="n">
        <f aca="false">VLOOKUP(DT$7,'[5]Curve Summary'!$A$8:$AG$161,9)</f>
        <v>56.75</v>
      </c>
      <c r="DU12" s="157" t="n">
        <f aca="false">VLOOKUP(DU$7,'[5]Curve Summary'!$A$8:$AG$161,9)</f>
        <v>39.45</v>
      </c>
      <c r="DV12" s="157" t="n">
        <f aca="false">VLOOKUP(DV$7,'[5]Curve Summary'!$A$8:$AG$161,9)</f>
        <v>38.75</v>
      </c>
      <c r="DW12" s="157" t="n">
        <f aca="false">VLOOKUP(DW$7,'[5]Curve Summary'!$A$8:$AG$161,9)</f>
        <v>35.75</v>
      </c>
      <c r="DX12" s="157" t="n">
        <f aca="false">VLOOKUP(DX$7,'[5]Curve Summary'!$A$8:$AG$161,9)</f>
        <v>39.2</v>
      </c>
      <c r="DY12" s="157" t="n">
        <f aca="false">VLOOKUP(DY$7,'[5]Curve Summary'!$A$8:$AG$161,9)</f>
        <v>28.95</v>
      </c>
      <c r="DZ12" s="157" t="n">
        <f aca="false">VLOOKUP(DZ$7,'[5]Curve Summary'!$A$8:$AG$161,9)</f>
        <v>31.2</v>
      </c>
      <c r="EA12" s="157" t="n">
        <f aca="false">VLOOKUP(EA$7,'[5]Curve Summary'!$A$8:$AG$161,9)</f>
        <v>28.2</v>
      </c>
      <c r="EB12" s="157" t="n">
        <f aca="false">VLOOKUP(EB$7,'[5]Curve Summary'!$A$8:$AG$161,9)</f>
        <v>35.5</v>
      </c>
      <c r="EC12" s="157" t="n">
        <f aca="false">VLOOKUP(EC$7,'[5]Curve Summary'!$A$8:$AG$161,9)</f>
        <v>35.5</v>
      </c>
      <c r="ED12" s="157" t="n">
        <f aca="false">VLOOKUP(ED$7,'[5]Curve Summary'!$A$8:$AG$161,9)</f>
        <v>41.5</v>
      </c>
      <c r="EE12" s="157" t="n">
        <f aca="false">VLOOKUP(EE$7,'[5]Curve Summary'!$A$8:$AG$161,9)</f>
        <v>48.5</v>
      </c>
      <c r="EF12" s="157" t="n">
        <f aca="false">VLOOKUP(EF$7,'[5]Curve Summary'!$A$8:$AG$161,9)</f>
        <v>57.5</v>
      </c>
      <c r="EG12" s="157" t="n">
        <f aca="false">VLOOKUP(EG$7,'[5]Curve Summary'!$A$8:$AG$161,9)</f>
        <v>39.95</v>
      </c>
      <c r="EH12" s="157" t="n">
        <f aca="false">VLOOKUP(EH$7,'[5]Curve Summary'!$A$8:$AG$161,9)</f>
        <v>39.5</v>
      </c>
      <c r="EI12" s="157" t="n">
        <f aca="false">VLOOKUP(EI$7,'[5]Curve Summary'!$A$8:$AG$161,9)</f>
        <v>36.5</v>
      </c>
      <c r="EJ12" s="157" t="n">
        <f aca="false">VLOOKUP(EJ$7,'[5]Curve Summary'!$A$8:$AG$161,9)</f>
        <v>39.7</v>
      </c>
    </row>
    <row r="13" customFormat="false" ht="13.7" hidden="false" customHeight="true" outlineLevel="0" collapsed="false">
      <c r="A13" s="152" t="s">
        <v>75</v>
      </c>
      <c r="B13" s="153" t="s">
        <v>157</v>
      </c>
      <c r="C13" s="147" t="n">
        <f aca="false">'[5]Power Desk Daily Price'!$AC13</f>
        <v>23.6680952380952</v>
      </c>
      <c r="D13" s="147" t="n">
        <f aca="true">IF(ISERROR((AVERAGE(OFFSET('[5]Curve Summary'!$F$6,23,0,4,1))*4+21*'[5]Curve Summary Backup'!$F$38)/25),'[5]Curve Summary Backup'!$F$38,(AVERAGE(OFFSET('[5]Curve Summary'!$F$6,23,0,4,1))*4+21*'[5]Curve Summary Backup'!$F$38)/25)</f>
        <v>25.65</v>
      </c>
      <c r="E13" s="147" t="n">
        <f aca="false">VLOOKUP(E$7,'[5]Curve Summary'!$A$7:$AG$59,6)</f>
        <v>29.95</v>
      </c>
      <c r="F13" s="154" t="n">
        <f aca="false">(C13*C$5+D13*D$5+E13*E$5)/(SUM(C$5:E$5))</f>
        <v>26.5029782082324</v>
      </c>
      <c r="G13" s="147" t="n">
        <f aca="false">AVERAGE(H13:I13)</f>
        <v>31.75</v>
      </c>
      <c r="H13" s="147" t="n">
        <f aca="false">AG13</f>
        <v>31.75</v>
      </c>
      <c r="I13" s="147" t="n">
        <f aca="false">AH13</f>
        <v>31.75</v>
      </c>
      <c r="J13" s="147" t="n">
        <f aca="false">AVERAGE(K13:L13)</f>
        <v>29.375</v>
      </c>
      <c r="K13" s="147" t="n">
        <f aca="false">AI13</f>
        <v>29.5</v>
      </c>
      <c r="L13" s="147" t="n">
        <f aca="false">AJ13</f>
        <v>29.25</v>
      </c>
      <c r="M13" s="147" t="n">
        <f aca="false">AK13</f>
        <v>32.5</v>
      </c>
      <c r="N13" s="147" t="n">
        <f aca="false">AL13</f>
        <v>37.25</v>
      </c>
      <c r="O13" s="147" t="n">
        <f aca="false">AVERAGE(P13:Q13)</f>
        <v>49.5</v>
      </c>
      <c r="P13" s="147" t="n">
        <f aca="false">AM13</f>
        <v>46.5</v>
      </c>
      <c r="Q13" s="147" t="n">
        <f aca="false">AN13</f>
        <v>52.5</v>
      </c>
      <c r="R13" s="147" t="n">
        <f aca="false">AO13</f>
        <v>39</v>
      </c>
      <c r="S13" s="147" t="n">
        <f aca="false">AVERAGE(T13:V13)</f>
        <v>35.25</v>
      </c>
      <c r="T13" s="147" t="n">
        <f aca="false">AP13</f>
        <v>35</v>
      </c>
      <c r="U13" s="147" t="n">
        <f aca="false">AQ13</f>
        <v>34.25</v>
      </c>
      <c r="V13" s="147" t="n">
        <f aca="false">AR13</f>
        <v>36.5</v>
      </c>
      <c r="W13" s="154" t="n">
        <f aca="false">SUM(AG32:AR32)/SUM($AG$5:$AR$5)</f>
        <v>36.356862745098</v>
      </c>
      <c r="X13" s="147" t="n">
        <f aca="false">SUM(AS32:BD32)/SUM($AS$5:$BD$5)</f>
        <v>40.2833333333333</v>
      </c>
      <c r="Y13" s="147" t="n">
        <f aca="false">SUM(BE32:BR32)/SUM($BE$5:$BR$5)</f>
        <v>40.3686241610738</v>
      </c>
      <c r="Z13" s="147" t="n">
        <f aca="false">SUM(BQ32:CB32)/SUM($BQ$5:$CB$5)</f>
        <v>40.7964705882353</v>
      </c>
      <c r="AA13" s="147" t="n">
        <f aca="false">SUM(CC32:DX32)/SUM($CC$5:$DX$5)</f>
        <v>41.4158921568628</v>
      </c>
      <c r="AB13" s="155" t="n">
        <f aca="false">SUM(DY32:EJ32)/SUM($DY$5:$EJ$5)</f>
        <v>42.0544921875</v>
      </c>
      <c r="AC13" s="156" t="n">
        <f aca="false">(C13*C$5+D13*D$5+E13*E$5+SUM(AG32:EJ32))/(SUM(C$5:E$5)+SUM($AG$5:$EJ$5))</f>
        <v>40.2807958058064</v>
      </c>
      <c r="AD13" s="150"/>
      <c r="AE13" s="150"/>
      <c r="AF13" s="151"/>
      <c r="AG13" s="157" t="n">
        <f aca="false">VLOOKUP(AG$7,'[5]Curve Summary'!$A$9:$AG$161,6)</f>
        <v>31.75</v>
      </c>
      <c r="AH13" s="157" t="n">
        <f aca="false">VLOOKUP(AH$7,'[5]Curve Summary'!$A$9:$AG$161,6)</f>
        <v>31.75</v>
      </c>
      <c r="AI13" s="157" t="n">
        <f aca="false">VLOOKUP(AI$7,'[5]Curve Summary'!$A$9:$AG$161,6)</f>
        <v>29.5</v>
      </c>
      <c r="AJ13" s="157" t="n">
        <f aca="false">VLOOKUP(AJ$7,'[5]Curve Summary'!$A$9:$AG$161,6)</f>
        <v>29.25</v>
      </c>
      <c r="AK13" s="157" t="n">
        <f aca="false">VLOOKUP(AK$7,'[5]Curve Summary'!$A$9:$AG$161,6)</f>
        <v>32.5</v>
      </c>
      <c r="AL13" s="157" t="n">
        <f aca="false">VLOOKUP(AL$7,'[5]Curve Summary'!$A$9:$AG$161,6)</f>
        <v>37.25</v>
      </c>
      <c r="AM13" s="157" t="n">
        <f aca="false">VLOOKUP(AM$7,'[5]Curve Summary'!$A$9:$AG$161,6)</f>
        <v>46.5</v>
      </c>
      <c r="AN13" s="157" t="n">
        <f aca="false">VLOOKUP(AN$7,'[5]Curve Summary'!$A$9:$AG$161,6)</f>
        <v>52.5</v>
      </c>
      <c r="AO13" s="157" t="n">
        <f aca="false">VLOOKUP(AO$7,'[5]Curve Summary'!$A$9:$AG$161,6)</f>
        <v>39</v>
      </c>
      <c r="AP13" s="157" t="n">
        <f aca="false">VLOOKUP(AP$7,'[5]Curve Summary'!$A$9:$AG$161,6)</f>
        <v>35</v>
      </c>
      <c r="AQ13" s="157" t="n">
        <f aca="false">VLOOKUP(AQ$7,'[5]Curve Summary'!$A$9:$AG$161,6)</f>
        <v>34.25</v>
      </c>
      <c r="AR13" s="157" t="n">
        <f aca="false">VLOOKUP(AR$7,'[5]Curve Summary'!$A$9:$AG$161,6)</f>
        <v>36.5</v>
      </c>
      <c r="AS13" s="157" t="n">
        <f aca="false">VLOOKUP(AS$7,'[5]Curve Summary'!$A$9:$AG$161,6)</f>
        <v>37.25</v>
      </c>
      <c r="AT13" s="157" t="n">
        <f aca="false">VLOOKUP(AT$7,'[5]Curve Summary'!$A$9:$AG$161,6)</f>
        <v>36.25</v>
      </c>
      <c r="AU13" s="157" t="n">
        <f aca="false">VLOOKUP(AU$7,'[5]Curve Summary'!$A$9:$AG$161,6)</f>
        <v>33.75</v>
      </c>
      <c r="AV13" s="157" t="n">
        <f aca="false">VLOOKUP(AV$7,'[5]Curve Summary'!$A$9:$AG$161,6)</f>
        <v>33.25</v>
      </c>
      <c r="AW13" s="157" t="n">
        <f aca="false">VLOOKUP(AW$7,'[5]Curve Summary'!$A$9:$AG$161,6)</f>
        <v>34</v>
      </c>
      <c r="AX13" s="157" t="n">
        <f aca="false">VLOOKUP(AX$7,'[5]Curve Summary'!$A$9:$AG$161,6)</f>
        <v>43</v>
      </c>
      <c r="AY13" s="157" t="n">
        <f aca="false">VLOOKUP(AY$7,'[5]Curve Summary'!$A$9:$AG$161,6)</f>
        <v>53.25</v>
      </c>
      <c r="AZ13" s="157" t="n">
        <f aca="false">VLOOKUP(AZ$7,'[5]Curve Summary'!$A$9:$AG$161,6)</f>
        <v>57.25</v>
      </c>
      <c r="BA13" s="157" t="n">
        <f aca="false">VLOOKUP(BA$7,'[5]Curve Summary'!$A$9:$AG$161,6)</f>
        <v>46.25</v>
      </c>
      <c r="BB13" s="157" t="n">
        <f aca="false">VLOOKUP(BB$7,'[5]Curve Summary'!$A$9:$AG$161,6)</f>
        <v>35.75</v>
      </c>
      <c r="BC13" s="157" t="n">
        <f aca="false">VLOOKUP(BC$7,'[5]Curve Summary'!$A$9:$AG$161,6)</f>
        <v>34.25</v>
      </c>
      <c r="BD13" s="157" t="n">
        <f aca="false">VLOOKUP(BD$7,'[5]Curve Summary'!$A$9:$AG$161,6)</f>
        <v>38.75</v>
      </c>
      <c r="BE13" s="157" t="n">
        <f aca="false">VLOOKUP(BE$7,'[5]Curve Summary'!$A$9:$AG$161,6)</f>
        <v>39.45</v>
      </c>
      <c r="BF13" s="157" t="n">
        <f aca="false">VLOOKUP(BF$7,'[5]Curve Summary'!$A$9:$AG$161,6)</f>
        <v>37.45</v>
      </c>
      <c r="BG13" s="157" t="n">
        <f aca="false">VLOOKUP(BG$7,'[5]Curve Summary'!$A$9:$AG$161,6)</f>
        <v>35.2</v>
      </c>
      <c r="BH13" s="157" t="n">
        <f aca="false">VLOOKUP(BH$7,'[5]Curve Summary'!$A$9:$AG$161,6)</f>
        <v>34.45</v>
      </c>
      <c r="BI13" s="157" t="n">
        <f aca="false">VLOOKUP(BI$7,'[5]Curve Summary'!$A$9:$AG$161,6)</f>
        <v>35.2</v>
      </c>
      <c r="BJ13" s="157" t="n">
        <f aca="false">VLOOKUP(BJ$7,'[5]Curve Summary'!$A$9:$AG$161,6)</f>
        <v>43.7</v>
      </c>
      <c r="BK13" s="157" t="n">
        <f aca="false">VLOOKUP(BK$7,'[5]Curve Summary'!$A$9:$AG$161,6)</f>
        <v>49.7</v>
      </c>
      <c r="BL13" s="157" t="n">
        <f aca="false">VLOOKUP(BL$7,'[5]Curve Summary'!$A$9:$AG$161,6)</f>
        <v>52.2</v>
      </c>
      <c r="BM13" s="157" t="n">
        <f aca="false">VLOOKUP(BM$7,'[5]Curve Summary'!$A$9:$AG$161,6)</f>
        <v>43.2</v>
      </c>
      <c r="BN13" s="157" t="n">
        <f aca="false">VLOOKUP(BN$7,'[5]Curve Summary'!$A$9:$AG$161,6)</f>
        <v>37.4</v>
      </c>
      <c r="BO13" s="157" t="n">
        <f aca="false">VLOOKUP(BO$7,'[5]Curve Summary'!$A$9:$AG$161,6)</f>
        <v>37.15</v>
      </c>
      <c r="BP13" s="157" t="n">
        <f aca="false">VLOOKUP(BP$7,'[5]Curve Summary'!$A$9:$AG$161,6)</f>
        <v>41.15</v>
      </c>
      <c r="BQ13" s="157" t="n">
        <f aca="false">VLOOKUP(BQ$7,'[5]Curve Summary'!$A$9:$AG$161,6)</f>
        <v>40.2</v>
      </c>
      <c r="BR13" s="157" t="n">
        <f aca="false">VLOOKUP(BR$7,'[5]Curve Summary'!$A$9:$AG$161,6)</f>
        <v>38.2</v>
      </c>
      <c r="BS13" s="157" t="n">
        <f aca="false">VLOOKUP(BS$7,'[5]Curve Summary'!$A$9:$AG$161,6)</f>
        <v>36.2</v>
      </c>
      <c r="BT13" s="157" t="n">
        <f aca="false">VLOOKUP(BT$7,'[5]Curve Summary'!$A$9:$AG$161,6)</f>
        <v>35.95</v>
      </c>
      <c r="BU13" s="157" t="n">
        <f aca="false">VLOOKUP(BU$7,'[5]Curve Summary'!$A$9:$AG$161,6)</f>
        <v>36.45</v>
      </c>
      <c r="BV13" s="157" t="n">
        <f aca="false">VLOOKUP(BV$7,'[5]Curve Summary'!$A$9:$AG$161,6)</f>
        <v>43.95</v>
      </c>
      <c r="BW13" s="157" t="n">
        <f aca="false">VLOOKUP(BW$7,'[5]Curve Summary'!$A$9:$AG$161,6)</f>
        <v>47.7</v>
      </c>
      <c r="BX13" s="157" t="n">
        <f aca="false">VLOOKUP(BX$7,'[5]Curve Summary'!$A$9:$AG$161,6)</f>
        <v>49.2</v>
      </c>
      <c r="BY13" s="157" t="n">
        <f aca="false">VLOOKUP(BY$7,'[5]Curve Summary'!$A$9:$AG$161,6)</f>
        <v>41.7</v>
      </c>
      <c r="BZ13" s="157" t="n">
        <f aca="false">VLOOKUP(BZ$7,'[5]Curve Summary'!$A$9:$AG$161,6)</f>
        <v>38.9</v>
      </c>
      <c r="CA13" s="157" t="n">
        <f aca="false">VLOOKUP(CA$7,'[5]Curve Summary'!$A$9:$AG$161,6)</f>
        <v>38.4</v>
      </c>
      <c r="CB13" s="157" t="n">
        <f aca="false">VLOOKUP(CB$7,'[5]Curve Summary'!$A$9:$AG$161,6)</f>
        <v>42.4</v>
      </c>
      <c r="CC13" s="157" t="n">
        <f aca="false">VLOOKUP(CC$7,'[5]Curve Summary'!$A$9:$AG$161,6)</f>
        <v>40.7</v>
      </c>
      <c r="CD13" s="157" t="n">
        <f aca="false">VLOOKUP(CD$7,'[5]Curve Summary'!$A$9:$AG$161,6)</f>
        <v>38.79</v>
      </c>
      <c r="CE13" s="157" t="n">
        <f aca="false">VLOOKUP(CE$7,'[5]Curve Summary'!$A$9:$AG$161,6)</f>
        <v>37.17</v>
      </c>
      <c r="CF13" s="157" t="n">
        <f aca="false">VLOOKUP(CF$7,'[5]Curve Summary'!$A$9:$AG$161,6)</f>
        <v>37.15</v>
      </c>
      <c r="CG13" s="157" t="n">
        <f aca="false">VLOOKUP(CG$7,'[5]Curve Summary'!$A$9:$AG$161,6)</f>
        <v>37.65</v>
      </c>
      <c r="CH13" s="157" t="n">
        <f aca="false">VLOOKUP(CH$7,'[5]Curve Summary'!$A$9:$AG$161,6)</f>
        <v>44.3</v>
      </c>
      <c r="CI13" s="157" t="n">
        <f aca="false">VLOOKUP(CI$7,'[5]Curve Summary'!$A$9:$AG$161,6)</f>
        <v>46.15</v>
      </c>
      <c r="CJ13" s="157" t="n">
        <f aca="false">VLOOKUP(CJ$7,'[5]Curve Summary'!$A$9:$AG$161,6)</f>
        <v>46.7</v>
      </c>
      <c r="CK13" s="157" t="n">
        <f aca="false">VLOOKUP(CK$7,'[5]Curve Summary'!$A$9:$AG$161,6)</f>
        <v>40.61</v>
      </c>
      <c r="CL13" s="157" t="n">
        <f aca="false">VLOOKUP(CL$7,'[5]Curve Summary'!$A$9:$AG$161,6)</f>
        <v>40.08</v>
      </c>
      <c r="CM13" s="157" t="n">
        <f aca="false">VLOOKUP(CM$7,'[5]Curve Summary'!$A$9:$AG$161,6)</f>
        <v>39.53</v>
      </c>
      <c r="CN13" s="157" t="n">
        <f aca="false">VLOOKUP(CN$7,'[5]Curve Summary'!$A$9:$AG$161,6)</f>
        <v>43.43</v>
      </c>
      <c r="CO13" s="157" t="n">
        <f aca="false">VLOOKUP(CO$7,'[5]Curve Summary'!$A$9:$AG$161,6)</f>
        <v>41.1</v>
      </c>
      <c r="CP13" s="157" t="n">
        <f aca="false">VLOOKUP(CP$7,'[5]Curve Summary'!$A$9:$AG$161,6)</f>
        <v>39.23</v>
      </c>
      <c r="CQ13" s="157" t="n">
        <f aca="false">VLOOKUP(CQ$7,'[5]Curve Summary'!$A$9:$AG$161,6)</f>
        <v>37.82</v>
      </c>
      <c r="CR13" s="157" t="n">
        <f aca="false">VLOOKUP(CR$7,'[5]Curve Summary'!$A$9:$AG$161,6)</f>
        <v>37.92</v>
      </c>
      <c r="CS13" s="157" t="n">
        <f aca="false">VLOOKUP(CS$7,'[5]Curve Summary'!$A$9:$AG$161,6)</f>
        <v>38.42</v>
      </c>
      <c r="CT13" s="157" t="n">
        <f aca="false">VLOOKUP(CT$7,'[5]Curve Summary'!$A$9:$AG$161,6)</f>
        <v>44.6</v>
      </c>
      <c r="CU13" s="157" t="n">
        <f aca="false">VLOOKUP(CU$7,'[5]Curve Summary'!$A$9:$AG$161,6)</f>
        <v>45.41</v>
      </c>
      <c r="CV13" s="157" t="n">
        <f aca="false">VLOOKUP(CV$7,'[5]Curve Summary'!$A$9:$AG$161,6)</f>
        <v>45.44</v>
      </c>
      <c r="CW13" s="157" t="n">
        <f aca="false">VLOOKUP(CW$7,'[5]Curve Summary'!$A$9:$AG$161,6)</f>
        <v>40.12</v>
      </c>
      <c r="CX13" s="157" t="n">
        <f aca="false">VLOOKUP(CX$7,'[5]Curve Summary'!$A$9:$AG$161,6)</f>
        <v>40.84</v>
      </c>
      <c r="CY13" s="157" t="n">
        <f aca="false">VLOOKUP(CY$7,'[5]Curve Summary'!$A$9:$AG$161,6)</f>
        <v>40.26</v>
      </c>
      <c r="CZ13" s="157" t="n">
        <f aca="false">VLOOKUP(CZ$7,'[5]Curve Summary'!$A$9:$AG$161,6)</f>
        <v>44.11</v>
      </c>
      <c r="DA13" s="157" t="n">
        <f aca="false">VLOOKUP(DA$7,'[5]Curve Summary'!$A$9:$AG$161,6)</f>
        <v>41.33</v>
      </c>
      <c r="DB13" s="157" t="n">
        <f aca="false">VLOOKUP(DB$7,'[5]Curve Summary'!$A$9:$AG$161,6)</f>
        <v>39.46</v>
      </c>
      <c r="DC13" s="157" t="n">
        <f aca="false">VLOOKUP(DC$7,'[5]Curve Summary'!$A$9:$AG$161,6)</f>
        <v>38.03</v>
      </c>
      <c r="DD13" s="157" t="n">
        <f aca="false">VLOOKUP(DD$7,'[5]Curve Summary'!$A$9:$AG$161,6)</f>
        <v>38.12</v>
      </c>
      <c r="DE13" s="157" t="n">
        <f aca="false">VLOOKUP(DE$7,'[5]Curve Summary'!$A$9:$AG$161,6)</f>
        <v>38.62</v>
      </c>
      <c r="DF13" s="157" t="n">
        <f aca="false">VLOOKUP(DF$7,'[5]Curve Summary'!$A$9:$AG$161,6)</f>
        <v>44.87</v>
      </c>
      <c r="DG13" s="157" t="n">
        <f aca="false">VLOOKUP(DG$7,'[5]Curve Summary'!$A$9:$AG$161,6)</f>
        <v>45.74</v>
      </c>
      <c r="DH13" s="157" t="n">
        <f aca="false">VLOOKUP(DH$7,'[5]Curve Summary'!$A$9:$AG$161,6)</f>
        <v>45.8</v>
      </c>
      <c r="DI13" s="157" t="n">
        <f aca="false">VLOOKUP(DI$7,'[5]Curve Summary'!$A$9:$AG$161,6)</f>
        <v>40.41</v>
      </c>
      <c r="DJ13" s="157" t="n">
        <f aca="false">VLOOKUP(DJ$7,'[5]Curve Summary'!$A$9:$AG$161,6)</f>
        <v>41.06</v>
      </c>
      <c r="DK13" s="157" t="n">
        <f aca="false">VLOOKUP(DK$7,'[5]Curve Summary'!$A$9:$AG$161,6)</f>
        <v>40.48</v>
      </c>
      <c r="DL13" s="157" t="n">
        <f aca="false">VLOOKUP(DL$7,'[5]Curve Summary'!$A$9:$AG$161,6)</f>
        <v>44.35</v>
      </c>
      <c r="DM13" s="157" t="n">
        <f aca="false">VLOOKUP(DM$7,'[5]Curve Summary'!$A$9:$AG$161,6)</f>
        <v>41.57</v>
      </c>
      <c r="DN13" s="157" t="n">
        <f aca="false">VLOOKUP(DN$7,'[5]Curve Summary'!$A$9:$AG$161,6)</f>
        <v>39.68</v>
      </c>
      <c r="DO13" s="157" t="n">
        <f aca="false">VLOOKUP(DO$7,'[5]Curve Summary'!$A$9:$AG$161,6)</f>
        <v>38.25</v>
      </c>
      <c r="DP13" s="157" t="n">
        <f aca="false">VLOOKUP(DP$7,'[5]Curve Summary'!$A$9:$AG$161,6)</f>
        <v>38.32</v>
      </c>
      <c r="DQ13" s="157" t="n">
        <f aca="false">VLOOKUP(DQ$7,'[5]Curve Summary'!$A$9:$AG$161,6)</f>
        <v>38.83</v>
      </c>
      <c r="DR13" s="157" t="n">
        <f aca="false">VLOOKUP(DR$7,'[5]Curve Summary'!$A$9:$AG$161,6)</f>
        <v>45.14</v>
      </c>
      <c r="DS13" s="157" t="n">
        <f aca="false">VLOOKUP(DS$7,'[5]Curve Summary'!$A$9:$AG$161,6)</f>
        <v>46.07</v>
      </c>
      <c r="DT13" s="157" t="n">
        <f aca="false">VLOOKUP(DT$7,'[5]Curve Summary'!$A$9:$AG$161,6)</f>
        <v>46.17</v>
      </c>
      <c r="DU13" s="157" t="n">
        <f aca="false">VLOOKUP(DU$7,'[5]Curve Summary'!$A$9:$AG$161,6)</f>
        <v>40.71</v>
      </c>
      <c r="DV13" s="157" t="n">
        <f aca="false">VLOOKUP(DV$7,'[5]Curve Summary'!$A$9:$AG$161,6)</f>
        <v>41.28</v>
      </c>
      <c r="DW13" s="157" t="n">
        <f aca="false">VLOOKUP(DW$7,'[5]Curve Summary'!$A$9:$AG$161,6)</f>
        <v>40.69</v>
      </c>
      <c r="DX13" s="157" t="n">
        <f aca="false">VLOOKUP(DX$7,'[5]Curve Summary'!$A$9:$AG$161,6)</f>
        <v>44.59</v>
      </c>
      <c r="DY13" s="157" t="n">
        <f aca="false">VLOOKUP(DY$7,'[5]Curve Summary'!$A$9:$AG$161,6)</f>
        <v>41.8</v>
      </c>
      <c r="DZ13" s="157" t="n">
        <f aca="false">VLOOKUP(DZ$7,'[5]Curve Summary'!$A$9:$AG$161,6)</f>
        <v>39.91</v>
      </c>
      <c r="EA13" s="157" t="n">
        <f aca="false">VLOOKUP(EA$7,'[5]Curve Summary'!$A$9:$AG$161,6)</f>
        <v>38.46</v>
      </c>
      <c r="EB13" s="157" t="n">
        <f aca="false">VLOOKUP(EB$7,'[5]Curve Summary'!$A$9:$AG$161,6)</f>
        <v>38.51</v>
      </c>
      <c r="EC13" s="157" t="n">
        <f aca="false">VLOOKUP(EC$7,'[5]Curve Summary'!$A$9:$AG$161,6)</f>
        <v>39.03</v>
      </c>
      <c r="ED13" s="157" t="n">
        <f aca="false">VLOOKUP(ED$7,'[5]Curve Summary'!$A$9:$AG$161,6)</f>
        <v>45.4</v>
      </c>
      <c r="EE13" s="157" t="n">
        <f aca="false">VLOOKUP(EE$7,'[5]Curve Summary'!$A$9:$AG$161,6)</f>
        <v>46.4</v>
      </c>
      <c r="EF13" s="157" t="n">
        <f aca="false">VLOOKUP(EF$7,'[5]Curve Summary'!$A$9:$AG$161,6)</f>
        <v>46.53</v>
      </c>
      <c r="EG13" s="157" t="n">
        <f aca="false">VLOOKUP(EG$7,'[5]Curve Summary'!$A$9:$AG$161,6)</f>
        <v>41.01</v>
      </c>
      <c r="EH13" s="157" t="n">
        <f aca="false">VLOOKUP(EH$7,'[5]Curve Summary'!$A$9:$AG$161,6)</f>
        <v>41.49</v>
      </c>
      <c r="EI13" s="157" t="n">
        <f aca="false">VLOOKUP(EI$7,'[5]Curve Summary'!$A$9:$AG$161,6)</f>
        <v>40.9</v>
      </c>
      <c r="EJ13" s="157" t="n">
        <f aca="false">VLOOKUP(EJ$7,'[5]Curve Summary'!$A$9:$AG$161,6)</f>
        <v>44.83</v>
      </c>
    </row>
    <row r="14" customFormat="false" ht="13.7" hidden="false" customHeight="true" outlineLevel="0" collapsed="false">
      <c r="A14" s="152" t="s">
        <v>158</v>
      </c>
      <c r="B14" s="153" t="s">
        <v>157</v>
      </c>
      <c r="C14" s="147" t="n">
        <f aca="false">'[5]Power Desk Daily Price'!$AC14</f>
        <v>23.5166666666667</v>
      </c>
      <c r="D14" s="147" t="n">
        <f aca="true">IF(ISERROR((AVERAGE(OFFSET('[5]Curve Summary'!$B$6,23,0,4,1))*4+21*'[5]Curve Summary Backup'!$B$38)/25),'[5]Curve Summary Backup'!$B$38,(AVERAGE(OFFSET('[5]Curve Summary'!$B$6,23,0,4,1))*4+21*'[5]Curve Summary Backup'!$B$38)/25)</f>
        <v>24.75</v>
      </c>
      <c r="E14" s="147" t="n">
        <f aca="false">VLOOKUP(E$7,'[5]Curve Summary'!$A$7:$AG$59,2)</f>
        <v>29.5</v>
      </c>
      <c r="F14" s="154" t="n">
        <f aca="false">(C14*C$5+D14*D$5+E14*E$5)/(SUM(C$5:E$5))</f>
        <v>25.9838983050848</v>
      </c>
      <c r="G14" s="147" t="n">
        <f aca="false">AVERAGE(H14:I14)</f>
        <v>29.5</v>
      </c>
      <c r="H14" s="147" t="n">
        <f aca="false">AG14</f>
        <v>30</v>
      </c>
      <c r="I14" s="147" t="n">
        <f aca="false">AH14</f>
        <v>29</v>
      </c>
      <c r="J14" s="147" t="n">
        <f aca="false">AVERAGE(K14:L14)</f>
        <v>29.25</v>
      </c>
      <c r="K14" s="147" t="n">
        <f aca="false">AI14</f>
        <v>29</v>
      </c>
      <c r="L14" s="147" t="n">
        <f aca="false">AJ14</f>
        <v>29.5</v>
      </c>
      <c r="M14" s="147" t="n">
        <f aca="false">AK14</f>
        <v>32.5</v>
      </c>
      <c r="N14" s="147" t="n">
        <f aca="false">AL14</f>
        <v>41</v>
      </c>
      <c r="O14" s="147" t="n">
        <f aca="false">AVERAGE(P14:Q14)</f>
        <v>51.5</v>
      </c>
      <c r="P14" s="147" t="n">
        <f aca="false">AM14</f>
        <v>48</v>
      </c>
      <c r="Q14" s="147" t="n">
        <f aca="false">AN14</f>
        <v>55</v>
      </c>
      <c r="R14" s="147" t="n">
        <f aca="false">AO14</f>
        <v>46</v>
      </c>
      <c r="S14" s="147" t="n">
        <f aca="false">AVERAGE(T14:V14)</f>
        <v>32.6666666666667</v>
      </c>
      <c r="T14" s="147" t="n">
        <f aca="false">AP14</f>
        <v>33.5</v>
      </c>
      <c r="U14" s="147" t="n">
        <f aca="false">AQ14</f>
        <v>32</v>
      </c>
      <c r="V14" s="147" t="n">
        <f aca="false">AR14</f>
        <v>32.5</v>
      </c>
      <c r="W14" s="154" t="n">
        <f aca="false">SUM(AG33:AR33)/SUM($AG$5:$AR$5)</f>
        <v>36.5176470588235</v>
      </c>
      <c r="X14" s="147" t="n">
        <f aca="false">SUM(AS33:BD33)/SUM($AS$5:$BD$5)</f>
        <v>38.0245098039216</v>
      </c>
      <c r="Y14" s="147" t="n">
        <f aca="false">SUM(BE33:BR33)/SUM($BE$5:$BR$5)</f>
        <v>37.8410402684564</v>
      </c>
      <c r="Z14" s="147" t="n">
        <f aca="false">SUM(BQ33:CB33)/SUM($BQ$5:$CB$5)</f>
        <v>38.5569803921569</v>
      </c>
      <c r="AA14" s="147" t="n">
        <f aca="false">SUM(CC33:DX33)/SUM($CC$5:$DX$5)</f>
        <v>39.1459705882353</v>
      </c>
      <c r="AB14" s="155" t="n">
        <f aca="false">SUM(DY33:EJ33)/SUM($DY$5:$EJ$5)</f>
        <v>39.763671875</v>
      </c>
      <c r="AC14" s="156" t="n">
        <f aca="false">(C14*C$5+D14*D$5+E14*E$5+SUM(AG33:EJ33))/(SUM(C$5:E$5)+SUM($AG$5:$EJ$5))</f>
        <v>38.3176750106067</v>
      </c>
      <c r="AD14" s="150"/>
      <c r="AE14" s="150"/>
      <c r="AF14" s="151"/>
      <c r="AG14" s="157" t="n">
        <f aca="false">VLOOKUP(AG$7,'[5]Curve Summary'!$A$9:$AG$161,2)</f>
        <v>30</v>
      </c>
      <c r="AH14" s="157" t="n">
        <f aca="false">VLOOKUP(AH$7,'[5]Curve Summary'!$A$9:$AG$161,2)</f>
        <v>29</v>
      </c>
      <c r="AI14" s="157" t="n">
        <f aca="false">VLOOKUP(AI$7,'[5]Curve Summary'!$A$9:$AG$161,2)</f>
        <v>29</v>
      </c>
      <c r="AJ14" s="157" t="n">
        <f aca="false">VLOOKUP(AJ$7,'[5]Curve Summary'!$A$9:$AG$161,2)</f>
        <v>29.5</v>
      </c>
      <c r="AK14" s="157" t="n">
        <f aca="false">VLOOKUP(AK$7,'[5]Curve Summary'!$A$9:$AG$161,2)</f>
        <v>32.5</v>
      </c>
      <c r="AL14" s="157" t="n">
        <f aca="false">VLOOKUP(AL$7,'[5]Curve Summary'!$A$9:$AG$161,2)</f>
        <v>41</v>
      </c>
      <c r="AM14" s="157" t="n">
        <f aca="false">VLOOKUP(AM$7,'[5]Curve Summary'!$A$9:$AG$161,2)</f>
        <v>48</v>
      </c>
      <c r="AN14" s="157" t="n">
        <f aca="false">VLOOKUP(AN$7,'[5]Curve Summary'!$A$9:$AG$161,2)</f>
        <v>55</v>
      </c>
      <c r="AO14" s="157" t="n">
        <f aca="false">VLOOKUP(AO$7,'[5]Curve Summary'!$A$9:$AG$161,2)</f>
        <v>46</v>
      </c>
      <c r="AP14" s="157" t="n">
        <f aca="false">VLOOKUP(AP$7,'[5]Curve Summary'!$A$9:$AG$161,2)</f>
        <v>33.5</v>
      </c>
      <c r="AQ14" s="157" t="n">
        <f aca="false">VLOOKUP(AQ$7,'[5]Curve Summary'!$A$9:$AG$161,2)</f>
        <v>32</v>
      </c>
      <c r="AR14" s="157" t="n">
        <f aca="false">VLOOKUP(AR$7,'[5]Curve Summary'!$A$9:$AG$161,2)</f>
        <v>32.5</v>
      </c>
      <c r="AS14" s="157" t="n">
        <f aca="false">VLOOKUP(AS$7,'[5]Curve Summary'!$A$9:$AG$161,2)</f>
        <v>33.75</v>
      </c>
      <c r="AT14" s="157" t="n">
        <f aca="false">VLOOKUP(AT$7,'[5]Curve Summary'!$A$9:$AG$161,2)</f>
        <v>33.25</v>
      </c>
      <c r="AU14" s="157" t="n">
        <f aca="false">VLOOKUP(AU$7,'[5]Curve Summary'!$A$9:$AG$161,2)</f>
        <v>33.25</v>
      </c>
      <c r="AV14" s="157" t="n">
        <f aca="false">VLOOKUP(AV$7,'[5]Curve Summary'!$A$9:$AG$161,2)</f>
        <v>32.75</v>
      </c>
      <c r="AW14" s="157" t="n">
        <f aca="false">VLOOKUP(AW$7,'[5]Curve Summary'!$A$9:$AG$161,2)</f>
        <v>32.75</v>
      </c>
      <c r="AX14" s="157" t="n">
        <f aca="false">VLOOKUP(AX$7,'[5]Curve Summary'!$A$9:$AG$161,2)</f>
        <v>37.25</v>
      </c>
      <c r="AY14" s="157" t="n">
        <f aca="false">VLOOKUP(AY$7,'[5]Curve Summary'!$A$9:$AG$161,2)</f>
        <v>51.5</v>
      </c>
      <c r="AZ14" s="157" t="n">
        <f aca="false">VLOOKUP(AZ$7,'[5]Curve Summary'!$A$9:$AG$161,2)</f>
        <v>57</v>
      </c>
      <c r="BA14" s="157" t="n">
        <f aca="false">VLOOKUP(BA$7,'[5]Curve Summary'!$A$9:$AG$161,2)</f>
        <v>45.5</v>
      </c>
      <c r="BB14" s="157" t="n">
        <f aca="false">VLOOKUP(BB$7,'[5]Curve Summary'!$A$9:$AG$161,2)</f>
        <v>34</v>
      </c>
      <c r="BC14" s="157" t="n">
        <f aca="false">VLOOKUP(BC$7,'[5]Curve Summary'!$A$9:$AG$161,2)</f>
        <v>32.5</v>
      </c>
      <c r="BD14" s="157" t="n">
        <f aca="false">VLOOKUP(BD$7,'[5]Curve Summary'!$A$9:$AG$161,2)</f>
        <v>32.5</v>
      </c>
      <c r="BE14" s="157" t="n">
        <f aca="false">VLOOKUP(BE$7,'[5]Curve Summary'!$A$9:$AG$161,2)</f>
        <v>34.61</v>
      </c>
      <c r="BF14" s="157" t="n">
        <f aca="false">VLOOKUP(BF$7,'[5]Curve Summary'!$A$9:$AG$161,2)</f>
        <v>34.19</v>
      </c>
      <c r="BG14" s="157" t="n">
        <f aca="false">VLOOKUP(BG$7,'[5]Curve Summary'!$A$9:$AG$161,2)</f>
        <v>34.19</v>
      </c>
      <c r="BH14" s="157" t="n">
        <f aca="false">VLOOKUP(BH$7,'[5]Curve Summary'!$A$9:$AG$161,2)</f>
        <v>33.76</v>
      </c>
      <c r="BI14" s="157" t="n">
        <f aca="false">VLOOKUP(BI$7,'[5]Curve Summary'!$A$9:$AG$161,2)</f>
        <v>33.76</v>
      </c>
      <c r="BJ14" s="157" t="n">
        <f aca="false">VLOOKUP(BJ$7,'[5]Curve Summary'!$A$9:$AG$161,2)</f>
        <v>37.61</v>
      </c>
      <c r="BK14" s="157" t="n">
        <f aca="false">VLOOKUP(BK$7,'[5]Curve Summary'!$A$9:$AG$161,2)</f>
        <v>49.8</v>
      </c>
      <c r="BL14" s="157" t="n">
        <f aca="false">VLOOKUP(BL$7,'[5]Curve Summary'!$A$9:$AG$161,2)</f>
        <v>54.51</v>
      </c>
      <c r="BM14" s="157" t="n">
        <f aca="false">VLOOKUP(BM$7,'[5]Curve Summary'!$A$9:$AG$161,2)</f>
        <v>44.67</v>
      </c>
      <c r="BN14" s="157" t="n">
        <f aca="false">VLOOKUP(BN$7,'[5]Curve Summary'!$A$9:$AG$161,2)</f>
        <v>34.83</v>
      </c>
      <c r="BO14" s="157" t="n">
        <f aca="false">VLOOKUP(BO$7,'[5]Curve Summary'!$A$9:$AG$161,2)</f>
        <v>33.55</v>
      </c>
      <c r="BP14" s="157" t="n">
        <f aca="false">VLOOKUP(BP$7,'[5]Curve Summary'!$A$9:$AG$161,2)</f>
        <v>33.55</v>
      </c>
      <c r="BQ14" s="157" t="n">
        <f aca="false">VLOOKUP(BQ$7,'[5]Curve Summary'!$A$9:$AG$161,2)</f>
        <v>35.39</v>
      </c>
      <c r="BR14" s="157" t="n">
        <f aca="false">VLOOKUP(BR$7,'[5]Curve Summary'!$A$9:$AG$161,2)</f>
        <v>35.02</v>
      </c>
      <c r="BS14" s="157" t="n">
        <f aca="false">VLOOKUP(BS$7,'[5]Curve Summary'!$A$9:$AG$161,2)</f>
        <v>35.02</v>
      </c>
      <c r="BT14" s="157" t="n">
        <f aca="false">VLOOKUP(BT$7,'[5]Curve Summary'!$A$9:$AG$161,2)</f>
        <v>34.66</v>
      </c>
      <c r="BU14" s="157" t="n">
        <f aca="false">VLOOKUP(BU$7,'[5]Curve Summary'!$A$9:$AG$161,2)</f>
        <v>34.66</v>
      </c>
      <c r="BV14" s="157" t="n">
        <f aca="false">VLOOKUP(BV$7,'[5]Curve Summary'!$A$9:$AG$161,2)</f>
        <v>37.95</v>
      </c>
      <c r="BW14" s="157" t="n">
        <f aca="false">VLOOKUP(BW$7,'[5]Curve Summary'!$A$9:$AG$161,2)</f>
        <v>48.39</v>
      </c>
      <c r="BX14" s="157" t="n">
        <f aca="false">VLOOKUP(BX$7,'[5]Curve Summary'!$A$9:$AG$161,2)</f>
        <v>52.41</v>
      </c>
      <c r="BY14" s="157" t="n">
        <f aca="false">VLOOKUP(BY$7,'[5]Curve Summary'!$A$9:$AG$161,2)</f>
        <v>43.99</v>
      </c>
      <c r="BZ14" s="157" t="n">
        <f aca="false">VLOOKUP(BZ$7,'[5]Curve Summary'!$A$9:$AG$161,2)</f>
        <v>35.58</v>
      </c>
      <c r="CA14" s="157" t="n">
        <f aca="false">VLOOKUP(CA$7,'[5]Curve Summary'!$A$9:$AG$161,2)</f>
        <v>34.48</v>
      </c>
      <c r="CB14" s="157" t="n">
        <f aca="false">VLOOKUP(CB$7,'[5]Curve Summary'!$A$9:$AG$161,2)</f>
        <v>34.48</v>
      </c>
      <c r="CC14" s="157" t="n">
        <f aca="false">VLOOKUP(CC$7,'[5]Curve Summary'!$A$9:$AG$161,2)</f>
        <v>36.08</v>
      </c>
      <c r="CD14" s="157" t="n">
        <f aca="false">VLOOKUP(CD$7,'[5]Curve Summary'!$A$9:$AG$161,2)</f>
        <v>35.77</v>
      </c>
      <c r="CE14" s="157" t="n">
        <f aca="false">VLOOKUP(CE$7,'[5]Curve Summary'!$A$9:$AG$161,2)</f>
        <v>35.77</v>
      </c>
      <c r="CF14" s="157" t="n">
        <f aca="false">VLOOKUP(CF$7,'[5]Curve Summary'!$A$9:$AG$161,2)</f>
        <v>35.46</v>
      </c>
      <c r="CG14" s="157" t="n">
        <f aca="false">VLOOKUP(CG$7,'[5]Curve Summary'!$A$9:$AG$161,2)</f>
        <v>35.46</v>
      </c>
      <c r="CH14" s="157" t="n">
        <f aca="false">VLOOKUP(CH$7,'[5]Curve Summary'!$A$9:$AG$161,2)</f>
        <v>38.28</v>
      </c>
      <c r="CI14" s="157" t="n">
        <f aca="false">VLOOKUP(CI$7,'[5]Curve Summary'!$A$9:$AG$161,2)</f>
        <v>47.21</v>
      </c>
      <c r="CJ14" s="157" t="n">
        <f aca="false">VLOOKUP(CJ$7,'[5]Curve Summary'!$A$9:$AG$161,2)</f>
        <v>50.65</v>
      </c>
      <c r="CK14" s="157" t="n">
        <f aca="false">VLOOKUP(CK$7,'[5]Curve Summary'!$A$9:$AG$161,2)</f>
        <v>43.45</v>
      </c>
      <c r="CL14" s="157" t="n">
        <f aca="false">VLOOKUP(CL$7,'[5]Curve Summary'!$A$9:$AG$161,2)</f>
        <v>36.25</v>
      </c>
      <c r="CM14" s="157" t="n">
        <f aca="false">VLOOKUP(CM$7,'[5]Curve Summary'!$A$9:$AG$161,2)</f>
        <v>35.31</v>
      </c>
      <c r="CN14" s="157" t="n">
        <f aca="false">VLOOKUP(CN$7,'[5]Curve Summary'!$A$9:$AG$161,2)</f>
        <v>35.31</v>
      </c>
      <c r="CO14" s="157" t="n">
        <f aca="false">VLOOKUP(CO$7,'[5]Curve Summary'!$A$9:$AG$161,2)</f>
        <v>36.58</v>
      </c>
      <c r="CP14" s="157" t="n">
        <f aca="false">VLOOKUP(CP$7,'[5]Curve Summary'!$A$9:$AG$161,2)</f>
        <v>36.3</v>
      </c>
      <c r="CQ14" s="157" t="n">
        <f aca="false">VLOOKUP(CQ$7,'[5]Curve Summary'!$A$9:$AG$161,2)</f>
        <v>36.3</v>
      </c>
      <c r="CR14" s="157" t="n">
        <f aca="false">VLOOKUP(CR$7,'[5]Curve Summary'!$A$9:$AG$161,2)</f>
        <v>36.02</v>
      </c>
      <c r="CS14" s="157" t="n">
        <f aca="false">VLOOKUP(CS$7,'[5]Curve Summary'!$A$9:$AG$161,2)</f>
        <v>36.02</v>
      </c>
      <c r="CT14" s="157" t="n">
        <f aca="false">VLOOKUP(CT$7,'[5]Curve Summary'!$A$9:$AG$161,2)</f>
        <v>38.58</v>
      </c>
      <c r="CU14" s="157" t="n">
        <f aca="false">VLOOKUP(CU$7,'[5]Curve Summary'!$A$9:$AG$161,2)</f>
        <v>46.66</v>
      </c>
      <c r="CV14" s="157" t="n">
        <f aca="false">VLOOKUP(CV$7,'[5]Curve Summary'!$A$9:$AG$161,2)</f>
        <v>49.78</v>
      </c>
      <c r="CW14" s="157" t="n">
        <f aca="false">VLOOKUP(CW$7,'[5]Curve Summary'!$A$9:$AG$161,2)</f>
        <v>43.26</v>
      </c>
      <c r="CX14" s="157" t="n">
        <f aca="false">VLOOKUP(CX$7,'[5]Curve Summary'!$A$9:$AG$161,2)</f>
        <v>36.74</v>
      </c>
      <c r="CY14" s="157" t="n">
        <f aca="false">VLOOKUP(CY$7,'[5]Curve Summary'!$A$9:$AG$161,2)</f>
        <v>35.89</v>
      </c>
      <c r="CZ14" s="157" t="n">
        <f aca="false">VLOOKUP(CZ$7,'[5]Curve Summary'!$A$9:$AG$161,2)</f>
        <v>35.89</v>
      </c>
      <c r="DA14" s="157" t="n">
        <f aca="false">VLOOKUP(DA$7,'[5]Curve Summary'!$A$9:$AG$161,2)</f>
        <v>37.01</v>
      </c>
      <c r="DB14" s="157" t="n">
        <f aca="false">VLOOKUP(DB$7,'[5]Curve Summary'!$A$9:$AG$161,2)</f>
        <v>36.75</v>
      </c>
      <c r="DC14" s="157" t="n">
        <f aca="false">VLOOKUP(DC$7,'[5]Curve Summary'!$A$9:$AG$161,2)</f>
        <v>36.75</v>
      </c>
      <c r="DD14" s="157" t="n">
        <f aca="false">VLOOKUP(DD$7,'[5]Curve Summary'!$A$9:$AG$161,2)</f>
        <v>36.49</v>
      </c>
      <c r="DE14" s="157" t="n">
        <f aca="false">VLOOKUP(DE$7,'[5]Curve Summary'!$A$9:$AG$161,2)</f>
        <v>36.49</v>
      </c>
      <c r="DF14" s="157" t="n">
        <f aca="false">VLOOKUP(DF$7,'[5]Curve Summary'!$A$9:$AG$161,2)</f>
        <v>38.86</v>
      </c>
      <c r="DG14" s="157" t="n">
        <f aca="false">VLOOKUP(DG$7,'[5]Curve Summary'!$A$9:$AG$161,2)</f>
        <v>46.34</v>
      </c>
      <c r="DH14" s="157" t="n">
        <f aca="false">VLOOKUP(DH$7,'[5]Curve Summary'!$A$9:$AG$161,2)</f>
        <v>49.23</v>
      </c>
      <c r="DI14" s="157" t="n">
        <f aca="false">VLOOKUP(DI$7,'[5]Curve Summary'!$A$9:$AG$161,2)</f>
        <v>43.2</v>
      </c>
      <c r="DJ14" s="157" t="n">
        <f aca="false">VLOOKUP(DJ$7,'[5]Curve Summary'!$A$9:$AG$161,2)</f>
        <v>37.16</v>
      </c>
      <c r="DK14" s="157" t="n">
        <f aca="false">VLOOKUP(DK$7,'[5]Curve Summary'!$A$9:$AG$161,2)</f>
        <v>36.37</v>
      </c>
      <c r="DL14" s="157" t="n">
        <f aca="false">VLOOKUP(DL$7,'[5]Curve Summary'!$A$9:$AG$161,2)</f>
        <v>36.37</v>
      </c>
      <c r="DM14" s="157" t="n">
        <f aca="false">VLOOKUP(DM$7,'[5]Curve Summary'!$A$9:$AG$161,2)</f>
        <v>37.43</v>
      </c>
      <c r="DN14" s="157" t="n">
        <f aca="false">VLOOKUP(DN$7,'[5]Curve Summary'!$A$9:$AG$161,2)</f>
        <v>37.18</v>
      </c>
      <c r="DO14" s="157" t="n">
        <f aca="false">VLOOKUP(DO$7,'[5]Curve Summary'!$A$9:$AG$161,2)</f>
        <v>37.19</v>
      </c>
      <c r="DP14" s="157" t="n">
        <f aca="false">VLOOKUP(DP$7,'[5]Curve Summary'!$A$9:$AG$161,2)</f>
        <v>36.94</v>
      </c>
      <c r="DQ14" s="157" t="n">
        <f aca="false">VLOOKUP(DQ$7,'[5]Curve Summary'!$A$9:$AG$161,2)</f>
        <v>36.95</v>
      </c>
      <c r="DR14" s="157" t="n">
        <f aca="false">VLOOKUP(DR$7,'[5]Curve Summary'!$A$9:$AG$161,2)</f>
        <v>39.14</v>
      </c>
      <c r="DS14" s="157" t="n">
        <f aca="false">VLOOKUP(DS$7,'[5]Curve Summary'!$A$9:$AG$161,2)</f>
        <v>46.07</v>
      </c>
      <c r="DT14" s="157" t="n">
        <f aca="false">VLOOKUP(DT$7,'[5]Curve Summary'!$A$9:$AG$161,2)</f>
        <v>48.74</v>
      </c>
      <c r="DU14" s="157" t="n">
        <f aca="false">VLOOKUP(DU$7,'[5]Curve Summary'!$A$9:$AG$161,2)</f>
        <v>43.15</v>
      </c>
      <c r="DV14" s="157" t="n">
        <f aca="false">VLOOKUP(DV$7,'[5]Curve Summary'!$A$9:$AG$161,2)</f>
        <v>37.56</v>
      </c>
      <c r="DW14" s="157" t="n">
        <f aca="false">VLOOKUP(DW$7,'[5]Curve Summary'!$A$9:$AG$161,2)</f>
        <v>36.84</v>
      </c>
      <c r="DX14" s="157" t="n">
        <f aca="false">VLOOKUP(DX$7,'[5]Curve Summary'!$A$9:$AG$161,2)</f>
        <v>36.84</v>
      </c>
      <c r="DY14" s="157" t="n">
        <f aca="false">VLOOKUP(DY$7,'[5]Curve Summary'!$A$9:$AG$161,2)</f>
        <v>37.83</v>
      </c>
      <c r="DZ14" s="157" t="n">
        <f aca="false">VLOOKUP(DZ$7,'[5]Curve Summary'!$A$9:$AG$161,2)</f>
        <v>37.6</v>
      </c>
      <c r="EA14" s="157" t="n">
        <f aca="false">VLOOKUP(EA$7,'[5]Curve Summary'!$A$9:$AG$161,2)</f>
        <v>37.61</v>
      </c>
      <c r="EB14" s="157" t="n">
        <f aca="false">VLOOKUP(EB$7,'[5]Curve Summary'!$A$9:$AG$161,2)</f>
        <v>37.38</v>
      </c>
      <c r="EC14" s="157" t="n">
        <f aca="false">VLOOKUP(EC$7,'[5]Curve Summary'!$A$9:$AG$161,2)</f>
        <v>37.39</v>
      </c>
      <c r="ED14" s="157" t="n">
        <f aca="false">VLOOKUP(ED$7,'[5]Curve Summary'!$A$9:$AG$161,2)</f>
        <v>39.41</v>
      </c>
      <c r="EE14" s="157" t="n">
        <f aca="false">VLOOKUP(EE$7,'[5]Curve Summary'!$A$9:$AG$161,2)</f>
        <v>45.83</v>
      </c>
      <c r="EF14" s="157" t="n">
        <f aca="false">VLOOKUP(EF$7,'[5]Curve Summary'!$A$9:$AG$161,2)</f>
        <v>48.31</v>
      </c>
      <c r="EG14" s="157" t="n">
        <f aca="false">VLOOKUP(EG$7,'[5]Curve Summary'!$A$9:$AG$161,2)</f>
        <v>43.13</v>
      </c>
      <c r="EH14" s="157" t="n">
        <f aca="false">VLOOKUP(EH$7,'[5]Curve Summary'!$A$9:$AG$161,2)</f>
        <v>37.96</v>
      </c>
      <c r="EI14" s="157" t="n">
        <f aca="false">VLOOKUP(EI$7,'[5]Curve Summary'!$A$9:$AG$161,2)</f>
        <v>37.28</v>
      </c>
      <c r="EJ14" s="157" t="n">
        <f aca="false">VLOOKUP(EJ$7,'[5]Curve Summary'!$A$9:$AG$161,2)</f>
        <v>37.29</v>
      </c>
    </row>
    <row r="15" customFormat="false" ht="13.7" hidden="false" customHeight="true" outlineLevel="0" collapsed="false">
      <c r="A15" s="158" t="s">
        <v>159</v>
      </c>
      <c r="B15" s="159" t="s">
        <v>160</v>
      </c>
      <c r="C15" s="160" t="n">
        <f aca="false">'[5]Power Desk Daily Price'!$AC15</f>
        <v>24.5166666666667</v>
      </c>
      <c r="D15" s="160" t="n">
        <f aca="true">IF(ISERROR((AVERAGE(OFFSET('[5]Curve Summary'!$G$6,23,0,4,1))*4+21*'[5]Curve Summary Backup'!$G$38)/25),'[5]Curve Summary Backup'!$G$38,(AVERAGE(OFFSET('[5]Curve Summary'!$G$6,23,0,4,1))*4+21*'[5]Curve Summary Backup'!$G$38)/25)</f>
        <v>25.75</v>
      </c>
      <c r="E15" s="160" t="n">
        <f aca="false">VLOOKUP(E$7,'[5]Curve Summary'!$A$7:$AG$58,7)</f>
        <v>31.5</v>
      </c>
      <c r="F15" s="161" t="n">
        <f aca="false">(C15*C$5+D15*D$5+E15*E$5)/(SUM(C$5:E$5))</f>
        <v>27.3228813559322</v>
      </c>
      <c r="G15" s="160" t="n">
        <f aca="false">AVERAGE(H15:I15)</f>
        <v>30.875</v>
      </c>
      <c r="H15" s="160" t="n">
        <f aca="false">AG15</f>
        <v>31.5</v>
      </c>
      <c r="I15" s="160" t="n">
        <f aca="false">AH15</f>
        <v>30.25</v>
      </c>
      <c r="J15" s="160" t="n">
        <f aca="false">AVERAGE(K15:L15)</f>
        <v>30.875</v>
      </c>
      <c r="K15" s="160" t="n">
        <f aca="false">AI15</f>
        <v>30.25</v>
      </c>
      <c r="L15" s="160" t="n">
        <f aca="false">AJ15</f>
        <v>31.5</v>
      </c>
      <c r="M15" s="160" t="n">
        <f aca="false">AK15</f>
        <v>35.5</v>
      </c>
      <c r="N15" s="160" t="n">
        <f aca="false">AL15</f>
        <v>46</v>
      </c>
      <c r="O15" s="160" t="n">
        <f aca="false">AVERAGE(P15:Q15)</f>
        <v>60</v>
      </c>
      <c r="P15" s="160" t="n">
        <f aca="false">AM15</f>
        <v>55</v>
      </c>
      <c r="Q15" s="160" t="n">
        <f aca="false">AN15</f>
        <v>65</v>
      </c>
      <c r="R15" s="160" t="n">
        <f aca="false">AO15</f>
        <v>53</v>
      </c>
      <c r="S15" s="160" t="n">
        <f aca="false">AVERAGE(T15:V15)</f>
        <v>34.8333333333333</v>
      </c>
      <c r="T15" s="160" t="n">
        <f aca="false">AP15</f>
        <v>36</v>
      </c>
      <c r="U15" s="160" t="n">
        <f aca="false">AQ15</f>
        <v>34</v>
      </c>
      <c r="V15" s="160" t="n">
        <f aca="false">AR15</f>
        <v>34.5</v>
      </c>
      <c r="W15" s="161" t="n">
        <f aca="false">SUM(AG34:AR34)/SUM($AG$5:$AR$5)</f>
        <v>40.2343137254902</v>
      </c>
      <c r="X15" s="160" t="n">
        <f aca="false">SUM(AS34:BD34)/SUM($AS$5:$BD$5)</f>
        <v>41.3598039215686</v>
      </c>
      <c r="Y15" s="160" t="n">
        <f aca="false">SUM(BE34:BR34)/SUM($BE$5:$BR$5)</f>
        <v>41.036610738255</v>
      </c>
      <c r="Z15" s="160" t="n">
        <f aca="false">SUM(BQ34:CB34)/SUM($BQ$5:$CB$5)</f>
        <v>41.8561960784314</v>
      </c>
      <c r="AA15" s="160" t="n">
        <f aca="false">SUM(CC34:DX34)/SUM($CC$5:$DX$5)</f>
        <v>42.3069607843137</v>
      </c>
      <c r="AB15" s="162" t="n">
        <f aca="false">SUM(DY34:EJ34)/SUM($DY$5:$EJ$5)</f>
        <v>42.7498046875</v>
      </c>
      <c r="AC15" s="163" t="n">
        <f aca="false">(C15*C$5+D15*D$5+E15*E$5+SUM(AG34:EJ34))/(SUM(C$5:E$5)+SUM($AG$5:$EJ$5))</f>
        <v>41.5269961815868</v>
      </c>
      <c r="AD15" s="150"/>
      <c r="AE15" s="150"/>
      <c r="AF15" s="151"/>
      <c r="AG15" s="147" t="n">
        <f aca="false">VLOOKUP(AG$7,'[5]Curve Summary'!$A$9:$AG$161,7)</f>
        <v>31.5</v>
      </c>
      <c r="AH15" s="147" t="n">
        <f aca="false">VLOOKUP(AH$7,'[5]Curve Summary'!$A$9:$AG$161,7)</f>
        <v>30.25</v>
      </c>
      <c r="AI15" s="147" t="n">
        <f aca="false">VLOOKUP(AI$7,'[5]Curve Summary'!$A$9:$AG$161,7)</f>
        <v>30.25</v>
      </c>
      <c r="AJ15" s="147" t="n">
        <f aca="false">VLOOKUP(AJ$7,'[5]Curve Summary'!$A$9:$AG$161,7)</f>
        <v>31.5</v>
      </c>
      <c r="AK15" s="147" t="n">
        <f aca="false">VLOOKUP(AK$7,'[5]Curve Summary'!$A$9:$AG$161,7)</f>
        <v>35.5</v>
      </c>
      <c r="AL15" s="147" t="n">
        <f aca="false">VLOOKUP(AL$7,'[5]Curve Summary'!$A$9:$AG$161,7)</f>
        <v>46</v>
      </c>
      <c r="AM15" s="147" t="n">
        <f aca="false">VLOOKUP(AM$7,'[5]Curve Summary'!$A$9:$AG$161,7)</f>
        <v>55</v>
      </c>
      <c r="AN15" s="147" t="n">
        <f aca="false">VLOOKUP(AN$7,'[5]Curve Summary'!$A$9:$AG$161,7)</f>
        <v>65</v>
      </c>
      <c r="AO15" s="147" t="n">
        <f aca="false">VLOOKUP(AO$7,'[5]Curve Summary'!$A$9:$AG$161,7)</f>
        <v>53</v>
      </c>
      <c r="AP15" s="147" t="n">
        <f aca="false">VLOOKUP(AP$7,'[5]Curve Summary'!$A$9:$AG$161,7)</f>
        <v>36</v>
      </c>
      <c r="AQ15" s="147" t="n">
        <f aca="false">VLOOKUP(AQ$7,'[5]Curve Summary'!$A$9:$AG$161,7)</f>
        <v>34</v>
      </c>
      <c r="AR15" s="147" t="n">
        <f aca="false">VLOOKUP(AR$7,'[5]Curve Summary'!$A$9:$AG$161,7)</f>
        <v>34.5</v>
      </c>
      <c r="AS15" s="147" t="n">
        <f aca="false">VLOOKUP(AS$7,'[5]Curve Summary'!$A$9:$AG$161,7)</f>
        <v>35.75</v>
      </c>
      <c r="AT15" s="147" t="n">
        <f aca="false">VLOOKUP(AT$7,'[5]Curve Summary'!$A$9:$AG$161,7)</f>
        <v>35.25</v>
      </c>
      <c r="AU15" s="147" t="n">
        <f aca="false">VLOOKUP(AU$7,'[5]Curve Summary'!$A$9:$AG$161,7)</f>
        <v>35.25</v>
      </c>
      <c r="AV15" s="147" t="n">
        <f aca="false">VLOOKUP(AV$7,'[5]Curve Summary'!$A$9:$AG$161,7)</f>
        <v>34.75</v>
      </c>
      <c r="AW15" s="147" t="n">
        <f aca="false">VLOOKUP(AW$7,'[5]Curve Summary'!$A$9:$AG$161,7)</f>
        <v>34.75</v>
      </c>
      <c r="AX15" s="147" t="n">
        <f aca="false">VLOOKUP(AX$7,'[5]Curve Summary'!$A$9:$AG$161,7)</f>
        <v>41.75</v>
      </c>
      <c r="AY15" s="147" t="n">
        <f aca="false">VLOOKUP(AY$7,'[5]Curve Summary'!$A$9:$AG$161,7)</f>
        <v>57.5</v>
      </c>
      <c r="AZ15" s="147" t="n">
        <f aca="false">VLOOKUP(AZ$7,'[5]Curve Summary'!$A$9:$AG$161,7)</f>
        <v>65</v>
      </c>
      <c r="BA15" s="147" t="n">
        <f aca="false">VLOOKUP(BA$7,'[5]Curve Summary'!$A$9:$AG$161,7)</f>
        <v>51.5</v>
      </c>
      <c r="BB15" s="147" t="n">
        <f aca="false">VLOOKUP(BB$7,'[5]Curve Summary'!$A$9:$AG$161,7)</f>
        <v>36.25</v>
      </c>
      <c r="BC15" s="147" t="n">
        <f aca="false">VLOOKUP(BC$7,'[5]Curve Summary'!$A$9:$AG$161,7)</f>
        <v>34.25</v>
      </c>
      <c r="BD15" s="147" t="n">
        <f aca="false">VLOOKUP(BD$7,'[5]Curve Summary'!$A$9:$AG$161,7)</f>
        <v>34</v>
      </c>
      <c r="BE15" s="147" t="n">
        <f aca="false">VLOOKUP(BE$7,'[5]Curve Summary'!$A$9:$AG$161,7)</f>
        <v>36.81</v>
      </c>
      <c r="BF15" s="147" t="n">
        <f aca="false">VLOOKUP(BF$7,'[5]Curve Summary'!$A$9:$AG$161,7)</f>
        <v>36.39</v>
      </c>
      <c r="BG15" s="147" t="n">
        <f aca="false">VLOOKUP(BG$7,'[5]Curve Summary'!$A$9:$AG$161,7)</f>
        <v>36.39</v>
      </c>
      <c r="BH15" s="147" t="n">
        <f aca="false">VLOOKUP(BH$7,'[5]Curve Summary'!$A$9:$AG$161,7)</f>
        <v>35.96</v>
      </c>
      <c r="BI15" s="147" t="n">
        <f aca="false">VLOOKUP(BI$7,'[5]Curve Summary'!$A$9:$AG$161,7)</f>
        <v>35.96</v>
      </c>
      <c r="BJ15" s="147" t="n">
        <f aca="false">VLOOKUP(BJ$7,'[5]Curve Summary'!$A$9:$AG$161,7)</f>
        <v>41.94</v>
      </c>
      <c r="BK15" s="147" t="n">
        <f aca="false">VLOOKUP(BK$7,'[5]Curve Summary'!$A$9:$AG$161,7)</f>
        <v>55.4</v>
      </c>
      <c r="BL15" s="147" t="n">
        <f aca="false">VLOOKUP(BL$7,'[5]Curve Summary'!$A$9:$AG$161,7)</f>
        <v>61.81</v>
      </c>
      <c r="BM15" s="147" t="n">
        <f aca="false">VLOOKUP(BM$7,'[5]Curve Summary'!$A$9:$AG$161,7)</f>
        <v>50.27</v>
      </c>
      <c r="BN15" s="147" t="n">
        <f aca="false">VLOOKUP(BN$7,'[5]Curve Summary'!$A$9:$AG$161,7)</f>
        <v>37.24</v>
      </c>
      <c r="BO15" s="147" t="n">
        <f aca="false">VLOOKUP(BO$7,'[5]Curve Summary'!$A$9:$AG$161,7)</f>
        <v>35.53</v>
      </c>
      <c r="BP15" s="147" t="n">
        <f aca="false">VLOOKUP(BP$7,'[5]Curve Summary'!$A$9:$AG$161,7)</f>
        <v>35.32</v>
      </c>
      <c r="BQ15" s="147" t="n">
        <f aca="false">VLOOKUP(BQ$7,'[5]Curve Summary'!$A$9:$AG$161,7)</f>
        <v>37.71</v>
      </c>
      <c r="BR15" s="147" t="n">
        <f aca="false">VLOOKUP(BR$7,'[5]Curve Summary'!$A$9:$AG$161,7)</f>
        <v>37.34</v>
      </c>
      <c r="BS15" s="147" t="n">
        <f aca="false">VLOOKUP(BS$7,'[5]Curve Summary'!$A$9:$AG$161,7)</f>
        <v>37.34</v>
      </c>
      <c r="BT15" s="147" t="n">
        <f aca="false">VLOOKUP(BT$7,'[5]Curve Summary'!$A$9:$AG$161,7)</f>
        <v>36.98</v>
      </c>
      <c r="BU15" s="147" t="n">
        <f aca="false">VLOOKUP(BU$7,'[5]Curve Summary'!$A$9:$AG$161,7)</f>
        <v>36.98</v>
      </c>
      <c r="BV15" s="147" t="n">
        <f aca="false">VLOOKUP(BV$7,'[5]Curve Summary'!$A$9:$AG$161,7)</f>
        <v>42.08</v>
      </c>
      <c r="BW15" s="147" t="n">
        <f aca="false">VLOOKUP(BW$7,'[5]Curve Summary'!$A$9:$AG$161,7)</f>
        <v>53.59</v>
      </c>
      <c r="BX15" s="147" t="n">
        <f aca="false">VLOOKUP(BX$7,'[5]Curve Summary'!$A$9:$AG$161,7)</f>
        <v>59.05</v>
      </c>
      <c r="BY15" s="147" t="n">
        <f aca="false">VLOOKUP(BY$7,'[5]Curve Summary'!$A$9:$AG$161,7)</f>
        <v>49.19</v>
      </c>
      <c r="BZ15" s="147" t="n">
        <f aca="false">VLOOKUP(BZ$7,'[5]Curve Summary'!$A$9:$AG$161,7)</f>
        <v>38.08</v>
      </c>
      <c r="CA15" s="147" t="n">
        <f aca="false">VLOOKUP(CA$7,'[5]Curve Summary'!$A$9:$AG$161,7)</f>
        <v>36.62</v>
      </c>
      <c r="CB15" s="147" t="n">
        <f aca="false">VLOOKUP(CB$7,'[5]Curve Summary'!$A$9:$AG$161,7)</f>
        <v>36.44</v>
      </c>
      <c r="CC15" s="147" t="n">
        <f aca="false">VLOOKUP(CC$7,'[5]Curve Summary'!$A$9:$AG$161,7)</f>
        <v>38.5</v>
      </c>
      <c r="CD15" s="147" t="n">
        <f aca="false">VLOOKUP(CD$7,'[5]Curve Summary'!$A$9:$AG$161,7)</f>
        <v>38.19</v>
      </c>
      <c r="CE15" s="147" t="n">
        <f aca="false">VLOOKUP(CE$7,'[5]Curve Summary'!$A$9:$AG$161,7)</f>
        <v>38.19</v>
      </c>
      <c r="CF15" s="147" t="n">
        <f aca="false">VLOOKUP(CF$7,'[5]Curve Summary'!$A$9:$AG$161,7)</f>
        <v>37.88</v>
      </c>
      <c r="CG15" s="147" t="n">
        <f aca="false">VLOOKUP(CG$7,'[5]Curve Summary'!$A$9:$AG$161,7)</f>
        <v>37.88</v>
      </c>
      <c r="CH15" s="147" t="n">
        <f aca="false">VLOOKUP(CH$7,'[5]Curve Summary'!$A$9:$AG$161,7)</f>
        <v>42.24</v>
      </c>
      <c r="CI15" s="147" t="n">
        <f aca="false">VLOOKUP(CI$7,'[5]Curve Summary'!$A$9:$AG$161,7)</f>
        <v>52.07</v>
      </c>
      <c r="CJ15" s="147" t="n">
        <f aca="false">VLOOKUP(CJ$7,'[5]Curve Summary'!$A$9:$AG$161,7)</f>
        <v>56.73</v>
      </c>
      <c r="CK15" s="147" t="n">
        <f aca="false">VLOOKUP(CK$7,'[5]Curve Summary'!$A$9:$AG$161,7)</f>
        <v>48.31</v>
      </c>
      <c r="CL15" s="147" t="n">
        <f aca="false">VLOOKUP(CL$7,'[5]Curve Summary'!$A$9:$AG$161,7)</f>
        <v>38.82</v>
      </c>
      <c r="CM15" s="147" t="n">
        <f aca="false">VLOOKUP(CM$7,'[5]Curve Summary'!$A$9:$AG$161,7)</f>
        <v>37.57</v>
      </c>
      <c r="CN15" s="147" t="n">
        <f aca="false">VLOOKUP(CN$7,'[5]Curve Summary'!$A$9:$AG$161,7)</f>
        <v>37.42</v>
      </c>
      <c r="CO15" s="147" t="n">
        <f aca="false">VLOOKUP(CO$7,'[5]Curve Summary'!$A$9:$AG$161,7)</f>
        <v>39.03</v>
      </c>
      <c r="CP15" s="147" t="n">
        <f aca="false">VLOOKUP(CP$7,'[5]Curve Summary'!$A$9:$AG$161,7)</f>
        <v>38.75</v>
      </c>
      <c r="CQ15" s="147" t="n">
        <f aca="false">VLOOKUP(CQ$7,'[5]Curve Summary'!$A$9:$AG$161,7)</f>
        <v>38.75</v>
      </c>
      <c r="CR15" s="147" t="n">
        <f aca="false">VLOOKUP(CR$7,'[5]Curve Summary'!$A$9:$AG$161,7)</f>
        <v>38.48</v>
      </c>
      <c r="CS15" s="147" t="n">
        <f aca="false">VLOOKUP(CS$7,'[5]Curve Summary'!$A$9:$AG$161,7)</f>
        <v>38.47</v>
      </c>
      <c r="CT15" s="147" t="n">
        <f aca="false">VLOOKUP(CT$7,'[5]Curve Summary'!$A$9:$AG$161,7)</f>
        <v>42.42</v>
      </c>
      <c r="CU15" s="147" t="n">
        <f aca="false">VLOOKUP(CU$7,'[5]Curve Summary'!$A$9:$AG$161,7)</f>
        <v>51.3</v>
      </c>
      <c r="CV15" s="147" t="n">
        <f aca="false">VLOOKUP(CV$7,'[5]Curve Summary'!$A$9:$AG$161,7)</f>
        <v>55.52</v>
      </c>
      <c r="CW15" s="147" t="n">
        <f aca="false">VLOOKUP(CW$7,'[5]Curve Summary'!$A$9:$AG$161,7)</f>
        <v>47.9</v>
      </c>
      <c r="CX15" s="147" t="n">
        <f aca="false">VLOOKUP(CX$7,'[5]Curve Summary'!$A$9:$AG$161,7)</f>
        <v>39.32</v>
      </c>
      <c r="CY15" s="147" t="n">
        <f aca="false">VLOOKUP(CY$7,'[5]Curve Summary'!$A$9:$AG$161,7)</f>
        <v>38.2</v>
      </c>
      <c r="CZ15" s="147" t="n">
        <f aca="false">VLOOKUP(CZ$7,'[5]Curve Summary'!$A$9:$AG$161,7)</f>
        <v>38.06</v>
      </c>
      <c r="DA15" s="147" t="n">
        <f aca="false">VLOOKUP(DA$7,'[5]Curve Summary'!$A$9:$AG$161,7)</f>
        <v>39.47</v>
      </c>
      <c r="DB15" s="147" t="n">
        <f aca="false">VLOOKUP(DB$7,'[5]Curve Summary'!$A$9:$AG$161,7)</f>
        <v>39.21</v>
      </c>
      <c r="DC15" s="147" t="n">
        <f aca="false">VLOOKUP(DC$7,'[5]Curve Summary'!$A$9:$AG$161,7)</f>
        <v>39.21</v>
      </c>
      <c r="DD15" s="147" t="n">
        <f aca="false">VLOOKUP(DD$7,'[5]Curve Summary'!$A$9:$AG$161,7)</f>
        <v>38.96</v>
      </c>
      <c r="DE15" s="147" t="n">
        <f aca="false">VLOOKUP(DE$7,'[5]Curve Summary'!$A$9:$AG$161,7)</f>
        <v>38.96</v>
      </c>
      <c r="DF15" s="147" t="n">
        <f aca="false">VLOOKUP(DF$7,'[5]Curve Summary'!$A$9:$AG$161,7)</f>
        <v>42.6</v>
      </c>
      <c r="DG15" s="147" t="n">
        <f aca="false">VLOOKUP(DG$7,'[5]Curve Summary'!$A$9:$AG$161,7)</f>
        <v>50.81</v>
      </c>
      <c r="DH15" s="147" t="n">
        <f aca="false">VLOOKUP(DH$7,'[5]Curve Summary'!$A$9:$AG$161,7)</f>
        <v>54.71</v>
      </c>
      <c r="DI15" s="147" t="n">
        <f aca="false">VLOOKUP(DI$7,'[5]Curve Summary'!$A$9:$AG$161,7)</f>
        <v>47.67</v>
      </c>
      <c r="DJ15" s="147" t="n">
        <f aca="false">VLOOKUP(DJ$7,'[5]Curve Summary'!$A$9:$AG$161,7)</f>
        <v>39.74</v>
      </c>
      <c r="DK15" s="147" t="n">
        <f aca="false">VLOOKUP(DK$7,'[5]Curve Summary'!$A$9:$AG$161,7)</f>
        <v>38.7</v>
      </c>
      <c r="DL15" s="147" t="n">
        <f aca="false">VLOOKUP(DL$7,'[5]Curve Summary'!$A$9:$AG$161,7)</f>
        <v>38.57</v>
      </c>
      <c r="DM15" s="147" t="n">
        <f aca="false">VLOOKUP(DM$7,'[5]Curve Summary'!$A$9:$AG$161,7)</f>
        <v>39.9</v>
      </c>
      <c r="DN15" s="147" t="n">
        <f aca="false">VLOOKUP(DN$7,'[5]Curve Summary'!$A$9:$AG$161,7)</f>
        <v>39.65</v>
      </c>
      <c r="DO15" s="147" t="n">
        <f aca="false">VLOOKUP(DO$7,'[5]Curve Summary'!$A$9:$AG$161,7)</f>
        <v>39.66</v>
      </c>
      <c r="DP15" s="147" t="n">
        <f aca="false">VLOOKUP(DP$7,'[5]Curve Summary'!$A$9:$AG$161,7)</f>
        <v>39.41</v>
      </c>
      <c r="DQ15" s="147" t="n">
        <f aca="false">VLOOKUP(DQ$7,'[5]Curve Summary'!$A$9:$AG$161,7)</f>
        <v>39.42</v>
      </c>
      <c r="DR15" s="147" t="n">
        <f aca="false">VLOOKUP(DR$7,'[5]Curve Summary'!$A$9:$AG$161,7)</f>
        <v>42.79</v>
      </c>
      <c r="DS15" s="147" t="n">
        <f aca="false">VLOOKUP(DS$7,'[5]Curve Summary'!$A$9:$AG$161,7)</f>
        <v>50.37</v>
      </c>
      <c r="DT15" s="147" t="n">
        <f aca="false">VLOOKUP(DT$7,'[5]Curve Summary'!$A$9:$AG$161,7)</f>
        <v>53.97</v>
      </c>
      <c r="DU15" s="147" t="n">
        <f aca="false">VLOOKUP(DU$7,'[5]Curve Summary'!$A$9:$AG$161,7)</f>
        <v>47.46</v>
      </c>
      <c r="DV15" s="147" t="n">
        <f aca="false">VLOOKUP(DV$7,'[5]Curve Summary'!$A$9:$AG$161,7)</f>
        <v>40.13</v>
      </c>
      <c r="DW15" s="147" t="n">
        <f aca="false">VLOOKUP(DW$7,'[5]Curve Summary'!$A$9:$AG$161,7)</f>
        <v>39.18</v>
      </c>
      <c r="DX15" s="147" t="n">
        <f aca="false">VLOOKUP(DX$7,'[5]Curve Summary'!$A$9:$AG$161,7)</f>
        <v>39.06</v>
      </c>
      <c r="DY15" s="147" t="n">
        <f aca="false">VLOOKUP(DY$7,'[5]Curve Summary'!$A$9:$AG$161,7)</f>
        <v>40.25</v>
      </c>
      <c r="DZ15" s="147" t="n">
        <f aca="false">VLOOKUP(DZ$7,'[5]Curve Summary'!$A$9:$AG$161,7)</f>
        <v>40.02</v>
      </c>
      <c r="EA15" s="147" t="n">
        <f aca="false">VLOOKUP(EA$7,'[5]Curve Summary'!$A$9:$AG$161,7)</f>
        <v>40.04</v>
      </c>
      <c r="EB15" s="147" t="n">
        <f aca="false">VLOOKUP(EB$7,'[5]Curve Summary'!$A$9:$AG$161,7)</f>
        <v>39.81</v>
      </c>
      <c r="EC15" s="147" t="n">
        <f aca="false">VLOOKUP(EC$7,'[5]Curve Summary'!$A$9:$AG$161,7)</f>
        <v>39.82</v>
      </c>
      <c r="ED15" s="147" t="n">
        <f aca="false">VLOOKUP(ED$7,'[5]Curve Summary'!$A$9:$AG$161,7)</f>
        <v>42.91</v>
      </c>
      <c r="EE15" s="147" t="n">
        <f aca="false">VLOOKUP(EE$7,'[5]Curve Summary'!$A$9:$AG$161,7)</f>
        <v>49.92</v>
      </c>
      <c r="EF15" s="147" t="n">
        <f aca="false">VLOOKUP(EF$7,'[5]Curve Summary'!$A$9:$AG$161,7)</f>
        <v>53.25</v>
      </c>
      <c r="EG15" s="147" t="n">
        <f aca="false">VLOOKUP(EG$7,'[5]Curve Summary'!$A$9:$AG$161,7)</f>
        <v>47.23</v>
      </c>
      <c r="EH15" s="147" t="n">
        <f aca="false">VLOOKUP(EH$7,'[5]Curve Summary'!$A$9:$AG$161,7)</f>
        <v>40.48</v>
      </c>
      <c r="EI15" s="147" t="n">
        <f aca="false">VLOOKUP(EI$7,'[5]Curve Summary'!$A$9:$AG$161,7)</f>
        <v>39.59</v>
      </c>
      <c r="EJ15" s="147" t="n">
        <f aca="false">VLOOKUP(EJ$7,'[5]Curve Summary'!$A$9:$AG$161,7)</f>
        <v>39.49</v>
      </c>
    </row>
    <row r="16" customFormat="false" ht="13.7" hidden="false" customHeight="true" outlineLevel="0" collapsed="false">
      <c r="A16" s="164"/>
      <c r="B16" s="165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5"/>
      <c r="AD16" s="150"/>
      <c r="AE16" s="150"/>
      <c r="AF16" s="151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</row>
    <row r="17" customFormat="false" ht="13.7" hidden="false" customHeight="true" outlineLevel="0" collapsed="false">
      <c r="A17" s="166" t="s">
        <v>161</v>
      </c>
      <c r="B17" s="15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50"/>
      <c r="AE17" s="150"/>
      <c r="AF17" s="151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</row>
    <row r="18" customFormat="false" ht="13.7" hidden="false" customHeight="true" outlineLevel="0" collapsed="false">
      <c r="A18" s="167" t="s">
        <v>162</v>
      </c>
      <c r="B18" s="168" t="s">
        <v>163</v>
      </c>
      <c r="C18" s="169" t="n">
        <f aca="false">'[5]Power Desk Daily Price'!$AC18</f>
        <v>34</v>
      </c>
      <c r="D18" s="169" t="n">
        <f aca="true">IF(ISERROR((AVERAGE(OFFSET('[5]Curve Summary ALBERTA'!$R$6,19,0,3,1))*3+18*'[5]Curve Summary Backup'!$R$38)/21),'[5]Curve Summary Backup'!$R$38,(AVERAGE(OFFSET('[5]Curve Summary ALBERTA'!$R$6,19,0,3,1))*3+18*'[5]Curve Summary Backup'!$R$38)/21)</f>
        <v>36.9857112194243</v>
      </c>
      <c r="E18" s="169" t="n">
        <f aca="false">VLOOKUP(E$7,'[5]Curve Summary ALBERTA'!$A$7:$AG$63,18)</f>
        <v>43.5499992370606</v>
      </c>
      <c r="F18" s="170" t="n">
        <f aca="false">(C18*C$5+D18*D$5+E18*E$5)/(SUM(C$5:E$5))</f>
        <v>38.2999986499851</v>
      </c>
      <c r="G18" s="169" t="n">
        <f aca="false">AVERAGE(H18:I18)</f>
        <v>44.9666254425049</v>
      </c>
      <c r="H18" s="169" t="n">
        <f aca="false">AG18</f>
        <v>45.1585133361816</v>
      </c>
      <c r="I18" s="169" t="n">
        <f aca="false">AH18</f>
        <v>44.7747375488281</v>
      </c>
      <c r="J18" s="169" t="n">
        <f aca="false">AVERAGE(K18:L18)</f>
        <v>42.2316683197022</v>
      </c>
      <c r="K18" s="169" t="n">
        <f aca="false">AI18</f>
        <v>43.549059753418</v>
      </c>
      <c r="L18" s="169" t="n">
        <f aca="false">AJ18</f>
        <v>40.9142768859863</v>
      </c>
      <c r="M18" s="169" t="n">
        <f aca="false">AK18</f>
        <v>41.3892868041992</v>
      </c>
      <c r="N18" s="169" t="n">
        <f aca="false">AL18</f>
        <v>42.2298990161576</v>
      </c>
      <c r="O18" s="169" t="n">
        <f aca="false">AVERAGE(P18:Q18)</f>
        <v>45.0915355845167</v>
      </c>
      <c r="P18" s="169" t="n">
        <f aca="false">AM18</f>
        <v>44.7396828136329</v>
      </c>
      <c r="Q18" s="169" t="n">
        <f aca="false">AN18</f>
        <v>45.4433883554005</v>
      </c>
      <c r="R18" s="169" t="n">
        <f aca="false">AO18</f>
        <v>45.4313734203335</v>
      </c>
      <c r="S18" s="169" t="n">
        <f aca="false">AVERAGE(T18:V18)</f>
        <v>48.7646530426559</v>
      </c>
      <c r="T18" s="169" t="n">
        <f aca="false">AP18</f>
        <v>44.1544621873648</v>
      </c>
      <c r="U18" s="169" t="n">
        <f aca="false">AQ18</f>
        <v>49.117737143934</v>
      </c>
      <c r="V18" s="169" t="n">
        <f aca="false">AR18</f>
        <v>53.0217597966687</v>
      </c>
      <c r="W18" s="169" t="n">
        <f aca="false">SUM(AG37:AR37)/SUM($AG$5:$AR$5)</f>
        <v>44.9521884068435</v>
      </c>
      <c r="X18" s="169" t="n">
        <f aca="false">SUM(AS37:BD37)/SUM($AS$5:$BD$5)</f>
        <v>43.3463571453457</v>
      </c>
      <c r="Y18" s="169" t="n">
        <f aca="false">SUM(BE37:BR37)/SUM($BE$5:$BR$5)</f>
        <v>43.217430538737</v>
      </c>
      <c r="Z18" s="169" t="n">
        <f aca="false">SUM(BQ37:CB37)/SUM($BQ$5:$CB$5)</f>
        <v>41.9470992912527</v>
      </c>
      <c r="AA18" s="169" t="n">
        <f aca="false">SUM(CC37:DX37)/SUM($CC$5:$DX$5)</f>
        <v>40.424895411859</v>
      </c>
      <c r="AB18" s="171" t="n">
        <f aca="false">SUM(DY37:EJ37)/SUM($DY$5:$EJ$5)</f>
        <v>43.0628387504219</v>
      </c>
      <c r="AC18" s="172" t="n">
        <f aca="false">(C18*C$5+D18*D$5+E18*E$5+SUM(AG37:EJ37))/(SUM(C$5:E$5)+SUM($AG$5:$EJ$5))</f>
        <v>41.8982404149364</v>
      </c>
      <c r="AD18" s="150"/>
      <c r="AE18" s="150"/>
      <c r="AF18" s="151"/>
      <c r="AG18" s="147" t="n">
        <f aca="false">VLOOKUP(AG$7,'[5]Curve Summary ALBERTA'!$A$13:$AG$161,18)</f>
        <v>45.1585133361816</v>
      </c>
      <c r="AH18" s="147" t="n">
        <f aca="false">VLOOKUP(AH$7,'[5]Curve Summary ALBERTA'!$A$13:$AG$161,18)</f>
        <v>44.7747375488281</v>
      </c>
      <c r="AI18" s="147" t="n">
        <f aca="false">VLOOKUP(AI$7,'[5]Curve Summary ALBERTA'!$A$13:$AG$161,18)</f>
        <v>43.549059753418</v>
      </c>
      <c r="AJ18" s="147" t="n">
        <f aca="false">VLOOKUP(AJ$7,'[5]Curve Summary ALBERTA'!$A$13:$AG$161,18)</f>
        <v>40.9142768859863</v>
      </c>
      <c r="AK18" s="147" t="n">
        <f aca="false">VLOOKUP(AK$7,'[5]Curve Summary ALBERTA'!$A$13:$AG$161,18)</f>
        <v>41.3892868041992</v>
      </c>
      <c r="AL18" s="147" t="n">
        <f aca="false">VLOOKUP(AL$7,'[5]Curve Summary ALBERTA'!$A$13:$AG$161,18)</f>
        <v>42.2298990161576</v>
      </c>
      <c r="AM18" s="147" t="n">
        <f aca="false">VLOOKUP(AM$7,'[5]Curve Summary ALBERTA'!$A$13:$AG$161,18)</f>
        <v>44.7396828136329</v>
      </c>
      <c r="AN18" s="147" t="n">
        <f aca="false">VLOOKUP(AN$7,'[5]Curve Summary ALBERTA'!$A$13:$AG$161,18)</f>
        <v>45.4433883554005</v>
      </c>
      <c r="AO18" s="147" t="n">
        <f aca="false">VLOOKUP(AO$7,'[5]Curve Summary ALBERTA'!$A$13:$AG$161,18)</f>
        <v>45.4313734203335</v>
      </c>
      <c r="AP18" s="147" t="n">
        <f aca="false">VLOOKUP(AP$7,'[5]Curve Summary ALBERTA'!$A$13:$AG$161,18)</f>
        <v>44.1544621873648</v>
      </c>
      <c r="AQ18" s="147" t="n">
        <f aca="false">VLOOKUP(AQ$7,'[5]Curve Summary ALBERTA'!$A$13:$AG$161,18)</f>
        <v>49.117737143934</v>
      </c>
      <c r="AR18" s="147" t="n">
        <f aca="false">VLOOKUP(AR$7,'[5]Curve Summary ALBERTA'!$A$13:$AG$161,18)</f>
        <v>53.0217597966687</v>
      </c>
      <c r="AS18" s="147" t="n">
        <f aca="false">VLOOKUP(AS$7,'[5]Curve Summary ALBERTA'!$A$13:$AG$161,18)</f>
        <v>46.4167716673965</v>
      </c>
      <c r="AT18" s="147" t="n">
        <f aca="false">VLOOKUP(AT$7,'[5]Curve Summary ALBERTA'!$A$13:$AG$161,18)</f>
        <v>45.0208177335012</v>
      </c>
      <c r="AU18" s="147" t="n">
        <f aca="false">VLOOKUP(AU$7,'[5]Curve Summary ALBERTA'!$A$13:$AG$161,18)</f>
        <v>43.3109966960218</v>
      </c>
      <c r="AV18" s="147" t="n">
        <f aca="false">VLOOKUP(AV$7,'[5]Curve Summary ALBERTA'!$A$13:$AG$161,18)</f>
        <v>40.6638975226979</v>
      </c>
      <c r="AW18" s="147" t="n">
        <f aca="false">VLOOKUP(AW$7,'[5]Curve Summary ALBERTA'!$A$13:$AG$161,18)</f>
        <v>40.8255520664011</v>
      </c>
      <c r="AX18" s="147" t="n">
        <f aca="false">VLOOKUP(AX$7,'[5]Curve Summary ALBERTA'!$A$13:$AG$161,18)</f>
        <v>41.2992175391979</v>
      </c>
      <c r="AY18" s="147" t="n">
        <f aca="false">VLOOKUP(AY$7,'[5]Curve Summary ALBERTA'!$A$13:$AG$161,18)</f>
        <v>41.6939718198732</v>
      </c>
      <c r="AZ18" s="147" t="n">
        <f aca="false">VLOOKUP(AZ$7,'[5]Curve Summary ALBERTA'!$A$13:$AG$161,18)</f>
        <v>42.0411284617369</v>
      </c>
      <c r="BA18" s="147" t="n">
        <f aca="false">VLOOKUP(BA$7,'[5]Curve Summary ALBERTA'!$A$13:$AG$161,18)</f>
        <v>42.1378595290012</v>
      </c>
      <c r="BB18" s="147" t="n">
        <f aca="false">VLOOKUP(BB$7,'[5]Curve Summary ALBERTA'!$A$13:$AG$161,18)</f>
        <v>42.3751273645973</v>
      </c>
      <c r="BC18" s="147" t="n">
        <f aca="false">VLOOKUP(BC$7,'[5]Curve Summary ALBERTA'!$A$13:$AG$161,18)</f>
        <v>45.9502931980613</v>
      </c>
      <c r="BD18" s="147" t="n">
        <f aca="false">VLOOKUP(BD$7,'[5]Curve Summary ALBERTA'!$A$13:$AG$161,18)</f>
        <v>48.6486034038823</v>
      </c>
      <c r="BE18" s="147" t="n">
        <f aca="false">VLOOKUP(BE$7,'[5]Curve Summary ALBERTA'!$A$13:$AG$161,18)</f>
        <v>47.1461722228824</v>
      </c>
      <c r="BF18" s="147" t="n">
        <f aca="false">VLOOKUP(BF$7,'[5]Curve Summary ALBERTA'!$A$13:$AG$161,18)</f>
        <v>45.4320586390819</v>
      </c>
      <c r="BG18" s="147" t="n">
        <f aca="false">VLOOKUP(BG$7,'[5]Curve Summary ALBERTA'!$A$13:$AG$161,18)</f>
        <v>43.3162045855947</v>
      </c>
      <c r="BH18" s="147" t="n">
        <f aca="false">VLOOKUP(BH$7,'[5]Curve Summary ALBERTA'!$A$13:$AG$161,18)</f>
        <v>40.0433787168835</v>
      </c>
      <c r="BI18" s="147" t="n">
        <f aca="false">VLOOKUP(BI$7,'[5]Curve Summary ALBERTA'!$A$13:$AG$161,18)</f>
        <v>39.97073142504</v>
      </c>
      <c r="BJ18" s="147" t="n">
        <f aca="false">VLOOKUP(BJ$7,'[5]Curve Summary ALBERTA'!$A$13:$AG$161,18)</f>
        <v>40.448050261642</v>
      </c>
      <c r="BK18" s="147" t="n">
        <f aca="false">VLOOKUP(BK$7,'[5]Curve Summary ALBERTA'!$A$13:$AG$161,18)</f>
        <v>41.1352535862563</v>
      </c>
      <c r="BL18" s="147" t="n">
        <f aca="false">VLOOKUP(BL$7,'[5]Curve Summary ALBERTA'!$A$13:$AG$161,18)</f>
        <v>41.6314252479092</v>
      </c>
      <c r="BM18" s="147" t="n">
        <f aca="false">VLOOKUP(BM$7,'[5]Curve Summary ALBERTA'!$A$13:$AG$161,18)</f>
        <v>41.6367808383043</v>
      </c>
      <c r="BN18" s="147" t="n">
        <f aca="false">VLOOKUP(BN$7,'[5]Curve Summary ALBERTA'!$A$13:$AG$161,18)</f>
        <v>41.7185210671607</v>
      </c>
      <c r="BO18" s="147" t="n">
        <f aca="false">VLOOKUP(BO$7,'[5]Curve Summary ALBERTA'!$A$13:$AG$161,18)</f>
        <v>44.8092140708771</v>
      </c>
      <c r="BP18" s="147" t="n">
        <f aca="false">VLOOKUP(BP$7,'[5]Curve Summary ALBERTA'!$A$13:$AG$161,18)</f>
        <v>47.3016167454934</v>
      </c>
      <c r="BQ18" s="147" t="n">
        <f aca="false">VLOOKUP(BQ$7,'[5]Curve Summary ALBERTA'!$A$13:$AG$161,18)</f>
        <v>46.0257623486067</v>
      </c>
      <c r="BR18" s="147" t="n">
        <f aca="false">VLOOKUP(BR$7,'[5]Curve Summary ALBERTA'!$A$13:$AG$161,18)</f>
        <v>44.3960014424384</v>
      </c>
      <c r="BS18" s="147" t="n">
        <f aca="false">VLOOKUP(BS$7,'[5]Curve Summary ALBERTA'!$A$13:$AG$161,18)</f>
        <v>42.3852097292321</v>
      </c>
      <c r="BT18" s="147" t="n">
        <f aca="false">VLOOKUP(BT$7,'[5]Curve Summary ALBERTA'!$A$13:$AG$161,18)</f>
        <v>39.2758744721274</v>
      </c>
      <c r="BU18" s="147" t="n">
        <f aca="false">VLOOKUP(BU$7,'[5]Curve Summary ALBERTA'!$A$13:$AG$161,18)</f>
        <v>39.2066518022644</v>
      </c>
      <c r="BV18" s="147" t="n">
        <f aca="false">VLOOKUP(BV$7,'[5]Curve Summary ALBERTA'!$A$13:$AG$161,18)</f>
        <v>39.6600118711674</v>
      </c>
      <c r="BW18" s="147" t="n">
        <f aca="false">VLOOKUP(BW$7,'[5]Curve Summary ALBERTA'!$A$13:$AG$161,18)</f>
        <v>40.3130095164744</v>
      </c>
      <c r="BX18" s="147" t="n">
        <f aca="false">VLOOKUP(BX$7,'[5]Curve Summary ALBERTA'!$A$13:$AG$161,18)</f>
        <v>40.7844963009845</v>
      </c>
      <c r="BY18" s="147" t="n">
        <f aca="false">VLOOKUP(BY$7,'[5]Curve Summary ALBERTA'!$A$13:$AG$161,18)</f>
        <v>40.7898114406659</v>
      </c>
      <c r="BZ18" s="147" t="n">
        <f aca="false">VLOOKUP(BZ$7,'[5]Curve Summary ALBERTA'!$A$13:$AG$161,18)</f>
        <v>40.8668862674318</v>
      </c>
      <c r="CA18" s="147" t="n">
        <f aca="false">VLOOKUP(CA$7,'[5]Curve Summary ALBERTA'!$A$13:$AG$161,18)</f>
        <v>43.7462494534793</v>
      </c>
      <c r="CB18" s="147" t="n">
        <f aca="false">VLOOKUP(CB$7,'[5]Curve Summary ALBERTA'!$A$13:$AG$161,18)</f>
        <v>46.1319356549727</v>
      </c>
      <c r="CC18" s="147" t="n">
        <f aca="false">VLOOKUP(CC$7,'[5]Curve Summary ALBERTA'!$A$13:$AG$161,18)</f>
        <v>42.333049398841</v>
      </c>
      <c r="CD18" s="147" t="n">
        <f aca="false">VLOOKUP(CD$7,'[5]Curve Summary ALBERTA'!$A$13:$AG$161,18)</f>
        <v>40.8962094850959</v>
      </c>
      <c r="CE18" s="147" t="n">
        <f aca="false">VLOOKUP(CE$7,'[5]Curve Summary ALBERTA'!$A$13:$AG$161,18)</f>
        <v>39.1147638422087</v>
      </c>
      <c r="CF18" s="147" t="n">
        <f aca="false">VLOOKUP(CF$7,'[5]Curve Summary ALBERTA'!$A$13:$AG$161,18)</f>
        <v>36.3454813748033</v>
      </c>
      <c r="CG18" s="147" t="n">
        <f aca="false">VLOOKUP(CG$7,'[5]Curve Summary ALBERTA'!$A$13:$AG$161,18)</f>
        <v>36.2993756497081</v>
      </c>
      <c r="CH18" s="147" t="n">
        <f aca="false">VLOOKUP(CH$7,'[5]Curve Summary ALBERTA'!$A$13:$AG$161,18)</f>
        <v>36.7236079291048</v>
      </c>
      <c r="CI18" s="147" t="n">
        <f aca="false">VLOOKUP(CI$7,'[5]Curve Summary ALBERTA'!$A$13:$AG$161,18)</f>
        <v>37.3257956501883</v>
      </c>
      <c r="CJ18" s="147" t="n">
        <f aca="false">VLOOKUP(CJ$7,'[5]Curve Summary ALBERTA'!$A$13:$AG$161,18)</f>
        <v>37.7646166608044</v>
      </c>
      <c r="CK18" s="147" t="n">
        <f aca="false">VLOOKUP(CK$7,'[5]Curve Summary ALBERTA'!$A$13:$AG$161,18)</f>
        <v>37.7851181832653</v>
      </c>
      <c r="CL18" s="147" t="n">
        <f aca="false">VLOOKUP(CL$7,'[5]Curve Summary ALBERTA'!$A$13:$AG$161,18)</f>
        <v>37.8689959209911</v>
      </c>
      <c r="CM18" s="147" t="n">
        <f aca="false">VLOOKUP(CM$7,'[5]Curve Summary ALBERTA'!$A$13:$AG$161,18)</f>
        <v>40.5199041602781</v>
      </c>
      <c r="CN18" s="147" t="n">
        <f aca="false">VLOOKUP(CN$7,'[5]Curve Summary ALBERTA'!$A$13:$AG$161,18)</f>
        <v>42.6632230044359</v>
      </c>
      <c r="CO18" s="147" t="n">
        <f aca="false">VLOOKUP(CO$7,'[5]Curve Summary ALBERTA'!$A$13:$AG$161,18)</f>
        <v>43.7518955047243</v>
      </c>
      <c r="CP18" s="147" t="n">
        <f aca="false">VLOOKUP(CP$7,'[5]Curve Summary ALBERTA'!$A$13:$AG$161,18)</f>
        <v>42.2967875816502</v>
      </c>
      <c r="CQ18" s="147" t="n">
        <f aca="false">VLOOKUP(CQ$7,'[5]Curve Summary ALBERTA'!$A$13:$AG$161,18)</f>
        <v>40.4969396557623</v>
      </c>
      <c r="CR18" s="147" t="n">
        <f aca="false">VLOOKUP(CR$7,'[5]Curve Summary ALBERTA'!$A$13:$AG$161,18)</f>
        <v>37.7046176583389</v>
      </c>
      <c r="CS18" s="147" t="n">
        <f aca="false">VLOOKUP(CS$7,'[5]Curve Summary ALBERTA'!$A$13:$AG$161,18)</f>
        <v>37.647478870417</v>
      </c>
      <c r="CT18" s="147" t="n">
        <f aca="false">VLOOKUP(CT$7,'[5]Curve Summary ALBERTA'!$A$13:$AG$161,18)</f>
        <v>38.0615316009146</v>
      </c>
      <c r="CU18" s="147" t="n">
        <f aca="false">VLOOKUP(CU$7,'[5]Curve Summary ALBERTA'!$A$13:$AG$161,18)</f>
        <v>38.6537557013554</v>
      </c>
      <c r="CV18" s="147" t="n">
        <f aca="false">VLOOKUP(CV$7,'[5]Curve Summary ALBERTA'!$A$13:$AG$161,18)</f>
        <v>39.0808663142109</v>
      </c>
      <c r="CW18" s="147" t="n">
        <f aca="false">VLOOKUP(CW$7,'[5]Curve Summary ALBERTA'!$A$13:$AG$161,18)</f>
        <v>39.0878295655145</v>
      </c>
      <c r="CX18" s="147" t="n">
        <f aca="false">VLOOKUP(CX$7,'[5]Curve Summary ALBERTA'!$A$13:$AG$161,18)</f>
        <v>39.1582629352679</v>
      </c>
      <c r="CY18" s="147" t="n">
        <f aca="false">VLOOKUP(CY$7,'[5]Curve Summary ALBERTA'!$A$13:$AG$161,18)</f>
        <v>41.5605135648347</v>
      </c>
      <c r="CZ18" s="147" t="n">
        <f aca="false">VLOOKUP(CZ$7,'[5]Curve Summary ALBERTA'!$A$13:$AG$161,18)</f>
        <v>43.708507369011</v>
      </c>
      <c r="DA18" s="147" t="n">
        <f aca="false">VLOOKUP(DA$7,'[5]Curve Summary ALBERTA'!$A$13:$AG$161,18)</f>
        <v>44.8315108990014</v>
      </c>
      <c r="DB18" s="147" t="n">
        <f aca="false">VLOOKUP(DB$7,'[5]Curve Summary ALBERTA'!$A$13:$AG$161,18)</f>
        <v>43.3735358141725</v>
      </c>
      <c r="DC18" s="147" t="n">
        <f aca="false">VLOOKUP(DC$7,'[5]Curve Summary ALBERTA'!$A$13:$AG$161,18)</f>
        <v>41.5703169777007</v>
      </c>
      <c r="DD18" s="147" t="n">
        <f aca="false">VLOOKUP(DD$7,'[5]Curve Summary ALBERTA'!$A$13:$AG$161,18)</f>
        <v>38.5810224114318</v>
      </c>
      <c r="DE18" s="147" t="n">
        <f aca="false">VLOOKUP(DE$7,'[5]Curve Summary ALBERTA'!$A$13:$AG$161,18)</f>
        <v>38.523910956048</v>
      </c>
      <c r="DF18" s="147" t="n">
        <f aca="false">VLOOKUP(DF$7,'[5]Curve Summary ALBERTA'!$A$13:$AG$161,18)</f>
        <v>38.9389885622861</v>
      </c>
      <c r="DG18" s="147" t="n">
        <f aca="false">VLOOKUP(DG$7,'[5]Curve Summary ALBERTA'!$A$13:$AG$161,18)</f>
        <v>39.532608259638</v>
      </c>
      <c r="DH18" s="147" t="n">
        <f aca="false">VLOOKUP(DH$7,'[5]Curve Summary ALBERTA'!$A$13:$AG$161,18)</f>
        <v>39.960771848973</v>
      </c>
      <c r="DI18" s="147" t="n">
        <f aca="false">VLOOKUP(DI$7,'[5]Curve Summary ALBERTA'!$A$13:$AG$161,18)</f>
        <v>39.9679029272243</v>
      </c>
      <c r="DJ18" s="147" t="n">
        <f aca="false">VLOOKUP(DJ$7,'[5]Curve Summary ALBERTA'!$A$13:$AG$161,18)</f>
        <v>40.0386330017727</v>
      </c>
      <c r="DK18" s="147" t="n">
        <f aca="false">VLOOKUP(DK$7,'[5]Curve Summary ALBERTA'!$A$13:$AG$161,18)</f>
        <v>42.4613505744599</v>
      </c>
      <c r="DL18" s="147" t="n">
        <f aca="false">VLOOKUP(DL$7,'[5]Curve Summary ALBERTA'!$A$13:$AG$161,18)</f>
        <v>44.6370917992554</v>
      </c>
      <c r="DM18" s="147" t="n">
        <f aca="false">VLOOKUP(DM$7,'[5]Curve Summary ALBERTA'!$A$13:$AG$161,18)</f>
        <v>45.819736566603</v>
      </c>
      <c r="DN18" s="147" t="n">
        <f aca="false">VLOOKUP(DN$7,'[5]Curve Summary ALBERTA'!$A$13:$AG$161,18)</f>
        <v>44.3807893429646</v>
      </c>
      <c r="DO18" s="147" t="n">
        <f aca="false">VLOOKUP(DO$7,'[5]Curve Summary ALBERTA'!$A$13:$AG$161,18)</f>
        <v>42.5914054846761</v>
      </c>
      <c r="DP18" s="147" t="n">
        <f aca="false">VLOOKUP(DP$7,'[5]Curve Summary ALBERTA'!$A$13:$AG$161,18)</f>
        <v>39.0342445613064</v>
      </c>
      <c r="DQ18" s="147" t="n">
        <f aca="false">VLOOKUP(DQ$7,'[5]Curve Summary ALBERTA'!$A$13:$AG$161,18)</f>
        <v>38.9985933958755</v>
      </c>
      <c r="DR18" s="147" t="n">
        <f aca="false">VLOOKUP(DR$7,'[5]Curve Summary ALBERTA'!$A$13:$AG$161,18)</f>
        <v>39.4392192325428</v>
      </c>
      <c r="DS18" s="147" t="n">
        <f aca="false">VLOOKUP(DS$7,'[5]Curve Summary ALBERTA'!$A$13:$AG$161,18)</f>
        <v>40.0598129612905</v>
      </c>
      <c r="DT18" s="147" t="n">
        <f aca="false">VLOOKUP(DT$7,'[5]Curve Summary ALBERTA'!$A$13:$AG$161,18)</f>
        <v>40.5156941725421</v>
      </c>
      <c r="DU18" s="147" t="n">
        <f aca="false">VLOOKUP(DU$7,'[5]Curve Summary ALBERTA'!$A$13:$AG$161,18)</f>
        <v>40.5481768741534</v>
      </c>
      <c r="DV18" s="147" t="n">
        <f aca="false">VLOOKUP(DV$7,'[5]Curve Summary ALBERTA'!$A$13:$AG$161,18)</f>
        <v>40.6444851925167</v>
      </c>
      <c r="DW18" s="147" t="n">
        <f aca="false">VLOOKUP(DW$7,'[5]Curve Summary ALBERTA'!$A$13:$AG$161,18)</f>
        <v>43.8740307914077</v>
      </c>
      <c r="DX18" s="147" t="n">
        <f aca="false">VLOOKUP(DX$7,'[5]Curve Summary ALBERTA'!$A$13:$AG$161,18)</f>
        <v>46.0763669424072</v>
      </c>
      <c r="DY18" s="147" t="n">
        <f aca="false">VLOOKUP(DY$7,'[5]Curve Summary ALBERTA'!$A$13:$AG$161,18)</f>
        <v>47.3095312528845</v>
      </c>
      <c r="DZ18" s="147" t="n">
        <f aca="false">VLOOKUP(DZ$7,'[5]Curve Summary ALBERTA'!$A$13:$AG$161,18)</f>
        <v>45.8645284853736</v>
      </c>
      <c r="EA18" s="147" t="n">
        <f aca="false">VLOOKUP(EA$7,'[5]Curve Summary ALBERTA'!$A$13:$AG$161,18)</f>
        <v>44.0646572781334</v>
      </c>
      <c r="EB18" s="147" t="n">
        <f aca="false">VLOOKUP(EB$7,'[5]Curve Summary ALBERTA'!$A$13:$AG$161,18)</f>
        <v>40.2859688443743</v>
      </c>
      <c r="EC18" s="147" t="n">
        <f aca="false">VLOOKUP(EC$7,'[5]Curve Summary ALBERTA'!$A$13:$AG$161,18)</f>
        <v>40.2561451076389</v>
      </c>
      <c r="ED18" s="147" t="n">
        <f aca="false">VLOOKUP(ED$7,'[5]Curve Summary ALBERTA'!$A$13:$AG$161,18)</f>
        <v>40.7075537685124</v>
      </c>
      <c r="EE18" s="147" t="n">
        <f aca="false">VLOOKUP(EE$7,'[5]Curve Summary ALBERTA'!$A$13:$AG$161,18)</f>
        <v>41.3406764109345</v>
      </c>
      <c r="EF18" s="147" t="n">
        <f aca="false">VLOOKUP(EF$7,'[5]Curve Summary ALBERTA'!$A$13:$AG$161,18)</f>
        <v>41.8077949765333</v>
      </c>
      <c r="EG18" s="147" t="n">
        <f aca="false">VLOOKUP(EG$7,'[5]Curve Summary ALBERTA'!$A$13:$AG$161,18)</f>
        <v>41.8472547692617</v>
      </c>
      <c r="EH18" s="147" t="n">
        <f aca="false">VLOOKUP(EH$7,'[5]Curve Summary ALBERTA'!$A$13:$AG$161,18)</f>
        <v>41.9510179141902</v>
      </c>
      <c r="EI18" s="147" t="n">
        <f aca="false">VLOOKUP(EI$7,'[5]Curve Summary ALBERTA'!$A$13:$AG$161,18)</f>
        <v>44.5704969205364</v>
      </c>
      <c r="EJ18" s="147" t="n">
        <f aca="false">VLOOKUP(EJ$7,'[5]Curve Summary ALBERTA'!$A$13:$AG$161,18)</f>
        <v>46.8029631527122</v>
      </c>
    </row>
    <row r="19" customFormat="false" ht="13.7" hidden="true" customHeight="true" outlineLevel="0" collapsed="false">
      <c r="A19" s="152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55"/>
      <c r="AC19" s="156"/>
      <c r="AD19" s="150"/>
      <c r="AE19" s="150"/>
      <c r="AF19" s="151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</row>
    <row r="20" customFormat="false" ht="13.7" hidden="true" customHeight="true" outlineLevel="0" collapsed="false">
      <c r="A20" s="152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5"/>
      <c r="AC20" s="156"/>
      <c r="AD20" s="150"/>
      <c r="AE20" s="150"/>
      <c r="AF20" s="151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</row>
    <row r="21" customFormat="false" ht="13.7" hidden="true" customHeight="true" outlineLevel="0" collapsed="false">
      <c r="A21" s="152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55"/>
      <c r="AC21" s="156"/>
      <c r="AD21" s="150"/>
      <c r="AE21" s="150"/>
      <c r="AF21" s="151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</row>
    <row r="22" customFormat="false" ht="13.7" hidden="true" customHeight="true" outlineLevel="0" collapsed="false">
      <c r="A22" s="152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55"/>
      <c r="AC22" s="156"/>
      <c r="AD22" s="150"/>
      <c r="AE22" s="150"/>
      <c r="AF22" s="151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</row>
    <row r="23" customFormat="false" ht="13.7" hidden="true" customHeight="true" outlineLevel="0" collapsed="false">
      <c r="A23" s="152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55"/>
      <c r="AC23" s="156"/>
      <c r="AD23" s="150"/>
      <c r="AE23" s="150"/>
      <c r="AF23" s="151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</row>
    <row r="24" customFormat="false" ht="13.7" hidden="true" customHeight="true" outlineLevel="0" collapsed="false">
      <c r="A24" s="152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55"/>
      <c r="AC24" s="156"/>
      <c r="AD24" s="150"/>
      <c r="AE24" s="150"/>
      <c r="AF24" s="151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</row>
    <row r="25" customFormat="false" ht="13.7" hidden="true" customHeight="true" outlineLevel="0" collapsed="false">
      <c r="A25" s="158"/>
      <c r="B25" s="173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2"/>
      <c r="AC25" s="163"/>
      <c r="AD25" s="174"/>
      <c r="AE25" s="174"/>
      <c r="AF25" s="151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</row>
    <row r="26" customFormat="false" ht="27" hidden="false" customHeight="true" outlineLevel="0" collapsed="false">
      <c r="A26" s="124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</row>
    <row r="27" customFormat="false" ht="13.5" hidden="false" customHeight="true" outlineLevel="0" collapsed="false">
      <c r="A27" s="175" t="s">
        <v>5</v>
      </c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  <c r="IW27" s="124"/>
    </row>
    <row r="28" customFormat="false" ht="13.7" hidden="false" customHeight="true" outlineLevel="0" collapsed="false">
      <c r="A28" s="144" t="s">
        <v>73</v>
      </c>
      <c r="B28" s="124"/>
      <c r="C28" s="145" t="n">
        <f aca="false">C9-C47</f>
        <v>-0.539544513457553</v>
      </c>
      <c r="D28" s="145" t="n">
        <f aca="false">D9-D47</f>
        <v>-0.75</v>
      </c>
      <c r="E28" s="145" t="n">
        <f aca="false">E9-E47</f>
        <v>-0.850000000000001</v>
      </c>
      <c r="F28" s="146" t="n">
        <f aca="false">F9-F47</f>
        <v>-0.628441853528443</v>
      </c>
      <c r="G28" s="145" t="n">
        <f aca="false">G9-G47</f>
        <v>-0.625</v>
      </c>
      <c r="H28" s="145" t="n">
        <f aca="false">H9-H47</f>
        <v>-0.5</v>
      </c>
      <c r="I28" s="145" t="n">
        <f aca="false">I9-I47</f>
        <v>-0.75</v>
      </c>
      <c r="J28" s="145" t="n">
        <f aca="false">J9-J47</f>
        <v>-0.5</v>
      </c>
      <c r="K28" s="145" t="n">
        <f aca="false">K9-K47</f>
        <v>-0.25</v>
      </c>
      <c r="L28" s="145" t="n">
        <f aca="false">L9-L47</f>
        <v>-0.75</v>
      </c>
      <c r="M28" s="145" t="n">
        <f aca="false">M9-M47</f>
        <v>-0.25</v>
      </c>
      <c r="N28" s="145" t="n">
        <f aca="false">N9-N47</f>
        <v>0</v>
      </c>
      <c r="O28" s="145" t="n">
        <f aca="false">O9-O47</f>
        <v>-0.75</v>
      </c>
      <c r="P28" s="145" t="n">
        <f aca="false">P9-P47</f>
        <v>-0.5</v>
      </c>
      <c r="Q28" s="145" t="n">
        <f aca="false">Q9-Q47</f>
        <v>-1</v>
      </c>
      <c r="R28" s="145" t="n">
        <f aca="false">R9-R47</f>
        <v>-0.5</v>
      </c>
      <c r="S28" s="145" t="n">
        <f aca="false">S9-S47</f>
        <v>-0.0833333333333357</v>
      </c>
      <c r="T28" s="145" t="n">
        <f aca="false">T9-T47</f>
        <v>-0.25</v>
      </c>
      <c r="U28" s="145" t="n">
        <f aca="false">U9-U47</f>
        <v>0</v>
      </c>
      <c r="V28" s="145" t="n">
        <f aca="false">V9-V47</f>
        <v>0</v>
      </c>
      <c r="W28" s="146" t="n">
        <f aca="false">W9-W47</f>
        <v>-0.400000000000006</v>
      </c>
      <c r="X28" s="145" t="n">
        <f aca="false">X9-X47</f>
        <v>-0.249019607843138</v>
      </c>
      <c r="Y28" s="145" t="n">
        <f aca="false">Y9-Y47</f>
        <v>-0.247281879194624</v>
      </c>
      <c r="Z28" s="145" t="n">
        <f aca="false">Z9-Z47</f>
        <v>-0.249294117647061</v>
      </c>
      <c r="AA28" s="145" t="n">
        <f aca="false">AA9-AA47</f>
        <v>-0.249411764705876</v>
      </c>
      <c r="AB28" s="145" t="n">
        <f aca="false">AB9-AB47</f>
        <v>-0.249843749999997</v>
      </c>
      <c r="AC28" s="149" t="n">
        <f aca="false">AC9-AC47</f>
        <v>-0.271794780863345</v>
      </c>
      <c r="AD28" s="150"/>
      <c r="AE28" s="150"/>
      <c r="AF28" s="151"/>
      <c r="AG28" s="147" t="n">
        <f aca="false">AG9*AG$5</f>
        <v>742.5</v>
      </c>
      <c r="AH28" s="178" t="n">
        <f aca="false">AH9*AH$5</f>
        <v>630</v>
      </c>
      <c r="AI28" s="178" t="n">
        <f aca="false">AI9*AI$5</f>
        <v>588</v>
      </c>
      <c r="AJ28" s="178" t="n">
        <f aca="false">AJ9*AJ$5</f>
        <v>599.5</v>
      </c>
      <c r="AK28" s="178" t="n">
        <f aca="false">AK9*AK$5</f>
        <v>583</v>
      </c>
      <c r="AL28" s="178" t="n">
        <f aca="false">AL9*AL$5</f>
        <v>560</v>
      </c>
      <c r="AM28" s="178" t="n">
        <f aca="false">AM9*AM$5</f>
        <v>891</v>
      </c>
      <c r="AN28" s="178" t="n">
        <f aca="false">AN9*AN$5</f>
        <v>1067</v>
      </c>
      <c r="AO28" s="178" t="n">
        <f aca="false">AO9*AO$5</f>
        <v>810</v>
      </c>
      <c r="AP28" s="178" t="n">
        <f aca="false">AP9*AP$5</f>
        <v>810.75</v>
      </c>
      <c r="AQ28" s="178" t="n">
        <f aca="false">AQ9*AQ$5</f>
        <v>660</v>
      </c>
      <c r="AR28" s="178" t="n">
        <f aca="false">AR9*AR$5</f>
        <v>735</v>
      </c>
      <c r="AS28" s="178" t="n">
        <f aca="false">AS9*AS$5</f>
        <v>836</v>
      </c>
      <c r="AT28" s="178" t="n">
        <f aca="false">AT9*AT$5</f>
        <v>700</v>
      </c>
      <c r="AU28" s="178" t="n">
        <f aca="false">AU9*AU$5</f>
        <v>651</v>
      </c>
      <c r="AV28" s="178" t="n">
        <f aca="false">AV9*AV$5</f>
        <v>649</v>
      </c>
      <c r="AW28" s="178" t="n">
        <f aca="false">AW9*AW$5</f>
        <v>525</v>
      </c>
      <c r="AX28" s="178" t="n">
        <f aca="false">AX9*AX$5</f>
        <v>546</v>
      </c>
      <c r="AY28" s="178" t="n">
        <f aca="false">AY9*AY$5</f>
        <v>990</v>
      </c>
      <c r="AZ28" s="178" t="n">
        <f aca="false">AZ9*AZ$5</f>
        <v>1113</v>
      </c>
      <c r="BA28" s="178" t="n">
        <f aca="false">BA9*BA$5</f>
        <v>892.5</v>
      </c>
      <c r="BB28" s="178" t="n">
        <f aca="false">BB9*BB$5</f>
        <v>828</v>
      </c>
      <c r="BC28" s="178" t="n">
        <f aca="false">BC9*BC$5</f>
        <v>646</v>
      </c>
      <c r="BD28" s="178" t="n">
        <f aca="false">BD9*BD$5</f>
        <v>814</v>
      </c>
      <c r="BE28" s="178" t="n">
        <f aca="false">BE9*BE$5</f>
        <v>779.52</v>
      </c>
      <c r="BF28" s="178" t="n">
        <f aca="false">BF9*BF$5</f>
        <v>692.4</v>
      </c>
      <c r="BG28" s="178" t="n">
        <f aca="false">BG9*BG$5</f>
        <v>719.44</v>
      </c>
      <c r="BH28" s="178" t="n">
        <f aca="false">BH9*BH$5</f>
        <v>660.66</v>
      </c>
      <c r="BI28" s="178" t="n">
        <f aca="false">BI9*BI$5</f>
        <v>525.4</v>
      </c>
      <c r="BJ28" s="178" t="n">
        <f aca="false">BJ9*BJ$5</f>
        <v>596.42</v>
      </c>
      <c r="BK28" s="178" t="n">
        <f aca="false">BK9*BK$5</f>
        <v>904.05</v>
      </c>
      <c r="BL28" s="178" t="n">
        <f aca="false">BL9*BL$5</f>
        <v>1094.94</v>
      </c>
      <c r="BM28" s="178" t="n">
        <f aca="false">BM9*BM$5</f>
        <v>860.58</v>
      </c>
      <c r="BN28" s="178" t="n">
        <f aca="false">BN9*BN$5</f>
        <v>746.13</v>
      </c>
      <c r="BO28" s="178" t="n">
        <f aca="false">BO9*BO$5</f>
        <v>711.06</v>
      </c>
      <c r="BP28" s="178" t="n">
        <f aca="false">BP9*BP$5</f>
        <v>836.97</v>
      </c>
      <c r="BQ28" s="178" t="n">
        <f aca="false">BQ9*BQ$5</f>
        <v>779.94</v>
      </c>
      <c r="BR28" s="178" t="n">
        <f aca="false">BR9*BR$5</f>
        <v>700</v>
      </c>
      <c r="BS28" s="178" t="n">
        <f aca="false">BS9*BS$5</f>
        <v>739.22</v>
      </c>
      <c r="BT28" s="178" t="n">
        <f aca="false">BT9*BT$5</f>
        <v>652.47</v>
      </c>
      <c r="BU28" s="178" t="n">
        <f aca="false">BU9*BU$5</f>
        <v>584.85</v>
      </c>
      <c r="BV28" s="178" t="n">
        <f aca="false">BV9*BV$5</f>
        <v>628.54</v>
      </c>
      <c r="BW28" s="178" t="n">
        <f aca="false">BW9*BW$5</f>
        <v>844.2</v>
      </c>
      <c r="BX28" s="178" t="n">
        <f aca="false">BX9*BX$5</f>
        <v>1103.31</v>
      </c>
      <c r="BY28" s="178" t="n">
        <f aca="false">BY9*BY$5</f>
        <v>849.24</v>
      </c>
      <c r="BZ28" s="178" t="n">
        <f aca="false">BZ9*BZ$5</f>
        <v>751.38</v>
      </c>
      <c r="CA28" s="178" t="n">
        <f aca="false">CA9*CA$5</f>
        <v>721.35</v>
      </c>
      <c r="CB28" s="178" t="n">
        <f aca="false">CB9*CB$5</f>
        <v>766.92</v>
      </c>
      <c r="CC28" s="178" t="n">
        <f aca="false">CC9*CC$5</f>
        <v>782.46</v>
      </c>
      <c r="CD28" s="178" t="n">
        <f aca="false">CD9*CD$5</f>
        <v>706.4</v>
      </c>
      <c r="CE28" s="178" t="n">
        <f aca="false">CE9*CE$5</f>
        <v>752.56</v>
      </c>
      <c r="CF28" s="178" t="n">
        <f aca="false">CF9*CF$5</f>
        <v>635.2</v>
      </c>
      <c r="CG28" s="178" t="n">
        <f aca="false">CG9*CG$5</f>
        <v>634.48</v>
      </c>
      <c r="CH28" s="178" t="n">
        <f aca="false">CH9*CH$5</f>
        <v>649</v>
      </c>
      <c r="CI28" s="178" t="n">
        <f aca="false">CI9*CI$5</f>
        <v>837.2</v>
      </c>
      <c r="CJ28" s="178" t="n">
        <f aca="false">CJ9*CJ$5</f>
        <v>1082.61</v>
      </c>
      <c r="CK28" s="178" t="n">
        <f aca="false">CK9*CK$5</f>
        <v>805</v>
      </c>
      <c r="CL28" s="178" t="n">
        <f aca="false">CL9*CL$5</f>
        <v>792.66</v>
      </c>
      <c r="CM28" s="178" t="n">
        <f aca="false">CM9*CM$5</f>
        <v>729.33</v>
      </c>
      <c r="CN28" s="178" t="n">
        <f aca="false">CN9*CN$5</f>
        <v>734</v>
      </c>
      <c r="CO28" s="178" t="n">
        <f aca="false">CO9*CO$5</f>
        <v>822.14</v>
      </c>
      <c r="CP28" s="178" t="n">
        <f aca="false">CP9*CP$5</f>
        <v>712.2</v>
      </c>
      <c r="CQ28" s="178" t="n">
        <f aca="false">CQ9*CQ$5</f>
        <v>731.94</v>
      </c>
      <c r="CR28" s="178" t="n">
        <f aca="false">CR9*CR$5</f>
        <v>680.4</v>
      </c>
      <c r="CS28" s="178" t="n">
        <f aca="false">CS9*CS$5</f>
        <v>654.72</v>
      </c>
      <c r="CT28" s="178" t="n">
        <f aca="false">CT9*CT$5</f>
        <v>637.35</v>
      </c>
      <c r="CU28" s="178" t="n">
        <f aca="false">CU9*CU$5</f>
        <v>872.76</v>
      </c>
      <c r="CV28" s="178" t="n">
        <f aca="false">CV9*CV$5</f>
        <v>1064.67</v>
      </c>
      <c r="CW28" s="178" t="n">
        <f aca="false">CW9*CW$5</f>
        <v>762.09</v>
      </c>
      <c r="CX28" s="178" t="n">
        <f aca="false">CX9*CX$5</f>
        <v>834.67</v>
      </c>
      <c r="CY28" s="178" t="n">
        <f aca="false">CY9*CY$5</f>
        <v>737.52</v>
      </c>
      <c r="CZ28" s="178" t="n">
        <f aca="false">CZ9*CZ$5</f>
        <v>738</v>
      </c>
      <c r="DA28" s="178" t="n">
        <f aca="false">DA9*DA$5</f>
        <v>831.38</v>
      </c>
      <c r="DB28" s="178" t="n">
        <f aca="false">DB9*DB$5</f>
        <v>759.36</v>
      </c>
      <c r="DC28" s="178" t="n">
        <f aca="false">DC9*DC$5</f>
        <v>713.37</v>
      </c>
      <c r="DD28" s="178" t="n">
        <f aca="false">DD9*DD$5</f>
        <v>729.52</v>
      </c>
      <c r="DE28" s="178" t="n">
        <f aca="false">DE9*DE$5</f>
        <v>644.49</v>
      </c>
      <c r="DF28" s="178" t="n">
        <f aca="false">DF9*DF$5</f>
        <v>656.25</v>
      </c>
      <c r="DG28" s="178" t="n">
        <f aca="false">DG9*DG$5</f>
        <v>917.62</v>
      </c>
      <c r="DH28" s="178" t="n">
        <f aca="false">DH9*DH$5</f>
        <v>968.52</v>
      </c>
      <c r="DI28" s="178" t="n">
        <f aca="false">DI9*DI$5</f>
        <v>847.56</v>
      </c>
      <c r="DJ28" s="178" t="n">
        <f aca="false">DJ9*DJ$5</f>
        <v>846.17</v>
      </c>
      <c r="DK28" s="178" t="n">
        <f aca="false">DK9*DK$5</f>
        <v>678.3</v>
      </c>
      <c r="DL28" s="178" t="n">
        <f aca="false">DL9*DL$5</f>
        <v>821.92</v>
      </c>
      <c r="DM28" s="178" t="n">
        <f aca="false">DM9*DM$5</f>
        <v>802.62</v>
      </c>
      <c r="DN28" s="178" t="n">
        <f aca="false">DN9*DN$5</f>
        <v>733.8</v>
      </c>
      <c r="DO28" s="178" t="n">
        <f aca="false">DO9*DO$5</f>
        <v>762.52</v>
      </c>
      <c r="DP28" s="178" t="n">
        <f aca="false">DP9*DP$5</f>
        <v>745.8</v>
      </c>
      <c r="DQ28" s="178" t="n">
        <f aca="false">DQ9*DQ$5</f>
        <v>632</v>
      </c>
      <c r="DR28" s="178" t="n">
        <f aca="false">DR9*DR$5</f>
        <v>706.64</v>
      </c>
      <c r="DS28" s="178" t="n">
        <f aca="false">DS9*DS$5</f>
        <v>921.14</v>
      </c>
      <c r="DT28" s="178" t="n">
        <f aca="false">DT9*DT$5</f>
        <v>965.79</v>
      </c>
      <c r="DU28" s="178" t="n">
        <f aca="false">DU9*DU$5</f>
        <v>852.81</v>
      </c>
      <c r="DV28" s="178" t="n">
        <f aca="false">DV9*DV$5</f>
        <v>820.38</v>
      </c>
      <c r="DW28" s="178" t="n">
        <f aca="false">DW9*DW$5</f>
        <v>725.4</v>
      </c>
      <c r="DX28" s="178" t="n">
        <f aca="false">DX9*DX$5</f>
        <v>832.04</v>
      </c>
      <c r="DY28" s="178" t="n">
        <f aca="false">DY9*DY$5</f>
        <v>773</v>
      </c>
      <c r="DZ28" s="178" t="n">
        <f aca="false">DZ9*DZ$5</f>
        <v>744.6</v>
      </c>
      <c r="EA28" s="178" t="n">
        <f aca="false">EA9*EA$5</f>
        <v>812.59</v>
      </c>
      <c r="EB28" s="178" t="n">
        <f aca="false">EB9*EB$5</f>
        <v>761.64</v>
      </c>
      <c r="EC28" s="178" t="n">
        <f aca="false">EC9*EC$5</f>
        <v>649.6</v>
      </c>
      <c r="ED28" s="178" t="n">
        <f aca="false">ED9*ED$5</f>
        <v>725.34</v>
      </c>
      <c r="EE28" s="178" t="n">
        <f aca="false">EE9*EE$5</f>
        <v>883.26</v>
      </c>
      <c r="EF28" s="178" t="n">
        <f aca="false">EF9*EF$5</f>
        <v>1009.8</v>
      </c>
      <c r="EG28" s="178" t="n">
        <f aca="false">EG9*EG$5</f>
        <v>858.69</v>
      </c>
      <c r="EH28" s="178" t="n">
        <f aca="false">EH9*EH$5</f>
        <v>793.59</v>
      </c>
      <c r="EI28" s="178" t="n">
        <f aca="false">EI9*EI$5</f>
        <v>773.64</v>
      </c>
      <c r="EJ28" s="178" t="n">
        <f aca="false">EJ9*EJ$5</f>
        <v>880.67</v>
      </c>
    </row>
    <row r="29" customFormat="false" ht="13.7" hidden="false" customHeight="true" outlineLevel="0" collapsed="false">
      <c r="A29" s="152" t="s">
        <v>154</v>
      </c>
      <c r="B29" s="153"/>
      <c r="C29" s="147" t="n">
        <f aca="false">C10-C48</f>
        <v>-1.34782608695652</v>
      </c>
      <c r="D29" s="147" t="n">
        <f aca="false">D10-D48</f>
        <v>-0.75</v>
      </c>
      <c r="E29" s="147" t="n">
        <f aca="false">E10-E48</f>
        <v>-0.850000000000001</v>
      </c>
      <c r="F29" s="154" t="n">
        <f aca="false">F10-F48</f>
        <v>-0.886698599852618</v>
      </c>
      <c r="G29" s="147" t="n">
        <f aca="false">G10-G48</f>
        <v>-0.625</v>
      </c>
      <c r="H29" s="147" t="n">
        <f aca="false">H10-H48</f>
        <v>-0.5</v>
      </c>
      <c r="I29" s="147" t="n">
        <f aca="false">I10-I48</f>
        <v>-0.75</v>
      </c>
      <c r="J29" s="147" t="n">
        <f aca="false">J10-J48</f>
        <v>-0.5</v>
      </c>
      <c r="K29" s="147" t="n">
        <f aca="false">K10-K48</f>
        <v>-0.25</v>
      </c>
      <c r="L29" s="147" t="n">
        <f aca="false">L10-L48</f>
        <v>-0.75</v>
      </c>
      <c r="M29" s="147" t="n">
        <f aca="false">M10-M48</f>
        <v>-0.25</v>
      </c>
      <c r="N29" s="147" t="n">
        <f aca="false">N10-N48</f>
        <v>0</v>
      </c>
      <c r="O29" s="147" t="n">
        <f aca="false">O10-O48</f>
        <v>-0.75</v>
      </c>
      <c r="P29" s="147" t="n">
        <f aca="false">P10-P48</f>
        <v>-0.5</v>
      </c>
      <c r="Q29" s="147" t="n">
        <f aca="false">Q10-Q48</f>
        <v>-1</v>
      </c>
      <c r="R29" s="147" t="n">
        <f aca="false">R10-R48</f>
        <v>-0.5</v>
      </c>
      <c r="S29" s="147" t="n">
        <f aca="false">S10-S48</f>
        <v>-0.0833333333333286</v>
      </c>
      <c r="T29" s="147" t="n">
        <f aca="false">T10-T48</f>
        <v>-0.25</v>
      </c>
      <c r="U29" s="147" t="n">
        <f aca="false">U10-U48</f>
        <v>0</v>
      </c>
      <c r="V29" s="147" t="n">
        <f aca="false">V10-V48</f>
        <v>0</v>
      </c>
      <c r="W29" s="154" t="n">
        <f aca="false">W10-W48</f>
        <v>-0.399999999999999</v>
      </c>
      <c r="X29" s="147" t="n">
        <f aca="false">X10-X48</f>
        <v>-0.249019607843138</v>
      </c>
      <c r="Y29" s="147" t="n">
        <f aca="false">Y10-Y48</f>
        <v>-0.247281879194624</v>
      </c>
      <c r="Z29" s="147" t="n">
        <f aca="false">Z10-Z48</f>
        <v>-0.249294117647068</v>
      </c>
      <c r="AA29" s="147" t="n">
        <f aca="false">AA10-AA48</f>
        <v>-0.248931372549016</v>
      </c>
      <c r="AB29" s="147" t="n">
        <f aca="false">AB10-AB48</f>
        <v>-0.247265624999997</v>
      </c>
      <c r="AC29" s="156" t="n">
        <f aca="false">AC10-AC48</f>
        <v>-0.277064846389415</v>
      </c>
      <c r="AD29" s="150"/>
      <c r="AE29" s="150"/>
      <c r="AF29" s="151"/>
      <c r="AG29" s="147" t="n">
        <f aca="false">AG10*AG$5</f>
        <v>737</v>
      </c>
      <c r="AH29" s="178" t="n">
        <f aca="false">AH10*AH$5</f>
        <v>628</v>
      </c>
      <c r="AI29" s="178" t="n">
        <f aca="false">AI10*AI$5</f>
        <v>588</v>
      </c>
      <c r="AJ29" s="178" t="n">
        <f aca="false">AJ10*AJ$5</f>
        <v>643.5</v>
      </c>
      <c r="AK29" s="178" t="n">
        <f aca="false">AK10*AK$5</f>
        <v>638</v>
      </c>
      <c r="AL29" s="178" t="n">
        <f aca="false">AL10*AL$5</f>
        <v>610</v>
      </c>
      <c r="AM29" s="178" t="n">
        <f aca="false">AM10*AM$5</f>
        <v>957</v>
      </c>
      <c r="AN29" s="178" t="n">
        <f aca="false">AN10*AN$5</f>
        <v>1122</v>
      </c>
      <c r="AO29" s="178" t="n">
        <f aca="false">AO10*AO$5</f>
        <v>880</v>
      </c>
      <c r="AP29" s="178" t="n">
        <f aca="false">AP10*AP$5</f>
        <v>782</v>
      </c>
      <c r="AQ29" s="178" t="n">
        <f aca="false">AQ10*AQ$5</f>
        <v>640</v>
      </c>
      <c r="AR29" s="178" t="n">
        <f aca="false">AR10*AR$5</f>
        <v>714</v>
      </c>
      <c r="AS29" s="178" t="n">
        <f aca="false">AS10*AS$5</f>
        <v>814</v>
      </c>
      <c r="AT29" s="178" t="n">
        <f aca="false">AT10*AT$5</f>
        <v>680</v>
      </c>
      <c r="AU29" s="178" t="n">
        <f aca="false">AU10*AU$5</f>
        <v>651</v>
      </c>
      <c r="AV29" s="178" t="n">
        <f aca="false">AV10*AV$5</f>
        <v>715</v>
      </c>
      <c r="AW29" s="178" t="n">
        <f aca="false">AW10*AW$5</f>
        <v>593.25</v>
      </c>
      <c r="AX29" s="178" t="n">
        <f aca="false">AX10*AX$5</f>
        <v>614.25</v>
      </c>
      <c r="AY29" s="178" t="n">
        <f aca="false">AY10*AY$5</f>
        <v>1089</v>
      </c>
      <c r="AZ29" s="178" t="n">
        <f aca="false">AZ10*AZ$5</f>
        <v>1186.5</v>
      </c>
      <c r="BA29" s="178" t="n">
        <f aca="false">BA10*BA$5</f>
        <v>966</v>
      </c>
      <c r="BB29" s="178" t="n">
        <f aca="false">BB10*BB$5</f>
        <v>816.5</v>
      </c>
      <c r="BC29" s="178" t="n">
        <f aca="false">BC10*BC$5</f>
        <v>636.5</v>
      </c>
      <c r="BD29" s="178" t="n">
        <f aca="false">BD10*BD$5</f>
        <v>803</v>
      </c>
      <c r="BE29" s="178" t="n">
        <f aca="false">BE10*BE$5</f>
        <v>772.59</v>
      </c>
      <c r="BF29" s="178" t="n">
        <f aca="false">BF10*BF$5</f>
        <v>685.2</v>
      </c>
      <c r="BG29" s="178" t="n">
        <f aca="false">BG10*BG$5</f>
        <v>730.02</v>
      </c>
      <c r="BH29" s="178" t="n">
        <f aca="false">BH10*BH$5</f>
        <v>726.22</v>
      </c>
      <c r="BI29" s="178" t="n">
        <f aca="false">BI10*BI$5</f>
        <v>588.6</v>
      </c>
      <c r="BJ29" s="178" t="n">
        <f aca="false">BJ10*BJ$5</f>
        <v>666.16</v>
      </c>
      <c r="BK29" s="178" t="n">
        <f aca="false">BK10*BK$5</f>
        <v>994.98</v>
      </c>
      <c r="BL29" s="178" t="n">
        <f aca="false">BL10*BL$5</f>
        <v>1172.6</v>
      </c>
      <c r="BM29" s="178" t="n">
        <f aca="false">BM10*BM$5</f>
        <v>933.24</v>
      </c>
      <c r="BN29" s="178" t="n">
        <f aca="false">BN10*BN$5</f>
        <v>747.18</v>
      </c>
      <c r="BO29" s="178" t="n">
        <f aca="false">BO10*BO$5</f>
        <v>711.69</v>
      </c>
      <c r="BP29" s="178" t="n">
        <f aca="false">BP10*BP$5</f>
        <v>837.89</v>
      </c>
      <c r="BQ29" s="178" t="n">
        <f aca="false">BQ10*BQ$5</f>
        <v>778.26</v>
      </c>
      <c r="BR29" s="178" t="n">
        <f aca="false">BR10*BR$5</f>
        <v>698.2</v>
      </c>
      <c r="BS29" s="178" t="n">
        <f aca="false">BS10*BS$5</f>
        <v>753.48</v>
      </c>
      <c r="BT29" s="178" t="n">
        <f aca="false">BT10*BT$5</f>
        <v>710.85</v>
      </c>
      <c r="BU29" s="178" t="n">
        <f aca="false">BU10*BU$5</f>
        <v>646.59</v>
      </c>
      <c r="BV29" s="178" t="n">
        <f aca="false">BV10*BV$5</f>
        <v>693.66</v>
      </c>
      <c r="BW29" s="178" t="n">
        <f aca="false">BW10*BW$5</f>
        <v>923.4</v>
      </c>
      <c r="BX29" s="178" t="n">
        <f aca="false">BX10*BX$5</f>
        <v>1178.75</v>
      </c>
      <c r="BY29" s="178" t="n">
        <f aca="false">BY10*BY$5</f>
        <v>917.07</v>
      </c>
      <c r="BZ29" s="178" t="n">
        <f aca="false">BZ10*BZ$5</f>
        <v>757.89</v>
      </c>
      <c r="CA29" s="178" t="n">
        <f aca="false">CA10*CA$5</f>
        <v>727.86</v>
      </c>
      <c r="CB29" s="178" t="n">
        <f aca="false">CB10*CB$5</f>
        <v>773.64</v>
      </c>
      <c r="CC29" s="178" t="n">
        <f aca="false">CC10*CC$5</f>
        <v>794.43</v>
      </c>
      <c r="CD29" s="178" t="n">
        <f aca="false">CD10*CD$5</f>
        <v>717.2</v>
      </c>
      <c r="CE29" s="178" t="n">
        <f aca="false">CE10*CE$5</f>
        <v>779.24</v>
      </c>
      <c r="CF29" s="178" t="n">
        <f aca="false">CF10*CF$5</f>
        <v>697.8</v>
      </c>
      <c r="CG29" s="178" t="n">
        <f aca="false">CG10*CG$5</f>
        <v>705.98</v>
      </c>
      <c r="CH29" s="178" t="n">
        <f aca="false">CH10*CH$5</f>
        <v>720.72</v>
      </c>
      <c r="CI29" s="178" t="n">
        <f aca="false">CI10*CI$5</f>
        <v>924.2</v>
      </c>
      <c r="CJ29" s="178" t="n">
        <f aca="false">CJ10*CJ$5</f>
        <v>1170.24</v>
      </c>
      <c r="CK29" s="178" t="n">
        <f aca="false">CK10*CK$5</f>
        <v>878.6</v>
      </c>
      <c r="CL29" s="178" t="n">
        <f aca="false">CL10*CL$5</f>
        <v>813.34</v>
      </c>
      <c r="CM29" s="178" t="n">
        <f aca="false">CM10*CM$5</f>
        <v>748.65</v>
      </c>
      <c r="CN29" s="178" t="n">
        <f aca="false">CN10*CN$5</f>
        <v>753.2</v>
      </c>
      <c r="CO29" s="178" t="n">
        <f aca="false">CO10*CO$5</f>
        <v>853.6</v>
      </c>
      <c r="CP29" s="178" t="n">
        <f aca="false">CP10*CP$5</f>
        <v>739.6</v>
      </c>
      <c r="CQ29" s="178" t="n">
        <f aca="false">CQ10*CQ$5</f>
        <v>773.74</v>
      </c>
      <c r="CR29" s="178" t="n">
        <f aca="false">CR10*CR$5</f>
        <v>758.1</v>
      </c>
      <c r="CS29" s="178" t="n">
        <f aca="false">CS10*CS$5</f>
        <v>737.22</v>
      </c>
      <c r="CT29" s="178" t="n">
        <f aca="false">CT10*CT$5</f>
        <v>716.94</v>
      </c>
      <c r="CU29" s="178" t="n">
        <f aca="false">CU10*CU$5</f>
        <v>977.34</v>
      </c>
      <c r="CV29" s="178" t="n">
        <f aca="false">CV10*CV$5</f>
        <v>1169.55</v>
      </c>
      <c r="CW29" s="178" t="n">
        <f aca="false">CW10*CW$5</f>
        <v>844.17</v>
      </c>
      <c r="CX29" s="178" t="n">
        <f aca="false">CX10*CX$5</f>
        <v>874.46</v>
      </c>
      <c r="CY29" s="178" t="n">
        <f aca="false">CY10*CY$5</f>
        <v>773.01</v>
      </c>
      <c r="CZ29" s="178" t="n">
        <f aca="false">CZ10*CZ$5</f>
        <v>773.2</v>
      </c>
      <c r="DA29" s="178" t="n">
        <f aca="false">DA10*DA$5</f>
        <v>874.72</v>
      </c>
      <c r="DB29" s="178" t="n">
        <f aca="false">DB10*DB$5</f>
        <v>799.05</v>
      </c>
      <c r="DC29" s="178" t="n">
        <f aca="false">DC10*DC$5</f>
        <v>763.14</v>
      </c>
      <c r="DD29" s="178" t="n">
        <f aca="false">DD10*DD$5</f>
        <v>818.84</v>
      </c>
      <c r="DE29" s="178" t="n">
        <f aca="false">DE10*DE$5</f>
        <v>730.38</v>
      </c>
      <c r="DF29" s="178" t="n">
        <f aca="false">DF10*DF$5</f>
        <v>742.98</v>
      </c>
      <c r="DG29" s="178" t="n">
        <f aca="false">DG10*DG$5</f>
        <v>1035.54</v>
      </c>
      <c r="DH29" s="178" t="n">
        <f aca="false">DH10*DH$5</f>
        <v>1073.73</v>
      </c>
      <c r="DI29" s="178" t="n">
        <f aca="false">DI10*DI$5</f>
        <v>946.89</v>
      </c>
      <c r="DJ29" s="178" t="n">
        <f aca="false">DJ10*DJ$5</f>
        <v>897.92</v>
      </c>
      <c r="DK29" s="178" t="n">
        <f aca="false">DK10*DK$5</f>
        <v>720.1</v>
      </c>
      <c r="DL29" s="178" t="n">
        <f aca="false">DL10*DL$5</f>
        <v>872.3</v>
      </c>
      <c r="DM29" s="178" t="n">
        <f aca="false">DM10*DM$5</f>
        <v>857.43</v>
      </c>
      <c r="DN29" s="178" t="n">
        <f aca="false">DN10*DN$5</f>
        <v>784.2</v>
      </c>
      <c r="DO29" s="178" t="n">
        <f aca="false">DO10*DO$5</f>
        <v>827.2</v>
      </c>
      <c r="DP29" s="178" t="n">
        <f aca="false">DP10*DP$5</f>
        <v>845.46</v>
      </c>
      <c r="DQ29" s="178" t="n">
        <f aca="false">DQ10*DQ$5</f>
        <v>722.6</v>
      </c>
      <c r="DR29" s="178" t="n">
        <f aca="false">DR10*DR$5</f>
        <v>807.18</v>
      </c>
      <c r="DS29" s="178" t="n">
        <f aca="false">DS10*DS$5</f>
        <v>1050.06</v>
      </c>
      <c r="DT29" s="178" t="n">
        <f aca="false">DT10*DT$5</f>
        <v>1082.76</v>
      </c>
      <c r="DU29" s="178" t="n">
        <f aca="false">DU10*DU$5</f>
        <v>963.06</v>
      </c>
      <c r="DV29" s="178" t="n">
        <f aca="false">DV10*DV$5</f>
        <v>883.52</v>
      </c>
      <c r="DW29" s="178" t="n">
        <f aca="false">DW10*DW$5</f>
        <v>781.6</v>
      </c>
      <c r="DX29" s="178" t="n">
        <f aca="false">DX10*DX$5</f>
        <v>896.06</v>
      </c>
      <c r="DY29" s="178" t="n">
        <f aca="false">DY10*DY$5</f>
        <v>837.8</v>
      </c>
      <c r="DZ29" s="178" t="n">
        <f aca="false">DZ10*DZ$5</f>
        <v>807.4</v>
      </c>
      <c r="EA29" s="178" t="n">
        <f aca="false">EA10*EA$5</f>
        <v>893.55</v>
      </c>
      <c r="EB29" s="178" t="n">
        <f aca="false">EB10*EB$5</f>
        <v>871.86</v>
      </c>
      <c r="EC29" s="178" t="n">
        <f aca="false">EC10*EC$5</f>
        <v>749.2</v>
      </c>
      <c r="ED29" s="178" t="n">
        <f aca="false">ED10*ED$5</f>
        <v>835.78</v>
      </c>
      <c r="EE29" s="178" t="n">
        <f aca="false">EE10*EE$5</f>
        <v>1016.61</v>
      </c>
      <c r="EF29" s="178" t="n">
        <f aca="false">EF10*EF$5</f>
        <v>1144.66</v>
      </c>
      <c r="EG29" s="178" t="n">
        <f aca="false">EG10*EG$5</f>
        <v>979.65</v>
      </c>
      <c r="EH29" s="178" t="n">
        <f aca="false">EH10*EH$5</f>
        <v>866.67</v>
      </c>
      <c r="EI29" s="178" t="n">
        <f aca="false">EI10*EI$5</f>
        <v>845.25</v>
      </c>
      <c r="EJ29" s="178" t="n">
        <f aca="false">EJ10*EJ$5</f>
        <v>961.63</v>
      </c>
    </row>
    <row r="30" customFormat="false" ht="13.7" hidden="false" customHeight="true" outlineLevel="0" collapsed="false">
      <c r="A30" s="152" t="s">
        <v>74</v>
      </c>
      <c r="B30" s="124"/>
      <c r="C30" s="147" t="n">
        <f aca="false">C11-C49</f>
        <v>-1.56513457556936</v>
      </c>
      <c r="D30" s="147" t="n">
        <f aca="false">D11-D49</f>
        <v>-1.5</v>
      </c>
      <c r="E30" s="147" t="n">
        <f aca="false">E11-E49</f>
        <v>-1.65</v>
      </c>
      <c r="F30" s="154" t="n">
        <f aca="false">F11-F49</f>
        <v>-1.49867087763624</v>
      </c>
      <c r="G30" s="147" t="n">
        <f aca="false">G11-G49</f>
        <v>-1</v>
      </c>
      <c r="H30" s="147" t="n">
        <f aca="false">H11-H49</f>
        <v>-1</v>
      </c>
      <c r="I30" s="147" t="n">
        <f aca="false">I11-I49</f>
        <v>-1</v>
      </c>
      <c r="J30" s="147" t="n">
        <f aca="false">J11-J49</f>
        <v>-0.75</v>
      </c>
      <c r="K30" s="147" t="n">
        <f aca="false">K11-K49</f>
        <v>-1</v>
      </c>
      <c r="L30" s="147" t="n">
        <f aca="false">L11-L49</f>
        <v>-0.5</v>
      </c>
      <c r="M30" s="147" t="n">
        <f aca="false">M11-M49</f>
        <v>-0.5</v>
      </c>
      <c r="N30" s="147" t="n">
        <f aca="false">N11-N49</f>
        <v>-0.5</v>
      </c>
      <c r="O30" s="147" t="n">
        <f aca="false">O11-O49</f>
        <v>-0.25</v>
      </c>
      <c r="P30" s="147" t="n">
        <f aca="false">P11-P49</f>
        <v>-0.25</v>
      </c>
      <c r="Q30" s="147" t="n">
        <f aca="false">Q11-Q49</f>
        <v>-0.25</v>
      </c>
      <c r="R30" s="147" t="n">
        <f aca="false">R11-R49</f>
        <v>-0.25</v>
      </c>
      <c r="S30" s="147" t="n">
        <f aca="false">S11-S49</f>
        <v>0</v>
      </c>
      <c r="T30" s="147" t="n">
        <f aca="false">T11-T49</f>
        <v>0</v>
      </c>
      <c r="U30" s="147" t="n">
        <f aca="false">U11-U49</f>
        <v>0</v>
      </c>
      <c r="V30" s="147" t="n">
        <f aca="false">V11-V49</f>
        <v>0</v>
      </c>
      <c r="W30" s="154" t="n">
        <f aca="false">W11-W49</f>
        <v>-0.435294117647061</v>
      </c>
      <c r="X30" s="147" t="n">
        <f aca="false">X11-X49</f>
        <v>-0.25</v>
      </c>
      <c r="Y30" s="147" t="n">
        <f aca="false">Y11-Y49</f>
        <v>-0.400000000000006</v>
      </c>
      <c r="Z30" s="147" t="n">
        <f aca="false">Z11-Z49</f>
        <v>-0.399999999999999</v>
      </c>
      <c r="AA30" s="147" t="n">
        <f aca="false">AA11-AA49</f>
        <v>-0.400000000000006</v>
      </c>
      <c r="AB30" s="147" t="n">
        <f aca="false">AB11-AB49</f>
        <v>-0.399999999999999</v>
      </c>
      <c r="AC30" s="156" t="n">
        <f aca="false">AC11-AC49</f>
        <v>-0.410309514099048</v>
      </c>
      <c r="AD30" s="150"/>
      <c r="AE30" s="150"/>
      <c r="AF30" s="151"/>
      <c r="AG30" s="147" t="n">
        <f aca="false">AG11*AG$5</f>
        <v>748</v>
      </c>
      <c r="AH30" s="178" t="n">
        <f aca="false">AH11*AH$5</f>
        <v>670</v>
      </c>
      <c r="AI30" s="178" t="n">
        <f aca="false">AI11*AI$5</f>
        <v>661.5</v>
      </c>
      <c r="AJ30" s="178" t="n">
        <f aca="false">AJ11*AJ$5</f>
        <v>643.5</v>
      </c>
      <c r="AK30" s="178" t="n">
        <f aca="false">AK11*AK$5</f>
        <v>643.5</v>
      </c>
      <c r="AL30" s="178" t="n">
        <f aca="false">AL11*AL$5</f>
        <v>720</v>
      </c>
      <c r="AM30" s="178" t="n">
        <f aca="false">AM11*AM$5</f>
        <v>968</v>
      </c>
      <c r="AN30" s="178" t="n">
        <f aca="false">AN11*AN$5</f>
        <v>1122</v>
      </c>
      <c r="AO30" s="178" t="n">
        <f aca="false">AO11*AO$5</f>
        <v>860</v>
      </c>
      <c r="AP30" s="178" t="n">
        <f aca="false">AP11*AP$5</f>
        <v>851</v>
      </c>
      <c r="AQ30" s="178" t="n">
        <f aca="false">AQ11*AQ$5</f>
        <v>695</v>
      </c>
      <c r="AR30" s="178" t="n">
        <f aca="false">AR11*AR$5</f>
        <v>777</v>
      </c>
      <c r="AS30" s="178" t="n">
        <f aca="false">AS11*AS$5</f>
        <v>836</v>
      </c>
      <c r="AT30" s="178" t="n">
        <f aca="false">AT11*AT$5</f>
        <v>740</v>
      </c>
      <c r="AU30" s="178" t="n">
        <f aca="false">AU11*AU$5</f>
        <v>724.5</v>
      </c>
      <c r="AV30" s="178" t="n">
        <f aca="false">AV11*AV$5</f>
        <v>709.5</v>
      </c>
      <c r="AW30" s="178" t="n">
        <f aca="false">AW11*AW$5</f>
        <v>698.25</v>
      </c>
      <c r="AX30" s="178" t="n">
        <f aca="false">AX11*AX$5</f>
        <v>782.25</v>
      </c>
      <c r="AY30" s="178" t="n">
        <f aca="false">AY11*AY$5</f>
        <v>1045</v>
      </c>
      <c r="AZ30" s="178" t="n">
        <f aca="false">AZ11*AZ$5</f>
        <v>1181.25</v>
      </c>
      <c r="BA30" s="178" t="n">
        <f aca="false">BA11*BA$5</f>
        <v>1081.5</v>
      </c>
      <c r="BB30" s="178" t="n">
        <f aca="false">BB11*BB$5</f>
        <v>862.5</v>
      </c>
      <c r="BC30" s="178" t="n">
        <f aca="false">BC11*BC$5</f>
        <v>693.5</v>
      </c>
      <c r="BD30" s="178" t="n">
        <f aca="false">BD11*BD$5</f>
        <v>847</v>
      </c>
      <c r="BE30" s="178" t="n">
        <f aca="false">BE11*BE$5</f>
        <v>821.94</v>
      </c>
      <c r="BF30" s="178" t="n">
        <f aca="false">BF11*BF$5</f>
        <v>772.2</v>
      </c>
      <c r="BG30" s="178" t="n">
        <f aca="false">BG11*BG$5</f>
        <v>852.84</v>
      </c>
      <c r="BH30" s="178" t="n">
        <f aca="false">BH11*BH$5</f>
        <v>777.92</v>
      </c>
      <c r="BI30" s="178" t="n">
        <f aca="false">BI11*BI$5</f>
        <v>740.4</v>
      </c>
      <c r="BJ30" s="178" t="n">
        <f aca="false">BJ11*BJ$5</f>
        <v>913</v>
      </c>
      <c r="BK30" s="178" t="n">
        <f aca="false">BK11*BK$5</f>
        <v>915.18</v>
      </c>
      <c r="BL30" s="178" t="n">
        <f aca="false">BL11*BL$5</f>
        <v>1122.22</v>
      </c>
      <c r="BM30" s="178" t="n">
        <f aca="false">BM11*BM$5</f>
        <v>985.53</v>
      </c>
      <c r="BN30" s="178" t="n">
        <f aca="false">BN11*BN$5</f>
        <v>811.23</v>
      </c>
      <c r="BO30" s="178" t="n">
        <f aca="false">BO11*BO$5</f>
        <v>773.85</v>
      </c>
      <c r="BP30" s="178" t="n">
        <f aca="false">BP11*BP$5</f>
        <v>885.73</v>
      </c>
      <c r="BQ30" s="178" t="n">
        <f aca="false">BQ11*BQ$5</f>
        <v>826.35</v>
      </c>
      <c r="BR30" s="178" t="n">
        <f aca="false">BR11*BR$5</f>
        <v>782</v>
      </c>
      <c r="BS30" s="178" t="n">
        <f aca="false">BS11*BS$5</f>
        <v>870.55</v>
      </c>
      <c r="BT30" s="178" t="n">
        <f aca="false">BT11*BT$5</f>
        <v>773.85</v>
      </c>
      <c r="BU30" s="178" t="n">
        <f aca="false">BU11*BU$5</f>
        <v>805.35</v>
      </c>
      <c r="BV30" s="178" t="n">
        <f aca="false">BV11*BV$5</f>
        <v>937.2</v>
      </c>
      <c r="BW30" s="178" t="n">
        <f aca="false">BW11*BW$5</f>
        <v>842</v>
      </c>
      <c r="BX30" s="178" t="n">
        <f aca="false">BX11*BX$5</f>
        <v>1112.05</v>
      </c>
      <c r="BY30" s="178" t="n">
        <f aca="false">BY11*BY$5</f>
        <v>941.85</v>
      </c>
      <c r="BZ30" s="178" t="n">
        <f aca="false">BZ11*BZ$5</f>
        <v>847.35</v>
      </c>
      <c r="CA30" s="178" t="n">
        <f aca="false">CA11*CA$5</f>
        <v>800.1</v>
      </c>
      <c r="CB30" s="178" t="n">
        <f aca="false">CB11*CB$5</f>
        <v>826.35</v>
      </c>
      <c r="CC30" s="178" t="n">
        <f aca="false">CC11*CC$5</f>
        <v>830.76</v>
      </c>
      <c r="CD30" s="178" t="n">
        <f aca="false">CD11*CD$5</f>
        <v>791</v>
      </c>
      <c r="CE30" s="178" t="n">
        <f aca="false">CE11*CE$5</f>
        <v>886.65</v>
      </c>
      <c r="CF30" s="178" t="n">
        <f aca="false">CF11*CF$5</f>
        <v>764.6</v>
      </c>
      <c r="CG30" s="178" t="n">
        <f aca="false">CG11*CG$5</f>
        <v>869.88</v>
      </c>
      <c r="CH30" s="178" t="n">
        <f aca="false">CH11*CH$5</f>
        <v>956.56</v>
      </c>
      <c r="CI30" s="178" t="n">
        <f aca="false">CI11*CI$5</f>
        <v>816.4</v>
      </c>
      <c r="CJ30" s="178" t="n">
        <f aca="false">CJ11*CJ$5</f>
        <v>1062.14</v>
      </c>
      <c r="CK30" s="178" t="n">
        <f aca="false">CK11*CK$5</f>
        <v>863.6</v>
      </c>
      <c r="CL30" s="178" t="n">
        <f aca="false">CL11*CL$5</f>
        <v>920.04</v>
      </c>
      <c r="CM30" s="178" t="n">
        <f aca="false">CM11*CM$5</f>
        <v>821.73</v>
      </c>
      <c r="CN30" s="178" t="n">
        <f aca="false">CN11*CN$5</f>
        <v>803.6</v>
      </c>
      <c r="CO30" s="178" t="n">
        <f aca="false">CO11*CO$5</f>
        <v>875.38</v>
      </c>
      <c r="CP30" s="178" t="n">
        <f aca="false">CP11*CP$5</f>
        <v>798.2</v>
      </c>
      <c r="CQ30" s="178" t="n">
        <f aca="false">CQ11*CQ$5</f>
        <v>858.88</v>
      </c>
      <c r="CR30" s="178" t="n">
        <f aca="false">CR11*CR$5</f>
        <v>821.1</v>
      </c>
      <c r="CS30" s="178" t="n">
        <f aca="false">CS11*CS$5</f>
        <v>886.6</v>
      </c>
      <c r="CT30" s="178" t="n">
        <f aca="false">CT11*CT$5</f>
        <v>925.68</v>
      </c>
      <c r="CU30" s="178" t="n">
        <f aca="false">CU11*CU$5</f>
        <v>844.62</v>
      </c>
      <c r="CV30" s="178" t="n">
        <f aca="false">CV11*CV$5</f>
        <v>1037.3</v>
      </c>
      <c r="CW30" s="178" t="n">
        <f aca="false">CW11*CW$5</f>
        <v>804.84</v>
      </c>
      <c r="CX30" s="178" t="n">
        <f aca="false">CX11*CX$5</f>
        <v>983.02</v>
      </c>
      <c r="CY30" s="178" t="n">
        <f aca="false">CY11*CY$5</f>
        <v>836.01</v>
      </c>
      <c r="CZ30" s="178" t="n">
        <f aca="false">CZ11*CZ$5</f>
        <v>815</v>
      </c>
      <c r="DA30" s="178" t="n">
        <f aca="false">DA11*DA$5</f>
        <v>880.44</v>
      </c>
      <c r="DB30" s="178" t="n">
        <f aca="false">DB11*DB$5</f>
        <v>845.04</v>
      </c>
      <c r="DC30" s="178" t="n">
        <f aca="false">DC11*DC$5</f>
        <v>828.66</v>
      </c>
      <c r="DD30" s="178" t="n">
        <f aca="false">DD11*DD$5</f>
        <v>875.38</v>
      </c>
      <c r="DE30" s="178" t="n">
        <f aca="false">DE11*DE$5</f>
        <v>859.11</v>
      </c>
      <c r="DF30" s="178" t="n">
        <f aca="false">DF11*DF$5</f>
        <v>936.18</v>
      </c>
      <c r="DG30" s="178" t="n">
        <f aca="false">DG11*DG$5</f>
        <v>877.36</v>
      </c>
      <c r="DH30" s="178" t="n">
        <f aca="false">DH11*DH$5</f>
        <v>932.61</v>
      </c>
      <c r="DI30" s="178" t="n">
        <f aca="false">DI11*DI$5</f>
        <v>879.06</v>
      </c>
      <c r="DJ30" s="178" t="n">
        <f aca="false">DJ11*DJ$5</f>
        <v>999.81</v>
      </c>
      <c r="DK30" s="178" t="n">
        <f aca="false">DK11*DK$5</f>
        <v>766.84</v>
      </c>
      <c r="DL30" s="178" t="n">
        <f aca="false">DL11*DL$5</f>
        <v>906.84</v>
      </c>
      <c r="DM30" s="178" t="n">
        <f aca="false">DM11*DM$5</f>
        <v>845.46</v>
      </c>
      <c r="DN30" s="178" t="n">
        <f aca="false">DN11*DN$5</f>
        <v>811.4</v>
      </c>
      <c r="DO30" s="178" t="n">
        <f aca="false">DO11*DO$5</f>
        <v>877.36</v>
      </c>
      <c r="DP30" s="178" t="n">
        <f aca="false">DP11*DP$5</f>
        <v>889.9</v>
      </c>
      <c r="DQ30" s="178" t="n">
        <f aca="false">DQ11*DQ$5</f>
        <v>830</v>
      </c>
      <c r="DR30" s="178" t="n">
        <f aca="false">DR11*DR$5</f>
        <v>991.32</v>
      </c>
      <c r="DS30" s="178" t="n">
        <f aca="false">DS11*DS$5</f>
        <v>870.76</v>
      </c>
      <c r="DT30" s="178" t="n">
        <f aca="false">DT11*DT$5</f>
        <v>919.38</v>
      </c>
      <c r="DU30" s="178" t="n">
        <f aca="false">DU11*DU$5</f>
        <v>869.82</v>
      </c>
      <c r="DV30" s="178" t="n">
        <f aca="false">DV11*DV$5</f>
        <v>971.52</v>
      </c>
      <c r="DW30" s="178" t="n">
        <f aca="false">DW11*DW$5</f>
        <v>817.8</v>
      </c>
      <c r="DX30" s="178" t="n">
        <f aca="false">DX11*DX$5</f>
        <v>916.96</v>
      </c>
      <c r="DY30" s="178" t="n">
        <f aca="false">DY11*DY$5</f>
        <v>814.8</v>
      </c>
      <c r="DZ30" s="178" t="n">
        <f aca="false">DZ11*DZ$5</f>
        <v>822.6</v>
      </c>
      <c r="EA30" s="178" t="n">
        <f aca="false">EA11*EA$5</f>
        <v>932.19</v>
      </c>
      <c r="EB30" s="178" t="n">
        <f aca="false">EB11*EB$5</f>
        <v>909.26</v>
      </c>
      <c r="EC30" s="178" t="n">
        <f aca="false">EC11*EC$5</f>
        <v>846.2</v>
      </c>
      <c r="ED30" s="178" t="n">
        <f aca="false">ED11*ED$5</f>
        <v>1006.94</v>
      </c>
      <c r="EE30" s="178" t="n">
        <f aca="false">EE11*EE$5</f>
        <v>830.76</v>
      </c>
      <c r="EF30" s="178" t="n">
        <f aca="false">EF11*EF$5</f>
        <v>956.34</v>
      </c>
      <c r="EG30" s="178" t="n">
        <f aca="false">EG11*EG$5</f>
        <v>866.67</v>
      </c>
      <c r="EH30" s="178" t="n">
        <f aca="false">EH11*EH$5</f>
        <v>946.47</v>
      </c>
      <c r="EI30" s="178" t="n">
        <f aca="false">EI11*EI$5</f>
        <v>874.65</v>
      </c>
      <c r="EJ30" s="178" t="n">
        <f aca="false">EJ11*EJ$5</f>
        <v>974.51</v>
      </c>
    </row>
    <row r="31" customFormat="false" ht="13.7" hidden="false" customHeight="true" outlineLevel="0" collapsed="false">
      <c r="A31" s="152" t="s">
        <v>156</v>
      </c>
      <c r="B31" s="124"/>
      <c r="C31" s="147" t="n">
        <f aca="false">C12-C50</f>
        <v>0.138856110819628</v>
      </c>
      <c r="D31" s="147" t="n">
        <f aca="false">D12-D50</f>
        <v>-1.36300003051758</v>
      </c>
      <c r="E31" s="147" t="n">
        <f aca="false">E12-E50</f>
        <v>-0.850000000000001</v>
      </c>
      <c r="F31" s="154" t="n">
        <f aca="false">F12-F50</f>
        <v>-0.713126481580574</v>
      </c>
      <c r="G31" s="147" t="n">
        <f aca="false">G12-G50</f>
        <v>0</v>
      </c>
      <c r="H31" s="147" t="n">
        <f aca="false">H12-H50</f>
        <v>0</v>
      </c>
      <c r="I31" s="147" t="n">
        <f aca="false">I12-I50</f>
        <v>0</v>
      </c>
      <c r="J31" s="147" t="n">
        <f aca="false">J12-J50</f>
        <v>-1</v>
      </c>
      <c r="K31" s="147" t="n">
        <f aca="false">K12-K50</f>
        <v>-1.5</v>
      </c>
      <c r="L31" s="147" t="n">
        <f aca="false">L12-L50</f>
        <v>-0.5</v>
      </c>
      <c r="M31" s="147" t="n">
        <f aca="false">M12-M50</f>
        <v>-0.5</v>
      </c>
      <c r="N31" s="147" t="n">
        <f aca="false">N12-N50</f>
        <v>-0.5</v>
      </c>
      <c r="O31" s="147" t="n">
        <f aca="false">O12-O50</f>
        <v>-0.25</v>
      </c>
      <c r="P31" s="147" t="n">
        <f aca="false">P12-P50</f>
        <v>-0.25</v>
      </c>
      <c r="Q31" s="147" t="n">
        <f aca="false">Q12-Q50</f>
        <v>-0.25</v>
      </c>
      <c r="R31" s="147" t="n">
        <f aca="false">R12-R50</f>
        <v>-0.25</v>
      </c>
      <c r="S31" s="147" t="n">
        <f aca="false">S12-S50</f>
        <v>-0.5</v>
      </c>
      <c r="T31" s="147" t="n">
        <f aca="false">T12-T50</f>
        <v>-0.5</v>
      </c>
      <c r="U31" s="147" t="n">
        <f aca="false">U12-U50</f>
        <v>-0.5</v>
      </c>
      <c r="V31" s="147" t="n">
        <f aca="false">V12-V50</f>
        <v>-0.5</v>
      </c>
      <c r="W31" s="154" t="n">
        <f aca="false">W12-W50</f>
        <v>-0.437254901960785</v>
      </c>
      <c r="X31" s="147" t="n">
        <f aca="false">X12-X50</f>
        <v>-0.373529411764704</v>
      </c>
      <c r="Y31" s="147" t="n">
        <f aca="false">Y12-Y50</f>
        <v>-0.390939597315438</v>
      </c>
      <c r="Z31" s="147" t="n">
        <f aca="false">Z12-Z50</f>
        <v>-0.374509803921569</v>
      </c>
      <c r="AA31" s="147" t="n">
        <f aca="false">AA12-AA50</f>
        <v>-0.374264705882361</v>
      </c>
      <c r="AB31" s="147" t="n">
        <f aca="false">AB12-AB50</f>
        <v>-0.373046875</v>
      </c>
      <c r="AC31" s="156" t="n">
        <f aca="false">AC12-AC50</f>
        <v>-0.387405676924942</v>
      </c>
      <c r="AD31" s="150"/>
      <c r="AE31" s="150"/>
      <c r="AF31" s="151"/>
      <c r="AG31" s="147" t="n">
        <f aca="false">AG12*AG$5</f>
        <v>698.5</v>
      </c>
      <c r="AH31" s="178" t="n">
        <f aca="false">AH12*AH$5</f>
        <v>635</v>
      </c>
      <c r="AI31" s="178" t="n">
        <f aca="false">AI12*AI$5</f>
        <v>619.5</v>
      </c>
      <c r="AJ31" s="178" t="n">
        <f aca="false">AJ12*AJ$5</f>
        <v>643.5</v>
      </c>
      <c r="AK31" s="178" t="n">
        <f aca="false">AK12*AK$5</f>
        <v>643.5</v>
      </c>
      <c r="AL31" s="178" t="n">
        <f aca="false">AL12*AL$5</f>
        <v>720</v>
      </c>
      <c r="AM31" s="178" t="n">
        <f aca="false">AM12*AM$5</f>
        <v>968</v>
      </c>
      <c r="AN31" s="178" t="n">
        <f aca="false">AN12*AN$5</f>
        <v>1122</v>
      </c>
      <c r="AO31" s="178" t="n">
        <f aca="false">AO12*AO$5</f>
        <v>780</v>
      </c>
      <c r="AP31" s="178" t="n">
        <f aca="false">AP12*AP$5</f>
        <v>805</v>
      </c>
      <c r="AQ31" s="178" t="n">
        <f aca="false">AQ12*AQ$5</f>
        <v>685</v>
      </c>
      <c r="AR31" s="178" t="n">
        <f aca="false">AR12*AR$5</f>
        <v>766.5</v>
      </c>
      <c r="AS31" s="178" t="n">
        <f aca="false">AS12*AS$5</f>
        <v>599.5</v>
      </c>
      <c r="AT31" s="178" t="n">
        <f aca="false">AT12*AT$5</f>
        <v>525</v>
      </c>
      <c r="AU31" s="178" t="n">
        <f aca="false">AU12*AU$5</f>
        <v>498.75</v>
      </c>
      <c r="AV31" s="178" t="n">
        <f aca="false">AV12*AV$5</f>
        <v>489.5</v>
      </c>
      <c r="AW31" s="178" t="n">
        <f aca="false">AW12*AW$5</f>
        <v>488.25</v>
      </c>
      <c r="AX31" s="178" t="n">
        <f aca="false">AX12*AX$5</f>
        <v>572.25</v>
      </c>
      <c r="AY31" s="178" t="n">
        <f aca="false">AY12*AY$5</f>
        <v>825</v>
      </c>
      <c r="AZ31" s="178" t="n">
        <f aca="false">AZ12*AZ$5</f>
        <v>971.25</v>
      </c>
      <c r="BA31" s="178" t="n">
        <f aca="false">BA12*BA$5</f>
        <v>761.25</v>
      </c>
      <c r="BB31" s="178" t="n">
        <f aca="false">BB12*BB$5</f>
        <v>592.25</v>
      </c>
      <c r="BC31" s="178" t="n">
        <f aca="false">BC12*BC$5</f>
        <v>460.75</v>
      </c>
      <c r="BD31" s="178" t="n">
        <f aca="false">BD12*BD$5</f>
        <v>627</v>
      </c>
      <c r="BE31" s="178" t="n">
        <f aca="false">BE12*BE$5</f>
        <v>378</v>
      </c>
      <c r="BF31" s="178" t="n">
        <f aca="false">BF12*BF$5</f>
        <v>405</v>
      </c>
      <c r="BG31" s="178" t="n">
        <f aca="false">BG12*BG$5</f>
        <v>396.75</v>
      </c>
      <c r="BH31" s="178" t="n">
        <f aca="false">BH12*BH$5</f>
        <v>555.5</v>
      </c>
      <c r="BI31" s="178" t="n">
        <f aca="false">BI12*BI$5</f>
        <v>505</v>
      </c>
      <c r="BJ31" s="178" t="n">
        <f aca="false">BJ12*BJ$5</f>
        <v>687.5</v>
      </c>
      <c r="BK31" s="178" t="n">
        <f aca="false">BK12*BK$5</f>
        <v>740.25</v>
      </c>
      <c r="BL31" s="178" t="n">
        <f aca="false">BL12*BL$5</f>
        <v>973.5</v>
      </c>
      <c r="BM31" s="178" t="n">
        <f aca="false">BM12*BM$5</f>
        <v>588</v>
      </c>
      <c r="BN31" s="178" t="n">
        <f aca="false">BN12*BN$5</f>
        <v>593.25</v>
      </c>
      <c r="BO31" s="178" t="n">
        <f aca="false">BO12*BO$5</f>
        <v>519.75</v>
      </c>
      <c r="BP31" s="178" t="n">
        <f aca="false">BP12*BP$5</f>
        <v>649.75</v>
      </c>
      <c r="BQ31" s="178" t="n">
        <f aca="false">BQ12*BQ$5</f>
        <v>378</v>
      </c>
      <c r="BR31" s="178" t="n">
        <f aca="false">BR12*BR$5</f>
        <v>405</v>
      </c>
      <c r="BS31" s="178" t="n">
        <f aca="false">BS12*BS$5</f>
        <v>396.75</v>
      </c>
      <c r="BT31" s="178" t="n">
        <f aca="false">BT12*BT$5</f>
        <v>509.25</v>
      </c>
      <c r="BU31" s="178" t="n">
        <f aca="false">BU12*BU$5</f>
        <v>509.25</v>
      </c>
      <c r="BV31" s="178" t="n">
        <f aca="false">BV12*BV$5</f>
        <v>643.5</v>
      </c>
      <c r="BW31" s="178" t="n">
        <f aca="false">BW12*BW$5</f>
        <v>525</v>
      </c>
      <c r="BX31" s="178" t="n">
        <f aca="false">BX12*BX$5</f>
        <v>810.75</v>
      </c>
      <c r="BY31" s="178" t="n">
        <f aca="false">BY12*BY$5</f>
        <v>462</v>
      </c>
      <c r="BZ31" s="178" t="n">
        <f aca="false">BZ12*BZ$5</f>
        <v>530.25</v>
      </c>
      <c r="CA31" s="178" t="n">
        <f aca="false">CA12*CA$5</f>
        <v>467.25</v>
      </c>
      <c r="CB31" s="178" t="n">
        <f aca="false">CB12*CB$5</f>
        <v>540.75</v>
      </c>
      <c r="CC31" s="178" t="n">
        <f aca="false">CC12*CC$5</f>
        <v>383.25</v>
      </c>
      <c r="CD31" s="178" t="n">
        <f aca="false">CD12*CD$5</f>
        <v>410</v>
      </c>
      <c r="CE31" s="178" t="n">
        <f aca="false">CE12*CE$5</f>
        <v>402.5</v>
      </c>
      <c r="CF31" s="178" t="n">
        <f aca="false">CF12*CF$5</f>
        <v>490</v>
      </c>
      <c r="CG31" s="178" t="n">
        <f aca="false">CG12*CG$5</f>
        <v>539</v>
      </c>
      <c r="CH31" s="178" t="n">
        <f aca="false">CH12*CH$5</f>
        <v>649</v>
      </c>
      <c r="CI31" s="178" t="n">
        <f aca="false">CI12*CI$5</f>
        <v>530</v>
      </c>
      <c r="CJ31" s="178" t="n">
        <f aca="false">CJ12*CJ$5</f>
        <v>816.5</v>
      </c>
      <c r="CK31" s="178" t="n">
        <f aca="false">CK12*CK$5</f>
        <v>445</v>
      </c>
      <c r="CL31" s="178" t="n">
        <f aca="false">CL12*CL$5</f>
        <v>561</v>
      </c>
      <c r="CM31" s="178" t="n">
        <f aca="false">CM12*CM$5</f>
        <v>472.5</v>
      </c>
      <c r="CN31" s="178" t="n">
        <f aca="false">CN12*CN$5</f>
        <v>520</v>
      </c>
      <c r="CO31" s="178" t="n">
        <f aca="false">CO12*CO$5</f>
        <v>607.2</v>
      </c>
      <c r="CP31" s="178" t="n">
        <f aca="false">CP12*CP$5</f>
        <v>597</v>
      </c>
      <c r="CQ31" s="178" t="n">
        <f aca="false">CQ12*CQ$5</f>
        <v>590.7</v>
      </c>
      <c r="CR31" s="178" t="n">
        <f aca="false">CR12*CR$5</f>
        <v>710.85</v>
      </c>
      <c r="CS31" s="178" t="n">
        <f aca="false">CS12*CS$5</f>
        <v>744.7</v>
      </c>
      <c r="CT31" s="178" t="n">
        <f aca="false">CT12*CT$5</f>
        <v>836.85</v>
      </c>
      <c r="CU31" s="178" t="n">
        <f aca="false">CU12*CU$5</f>
        <v>983.85</v>
      </c>
      <c r="CV31" s="178" t="n">
        <f aca="false">CV12*CV$5</f>
        <v>1284.55</v>
      </c>
      <c r="CW31" s="178" t="n">
        <f aca="false">CW12*CW$5</f>
        <v>733.4</v>
      </c>
      <c r="CX31" s="178" t="n">
        <f aca="false">CX12*CX$5</f>
        <v>870.55</v>
      </c>
      <c r="CY31" s="178" t="n">
        <f aca="false">CY12*CY$5</f>
        <v>731.85</v>
      </c>
      <c r="CZ31" s="178" t="n">
        <f aca="false">CZ12*CZ$5</f>
        <v>767</v>
      </c>
      <c r="DA31" s="178" t="n">
        <f aca="false">DA12*DA$5</f>
        <v>614.9</v>
      </c>
      <c r="DB31" s="178" t="n">
        <f aca="false">DB12*DB$5</f>
        <v>634.2</v>
      </c>
      <c r="DC31" s="178" t="n">
        <f aca="false">DC12*DC$5</f>
        <v>571.2</v>
      </c>
      <c r="DD31" s="178" t="n">
        <f aca="false">DD12*DD$5</f>
        <v>752.4</v>
      </c>
      <c r="DE31" s="178" t="n">
        <f aca="false">DE12*DE$5</f>
        <v>718.2</v>
      </c>
      <c r="DF31" s="178" t="n">
        <f aca="false">DF12*DF$5</f>
        <v>844.2</v>
      </c>
      <c r="DG31" s="178" t="n">
        <f aca="false">DG12*DG$5</f>
        <v>1038.4</v>
      </c>
      <c r="DH31" s="178" t="n">
        <f aca="false">DH12*DH$5</f>
        <v>1180.2</v>
      </c>
      <c r="DI31" s="178" t="n">
        <f aca="false">DI12*DI$5</f>
        <v>817.95</v>
      </c>
      <c r="DJ31" s="178" t="n">
        <f aca="false">DJ12*DJ$5</f>
        <v>878.6</v>
      </c>
      <c r="DK31" s="178" t="n">
        <f aca="false">DK12*DK$5</f>
        <v>668.8</v>
      </c>
      <c r="DL31" s="178" t="n">
        <f aca="false">DL12*DL$5</f>
        <v>851.4</v>
      </c>
      <c r="DM31" s="178" t="n">
        <f aca="false">DM12*DM$5</f>
        <v>597.45</v>
      </c>
      <c r="DN31" s="178" t="n">
        <f aca="false">DN12*DN$5</f>
        <v>614</v>
      </c>
      <c r="DO31" s="178" t="n">
        <f aca="false">DO12*DO$5</f>
        <v>609.4</v>
      </c>
      <c r="DP31" s="178" t="n">
        <f aca="false">DP12*DP$5</f>
        <v>764.5</v>
      </c>
      <c r="DQ31" s="178" t="n">
        <f aca="false">DQ12*DQ$5</f>
        <v>695</v>
      </c>
      <c r="DR31" s="178" t="n">
        <f aca="false">DR12*DR$5</f>
        <v>896.5</v>
      </c>
      <c r="DS31" s="178" t="n">
        <f aca="false">DS12*DS$5</f>
        <v>1050.5</v>
      </c>
      <c r="DT31" s="178" t="n">
        <f aca="false">DT12*DT$5</f>
        <v>1191.75</v>
      </c>
      <c r="DU31" s="178" t="n">
        <f aca="false">DU12*DU$5</f>
        <v>828.45</v>
      </c>
      <c r="DV31" s="178" t="n">
        <f aca="false">DV12*DV$5</f>
        <v>852.5</v>
      </c>
      <c r="DW31" s="178" t="n">
        <f aca="false">DW12*DW$5</f>
        <v>715</v>
      </c>
      <c r="DX31" s="178" t="n">
        <f aca="false">DX12*DX$5</f>
        <v>862.4</v>
      </c>
      <c r="DY31" s="178" t="n">
        <f aca="false">DY12*DY$5</f>
        <v>579</v>
      </c>
      <c r="DZ31" s="178" t="n">
        <f aca="false">DZ12*DZ$5</f>
        <v>624</v>
      </c>
      <c r="EA31" s="178" t="n">
        <f aca="false">EA12*EA$5</f>
        <v>648.6</v>
      </c>
      <c r="EB31" s="178" t="n">
        <f aca="false">EB12*EB$5</f>
        <v>781</v>
      </c>
      <c r="EC31" s="178" t="n">
        <f aca="false">EC12*EC$5</f>
        <v>710</v>
      </c>
      <c r="ED31" s="178" t="n">
        <f aca="false">ED12*ED$5</f>
        <v>913</v>
      </c>
      <c r="EE31" s="178" t="n">
        <f aca="false">EE12*EE$5</f>
        <v>1018.5</v>
      </c>
      <c r="EF31" s="178" t="n">
        <f aca="false">EF12*EF$5</f>
        <v>1265</v>
      </c>
      <c r="EG31" s="178" t="n">
        <f aca="false">EG12*EG$5</f>
        <v>838.95</v>
      </c>
      <c r="EH31" s="178" t="n">
        <f aca="false">EH12*EH$5</f>
        <v>829.5</v>
      </c>
      <c r="EI31" s="178" t="n">
        <f aca="false">EI12*EI$5</f>
        <v>766.5</v>
      </c>
      <c r="EJ31" s="178" t="n">
        <f aca="false">EJ12*EJ$5</f>
        <v>913.1</v>
      </c>
    </row>
    <row r="32" customFormat="false" ht="13.7" hidden="false" customHeight="true" outlineLevel="0" collapsed="false">
      <c r="A32" s="152" t="s">
        <v>75</v>
      </c>
      <c r="B32" s="153"/>
      <c r="C32" s="147" t="n">
        <f aca="false">C13-C51</f>
        <v>-1.25625258799172</v>
      </c>
      <c r="D32" s="147" t="n">
        <f aca="false">D13-D51</f>
        <v>-1.3</v>
      </c>
      <c r="E32" s="147" t="n">
        <f aca="false">E13-E51</f>
        <v>-0.850000000000001</v>
      </c>
      <c r="F32" s="154" t="n">
        <f aca="false">F13-F51</f>
        <v>-1.08889860336176</v>
      </c>
      <c r="G32" s="147" t="n">
        <f aca="false">G13-G51</f>
        <v>0</v>
      </c>
      <c r="H32" s="147" t="n">
        <f aca="false">H13-H51</f>
        <v>0</v>
      </c>
      <c r="I32" s="147" t="n">
        <f aca="false">I13-I51</f>
        <v>0</v>
      </c>
      <c r="J32" s="147" t="n">
        <f aca="false">J13-J51</f>
        <v>-1</v>
      </c>
      <c r="K32" s="147" t="n">
        <f aca="false">K13-K51</f>
        <v>-1.5</v>
      </c>
      <c r="L32" s="147" t="n">
        <f aca="false">L13-L51</f>
        <v>-0.5</v>
      </c>
      <c r="M32" s="147" t="n">
        <f aca="false">M13-M51</f>
        <v>-0.5</v>
      </c>
      <c r="N32" s="147" t="n">
        <f aca="false">N13-N51</f>
        <v>-0.5</v>
      </c>
      <c r="O32" s="147" t="n">
        <f aca="false">O13-O51</f>
        <v>-0.25</v>
      </c>
      <c r="P32" s="147" t="n">
        <f aca="false">P13-P51</f>
        <v>-0.25</v>
      </c>
      <c r="Q32" s="147" t="n">
        <f aca="false">Q13-Q51</f>
        <v>-0.25</v>
      </c>
      <c r="R32" s="147" t="n">
        <f aca="false">R13-R51</f>
        <v>-0.25</v>
      </c>
      <c r="S32" s="147" t="n">
        <f aca="false">S13-S51</f>
        <v>-0.5</v>
      </c>
      <c r="T32" s="147" t="n">
        <f aca="false">T13-T51</f>
        <v>-0.5</v>
      </c>
      <c r="U32" s="147" t="n">
        <f aca="false">U13-U51</f>
        <v>-0.5</v>
      </c>
      <c r="V32" s="147" t="n">
        <f aca="false">V13-V51</f>
        <v>-0.5</v>
      </c>
      <c r="W32" s="154" t="n">
        <f aca="false">W13-W51</f>
        <v>-0.437254901960785</v>
      </c>
      <c r="X32" s="147" t="n">
        <f aca="false">X13-X51</f>
        <v>-0.5</v>
      </c>
      <c r="Y32" s="147" t="n">
        <f aca="false">Y13-Y51</f>
        <v>-0.500000000000007</v>
      </c>
      <c r="Z32" s="147" t="n">
        <f aca="false">Z13-Z51</f>
        <v>-0.5</v>
      </c>
      <c r="AA32" s="147" t="n">
        <f aca="false">AA13-AA51</f>
        <v>-0.5</v>
      </c>
      <c r="AB32" s="147" t="n">
        <f aca="false">AB13-AB51</f>
        <v>-0.499999999999993</v>
      </c>
      <c r="AC32" s="156" t="n">
        <f aca="false">AC13-AC51</f>
        <v>-0.502356275913549</v>
      </c>
      <c r="AD32" s="150"/>
      <c r="AE32" s="150"/>
      <c r="AF32" s="151"/>
      <c r="AG32" s="147" t="n">
        <f aca="false">AG13*AG$5</f>
        <v>698.5</v>
      </c>
      <c r="AH32" s="178" t="n">
        <f aca="false">AH13*AH$5</f>
        <v>635</v>
      </c>
      <c r="AI32" s="178" t="n">
        <f aca="false">AI13*AI$5</f>
        <v>619.5</v>
      </c>
      <c r="AJ32" s="178" t="n">
        <f aca="false">AJ13*AJ$5</f>
        <v>643.5</v>
      </c>
      <c r="AK32" s="178" t="n">
        <f aca="false">AK13*AK$5</f>
        <v>715</v>
      </c>
      <c r="AL32" s="178" t="n">
        <f aca="false">AL13*AL$5</f>
        <v>745</v>
      </c>
      <c r="AM32" s="178" t="n">
        <f aca="false">AM13*AM$5</f>
        <v>1023</v>
      </c>
      <c r="AN32" s="178" t="n">
        <f aca="false">AN13*AN$5</f>
        <v>1155</v>
      </c>
      <c r="AO32" s="178" t="n">
        <f aca="false">AO13*AO$5</f>
        <v>780</v>
      </c>
      <c r="AP32" s="178" t="n">
        <f aca="false">AP13*AP$5</f>
        <v>805</v>
      </c>
      <c r="AQ32" s="178" t="n">
        <f aca="false">AQ13*AQ$5</f>
        <v>685</v>
      </c>
      <c r="AR32" s="178" t="n">
        <f aca="false">AR13*AR$5</f>
        <v>766.5</v>
      </c>
      <c r="AS32" s="178" t="n">
        <f aca="false">AS13*AS$5</f>
        <v>819.5</v>
      </c>
      <c r="AT32" s="178" t="n">
        <f aca="false">AT13*AT$5</f>
        <v>725</v>
      </c>
      <c r="AU32" s="178" t="n">
        <f aca="false">AU13*AU$5</f>
        <v>708.75</v>
      </c>
      <c r="AV32" s="178" t="n">
        <f aca="false">AV13*AV$5</f>
        <v>731.5</v>
      </c>
      <c r="AW32" s="178" t="n">
        <f aca="false">AW13*AW$5</f>
        <v>714</v>
      </c>
      <c r="AX32" s="178" t="n">
        <f aca="false">AX13*AX$5</f>
        <v>903</v>
      </c>
      <c r="AY32" s="178" t="n">
        <f aca="false">AY13*AY$5</f>
        <v>1171.5</v>
      </c>
      <c r="AZ32" s="178" t="n">
        <f aca="false">AZ13*AZ$5</f>
        <v>1202.25</v>
      </c>
      <c r="BA32" s="178" t="n">
        <f aca="false">BA13*BA$5</f>
        <v>971.25</v>
      </c>
      <c r="BB32" s="178" t="n">
        <f aca="false">BB13*BB$5</f>
        <v>822.25</v>
      </c>
      <c r="BC32" s="178" t="n">
        <f aca="false">BC13*BC$5</f>
        <v>650.75</v>
      </c>
      <c r="BD32" s="178" t="n">
        <f aca="false">BD13*BD$5</f>
        <v>852.5</v>
      </c>
      <c r="BE32" s="178" t="n">
        <f aca="false">BE13*BE$5</f>
        <v>828.45</v>
      </c>
      <c r="BF32" s="178" t="n">
        <f aca="false">BF13*BF$5</f>
        <v>749</v>
      </c>
      <c r="BG32" s="178" t="n">
        <f aca="false">BG13*BG$5</f>
        <v>809.6</v>
      </c>
      <c r="BH32" s="178" t="n">
        <f aca="false">BH13*BH$5</f>
        <v>757.9</v>
      </c>
      <c r="BI32" s="178" t="n">
        <f aca="false">BI13*BI$5</f>
        <v>704</v>
      </c>
      <c r="BJ32" s="178" t="n">
        <f aca="false">BJ13*BJ$5</f>
        <v>961.4</v>
      </c>
      <c r="BK32" s="178" t="n">
        <f aca="false">BK13*BK$5</f>
        <v>1043.7</v>
      </c>
      <c r="BL32" s="178" t="n">
        <f aca="false">BL13*BL$5</f>
        <v>1148.4</v>
      </c>
      <c r="BM32" s="178" t="n">
        <f aca="false">BM13*BM$5</f>
        <v>907.2</v>
      </c>
      <c r="BN32" s="178" t="n">
        <f aca="false">BN13*BN$5</f>
        <v>785.4</v>
      </c>
      <c r="BO32" s="178" t="n">
        <f aca="false">BO13*BO$5</f>
        <v>780.15</v>
      </c>
      <c r="BP32" s="178" t="n">
        <f aca="false">BP13*BP$5</f>
        <v>946.45</v>
      </c>
      <c r="BQ32" s="178" t="n">
        <f aca="false">BQ13*BQ$5</f>
        <v>844.2</v>
      </c>
      <c r="BR32" s="178" t="n">
        <f aca="false">BR13*BR$5</f>
        <v>764</v>
      </c>
      <c r="BS32" s="178" t="n">
        <f aca="false">BS13*BS$5</f>
        <v>832.6</v>
      </c>
      <c r="BT32" s="178" t="n">
        <f aca="false">BT13*BT$5</f>
        <v>754.95</v>
      </c>
      <c r="BU32" s="178" t="n">
        <f aca="false">BU13*BU$5</f>
        <v>765.45</v>
      </c>
      <c r="BV32" s="178" t="n">
        <f aca="false">BV13*BV$5</f>
        <v>966.9</v>
      </c>
      <c r="BW32" s="178" t="n">
        <f aca="false">BW13*BW$5</f>
        <v>954</v>
      </c>
      <c r="BX32" s="178" t="n">
        <f aca="false">BX13*BX$5</f>
        <v>1131.6</v>
      </c>
      <c r="BY32" s="178" t="n">
        <f aca="false">BY13*BY$5</f>
        <v>875.7</v>
      </c>
      <c r="BZ32" s="178" t="n">
        <f aca="false">BZ13*BZ$5</f>
        <v>816.9</v>
      </c>
      <c r="CA32" s="178" t="n">
        <f aca="false">CA13*CA$5</f>
        <v>806.4</v>
      </c>
      <c r="CB32" s="178" t="n">
        <f aca="false">CB13*CB$5</f>
        <v>890.4</v>
      </c>
      <c r="CC32" s="178" t="n">
        <f aca="false">CC13*CC$5</f>
        <v>854.7</v>
      </c>
      <c r="CD32" s="178" t="n">
        <f aca="false">CD13*CD$5</f>
        <v>775.8</v>
      </c>
      <c r="CE32" s="178" t="n">
        <f aca="false">CE13*CE$5</f>
        <v>854.91</v>
      </c>
      <c r="CF32" s="178" t="n">
        <f aca="false">CF13*CF$5</f>
        <v>743</v>
      </c>
      <c r="CG32" s="178" t="n">
        <f aca="false">CG13*CG$5</f>
        <v>828.3</v>
      </c>
      <c r="CH32" s="178" t="n">
        <f aca="false">CH13*CH$5</f>
        <v>974.6</v>
      </c>
      <c r="CI32" s="178" t="n">
        <f aca="false">CI13*CI$5</f>
        <v>923</v>
      </c>
      <c r="CJ32" s="178" t="n">
        <f aca="false">CJ13*CJ$5</f>
        <v>1074.1</v>
      </c>
      <c r="CK32" s="178" t="n">
        <f aca="false">CK13*CK$5</f>
        <v>812.2</v>
      </c>
      <c r="CL32" s="178" t="n">
        <f aca="false">CL13*CL$5</f>
        <v>881.76</v>
      </c>
      <c r="CM32" s="178" t="n">
        <f aca="false">CM13*CM$5</f>
        <v>830.13</v>
      </c>
      <c r="CN32" s="178" t="n">
        <f aca="false">CN13*CN$5</f>
        <v>868.6</v>
      </c>
      <c r="CO32" s="178" t="n">
        <f aca="false">CO13*CO$5</f>
        <v>904.2</v>
      </c>
      <c r="CP32" s="178" t="n">
        <f aca="false">CP13*CP$5</f>
        <v>784.6</v>
      </c>
      <c r="CQ32" s="178" t="n">
        <f aca="false">CQ13*CQ$5</f>
        <v>832.04</v>
      </c>
      <c r="CR32" s="178" t="n">
        <f aca="false">CR13*CR$5</f>
        <v>796.32</v>
      </c>
      <c r="CS32" s="178" t="n">
        <f aca="false">CS13*CS$5</f>
        <v>845.24</v>
      </c>
      <c r="CT32" s="178" t="n">
        <f aca="false">CT13*CT$5</f>
        <v>936.6</v>
      </c>
      <c r="CU32" s="178" t="n">
        <f aca="false">CU13*CU$5</f>
        <v>953.61</v>
      </c>
      <c r="CV32" s="178" t="n">
        <f aca="false">CV13*CV$5</f>
        <v>1045.12</v>
      </c>
      <c r="CW32" s="178" t="n">
        <f aca="false">CW13*CW$5</f>
        <v>762.28</v>
      </c>
      <c r="CX32" s="178" t="n">
        <f aca="false">CX13*CX$5</f>
        <v>939.32</v>
      </c>
      <c r="CY32" s="178" t="n">
        <f aca="false">CY13*CY$5</f>
        <v>845.46</v>
      </c>
      <c r="CZ32" s="178" t="n">
        <f aca="false">CZ13*CZ$5</f>
        <v>882.2</v>
      </c>
      <c r="DA32" s="178" t="n">
        <f aca="false">DA13*DA$5</f>
        <v>909.26</v>
      </c>
      <c r="DB32" s="178" t="n">
        <f aca="false">DB13*DB$5</f>
        <v>828.66</v>
      </c>
      <c r="DC32" s="178" t="n">
        <f aca="false">DC13*DC$5</f>
        <v>798.63</v>
      </c>
      <c r="DD32" s="178" t="n">
        <f aca="false">DD13*DD$5</f>
        <v>838.64</v>
      </c>
      <c r="DE32" s="178" t="n">
        <f aca="false">DE13*DE$5</f>
        <v>811.02</v>
      </c>
      <c r="DF32" s="178" t="n">
        <f aca="false">DF13*DF$5</f>
        <v>942.27</v>
      </c>
      <c r="DG32" s="178" t="n">
        <f aca="false">DG13*DG$5</f>
        <v>1006.28</v>
      </c>
      <c r="DH32" s="178" t="n">
        <f aca="false">DH13*DH$5</f>
        <v>961.8</v>
      </c>
      <c r="DI32" s="178" t="n">
        <f aca="false">DI13*DI$5</f>
        <v>848.61</v>
      </c>
      <c r="DJ32" s="178" t="n">
        <f aca="false">DJ13*DJ$5</f>
        <v>944.38</v>
      </c>
      <c r="DK32" s="178" t="n">
        <f aca="false">DK13*DK$5</f>
        <v>769.12</v>
      </c>
      <c r="DL32" s="178" t="n">
        <f aca="false">DL13*DL$5</f>
        <v>975.7</v>
      </c>
      <c r="DM32" s="178" t="n">
        <f aca="false">DM13*DM$5</f>
        <v>872.97</v>
      </c>
      <c r="DN32" s="178" t="n">
        <f aca="false">DN13*DN$5</f>
        <v>793.6</v>
      </c>
      <c r="DO32" s="178" t="n">
        <f aca="false">DO13*DO$5</f>
        <v>841.5</v>
      </c>
      <c r="DP32" s="178" t="n">
        <f aca="false">DP13*DP$5</f>
        <v>843.04</v>
      </c>
      <c r="DQ32" s="178" t="n">
        <f aca="false">DQ13*DQ$5</f>
        <v>776.6</v>
      </c>
      <c r="DR32" s="178" t="n">
        <f aca="false">DR13*DR$5</f>
        <v>993.08</v>
      </c>
      <c r="DS32" s="178" t="n">
        <f aca="false">DS13*DS$5</f>
        <v>1013.54</v>
      </c>
      <c r="DT32" s="178" t="n">
        <f aca="false">DT13*DT$5</f>
        <v>969.57</v>
      </c>
      <c r="DU32" s="178" t="n">
        <f aca="false">DU13*DU$5</f>
        <v>854.91</v>
      </c>
      <c r="DV32" s="178" t="n">
        <f aca="false">DV13*DV$5</f>
        <v>908.16</v>
      </c>
      <c r="DW32" s="178" t="n">
        <f aca="false">DW13*DW$5</f>
        <v>813.8</v>
      </c>
      <c r="DX32" s="178" t="n">
        <f aca="false">DX13*DX$5</f>
        <v>980.98</v>
      </c>
      <c r="DY32" s="178" t="n">
        <f aca="false">DY13*DY$5</f>
        <v>836</v>
      </c>
      <c r="DZ32" s="178" t="n">
        <f aca="false">DZ13*DZ$5</f>
        <v>798.2</v>
      </c>
      <c r="EA32" s="178" t="n">
        <f aca="false">EA13*EA$5</f>
        <v>884.58</v>
      </c>
      <c r="EB32" s="178" t="n">
        <f aca="false">EB13*EB$5</f>
        <v>847.22</v>
      </c>
      <c r="EC32" s="178" t="n">
        <f aca="false">EC13*EC$5</f>
        <v>780.6</v>
      </c>
      <c r="ED32" s="178" t="n">
        <f aca="false">ED13*ED$5</f>
        <v>998.8</v>
      </c>
      <c r="EE32" s="178" t="n">
        <f aca="false">EE13*EE$5</f>
        <v>974.4</v>
      </c>
      <c r="EF32" s="178" t="n">
        <f aca="false">EF13*EF$5</f>
        <v>1023.66</v>
      </c>
      <c r="EG32" s="178" t="n">
        <f aca="false">EG13*EG$5</f>
        <v>861.21</v>
      </c>
      <c r="EH32" s="178" t="n">
        <f aca="false">EH13*EH$5</f>
        <v>871.29</v>
      </c>
      <c r="EI32" s="178" t="n">
        <f aca="false">EI13*EI$5</f>
        <v>858.9</v>
      </c>
      <c r="EJ32" s="178" t="n">
        <f aca="false">EJ13*EJ$5</f>
        <v>1031.09</v>
      </c>
    </row>
    <row r="33" customFormat="false" ht="13.7" hidden="false" customHeight="true" outlineLevel="0" collapsed="false">
      <c r="A33" s="152" t="s">
        <v>158</v>
      </c>
      <c r="B33" s="124"/>
      <c r="C33" s="147" t="n">
        <f aca="false">C14-C52</f>
        <v>-1.00072463768117</v>
      </c>
      <c r="D33" s="147" t="n">
        <f aca="false">D14-D52</f>
        <v>-1.25</v>
      </c>
      <c r="E33" s="147" t="n">
        <f aca="false">E14-E52</f>
        <v>-0.5</v>
      </c>
      <c r="F33" s="154" t="n">
        <f aca="false">F14-F52</f>
        <v>-0.879942274625396</v>
      </c>
      <c r="G33" s="147" t="n">
        <f aca="false">G14-G52</f>
        <v>-0.25</v>
      </c>
      <c r="H33" s="147" t="n">
        <f aca="false">H14-H52</f>
        <v>-0.25</v>
      </c>
      <c r="I33" s="147" t="n">
        <f aca="false">I14-I52</f>
        <v>-0.25</v>
      </c>
      <c r="J33" s="147" t="n">
        <f aca="false">J14-J52</f>
        <v>-0.125</v>
      </c>
      <c r="K33" s="147" t="n">
        <f aca="false">K14-K52</f>
        <v>-0.25</v>
      </c>
      <c r="L33" s="147" t="n">
        <f aca="false">L14-L52</f>
        <v>0</v>
      </c>
      <c r="M33" s="147" t="n">
        <f aca="false">M14-M52</f>
        <v>0</v>
      </c>
      <c r="N33" s="147" t="n">
        <f aca="false">N14-N52</f>
        <v>-0.5</v>
      </c>
      <c r="O33" s="147" t="n">
        <f aca="false">O14-O52</f>
        <v>-1</v>
      </c>
      <c r="P33" s="147" t="n">
        <f aca="false">P14-P52</f>
        <v>-1</v>
      </c>
      <c r="Q33" s="147" t="n">
        <f aca="false">Q14-Q52</f>
        <v>-1</v>
      </c>
      <c r="R33" s="147" t="n">
        <f aca="false">R14-R52</f>
        <v>-0.5</v>
      </c>
      <c r="S33" s="147" t="n">
        <f aca="false">S14-S52</f>
        <v>0</v>
      </c>
      <c r="T33" s="147" t="n">
        <f aca="false">T14-T52</f>
        <v>0</v>
      </c>
      <c r="U33" s="147" t="n">
        <f aca="false">U14-U52</f>
        <v>0</v>
      </c>
      <c r="V33" s="147" t="n">
        <f aca="false">V14-V52</f>
        <v>0</v>
      </c>
      <c r="W33" s="154" t="n">
        <f aca="false">W14-W52</f>
        <v>-0.312745098039215</v>
      </c>
      <c r="X33" s="147" t="n">
        <f aca="false">X14-X52</f>
        <v>0</v>
      </c>
      <c r="Y33" s="147" t="n">
        <f aca="false">Y14-Y52</f>
        <v>0</v>
      </c>
      <c r="Z33" s="147" t="n">
        <f aca="false">Z14-Z52</f>
        <v>0</v>
      </c>
      <c r="AA33" s="147" t="n">
        <f aca="false">AA14-AA52</f>
        <v>0</v>
      </c>
      <c r="AB33" s="147" t="n">
        <f aca="false">AB14-AB52</f>
        <v>0</v>
      </c>
      <c r="AC33" s="156" t="n">
        <f aca="false">AC14-AC52</f>
        <v>-0.0509808141526804</v>
      </c>
      <c r="AD33" s="150"/>
      <c r="AE33" s="150"/>
      <c r="AF33" s="151"/>
      <c r="AG33" s="147" t="n">
        <f aca="false">AG14*AG$5</f>
        <v>660</v>
      </c>
      <c r="AH33" s="178" t="n">
        <f aca="false">AH14*AH$5</f>
        <v>580</v>
      </c>
      <c r="AI33" s="178" t="n">
        <f aca="false">AI14*AI$5</f>
        <v>609</v>
      </c>
      <c r="AJ33" s="178" t="n">
        <f aca="false">AJ14*AJ$5</f>
        <v>649</v>
      </c>
      <c r="AK33" s="178" t="n">
        <f aca="false">AK14*AK$5</f>
        <v>715</v>
      </c>
      <c r="AL33" s="178" t="n">
        <f aca="false">AL14*AL$5</f>
        <v>820</v>
      </c>
      <c r="AM33" s="178" t="n">
        <f aca="false">AM14*AM$5</f>
        <v>1056</v>
      </c>
      <c r="AN33" s="178" t="n">
        <f aca="false">AN14*AN$5</f>
        <v>1210</v>
      </c>
      <c r="AO33" s="178" t="n">
        <f aca="false">AO14*AO$5</f>
        <v>920</v>
      </c>
      <c r="AP33" s="178" t="n">
        <f aca="false">AP14*AP$5</f>
        <v>770.5</v>
      </c>
      <c r="AQ33" s="178" t="n">
        <f aca="false">AQ14*AQ$5</f>
        <v>640</v>
      </c>
      <c r="AR33" s="178" t="n">
        <f aca="false">AR14*AR$5</f>
        <v>682.5</v>
      </c>
      <c r="AS33" s="178" t="n">
        <f aca="false">AS14*AS$5</f>
        <v>742.5</v>
      </c>
      <c r="AT33" s="178" t="n">
        <f aca="false">AT14*AT$5</f>
        <v>665</v>
      </c>
      <c r="AU33" s="178" t="n">
        <f aca="false">AU14*AU$5</f>
        <v>698.25</v>
      </c>
      <c r="AV33" s="178" t="n">
        <f aca="false">AV14*AV$5</f>
        <v>720.5</v>
      </c>
      <c r="AW33" s="178" t="n">
        <f aca="false">AW14*AW$5</f>
        <v>687.75</v>
      </c>
      <c r="AX33" s="178" t="n">
        <f aca="false">AX14*AX$5</f>
        <v>782.25</v>
      </c>
      <c r="AY33" s="178" t="n">
        <f aca="false">AY14*AY$5</f>
        <v>1133</v>
      </c>
      <c r="AZ33" s="178" t="n">
        <f aca="false">AZ14*AZ$5</f>
        <v>1197</v>
      </c>
      <c r="BA33" s="178" t="n">
        <f aca="false">BA14*BA$5</f>
        <v>955.5</v>
      </c>
      <c r="BB33" s="178" t="n">
        <f aca="false">BB14*BB$5</f>
        <v>782</v>
      </c>
      <c r="BC33" s="178" t="n">
        <f aca="false">BC14*BC$5</f>
        <v>617.5</v>
      </c>
      <c r="BD33" s="178" t="n">
        <f aca="false">BD14*BD$5</f>
        <v>715</v>
      </c>
      <c r="BE33" s="178" t="n">
        <f aca="false">BE14*BE$5</f>
        <v>726.81</v>
      </c>
      <c r="BF33" s="178" t="n">
        <f aca="false">BF14*BF$5</f>
        <v>683.8</v>
      </c>
      <c r="BG33" s="178" t="n">
        <f aca="false">BG14*BG$5</f>
        <v>786.37</v>
      </c>
      <c r="BH33" s="178" t="n">
        <f aca="false">BH14*BH$5</f>
        <v>742.72</v>
      </c>
      <c r="BI33" s="178" t="n">
        <f aca="false">BI14*BI$5</f>
        <v>675.2</v>
      </c>
      <c r="BJ33" s="178" t="n">
        <f aca="false">BJ14*BJ$5</f>
        <v>827.42</v>
      </c>
      <c r="BK33" s="178" t="n">
        <f aca="false">BK14*BK$5</f>
        <v>1045.8</v>
      </c>
      <c r="BL33" s="178" t="n">
        <f aca="false">BL14*BL$5</f>
        <v>1199.22</v>
      </c>
      <c r="BM33" s="178" t="n">
        <f aca="false">BM14*BM$5</f>
        <v>938.07</v>
      </c>
      <c r="BN33" s="178" t="n">
        <f aca="false">BN14*BN$5</f>
        <v>731.43</v>
      </c>
      <c r="BO33" s="178" t="n">
        <f aca="false">BO14*BO$5</f>
        <v>704.55</v>
      </c>
      <c r="BP33" s="178" t="n">
        <f aca="false">BP14*BP$5</f>
        <v>771.65</v>
      </c>
      <c r="BQ33" s="178" t="n">
        <f aca="false">BQ14*BQ$5</f>
        <v>743.19</v>
      </c>
      <c r="BR33" s="178" t="n">
        <f aca="false">BR14*BR$5</f>
        <v>700.4</v>
      </c>
      <c r="BS33" s="178" t="n">
        <f aca="false">BS14*BS$5</f>
        <v>805.46</v>
      </c>
      <c r="BT33" s="178" t="n">
        <f aca="false">BT14*BT$5</f>
        <v>727.86</v>
      </c>
      <c r="BU33" s="178" t="n">
        <f aca="false">BU14*BU$5</f>
        <v>727.86</v>
      </c>
      <c r="BV33" s="178" t="n">
        <f aca="false">BV14*BV$5</f>
        <v>834.9</v>
      </c>
      <c r="BW33" s="178" t="n">
        <f aca="false">BW14*BW$5</f>
        <v>967.8</v>
      </c>
      <c r="BX33" s="178" t="n">
        <f aca="false">BX14*BX$5</f>
        <v>1205.43</v>
      </c>
      <c r="BY33" s="178" t="n">
        <f aca="false">BY14*BY$5</f>
        <v>923.79</v>
      </c>
      <c r="BZ33" s="178" t="n">
        <f aca="false">BZ14*BZ$5</f>
        <v>747.18</v>
      </c>
      <c r="CA33" s="178" t="n">
        <f aca="false">CA14*CA$5</f>
        <v>724.08</v>
      </c>
      <c r="CB33" s="178" t="n">
        <f aca="false">CB14*CB$5</f>
        <v>724.08</v>
      </c>
      <c r="CC33" s="178" t="n">
        <f aca="false">CC14*CC$5</f>
        <v>757.68</v>
      </c>
      <c r="CD33" s="178" t="n">
        <f aca="false">CD14*CD$5</f>
        <v>715.4</v>
      </c>
      <c r="CE33" s="178" t="n">
        <f aca="false">CE14*CE$5</f>
        <v>822.71</v>
      </c>
      <c r="CF33" s="178" t="n">
        <f aca="false">CF14*CF$5</f>
        <v>709.2</v>
      </c>
      <c r="CG33" s="178" t="n">
        <f aca="false">CG14*CG$5</f>
        <v>780.12</v>
      </c>
      <c r="CH33" s="178" t="n">
        <f aca="false">CH14*CH$5</f>
        <v>842.16</v>
      </c>
      <c r="CI33" s="178" t="n">
        <f aca="false">CI14*CI$5</f>
        <v>944.2</v>
      </c>
      <c r="CJ33" s="178" t="n">
        <f aca="false">CJ14*CJ$5</f>
        <v>1164.95</v>
      </c>
      <c r="CK33" s="178" t="n">
        <f aca="false">CK14*CK$5</f>
        <v>869</v>
      </c>
      <c r="CL33" s="178" t="n">
        <f aca="false">CL14*CL$5</f>
        <v>797.5</v>
      </c>
      <c r="CM33" s="178" t="n">
        <f aca="false">CM14*CM$5</f>
        <v>741.51</v>
      </c>
      <c r="CN33" s="178" t="n">
        <f aca="false">CN14*CN$5</f>
        <v>706.2</v>
      </c>
      <c r="CO33" s="178" t="n">
        <f aca="false">CO14*CO$5</f>
        <v>804.76</v>
      </c>
      <c r="CP33" s="178" t="n">
        <f aca="false">CP14*CP$5</f>
        <v>726</v>
      </c>
      <c r="CQ33" s="178" t="n">
        <f aca="false">CQ14*CQ$5</f>
        <v>798.6</v>
      </c>
      <c r="CR33" s="178" t="n">
        <f aca="false">CR14*CR$5</f>
        <v>756.42</v>
      </c>
      <c r="CS33" s="178" t="n">
        <f aca="false">CS14*CS$5</f>
        <v>792.44</v>
      </c>
      <c r="CT33" s="178" t="n">
        <f aca="false">CT14*CT$5</f>
        <v>810.18</v>
      </c>
      <c r="CU33" s="178" t="n">
        <f aca="false">CU14*CU$5</f>
        <v>979.86</v>
      </c>
      <c r="CV33" s="178" t="n">
        <f aca="false">CV14*CV$5</f>
        <v>1144.94</v>
      </c>
      <c r="CW33" s="178" t="n">
        <f aca="false">CW14*CW$5</f>
        <v>821.94</v>
      </c>
      <c r="CX33" s="178" t="n">
        <f aca="false">CX14*CX$5</f>
        <v>845.02</v>
      </c>
      <c r="CY33" s="178" t="n">
        <f aca="false">CY14*CY$5</f>
        <v>753.69</v>
      </c>
      <c r="CZ33" s="178" t="n">
        <f aca="false">CZ14*CZ$5</f>
        <v>717.8</v>
      </c>
      <c r="DA33" s="178" t="n">
        <f aca="false">DA14*DA$5</f>
        <v>814.22</v>
      </c>
      <c r="DB33" s="178" t="n">
        <f aca="false">DB14*DB$5</f>
        <v>771.75</v>
      </c>
      <c r="DC33" s="178" t="n">
        <f aca="false">DC14*DC$5</f>
        <v>771.75</v>
      </c>
      <c r="DD33" s="178" t="n">
        <f aca="false">DD14*DD$5</f>
        <v>802.78</v>
      </c>
      <c r="DE33" s="178" t="n">
        <f aca="false">DE14*DE$5</f>
        <v>766.29</v>
      </c>
      <c r="DF33" s="178" t="n">
        <f aca="false">DF14*DF$5</f>
        <v>816.06</v>
      </c>
      <c r="DG33" s="178" t="n">
        <f aca="false">DG14*DG$5</f>
        <v>1019.48</v>
      </c>
      <c r="DH33" s="178" t="n">
        <f aca="false">DH14*DH$5</f>
        <v>1033.83</v>
      </c>
      <c r="DI33" s="178" t="n">
        <f aca="false">DI14*DI$5</f>
        <v>907.2</v>
      </c>
      <c r="DJ33" s="178" t="n">
        <f aca="false">DJ14*DJ$5</f>
        <v>854.68</v>
      </c>
      <c r="DK33" s="178" t="n">
        <f aca="false">DK14*DK$5</f>
        <v>691.03</v>
      </c>
      <c r="DL33" s="178" t="n">
        <f aca="false">DL14*DL$5</f>
        <v>800.14</v>
      </c>
      <c r="DM33" s="178" t="n">
        <f aca="false">DM14*DM$5</f>
        <v>786.03</v>
      </c>
      <c r="DN33" s="178" t="n">
        <f aca="false">DN14*DN$5</f>
        <v>743.6</v>
      </c>
      <c r="DO33" s="178" t="n">
        <f aca="false">DO14*DO$5</f>
        <v>818.18</v>
      </c>
      <c r="DP33" s="178" t="n">
        <f aca="false">DP14*DP$5</f>
        <v>812.68</v>
      </c>
      <c r="DQ33" s="178" t="n">
        <f aca="false">DQ14*DQ$5</f>
        <v>739</v>
      </c>
      <c r="DR33" s="178" t="n">
        <f aca="false">DR14*DR$5</f>
        <v>861.08</v>
      </c>
      <c r="DS33" s="178" t="n">
        <f aca="false">DS14*DS$5</f>
        <v>1013.54</v>
      </c>
      <c r="DT33" s="178" t="n">
        <f aca="false">DT14*DT$5</f>
        <v>1023.54</v>
      </c>
      <c r="DU33" s="178" t="n">
        <f aca="false">DU14*DU$5</f>
        <v>906.15</v>
      </c>
      <c r="DV33" s="178" t="n">
        <f aca="false">DV14*DV$5</f>
        <v>826.32</v>
      </c>
      <c r="DW33" s="178" t="n">
        <f aca="false">DW14*DW$5</f>
        <v>736.8</v>
      </c>
      <c r="DX33" s="178" t="n">
        <f aca="false">DX14*DX$5</f>
        <v>810.48</v>
      </c>
      <c r="DY33" s="178" t="n">
        <f aca="false">DY14*DY$5</f>
        <v>756.6</v>
      </c>
      <c r="DZ33" s="178" t="n">
        <f aca="false">DZ14*DZ$5</f>
        <v>752</v>
      </c>
      <c r="EA33" s="178" t="n">
        <f aca="false">EA14*EA$5</f>
        <v>865.03</v>
      </c>
      <c r="EB33" s="178" t="n">
        <f aca="false">EB14*EB$5</f>
        <v>822.36</v>
      </c>
      <c r="EC33" s="178" t="n">
        <f aca="false">EC14*EC$5</f>
        <v>747.8</v>
      </c>
      <c r="ED33" s="178" t="n">
        <f aca="false">ED14*ED$5</f>
        <v>867.02</v>
      </c>
      <c r="EE33" s="178" t="n">
        <f aca="false">EE14*EE$5</f>
        <v>962.43</v>
      </c>
      <c r="EF33" s="178" t="n">
        <f aca="false">EF14*EF$5</f>
        <v>1062.82</v>
      </c>
      <c r="EG33" s="178" t="n">
        <f aca="false">EG14*EG$5</f>
        <v>905.73</v>
      </c>
      <c r="EH33" s="178" t="n">
        <f aca="false">EH14*EH$5</f>
        <v>797.16</v>
      </c>
      <c r="EI33" s="178" t="n">
        <f aca="false">EI14*EI$5</f>
        <v>782.88</v>
      </c>
      <c r="EJ33" s="178" t="n">
        <f aca="false">EJ14*EJ$5</f>
        <v>857.67</v>
      </c>
    </row>
    <row r="34" customFormat="false" ht="13.7" hidden="false" customHeight="true" outlineLevel="0" collapsed="false">
      <c r="A34" s="158" t="s">
        <v>159</v>
      </c>
      <c r="B34" s="159"/>
      <c r="C34" s="160" t="n">
        <f aca="false">C15-C53</f>
        <v>-1.00072463768117</v>
      </c>
      <c r="D34" s="160" t="n">
        <f aca="false">D15-D53</f>
        <v>-1.25</v>
      </c>
      <c r="E34" s="160" t="n">
        <f aca="false">E15-E53</f>
        <v>-0.5</v>
      </c>
      <c r="F34" s="161" t="n">
        <f aca="false">F15-F53</f>
        <v>-0.874292557111271</v>
      </c>
      <c r="G34" s="160" t="n">
        <f aca="false">G15-G53</f>
        <v>-0.25</v>
      </c>
      <c r="H34" s="160" t="n">
        <f aca="false">H15-H53</f>
        <v>-0.25</v>
      </c>
      <c r="I34" s="160" t="n">
        <f aca="false">I15-I53</f>
        <v>-0.25</v>
      </c>
      <c r="J34" s="160" t="n">
        <f aca="false">J15-J53</f>
        <v>-0.125</v>
      </c>
      <c r="K34" s="160" t="n">
        <f aca="false">K15-K53</f>
        <v>-0.25</v>
      </c>
      <c r="L34" s="160" t="n">
        <f aca="false">L15-L53</f>
        <v>0</v>
      </c>
      <c r="M34" s="160" t="n">
        <f aca="false">M15-M53</f>
        <v>0</v>
      </c>
      <c r="N34" s="160" t="n">
        <f aca="false">N15-N53</f>
        <v>-0.5</v>
      </c>
      <c r="O34" s="160" t="n">
        <f aca="false">O15-O53</f>
        <v>-1</v>
      </c>
      <c r="P34" s="160" t="n">
        <f aca="false">P15-P53</f>
        <v>-1</v>
      </c>
      <c r="Q34" s="160" t="n">
        <f aca="false">Q15-Q53</f>
        <v>-1</v>
      </c>
      <c r="R34" s="160" t="n">
        <f aca="false">R15-R53</f>
        <v>-0.5</v>
      </c>
      <c r="S34" s="160" t="n">
        <f aca="false">S15-S53</f>
        <v>0</v>
      </c>
      <c r="T34" s="160" t="n">
        <f aca="false">T15-T53</f>
        <v>0</v>
      </c>
      <c r="U34" s="160" t="n">
        <f aca="false">U15-U53</f>
        <v>0</v>
      </c>
      <c r="V34" s="160" t="n">
        <f aca="false">V15-V53</f>
        <v>0</v>
      </c>
      <c r="W34" s="161" t="n">
        <f aca="false">W15-W53</f>
        <v>-0.312745098039215</v>
      </c>
      <c r="X34" s="160" t="n">
        <f aca="false">X15-X53</f>
        <v>0</v>
      </c>
      <c r="Y34" s="160" t="n">
        <f aca="false">Y15-Y53</f>
        <v>0</v>
      </c>
      <c r="Z34" s="160" t="n">
        <f aca="false">Z15-Z53</f>
        <v>0</v>
      </c>
      <c r="AA34" s="160" t="n">
        <f aca="false">AA15-AA53</f>
        <v>0</v>
      </c>
      <c r="AB34" s="160" t="n">
        <f aca="false">AB15-AB53</f>
        <v>0</v>
      </c>
      <c r="AC34" s="163" t="n">
        <f aca="false">AC15-AC53</f>
        <v>-0.0500438670912047</v>
      </c>
      <c r="AD34" s="150"/>
      <c r="AE34" s="150"/>
      <c r="AF34" s="151"/>
      <c r="AG34" s="147" t="n">
        <f aca="false">AG15*AG$5</f>
        <v>693</v>
      </c>
      <c r="AH34" s="178" t="n">
        <f aca="false">AH15*AH$5</f>
        <v>605</v>
      </c>
      <c r="AI34" s="178" t="n">
        <f aca="false">AI15*AI$5</f>
        <v>635.25</v>
      </c>
      <c r="AJ34" s="178" t="n">
        <f aca="false">AJ15*AJ$5</f>
        <v>693</v>
      </c>
      <c r="AK34" s="178" t="n">
        <f aca="false">AK15*AK$5</f>
        <v>781</v>
      </c>
      <c r="AL34" s="178" t="n">
        <f aca="false">AL15*AL$5</f>
        <v>920</v>
      </c>
      <c r="AM34" s="178" t="n">
        <f aca="false">AM15*AM$5</f>
        <v>1210</v>
      </c>
      <c r="AN34" s="178" t="n">
        <f aca="false">AN15*AN$5</f>
        <v>1430</v>
      </c>
      <c r="AO34" s="178" t="n">
        <f aca="false">AO15*AO$5</f>
        <v>1060</v>
      </c>
      <c r="AP34" s="178" t="n">
        <f aca="false">AP15*AP$5</f>
        <v>828</v>
      </c>
      <c r="AQ34" s="178" t="n">
        <f aca="false">AQ15*AQ$5</f>
        <v>680</v>
      </c>
      <c r="AR34" s="178" t="n">
        <f aca="false">AR15*AR$5</f>
        <v>724.5</v>
      </c>
      <c r="AS34" s="178" t="n">
        <f aca="false">AS15*AS$5</f>
        <v>786.5</v>
      </c>
      <c r="AT34" s="178" t="n">
        <f aca="false">AT15*AT$5</f>
        <v>705</v>
      </c>
      <c r="AU34" s="178" t="n">
        <f aca="false">AU15*AU$5</f>
        <v>740.25</v>
      </c>
      <c r="AV34" s="178" t="n">
        <f aca="false">AV15*AV$5</f>
        <v>764.5</v>
      </c>
      <c r="AW34" s="178" t="n">
        <f aca="false">AW15*AW$5</f>
        <v>729.75</v>
      </c>
      <c r="AX34" s="178" t="n">
        <f aca="false">AX15*AX$5</f>
        <v>876.75</v>
      </c>
      <c r="AY34" s="178" t="n">
        <f aca="false">AY15*AY$5</f>
        <v>1265</v>
      </c>
      <c r="AZ34" s="178" t="n">
        <f aca="false">AZ15*AZ$5</f>
        <v>1365</v>
      </c>
      <c r="BA34" s="178" t="n">
        <f aca="false">BA15*BA$5</f>
        <v>1081.5</v>
      </c>
      <c r="BB34" s="178" t="n">
        <f aca="false">BB15*BB$5</f>
        <v>833.75</v>
      </c>
      <c r="BC34" s="178" t="n">
        <f aca="false">BC15*BC$5</f>
        <v>650.75</v>
      </c>
      <c r="BD34" s="178" t="n">
        <f aca="false">BD15*BD$5</f>
        <v>748</v>
      </c>
      <c r="BE34" s="178" t="n">
        <f aca="false">BE15*BE$5</f>
        <v>773.01</v>
      </c>
      <c r="BF34" s="178" t="n">
        <f aca="false">BF15*BF$5</f>
        <v>727.8</v>
      </c>
      <c r="BG34" s="178" t="n">
        <f aca="false">BG15*BG$5</f>
        <v>836.97</v>
      </c>
      <c r="BH34" s="178" t="n">
        <f aca="false">BH15*BH$5</f>
        <v>791.12</v>
      </c>
      <c r="BI34" s="178" t="n">
        <f aca="false">BI15*BI$5</f>
        <v>719.2</v>
      </c>
      <c r="BJ34" s="178" t="n">
        <f aca="false">BJ15*BJ$5</f>
        <v>922.68</v>
      </c>
      <c r="BK34" s="178" t="n">
        <f aca="false">BK15*BK$5</f>
        <v>1163.4</v>
      </c>
      <c r="BL34" s="178" t="n">
        <f aca="false">BL15*BL$5</f>
        <v>1359.82</v>
      </c>
      <c r="BM34" s="178" t="n">
        <f aca="false">BM15*BM$5</f>
        <v>1055.67</v>
      </c>
      <c r="BN34" s="178" t="n">
        <f aca="false">BN15*BN$5</f>
        <v>782.04</v>
      </c>
      <c r="BO34" s="178" t="n">
        <f aca="false">BO15*BO$5</f>
        <v>746.13</v>
      </c>
      <c r="BP34" s="178" t="n">
        <f aca="false">BP15*BP$5</f>
        <v>812.36</v>
      </c>
      <c r="BQ34" s="178" t="n">
        <f aca="false">BQ15*BQ$5</f>
        <v>791.91</v>
      </c>
      <c r="BR34" s="178" t="n">
        <f aca="false">BR15*BR$5</f>
        <v>746.8</v>
      </c>
      <c r="BS34" s="178" t="n">
        <f aca="false">BS15*BS$5</f>
        <v>858.82</v>
      </c>
      <c r="BT34" s="178" t="n">
        <f aca="false">BT15*BT$5</f>
        <v>776.58</v>
      </c>
      <c r="BU34" s="178" t="n">
        <f aca="false">BU15*BU$5</f>
        <v>776.58</v>
      </c>
      <c r="BV34" s="178" t="n">
        <f aca="false">BV15*BV$5</f>
        <v>925.76</v>
      </c>
      <c r="BW34" s="178" t="n">
        <f aca="false">BW15*BW$5</f>
        <v>1071.8</v>
      </c>
      <c r="BX34" s="178" t="n">
        <f aca="false">BX15*BX$5</f>
        <v>1358.15</v>
      </c>
      <c r="BY34" s="178" t="n">
        <f aca="false">BY15*BY$5</f>
        <v>1032.99</v>
      </c>
      <c r="BZ34" s="178" t="n">
        <f aca="false">BZ15*BZ$5</f>
        <v>799.68</v>
      </c>
      <c r="CA34" s="178" t="n">
        <f aca="false">CA15*CA$5</f>
        <v>769.02</v>
      </c>
      <c r="CB34" s="178" t="n">
        <f aca="false">CB15*CB$5</f>
        <v>765.24</v>
      </c>
      <c r="CC34" s="178" t="n">
        <f aca="false">CC15*CC$5</f>
        <v>808.5</v>
      </c>
      <c r="CD34" s="178" t="n">
        <f aca="false">CD15*CD$5</f>
        <v>763.8</v>
      </c>
      <c r="CE34" s="178" t="n">
        <f aca="false">CE15*CE$5</f>
        <v>878.37</v>
      </c>
      <c r="CF34" s="178" t="n">
        <f aca="false">CF15*CF$5</f>
        <v>757.6</v>
      </c>
      <c r="CG34" s="178" t="n">
        <f aca="false">CG15*CG$5</f>
        <v>833.36</v>
      </c>
      <c r="CH34" s="178" t="n">
        <f aca="false">CH15*CH$5</f>
        <v>929.28</v>
      </c>
      <c r="CI34" s="178" t="n">
        <f aca="false">CI15*CI$5</f>
        <v>1041.4</v>
      </c>
      <c r="CJ34" s="178" t="n">
        <f aca="false">CJ15*CJ$5</f>
        <v>1304.79</v>
      </c>
      <c r="CK34" s="178" t="n">
        <f aca="false">CK15*CK$5</f>
        <v>966.2</v>
      </c>
      <c r="CL34" s="178" t="n">
        <f aca="false">CL15*CL$5</f>
        <v>854.04</v>
      </c>
      <c r="CM34" s="178" t="n">
        <f aca="false">CM15*CM$5</f>
        <v>788.97</v>
      </c>
      <c r="CN34" s="178" t="n">
        <f aca="false">CN15*CN$5</f>
        <v>748.4</v>
      </c>
      <c r="CO34" s="178" t="n">
        <f aca="false">CO15*CO$5</f>
        <v>858.66</v>
      </c>
      <c r="CP34" s="178" t="n">
        <f aca="false">CP15*CP$5</f>
        <v>775</v>
      </c>
      <c r="CQ34" s="178" t="n">
        <f aca="false">CQ15*CQ$5</f>
        <v>852.5</v>
      </c>
      <c r="CR34" s="178" t="n">
        <f aca="false">CR15*CR$5</f>
        <v>808.08</v>
      </c>
      <c r="CS34" s="178" t="n">
        <f aca="false">CS15*CS$5</f>
        <v>846.34</v>
      </c>
      <c r="CT34" s="178" t="n">
        <f aca="false">CT15*CT$5</f>
        <v>890.82</v>
      </c>
      <c r="CU34" s="178" t="n">
        <f aca="false">CU15*CU$5</f>
        <v>1077.3</v>
      </c>
      <c r="CV34" s="178" t="n">
        <f aca="false">CV15*CV$5</f>
        <v>1276.96</v>
      </c>
      <c r="CW34" s="178" t="n">
        <f aca="false">CW15*CW$5</f>
        <v>910.1</v>
      </c>
      <c r="CX34" s="178" t="n">
        <f aca="false">CX15*CX$5</f>
        <v>904.36</v>
      </c>
      <c r="CY34" s="178" t="n">
        <f aca="false">CY15*CY$5</f>
        <v>802.2</v>
      </c>
      <c r="CZ34" s="178" t="n">
        <f aca="false">CZ15*CZ$5</f>
        <v>761.2</v>
      </c>
      <c r="DA34" s="178" t="n">
        <f aca="false">DA15*DA$5</f>
        <v>868.34</v>
      </c>
      <c r="DB34" s="178" t="n">
        <f aca="false">DB15*DB$5</f>
        <v>823.41</v>
      </c>
      <c r="DC34" s="178" t="n">
        <f aca="false">DC15*DC$5</f>
        <v>823.41</v>
      </c>
      <c r="DD34" s="178" t="n">
        <f aca="false">DD15*DD$5</f>
        <v>857.12</v>
      </c>
      <c r="DE34" s="178" t="n">
        <f aca="false">DE15*DE$5</f>
        <v>818.16</v>
      </c>
      <c r="DF34" s="178" t="n">
        <f aca="false">DF15*DF$5</f>
        <v>894.6</v>
      </c>
      <c r="DG34" s="178" t="n">
        <f aca="false">DG15*DG$5</f>
        <v>1117.82</v>
      </c>
      <c r="DH34" s="178" t="n">
        <f aca="false">DH15*DH$5</f>
        <v>1148.91</v>
      </c>
      <c r="DI34" s="178" t="n">
        <f aca="false">DI15*DI$5</f>
        <v>1001.07</v>
      </c>
      <c r="DJ34" s="178" t="n">
        <f aca="false">DJ15*DJ$5</f>
        <v>914.02</v>
      </c>
      <c r="DK34" s="178" t="n">
        <f aca="false">DK15*DK$5</f>
        <v>735.3</v>
      </c>
      <c r="DL34" s="178" t="n">
        <f aca="false">DL15*DL$5</f>
        <v>848.54</v>
      </c>
      <c r="DM34" s="178" t="n">
        <f aca="false">DM15*DM$5</f>
        <v>837.9</v>
      </c>
      <c r="DN34" s="178" t="n">
        <f aca="false">DN15*DN$5</f>
        <v>793</v>
      </c>
      <c r="DO34" s="178" t="n">
        <f aca="false">DO15*DO$5</f>
        <v>872.52</v>
      </c>
      <c r="DP34" s="178" t="n">
        <f aca="false">DP15*DP$5</f>
        <v>867.02</v>
      </c>
      <c r="DQ34" s="178" t="n">
        <f aca="false">DQ15*DQ$5</f>
        <v>788.4</v>
      </c>
      <c r="DR34" s="178" t="n">
        <f aca="false">DR15*DR$5</f>
        <v>941.38</v>
      </c>
      <c r="DS34" s="178" t="n">
        <f aca="false">DS15*DS$5</f>
        <v>1108.14</v>
      </c>
      <c r="DT34" s="178" t="n">
        <f aca="false">DT15*DT$5</f>
        <v>1133.37</v>
      </c>
      <c r="DU34" s="178" t="n">
        <f aca="false">DU15*DU$5</f>
        <v>996.66</v>
      </c>
      <c r="DV34" s="178" t="n">
        <f aca="false">DV15*DV$5</f>
        <v>882.86</v>
      </c>
      <c r="DW34" s="178" t="n">
        <f aca="false">DW15*DW$5</f>
        <v>783.6</v>
      </c>
      <c r="DX34" s="178" t="n">
        <f aca="false">DX15*DX$5</f>
        <v>859.32</v>
      </c>
      <c r="DY34" s="178" t="n">
        <f aca="false">DY15*DY$5</f>
        <v>805</v>
      </c>
      <c r="DZ34" s="178" t="n">
        <f aca="false">DZ15*DZ$5</f>
        <v>800.4</v>
      </c>
      <c r="EA34" s="178" t="n">
        <f aca="false">EA15*EA$5</f>
        <v>920.92</v>
      </c>
      <c r="EB34" s="178" t="n">
        <f aca="false">EB15*EB$5</f>
        <v>875.82</v>
      </c>
      <c r="EC34" s="178" t="n">
        <f aca="false">EC15*EC$5</f>
        <v>796.4</v>
      </c>
      <c r="ED34" s="178" t="n">
        <f aca="false">ED15*ED$5</f>
        <v>944.02</v>
      </c>
      <c r="EE34" s="178" t="n">
        <f aca="false">EE15*EE$5</f>
        <v>1048.32</v>
      </c>
      <c r="EF34" s="178" t="n">
        <f aca="false">EF15*EF$5</f>
        <v>1171.5</v>
      </c>
      <c r="EG34" s="178" t="n">
        <f aca="false">EG15*EG$5</f>
        <v>991.83</v>
      </c>
      <c r="EH34" s="178" t="n">
        <f aca="false">EH15*EH$5</f>
        <v>850.08</v>
      </c>
      <c r="EI34" s="178" t="n">
        <f aca="false">EI15*EI$5</f>
        <v>831.39</v>
      </c>
      <c r="EJ34" s="178" t="n">
        <f aca="false">EJ15*EJ$5</f>
        <v>908.27</v>
      </c>
    </row>
    <row r="35" customFormat="false" ht="13.7" hidden="false" customHeight="true" outlineLevel="0" collapsed="false">
      <c r="A35" s="179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5"/>
      <c r="AD35" s="150"/>
      <c r="AE35" s="150"/>
      <c r="AF35" s="151"/>
      <c r="AG35" s="147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</row>
    <row r="36" customFormat="false" ht="13.7" hidden="true" customHeight="true" outlineLevel="0" collapsed="false">
      <c r="A36" s="144" t="s">
        <v>162</v>
      </c>
      <c r="B36" s="16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9"/>
      <c r="AD36" s="150"/>
      <c r="AE36" s="150"/>
      <c r="AF36" s="151"/>
      <c r="AG36" s="147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</row>
    <row r="37" customFormat="false" ht="13.7" hidden="false" customHeight="true" outlineLevel="0" collapsed="false">
      <c r="A37" s="167" t="s">
        <v>162</v>
      </c>
      <c r="B37" s="168"/>
      <c r="C37" s="169" t="n">
        <f aca="false">C18-C56</f>
        <v>-1.26086956521739</v>
      </c>
      <c r="D37" s="169" t="n">
        <f aca="false">D18-D56</f>
        <v>-2.71428572881789</v>
      </c>
      <c r="E37" s="169" t="n">
        <f aca="false">E18-E56</f>
        <v>-3.5</v>
      </c>
      <c r="F37" s="170" t="n">
        <f aca="false">F18-F56</f>
        <v>-2.44427538990535</v>
      </c>
      <c r="G37" s="169" t="n">
        <f aca="false">G18-G56</f>
        <v>-2.88500091552734</v>
      </c>
      <c r="H37" s="169" t="n">
        <f aca="false">H18-H56</f>
        <v>-2.97000061035156</v>
      </c>
      <c r="I37" s="169" t="n">
        <f aca="false">I18-I56</f>
        <v>-2.80000122070312</v>
      </c>
      <c r="J37" s="169" t="n">
        <f aca="false">J18-J56</f>
        <v>-2.40999961853027</v>
      </c>
      <c r="K37" s="169" t="n">
        <f aca="false">K18-K56</f>
        <v>-2.61999969482422</v>
      </c>
      <c r="L37" s="169" t="n">
        <f aca="false">L18-L56</f>
        <v>-2.19999954223633</v>
      </c>
      <c r="M37" s="169" t="n">
        <f aca="false">M18-M56</f>
        <v>-2.20000122070313</v>
      </c>
      <c r="N37" s="169" t="n">
        <f aca="false">N18-N56</f>
        <v>-2.21721347220409</v>
      </c>
      <c r="O37" s="169" t="n">
        <f aca="false">O18-O56</f>
        <v>-2.31629186428964</v>
      </c>
      <c r="P37" s="169" t="n">
        <f aca="false">P18-P56</f>
        <v>-2.31930405298446</v>
      </c>
      <c r="Q37" s="169" t="n">
        <f aca="false">Q18-Q56</f>
        <v>-2.31327967559484</v>
      </c>
      <c r="R37" s="169" t="n">
        <f aca="false">R18-R56</f>
        <v>-2.30611789538757</v>
      </c>
      <c r="S37" s="169" t="n">
        <f aca="false">S18-S56</f>
        <v>-2.16311305432009</v>
      </c>
      <c r="T37" s="169" t="n">
        <f aca="false">T18-T56</f>
        <v>-2.22656454859617</v>
      </c>
      <c r="U37" s="169" t="n">
        <f aca="false">U18-U56</f>
        <v>-2.12154284706085</v>
      </c>
      <c r="V37" s="169" t="n">
        <f aca="false">V18-V56</f>
        <v>-2.14123176730325</v>
      </c>
      <c r="W37" s="170" t="n">
        <f aca="false">W18-W56</f>
        <v>-2.36922049517901</v>
      </c>
      <c r="X37" s="169" t="n">
        <f aca="false">X18-X56</f>
        <v>-1.80730394093432</v>
      </c>
      <c r="Y37" s="169" t="n">
        <f aca="false">Y18-Y56</f>
        <v>-1.75467594161317</v>
      </c>
      <c r="Z37" s="169" t="n">
        <f aca="false">Z18-Z56</f>
        <v>-1.70589813450122</v>
      </c>
      <c r="AA37" s="169" t="n">
        <f aca="false">AA18-AA56</f>
        <v>-0.916065295440966</v>
      </c>
      <c r="AB37" s="169" t="n">
        <f aca="false">AB18-AB56</f>
        <v>-0.987109953898958</v>
      </c>
      <c r="AC37" s="172" t="n">
        <f aca="false">AC18-AC56</f>
        <v>-1.39259936154152</v>
      </c>
      <c r="AD37" s="150"/>
      <c r="AE37" s="150"/>
      <c r="AF37" s="151"/>
      <c r="AG37" s="147" t="n">
        <f aca="false">AG18*AG$5</f>
        <v>993.487293395996</v>
      </c>
      <c r="AH37" s="178" t="n">
        <f aca="false">AH18*AH$5</f>
        <v>895.494750976563</v>
      </c>
      <c r="AI37" s="178" t="n">
        <f aca="false">AI18*AI$5</f>
        <v>914.530254821777</v>
      </c>
      <c r="AJ37" s="178" t="n">
        <f aca="false">AJ18*AJ$5</f>
        <v>900.114091491699</v>
      </c>
      <c r="AK37" s="178" t="n">
        <f aca="false">AK18*AK$5</f>
        <v>910.564309692383</v>
      </c>
      <c r="AL37" s="178" t="n">
        <f aca="false">AL18*AL$5</f>
        <v>844.597980323152</v>
      </c>
      <c r="AM37" s="178" t="n">
        <f aca="false">AM18*AM$5</f>
        <v>984.273021899923</v>
      </c>
      <c r="AN37" s="178" t="n">
        <f aca="false">AN18*AN$5</f>
        <v>999.75454381881</v>
      </c>
      <c r="AO37" s="178" t="n">
        <f aca="false">AO18*AO$5</f>
        <v>908.627468406669</v>
      </c>
      <c r="AP37" s="178" t="n">
        <f aca="false">AP18*AP$5</f>
        <v>1015.55263030939</v>
      </c>
      <c r="AQ37" s="178" t="n">
        <f aca="false">AQ18*AQ$5</f>
        <v>982.354742878681</v>
      </c>
      <c r="AR37" s="178" t="n">
        <f aca="false">AR18*AR$5</f>
        <v>1113.45695573004</v>
      </c>
      <c r="AS37" s="178" t="n">
        <f aca="false">AS18*AS$5</f>
        <v>1021.16897668272</v>
      </c>
      <c r="AT37" s="178" t="n">
        <f aca="false">AT18*AT$5</f>
        <v>900.416354670023</v>
      </c>
      <c r="AU37" s="178" t="n">
        <f aca="false">AU18*AU$5</f>
        <v>909.530930616457</v>
      </c>
      <c r="AV37" s="178" t="n">
        <f aca="false">AV18*AV$5</f>
        <v>894.605745499354</v>
      </c>
      <c r="AW37" s="178" t="n">
        <f aca="false">AW18*AW$5</f>
        <v>857.336593394423</v>
      </c>
      <c r="AX37" s="178" t="n">
        <f aca="false">AX18*AX$5</f>
        <v>867.283568323156</v>
      </c>
      <c r="AY37" s="178" t="n">
        <f aca="false">AY18*AY$5</f>
        <v>917.267380037211</v>
      </c>
      <c r="AZ37" s="178" t="n">
        <f aca="false">AZ18*AZ$5</f>
        <v>882.863697696476</v>
      </c>
      <c r="BA37" s="178" t="n">
        <f aca="false">BA18*BA$5</f>
        <v>884.895050109025</v>
      </c>
      <c r="BB37" s="178" t="n">
        <f aca="false">BB18*BB$5</f>
        <v>974.627929385738</v>
      </c>
      <c r="BC37" s="178" t="n">
        <f aca="false">BC18*BC$5</f>
        <v>873.055570763166</v>
      </c>
      <c r="BD37" s="178" t="n">
        <f aca="false">BD18*BD$5</f>
        <v>1070.26927488541</v>
      </c>
      <c r="BE37" s="178" t="n">
        <f aca="false">BE18*BE$5</f>
        <v>990.069616680531</v>
      </c>
      <c r="BF37" s="178" t="n">
        <f aca="false">BF18*BF$5</f>
        <v>908.641172781638</v>
      </c>
      <c r="BG37" s="178" t="n">
        <f aca="false">BG18*BG$5</f>
        <v>996.272705468677</v>
      </c>
      <c r="BH37" s="178" t="n">
        <f aca="false">BH18*BH$5</f>
        <v>880.954331771438</v>
      </c>
      <c r="BI37" s="178" t="n">
        <f aca="false">BI18*BI$5</f>
        <v>799.414628500801</v>
      </c>
      <c r="BJ37" s="178" t="n">
        <f aca="false">BJ18*BJ$5</f>
        <v>889.857105756125</v>
      </c>
      <c r="BK37" s="178" t="n">
        <f aca="false">BK18*BK$5</f>
        <v>863.840325311382</v>
      </c>
      <c r="BL37" s="178" t="n">
        <f aca="false">BL18*BL$5</f>
        <v>915.891355454003</v>
      </c>
      <c r="BM37" s="178" t="n">
        <f aca="false">BM18*BM$5</f>
        <v>874.37239760439</v>
      </c>
      <c r="BN37" s="178" t="n">
        <f aca="false">BN18*BN$5</f>
        <v>876.088942410374</v>
      </c>
      <c r="BO37" s="178" t="n">
        <f aca="false">BO18*BO$5</f>
        <v>940.993495488419</v>
      </c>
      <c r="BP37" s="178" t="n">
        <f aca="false">BP18*BP$5</f>
        <v>1087.93718514635</v>
      </c>
      <c r="BQ37" s="178" t="n">
        <f aca="false">BQ18*BQ$5</f>
        <v>966.541009320741</v>
      </c>
      <c r="BR37" s="178" t="n">
        <f aca="false">BR18*BR$5</f>
        <v>887.920028848768</v>
      </c>
      <c r="BS37" s="178" t="n">
        <f aca="false">BS18*BS$5</f>
        <v>974.859823772338</v>
      </c>
      <c r="BT37" s="178" t="n">
        <f aca="false">BT18*BT$5</f>
        <v>824.793363914676</v>
      </c>
      <c r="BU37" s="178" t="n">
        <f aca="false">BU18*BU$5</f>
        <v>823.339687847552</v>
      </c>
      <c r="BV37" s="178" t="n">
        <f aca="false">BV18*BV$5</f>
        <v>872.520261165684</v>
      </c>
      <c r="BW37" s="178" t="n">
        <f aca="false">BW18*BW$5</f>
        <v>806.260190329488</v>
      </c>
      <c r="BX37" s="178" t="n">
        <f aca="false">BX18*BX$5</f>
        <v>938.043414922643</v>
      </c>
      <c r="BY37" s="178" t="n">
        <f aca="false">BY18*BY$5</f>
        <v>856.586040253985</v>
      </c>
      <c r="BZ37" s="178" t="n">
        <f aca="false">BZ18*BZ$5</f>
        <v>858.204611616067</v>
      </c>
      <c r="CA37" s="178" t="n">
        <f aca="false">CA18*CA$5</f>
        <v>918.671238523064</v>
      </c>
      <c r="CB37" s="178" t="n">
        <f aca="false">CB18*CB$5</f>
        <v>968.770648754428</v>
      </c>
      <c r="CC37" s="178" t="n">
        <f aca="false">CC18*CC$5</f>
        <v>888.99403737566</v>
      </c>
      <c r="CD37" s="178" t="n">
        <f aca="false">CD18*CD$5</f>
        <v>817.924189701919</v>
      </c>
      <c r="CE37" s="178" t="n">
        <f aca="false">CE18*CE$5</f>
        <v>899.639568370801</v>
      </c>
      <c r="CF37" s="178" t="n">
        <f aca="false">CF18*CF$5</f>
        <v>726.909627496066</v>
      </c>
      <c r="CG37" s="178" t="n">
        <f aca="false">CG18*CG$5</f>
        <v>798.586264293579</v>
      </c>
      <c r="CH37" s="178" t="n">
        <f aca="false">CH18*CH$5</f>
        <v>807.919374440306</v>
      </c>
      <c r="CI37" s="178" t="n">
        <f aca="false">CI18*CI$5</f>
        <v>746.515913003765</v>
      </c>
      <c r="CJ37" s="178" t="n">
        <f aca="false">CJ18*CJ$5</f>
        <v>868.586183198502</v>
      </c>
      <c r="CK37" s="178" t="n">
        <f aca="false">CK18*CK$5</f>
        <v>755.702363665306</v>
      </c>
      <c r="CL37" s="178" t="n">
        <f aca="false">CL18*CL$5</f>
        <v>833.117910261805</v>
      </c>
      <c r="CM37" s="178" t="n">
        <f aca="false">CM18*CM$5</f>
        <v>850.917987365841</v>
      </c>
      <c r="CN37" s="178" t="n">
        <f aca="false">CN18*CN$5</f>
        <v>853.264460088718</v>
      </c>
      <c r="CO37" s="178" t="n">
        <f aca="false">CO18*CO$5</f>
        <v>962.541701103934</v>
      </c>
      <c r="CP37" s="178" t="n">
        <f aca="false">CP18*CP$5</f>
        <v>845.935751633004</v>
      </c>
      <c r="CQ37" s="178" t="n">
        <f aca="false">CQ18*CQ$5</f>
        <v>890.93267242677</v>
      </c>
      <c r="CR37" s="178" t="n">
        <f aca="false">CR18*CR$5</f>
        <v>791.796970825118</v>
      </c>
      <c r="CS37" s="178" t="n">
        <f aca="false">CS18*CS$5</f>
        <v>828.244535149175</v>
      </c>
      <c r="CT37" s="178" t="n">
        <f aca="false">CT18*CT$5</f>
        <v>799.292163619207</v>
      </c>
      <c r="CU37" s="178" t="n">
        <f aca="false">CU18*CU$5</f>
        <v>811.728869728464</v>
      </c>
      <c r="CV37" s="178" t="n">
        <f aca="false">CV18*CV$5</f>
        <v>898.859925226852</v>
      </c>
      <c r="CW37" s="178" t="n">
        <f aca="false">CW18*CW$5</f>
        <v>742.668761744776</v>
      </c>
      <c r="CX37" s="178" t="n">
        <f aca="false">CX18*CX$5</f>
        <v>900.640047511161</v>
      </c>
      <c r="CY37" s="178" t="n">
        <f aca="false">CY18*CY$5</f>
        <v>872.770784861528</v>
      </c>
      <c r="CZ37" s="178" t="n">
        <f aca="false">CZ18*CZ$5</f>
        <v>874.17014738022</v>
      </c>
      <c r="DA37" s="178" t="n">
        <f aca="false">DA18*DA$5</f>
        <v>986.293239778031</v>
      </c>
      <c r="DB37" s="178" t="n">
        <f aca="false">DB18*DB$5</f>
        <v>910.844252097622</v>
      </c>
      <c r="DC37" s="178" t="n">
        <f aca="false">DC18*DC$5</f>
        <v>872.976656531714</v>
      </c>
      <c r="DD37" s="178" t="n">
        <f aca="false">DD18*DD$5</f>
        <v>848.7824930515</v>
      </c>
      <c r="DE37" s="178" t="n">
        <f aca="false">DE18*DE$5</f>
        <v>809.002130077008</v>
      </c>
      <c r="DF37" s="178" t="n">
        <f aca="false">DF18*DF$5</f>
        <v>817.718759808007</v>
      </c>
      <c r="DG37" s="178" t="n">
        <f aca="false">DG18*DG$5</f>
        <v>869.717381712037</v>
      </c>
      <c r="DH37" s="178" t="n">
        <f aca="false">DH18*DH$5</f>
        <v>839.176208828433</v>
      </c>
      <c r="DI37" s="178" t="n">
        <f aca="false">DI18*DI$5</f>
        <v>839.325961471711</v>
      </c>
      <c r="DJ37" s="178" t="n">
        <f aca="false">DJ18*DJ$5</f>
        <v>920.888559040773</v>
      </c>
      <c r="DK37" s="178" t="n">
        <f aca="false">DK18*DK$5</f>
        <v>806.765660914737</v>
      </c>
      <c r="DL37" s="178" t="n">
        <f aca="false">DL18*DL$5</f>
        <v>982.01601958362</v>
      </c>
      <c r="DM37" s="178" t="n">
        <f aca="false">DM18*DM$5</f>
        <v>962.214467898663</v>
      </c>
      <c r="DN37" s="178" t="n">
        <f aca="false">DN18*DN$5</f>
        <v>887.615786859293</v>
      </c>
      <c r="DO37" s="178" t="n">
        <f aca="false">DO18*DO$5</f>
        <v>937.010920662875</v>
      </c>
      <c r="DP37" s="178" t="n">
        <f aca="false">DP18*DP$5</f>
        <v>858.753380348741</v>
      </c>
      <c r="DQ37" s="178" t="n">
        <f aca="false">DQ18*DQ$5</f>
        <v>779.971867917509</v>
      </c>
      <c r="DR37" s="178" t="n">
        <f aca="false">DR18*DR$5</f>
        <v>867.662823115941</v>
      </c>
      <c r="DS37" s="178" t="n">
        <f aca="false">DS18*DS$5</f>
        <v>881.315885148391</v>
      </c>
      <c r="DT37" s="178" t="n">
        <f aca="false">DT18*DT$5</f>
        <v>850.829577623385</v>
      </c>
      <c r="DU37" s="178" t="n">
        <f aca="false">DU18*DU$5</f>
        <v>851.511714357221</v>
      </c>
      <c r="DV37" s="178" t="n">
        <f aca="false">DV18*DV$5</f>
        <v>894.178674235368</v>
      </c>
      <c r="DW37" s="178" t="n">
        <f aca="false">DW18*DW$5</f>
        <v>877.480615828154</v>
      </c>
      <c r="DX37" s="178" t="n">
        <f aca="false">DX18*DX$5</f>
        <v>1013.68007273296</v>
      </c>
      <c r="DY37" s="178" t="n">
        <f aca="false">DY18*DY$5</f>
        <v>946.190625057691</v>
      </c>
      <c r="DZ37" s="178" t="n">
        <f aca="false">DZ18*DZ$5</f>
        <v>917.290569707472</v>
      </c>
      <c r="EA37" s="178" t="n">
        <f aca="false">EA18*EA$5</f>
        <v>1013.48711739707</v>
      </c>
      <c r="EB37" s="178" t="n">
        <f aca="false">EB18*EB$5</f>
        <v>886.291314576234</v>
      </c>
      <c r="EC37" s="178" t="n">
        <f aca="false">EC18*EC$5</f>
        <v>805.122902152778</v>
      </c>
      <c r="ED37" s="178" t="n">
        <f aca="false">ED18*ED$5</f>
        <v>895.566182907272</v>
      </c>
      <c r="EE37" s="178" t="n">
        <f aca="false">EE18*EE$5</f>
        <v>868.154204629625</v>
      </c>
      <c r="EF37" s="178" t="n">
        <f aca="false">EF18*EF$5</f>
        <v>919.771489483733</v>
      </c>
      <c r="EG37" s="178" t="n">
        <f aca="false">EG18*EG$5</f>
        <v>878.792350154496</v>
      </c>
      <c r="EH37" s="178" t="n">
        <f aca="false">EH18*EH$5</f>
        <v>880.971376197995</v>
      </c>
      <c r="EI37" s="178" t="n">
        <f aca="false">EI18*EI$5</f>
        <v>935.980435331264</v>
      </c>
      <c r="EJ37" s="178" t="n">
        <f aca="false">EJ18*EJ$5</f>
        <v>1076.46815251238</v>
      </c>
    </row>
    <row r="38" customFormat="false" ht="36" hidden="false" customHeight="true" outlineLevel="0" collapsed="false">
      <c r="A38" s="164"/>
      <c r="B38" s="124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5"/>
      <c r="V38" s="145"/>
      <c r="W38" s="145"/>
      <c r="X38" s="145"/>
      <c r="Y38" s="145"/>
      <c r="Z38" s="145"/>
      <c r="AA38" s="145"/>
      <c r="AB38" s="145"/>
      <c r="AC38" s="145"/>
      <c r="AD38" s="150"/>
      <c r="AE38" s="150"/>
      <c r="AF38" s="151"/>
      <c r="AG38" s="147" t="n">
        <f aca="false">AG19*AG$5</f>
        <v>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</row>
    <row r="39" customFormat="false" ht="11.25" hidden="true" customHeight="true" outlineLevel="0" collapsed="false">
      <c r="A39" s="152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56"/>
      <c r="AD39" s="150"/>
      <c r="AE39" s="150"/>
      <c r="AF39" s="151"/>
      <c r="AG39" s="147" t="n">
        <f aca="false">AG20*AG$5</f>
        <v>0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</row>
    <row r="40" customFormat="false" ht="11.25" hidden="true" customHeight="true" outlineLevel="0" collapsed="false">
      <c r="A40" s="152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56"/>
      <c r="AD40" s="150"/>
      <c r="AE40" s="150"/>
      <c r="AF40" s="151"/>
      <c r="AG40" s="147" t="n">
        <f aca="false">AG21*AG$5</f>
        <v>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</row>
    <row r="41" customFormat="false" ht="11.25" hidden="true" customHeight="true" outlineLevel="0" collapsed="false">
      <c r="A41" s="15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56"/>
      <c r="AD41" s="150"/>
      <c r="AE41" s="150"/>
      <c r="AF41" s="151"/>
      <c r="AG41" s="147" t="n">
        <f aca="false">AG22*AG$5</f>
        <v>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</row>
    <row r="42" customFormat="false" ht="11.25" hidden="true" customHeight="true" outlineLevel="0" collapsed="false">
      <c r="A42" s="152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56"/>
      <c r="AD42" s="150"/>
      <c r="AE42" s="150"/>
      <c r="AF42" s="151"/>
      <c r="AG42" s="147" t="n">
        <f aca="false">AG23*AG$5</f>
        <v>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</row>
    <row r="43" customFormat="false" ht="11.25" hidden="true" customHeight="true" outlineLevel="0" collapsed="false">
      <c r="A43" s="152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56"/>
      <c r="AD43" s="150"/>
      <c r="AE43" s="150"/>
      <c r="AF43" s="151"/>
      <c r="AG43" s="147" t="n">
        <f aca="false">AG24*AG$5</f>
        <v>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</row>
    <row r="44" customFormat="false" ht="12" hidden="true" customHeight="true" outlineLevel="0" collapsed="false">
      <c r="A44" s="158"/>
      <c r="B44" s="124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3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</row>
    <row r="45" customFormat="false" ht="11.25" hidden="true" customHeight="true" outlineLevel="0" collapsed="false">
      <c r="A45" s="176"/>
      <c r="B45" s="124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  <c r="IW45" s="124"/>
    </row>
    <row r="46" customFormat="false" ht="12" hidden="true" customHeight="false" outlineLevel="0" collapsed="false">
      <c r="A46" s="180" t="e">
        <f aca="false">WORKDAY([5]Top!C3,-1,Holidays)</f>
        <v>#VALUE!</v>
      </c>
      <c r="B46" s="124" t="s">
        <v>153</v>
      </c>
      <c r="C46" s="147"/>
      <c r="D46" s="147"/>
      <c r="E46" s="147"/>
      <c r="F46" s="147"/>
      <c r="G46" s="159"/>
      <c r="H46" s="147"/>
      <c r="I46" s="147"/>
      <c r="J46" s="159"/>
      <c r="K46" s="147"/>
      <c r="L46" s="147"/>
      <c r="M46" s="147"/>
      <c r="N46" s="147"/>
      <c r="O46" s="159"/>
      <c r="P46" s="147"/>
      <c r="Q46" s="147"/>
      <c r="R46" s="147"/>
      <c r="S46" s="159"/>
      <c r="T46" s="147"/>
      <c r="U46" s="147"/>
      <c r="V46" s="147"/>
      <c r="W46" s="147"/>
      <c r="X46" s="147"/>
      <c r="Y46" s="147"/>
      <c r="Z46" s="147"/>
      <c r="AA46" s="147"/>
      <c r="AB46" s="160"/>
      <c r="AC46" s="147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124"/>
      <c r="HL46" s="124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</row>
    <row r="47" customFormat="false" ht="11.25" hidden="true" customHeight="true" outlineLevel="0" collapsed="false">
      <c r="A47" s="144" t="s">
        <v>73</v>
      </c>
      <c r="B47" s="153" t="s">
        <v>153</v>
      </c>
      <c r="C47" s="181" t="n">
        <v>23.3347826086957</v>
      </c>
      <c r="D47" s="181" t="n">
        <v>27.75</v>
      </c>
      <c r="E47" s="181" t="n">
        <v>34.85</v>
      </c>
      <c r="F47" s="145" t="n">
        <v>28.7185144927536</v>
      </c>
      <c r="G47" s="145" t="n">
        <v>33.25</v>
      </c>
      <c r="H47" s="145" t="n">
        <v>34.25</v>
      </c>
      <c r="I47" s="145" t="n">
        <v>32.25</v>
      </c>
      <c r="J47" s="145" t="n">
        <v>28.125</v>
      </c>
      <c r="K47" s="145" t="n">
        <v>28.25</v>
      </c>
      <c r="L47" s="145" t="n">
        <v>28</v>
      </c>
      <c r="M47" s="145" t="n">
        <v>26.75</v>
      </c>
      <c r="N47" s="145" t="n">
        <v>28</v>
      </c>
      <c r="O47" s="145" t="n">
        <v>45.25</v>
      </c>
      <c r="P47" s="145" t="n">
        <v>41</v>
      </c>
      <c r="Q47" s="145" t="n">
        <v>49.5</v>
      </c>
      <c r="R47" s="145" t="n">
        <v>41</v>
      </c>
      <c r="S47" s="145" t="n">
        <v>34.5</v>
      </c>
      <c r="T47" s="145" t="n">
        <v>35.5</v>
      </c>
      <c r="U47" s="145" t="n">
        <v>33</v>
      </c>
      <c r="V47" s="145" t="n">
        <v>35</v>
      </c>
      <c r="W47" s="181" t="n">
        <v>34.4264705882353</v>
      </c>
      <c r="X47" s="181" t="n">
        <v>36.2901960784314</v>
      </c>
      <c r="Y47" s="181" t="n">
        <v>35.8429530201342</v>
      </c>
      <c r="Z47" s="181" t="n">
        <v>36.019568627451</v>
      </c>
      <c r="AA47" s="181" t="n">
        <v>36.8227058823529</v>
      </c>
      <c r="AB47" s="182" t="n">
        <v>38.009296875</v>
      </c>
      <c r="AC47" s="148" t="n">
        <v>36.2262853560497</v>
      </c>
      <c r="AF47" s="124"/>
      <c r="AG47" s="124" t="n">
        <v>34.25</v>
      </c>
      <c r="AH47" s="124" t="n">
        <v>32.25</v>
      </c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4"/>
      <c r="GK47" s="124"/>
      <c r="GL47" s="124"/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4"/>
      <c r="HQ47" s="124"/>
      <c r="HR47" s="124"/>
      <c r="HS47" s="124"/>
      <c r="HT47" s="124"/>
      <c r="HU47" s="12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124"/>
      <c r="IG47" s="124"/>
      <c r="IH47" s="124"/>
      <c r="II47" s="124"/>
      <c r="IJ47" s="124"/>
      <c r="IK47" s="124"/>
      <c r="IL47" s="124"/>
      <c r="IM47" s="124"/>
      <c r="IN47" s="124"/>
      <c r="IO47" s="124"/>
      <c r="IP47" s="124"/>
      <c r="IQ47" s="124"/>
      <c r="IR47" s="124"/>
      <c r="IS47" s="124"/>
      <c r="IT47" s="124"/>
      <c r="IU47" s="124"/>
      <c r="IV47" s="124"/>
      <c r="IW47" s="124"/>
    </row>
    <row r="48" customFormat="false" ht="11.25" hidden="true" customHeight="true" outlineLevel="0" collapsed="false">
      <c r="A48" s="152" t="s">
        <v>154</v>
      </c>
      <c r="B48" s="124" t="s">
        <v>155</v>
      </c>
      <c r="C48" s="182" t="n">
        <v>24.8478260869565</v>
      </c>
      <c r="D48" s="182" t="n">
        <v>28.5</v>
      </c>
      <c r="E48" s="182" t="n">
        <v>35.1</v>
      </c>
      <c r="F48" s="147" t="n">
        <v>29.5434782608696</v>
      </c>
      <c r="G48" s="147" t="n">
        <v>33.075</v>
      </c>
      <c r="H48" s="147" t="n">
        <v>34</v>
      </c>
      <c r="I48" s="147" t="n">
        <v>32.15</v>
      </c>
      <c r="J48" s="147" t="n">
        <v>29.125</v>
      </c>
      <c r="K48" s="147" t="n">
        <v>28.25</v>
      </c>
      <c r="L48" s="147" t="n">
        <v>30</v>
      </c>
      <c r="M48" s="147" t="n">
        <v>29.25</v>
      </c>
      <c r="N48" s="147" t="n">
        <v>30.5</v>
      </c>
      <c r="O48" s="147" t="n">
        <v>48</v>
      </c>
      <c r="P48" s="147" t="n">
        <v>44</v>
      </c>
      <c r="Q48" s="147" t="n">
        <v>52</v>
      </c>
      <c r="R48" s="147" t="n">
        <v>44.5</v>
      </c>
      <c r="S48" s="147" t="n">
        <v>33.4166666666667</v>
      </c>
      <c r="T48" s="147" t="n">
        <v>34.25</v>
      </c>
      <c r="U48" s="147" t="n">
        <v>32</v>
      </c>
      <c r="V48" s="147" t="n">
        <v>34</v>
      </c>
      <c r="W48" s="182" t="n">
        <v>35.456862745098</v>
      </c>
      <c r="X48" s="182" t="n">
        <v>37.7588235294118</v>
      </c>
      <c r="Y48" s="182" t="n">
        <v>37.3037583892617</v>
      </c>
      <c r="Z48" s="182" t="n">
        <v>37.7381176470588</v>
      </c>
      <c r="AA48" s="182" t="n">
        <v>39.9266274509804</v>
      </c>
      <c r="AB48" s="182" t="n">
        <v>42.4740625</v>
      </c>
      <c r="AC48" s="155" t="n">
        <v>38.7168527123207</v>
      </c>
      <c r="AF48" s="124"/>
      <c r="AG48" s="124" t="n">
        <v>34</v>
      </c>
      <c r="AH48" s="124" t="n">
        <v>32.15</v>
      </c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  <c r="IW48" s="124"/>
    </row>
    <row r="49" customFormat="false" ht="11.25" hidden="true" customHeight="true" outlineLevel="0" collapsed="false">
      <c r="A49" s="152" t="s">
        <v>74</v>
      </c>
      <c r="B49" s="124"/>
      <c r="C49" s="182" t="n">
        <v>25.1060869565217</v>
      </c>
      <c r="D49" s="182" t="n">
        <v>28.4</v>
      </c>
      <c r="E49" s="182" t="n">
        <v>34.4</v>
      </c>
      <c r="F49" s="147" t="n">
        <v>29.3569275362319</v>
      </c>
      <c r="G49" s="147" t="n">
        <v>34.75</v>
      </c>
      <c r="H49" s="147" t="n">
        <v>35</v>
      </c>
      <c r="I49" s="147" t="n">
        <v>34.5</v>
      </c>
      <c r="J49" s="147" t="n">
        <v>31.125</v>
      </c>
      <c r="K49" s="147" t="n">
        <v>32.5</v>
      </c>
      <c r="L49" s="147" t="n">
        <v>29.75</v>
      </c>
      <c r="M49" s="147" t="n">
        <v>29.75</v>
      </c>
      <c r="N49" s="147" t="n">
        <v>36.5</v>
      </c>
      <c r="O49" s="147" t="n">
        <v>47.75</v>
      </c>
      <c r="P49" s="147" t="n">
        <v>44.25</v>
      </c>
      <c r="Q49" s="147" t="n">
        <v>51.25</v>
      </c>
      <c r="R49" s="147" t="n">
        <v>43.25</v>
      </c>
      <c r="S49" s="147" t="n">
        <v>36.25</v>
      </c>
      <c r="T49" s="147" t="n">
        <v>37</v>
      </c>
      <c r="U49" s="147" t="n">
        <v>34.75</v>
      </c>
      <c r="V49" s="147" t="n">
        <v>37</v>
      </c>
      <c r="W49" s="182" t="n">
        <v>37.1392156862745</v>
      </c>
      <c r="X49" s="182" t="n">
        <v>40.2549019607843</v>
      </c>
      <c r="Y49" s="182" t="n">
        <v>40.6026510067114</v>
      </c>
      <c r="Z49" s="182" t="n">
        <v>41.0470588235294</v>
      </c>
      <c r="AA49" s="182" t="n">
        <v>41.6476470588235</v>
      </c>
      <c r="AB49" s="182" t="n">
        <v>42.5148046875</v>
      </c>
      <c r="AC49" s="155" t="n">
        <v>40.6289845853155</v>
      </c>
      <c r="AF49" s="124"/>
      <c r="AG49" s="124" t="n">
        <v>35</v>
      </c>
      <c r="AH49" s="124" t="n">
        <v>34.5</v>
      </c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  <c r="IW49" s="124"/>
    </row>
    <row r="50" customFormat="false" ht="11.25" hidden="true" customHeight="true" outlineLevel="0" collapsed="false">
      <c r="A50" s="152" t="s">
        <v>156</v>
      </c>
      <c r="B50" s="153"/>
      <c r="C50" s="182" t="n">
        <v>27.1667391636061</v>
      </c>
      <c r="D50" s="182" t="n">
        <v>26.7039999847412</v>
      </c>
      <c r="E50" s="182" t="n">
        <v>30.8</v>
      </c>
      <c r="F50" s="147" t="n">
        <v>28.215867396468</v>
      </c>
      <c r="G50" s="147" t="n">
        <v>31.75</v>
      </c>
      <c r="H50" s="147" t="n">
        <v>31.75</v>
      </c>
      <c r="I50" s="147" t="n">
        <v>31.75</v>
      </c>
      <c r="J50" s="147" t="n">
        <v>30.375</v>
      </c>
      <c r="K50" s="147" t="n">
        <v>31</v>
      </c>
      <c r="L50" s="147" t="n">
        <v>29.75</v>
      </c>
      <c r="M50" s="147" t="n">
        <v>29.75</v>
      </c>
      <c r="N50" s="147" t="n">
        <v>36.5</v>
      </c>
      <c r="O50" s="147" t="n">
        <v>47.75</v>
      </c>
      <c r="P50" s="147" t="n">
        <v>44.25</v>
      </c>
      <c r="Q50" s="147" t="n">
        <v>51.25</v>
      </c>
      <c r="R50" s="147" t="n">
        <v>39.25</v>
      </c>
      <c r="S50" s="147" t="n">
        <v>35.75</v>
      </c>
      <c r="T50" s="147" t="n">
        <v>35.5</v>
      </c>
      <c r="U50" s="147" t="n">
        <v>34.75</v>
      </c>
      <c r="V50" s="147" t="n">
        <v>37</v>
      </c>
      <c r="W50" s="182" t="n">
        <v>36.0705882352941</v>
      </c>
      <c r="X50" s="182" t="n">
        <v>29.4352941176471</v>
      </c>
      <c r="Y50" s="182" t="n">
        <v>26.4823825503356</v>
      </c>
      <c r="Z50" s="182" t="n">
        <v>24.6009803921569</v>
      </c>
      <c r="AA50" s="182" t="n">
        <v>34.6146078431373</v>
      </c>
      <c r="AB50" s="182" t="n">
        <v>38.9947265625</v>
      </c>
      <c r="AC50" s="155" t="n">
        <v>32.67514929762</v>
      </c>
      <c r="AF50" s="124"/>
      <c r="AG50" s="124" t="n">
        <v>31.75</v>
      </c>
      <c r="AH50" s="124" t="n">
        <v>31.75</v>
      </c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  <c r="CV50" s="124"/>
      <c r="CW50" s="124"/>
      <c r="CX50" s="124"/>
      <c r="CY50" s="124"/>
      <c r="CZ50" s="124"/>
      <c r="DA50" s="124"/>
      <c r="DB50" s="124"/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4"/>
      <c r="DN50" s="124"/>
      <c r="DO50" s="124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4"/>
      <c r="FU50" s="124"/>
      <c r="FV50" s="124"/>
      <c r="FW50" s="124"/>
      <c r="FX50" s="124"/>
      <c r="FY50" s="124"/>
      <c r="FZ50" s="124"/>
      <c r="GA50" s="124"/>
      <c r="GB50" s="124"/>
      <c r="GC50" s="124"/>
      <c r="GD50" s="124"/>
      <c r="GE50" s="124"/>
      <c r="GF50" s="124"/>
      <c r="GG50" s="124"/>
      <c r="GH50" s="124"/>
      <c r="GI50" s="124"/>
      <c r="GJ50" s="124"/>
      <c r="GK50" s="124"/>
      <c r="GL50" s="124"/>
      <c r="GM50" s="124"/>
      <c r="GN50" s="124"/>
      <c r="GO50" s="124"/>
      <c r="GP50" s="124"/>
      <c r="GQ50" s="124"/>
      <c r="GR50" s="124"/>
      <c r="GS50" s="124"/>
      <c r="GT50" s="124"/>
      <c r="GU50" s="124"/>
      <c r="GV50" s="124"/>
      <c r="GW50" s="124"/>
      <c r="GX50" s="124"/>
      <c r="GY50" s="124"/>
      <c r="GZ50" s="124"/>
      <c r="HA50" s="124"/>
      <c r="HB50" s="124"/>
      <c r="HC50" s="124"/>
      <c r="HD50" s="124"/>
      <c r="HE50" s="124"/>
      <c r="HF50" s="124"/>
      <c r="HG50" s="124"/>
      <c r="HH50" s="124"/>
      <c r="HI50" s="124"/>
      <c r="HJ50" s="124"/>
      <c r="HK50" s="124"/>
      <c r="HL50" s="124"/>
      <c r="HM50" s="124"/>
      <c r="HN50" s="124"/>
      <c r="HO50" s="124"/>
      <c r="HP50" s="124"/>
      <c r="HQ50" s="124"/>
      <c r="HR50" s="124"/>
      <c r="HS50" s="124"/>
      <c r="HT50" s="124"/>
      <c r="HU50" s="124"/>
      <c r="HV50" s="124"/>
      <c r="HW50" s="124"/>
      <c r="HX50" s="124"/>
      <c r="HY50" s="124"/>
      <c r="HZ50" s="124"/>
      <c r="IA50" s="124"/>
      <c r="IB50" s="124"/>
      <c r="IC50" s="124"/>
      <c r="ID50" s="124"/>
      <c r="IE50" s="124"/>
      <c r="IF50" s="124"/>
      <c r="IG50" s="124"/>
      <c r="IH50" s="124"/>
      <c r="II50" s="124"/>
      <c r="IJ50" s="124"/>
      <c r="IK50" s="124"/>
      <c r="IL50" s="124"/>
      <c r="IM50" s="124"/>
      <c r="IN50" s="124"/>
      <c r="IO50" s="124"/>
      <c r="IP50" s="124"/>
      <c r="IQ50" s="124"/>
      <c r="IR50" s="124"/>
      <c r="IS50" s="124"/>
      <c r="IT50" s="124"/>
      <c r="IU50" s="124"/>
      <c r="IV50" s="124"/>
      <c r="IW50" s="124"/>
    </row>
    <row r="51" customFormat="false" ht="11.25" hidden="true" customHeight="true" outlineLevel="0" collapsed="false">
      <c r="A51" s="152" t="s">
        <v>75</v>
      </c>
      <c r="B51" s="124" t="s">
        <v>157</v>
      </c>
      <c r="C51" s="182" t="n">
        <v>24.924347826087</v>
      </c>
      <c r="D51" s="182" t="n">
        <v>26.95</v>
      </c>
      <c r="E51" s="182" t="n">
        <v>30.8</v>
      </c>
      <c r="F51" s="147" t="n">
        <v>27.5918768115942</v>
      </c>
      <c r="G51" s="147" t="n">
        <v>31.75</v>
      </c>
      <c r="H51" s="147" t="n">
        <v>31.75</v>
      </c>
      <c r="I51" s="147" t="n">
        <v>31.75</v>
      </c>
      <c r="J51" s="147" t="n">
        <v>30.375</v>
      </c>
      <c r="K51" s="147" t="n">
        <v>31</v>
      </c>
      <c r="L51" s="147" t="n">
        <v>29.75</v>
      </c>
      <c r="M51" s="147" t="n">
        <v>33</v>
      </c>
      <c r="N51" s="147" t="n">
        <v>37.75</v>
      </c>
      <c r="O51" s="147" t="n">
        <v>49.75</v>
      </c>
      <c r="P51" s="147" t="n">
        <v>46.75</v>
      </c>
      <c r="Q51" s="147" t="n">
        <v>52.75</v>
      </c>
      <c r="R51" s="147" t="n">
        <v>39.25</v>
      </c>
      <c r="S51" s="147" t="n">
        <v>35.75</v>
      </c>
      <c r="T51" s="147" t="n">
        <v>35.5</v>
      </c>
      <c r="U51" s="147" t="n">
        <v>34.75</v>
      </c>
      <c r="V51" s="147" t="n">
        <v>37</v>
      </c>
      <c r="W51" s="182" t="n">
        <v>36.7941176470588</v>
      </c>
      <c r="X51" s="182" t="n">
        <v>40.7833333333333</v>
      </c>
      <c r="Y51" s="182" t="n">
        <v>40.8686241610738</v>
      </c>
      <c r="Z51" s="182" t="n">
        <v>41.2964705882353</v>
      </c>
      <c r="AA51" s="182" t="n">
        <v>41.9158921568628</v>
      </c>
      <c r="AB51" s="182" t="n">
        <v>42.5544921875</v>
      </c>
      <c r="AC51" s="155" t="n">
        <v>40.78315208172</v>
      </c>
      <c r="AF51" s="124"/>
      <c r="AG51" s="124" t="n">
        <v>31.75</v>
      </c>
      <c r="AH51" s="124" t="n">
        <v>31.75</v>
      </c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124"/>
      <c r="FW51" s="124"/>
      <c r="FX51" s="124"/>
      <c r="FY51" s="124"/>
      <c r="FZ51" s="124"/>
      <c r="GA51" s="124"/>
      <c r="GB51" s="124"/>
      <c r="GC51" s="124"/>
      <c r="GD51" s="124"/>
      <c r="GE51" s="124"/>
      <c r="GF51" s="124"/>
      <c r="GG51" s="124"/>
      <c r="GH51" s="124"/>
      <c r="GI51" s="124"/>
      <c r="GJ51" s="124"/>
      <c r="GK51" s="124"/>
      <c r="GL51" s="124"/>
      <c r="GM51" s="124"/>
      <c r="GN51" s="124"/>
      <c r="GO51" s="124"/>
      <c r="GP51" s="124"/>
      <c r="GQ51" s="124"/>
      <c r="GR51" s="124"/>
      <c r="GS51" s="124"/>
      <c r="GT51" s="124"/>
      <c r="GU51" s="124"/>
      <c r="GV51" s="124"/>
      <c r="GW51" s="124"/>
      <c r="GX51" s="124"/>
      <c r="GY51" s="124"/>
      <c r="GZ51" s="124"/>
      <c r="HA51" s="124"/>
      <c r="HB51" s="124"/>
      <c r="HC51" s="124"/>
      <c r="HD51" s="124"/>
      <c r="HE51" s="124"/>
      <c r="HF51" s="124"/>
      <c r="HG51" s="124"/>
      <c r="HH51" s="124"/>
      <c r="HI51" s="124"/>
      <c r="HJ51" s="124"/>
      <c r="HK51" s="124"/>
      <c r="HL51" s="124"/>
      <c r="HM51" s="124"/>
      <c r="HN51" s="124"/>
      <c r="HO51" s="124"/>
      <c r="HP51" s="124"/>
      <c r="HQ51" s="124"/>
      <c r="HR51" s="124"/>
      <c r="HS51" s="124"/>
      <c r="HT51" s="124"/>
      <c r="HU51" s="124"/>
      <c r="HV51" s="124"/>
      <c r="HW51" s="124"/>
      <c r="HX51" s="124"/>
      <c r="HY51" s="124"/>
      <c r="HZ51" s="124"/>
      <c r="IA51" s="124"/>
      <c r="IB51" s="124"/>
      <c r="IC51" s="124"/>
      <c r="ID51" s="124"/>
      <c r="IE51" s="124"/>
      <c r="IF51" s="124"/>
      <c r="IG51" s="124"/>
      <c r="IH51" s="124"/>
      <c r="II51" s="124"/>
      <c r="IJ51" s="124"/>
      <c r="IK51" s="124"/>
      <c r="IL51" s="124"/>
      <c r="IM51" s="124"/>
      <c r="IN51" s="124"/>
      <c r="IO51" s="124"/>
      <c r="IP51" s="124"/>
      <c r="IQ51" s="124"/>
      <c r="IR51" s="124"/>
      <c r="IS51" s="124"/>
      <c r="IT51" s="124"/>
      <c r="IU51" s="124"/>
      <c r="IV51" s="124"/>
      <c r="IW51" s="124"/>
    </row>
    <row r="52" customFormat="false" ht="11.25" hidden="true" customHeight="true" outlineLevel="0" collapsed="false">
      <c r="A52" s="183" t="s">
        <v>158</v>
      </c>
      <c r="C52" s="182" t="n">
        <v>24.5173913043478</v>
      </c>
      <c r="D52" s="182" t="n">
        <v>26</v>
      </c>
      <c r="E52" s="182" t="n">
        <v>30</v>
      </c>
      <c r="F52" s="157" t="n">
        <v>26.8638405797101</v>
      </c>
      <c r="G52" s="157" t="n">
        <v>29.75</v>
      </c>
      <c r="H52" s="147" t="n">
        <v>30.25</v>
      </c>
      <c r="I52" s="147" t="n">
        <v>29.25</v>
      </c>
      <c r="J52" s="157" t="n">
        <v>29.375</v>
      </c>
      <c r="K52" s="147" t="n">
        <v>29.25</v>
      </c>
      <c r="L52" s="147" t="n">
        <v>29.5</v>
      </c>
      <c r="M52" s="147" t="n">
        <v>32.5</v>
      </c>
      <c r="N52" s="147" t="n">
        <v>41.5</v>
      </c>
      <c r="O52" s="157" t="n">
        <v>52.5</v>
      </c>
      <c r="P52" s="147" t="n">
        <v>49</v>
      </c>
      <c r="Q52" s="147" t="n">
        <v>56</v>
      </c>
      <c r="R52" s="147" t="n">
        <v>46.5</v>
      </c>
      <c r="S52" s="157" t="n">
        <v>32.6666666666667</v>
      </c>
      <c r="T52" s="147" t="n">
        <v>33.5</v>
      </c>
      <c r="U52" s="147" t="n">
        <v>32</v>
      </c>
      <c r="V52" s="147" t="n">
        <v>32.5</v>
      </c>
      <c r="W52" s="182" t="n">
        <v>36.8303921568627</v>
      </c>
      <c r="X52" s="182" t="n">
        <v>38.0245098039216</v>
      </c>
      <c r="Y52" s="182" t="n">
        <v>37.8410402684564</v>
      </c>
      <c r="Z52" s="182" t="n">
        <v>38.5569803921569</v>
      </c>
      <c r="AA52" s="182" t="n">
        <v>39.1459705882353</v>
      </c>
      <c r="AB52" s="182" t="n">
        <v>39.763671875</v>
      </c>
      <c r="AC52" s="155" t="n">
        <v>38.3686558247594</v>
      </c>
      <c r="AF52" s="124"/>
      <c r="AG52" s="124" t="n">
        <v>30.25</v>
      </c>
      <c r="AH52" s="124" t="n">
        <v>29.25</v>
      </c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</row>
    <row r="53" customFormat="false" ht="11.25" hidden="true" customHeight="true" outlineLevel="0" collapsed="false">
      <c r="A53" s="152" t="s">
        <v>159</v>
      </c>
      <c r="B53" s="123" t="n">
        <v>55</v>
      </c>
      <c r="C53" s="182" t="n">
        <v>25.5173913043478</v>
      </c>
      <c r="D53" s="182" t="n">
        <v>27</v>
      </c>
      <c r="E53" s="182" t="n">
        <v>32</v>
      </c>
      <c r="F53" s="182" t="n">
        <v>28.1971739130435</v>
      </c>
      <c r="G53" s="147" t="n">
        <v>31.125</v>
      </c>
      <c r="H53" s="182" t="n">
        <v>31.75</v>
      </c>
      <c r="I53" s="182" t="n">
        <v>30.5</v>
      </c>
      <c r="J53" s="147" t="n">
        <v>31</v>
      </c>
      <c r="K53" s="182" t="n">
        <v>30.5</v>
      </c>
      <c r="L53" s="182" t="n">
        <v>31.5</v>
      </c>
      <c r="M53" s="182" t="n">
        <v>35.5</v>
      </c>
      <c r="N53" s="182" t="n">
        <v>46.5</v>
      </c>
      <c r="O53" s="147" t="n">
        <v>61</v>
      </c>
      <c r="P53" s="182" t="n">
        <v>56</v>
      </c>
      <c r="Q53" s="182" t="n">
        <v>66</v>
      </c>
      <c r="R53" s="182" t="n">
        <v>53.5</v>
      </c>
      <c r="S53" s="147" t="n">
        <v>34.8333333333333</v>
      </c>
      <c r="T53" s="182" t="n">
        <v>36</v>
      </c>
      <c r="U53" s="182" t="n">
        <v>34</v>
      </c>
      <c r="V53" s="182" t="n">
        <v>34.5</v>
      </c>
      <c r="W53" s="182" t="n">
        <v>40.5470588235294</v>
      </c>
      <c r="X53" s="182" t="n">
        <v>41.3598039215686</v>
      </c>
      <c r="Y53" s="182" t="n">
        <v>41.036610738255</v>
      </c>
      <c r="Z53" s="182" t="n">
        <v>41.8561960784314</v>
      </c>
      <c r="AA53" s="182" t="n">
        <v>42.3069607843137</v>
      </c>
      <c r="AB53" s="182" t="n">
        <v>42.7498046875</v>
      </c>
      <c r="AC53" s="155" t="n">
        <v>41.577040048678</v>
      </c>
      <c r="AF53" s="124"/>
      <c r="AG53" s="124" t="n">
        <v>31.75</v>
      </c>
      <c r="AH53" s="124" t="n">
        <v>30.5</v>
      </c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  <c r="GN53" s="124"/>
      <c r="GO53" s="124"/>
      <c r="GP53" s="124"/>
      <c r="GQ53" s="124"/>
      <c r="GR53" s="124"/>
      <c r="GS53" s="124"/>
      <c r="GT53" s="124"/>
      <c r="GU53" s="124"/>
      <c r="GV53" s="124"/>
      <c r="GW53" s="124"/>
      <c r="GX53" s="124"/>
      <c r="GY53" s="124"/>
      <c r="GZ53" s="124"/>
      <c r="HA53" s="124"/>
      <c r="HB53" s="124"/>
      <c r="HC53" s="124"/>
      <c r="HD53" s="124"/>
      <c r="HE53" s="124"/>
      <c r="HF53" s="124"/>
      <c r="HG53" s="124"/>
      <c r="HH53" s="124"/>
      <c r="HI53" s="124"/>
      <c r="HJ53" s="124"/>
      <c r="HK53" s="124"/>
      <c r="HL53" s="124"/>
      <c r="HM53" s="124"/>
      <c r="HN53" s="124"/>
      <c r="HO53" s="124"/>
      <c r="HP53" s="124"/>
      <c r="HQ53" s="124"/>
      <c r="HR53" s="124"/>
      <c r="HS53" s="124"/>
      <c r="HT53" s="124"/>
      <c r="HU53" s="124"/>
      <c r="HV53" s="124"/>
      <c r="HW53" s="124"/>
      <c r="HX53" s="124"/>
      <c r="HY53" s="124"/>
      <c r="HZ53" s="124"/>
      <c r="IA53" s="124"/>
      <c r="IB53" s="124"/>
      <c r="IC53" s="124"/>
      <c r="ID53" s="124"/>
      <c r="IE53" s="124"/>
      <c r="IF53" s="124"/>
      <c r="IG53" s="124"/>
      <c r="IH53" s="124"/>
      <c r="II53" s="124"/>
      <c r="IJ53" s="124"/>
      <c r="IK53" s="124"/>
      <c r="IL53" s="124"/>
      <c r="IM53" s="124"/>
      <c r="IN53" s="124"/>
      <c r="IO53" s="124"/>
      <c r="IP53" s="124"/>
      <c r="IQ53" s="124"/>
      <c r="IR53" s="124"/>
      <c r="IS53" s="124"/>
      <c r="IT53" s="124"/>
      <c r="IU53" s="124"/>
      <c r="IV53" s="124"/>
      <c r="IW53" s="124"/>
    </row>
    <row r="54" customFormat="false" ht="11.25" hidden="true" customHeight="true" outlineLevel="0" collapsed="false">
      <c r="A54" s="152"/>
      <c r="C54" s="182"/>
      <c r="D54" s="182"/>
      <c r="E54" s="182"/>
      <c r="F54" s="182"/>
      <c r="G54" s="147"/>
      <c r="H54" s="182"/>
      <c r="I54" s="182"/>
      <c r="J54" s="147"/>
      <c r="K54" s="182"/>
      <c r="L54" s="182"/>
      <c r="M54" s="182"/>
      <c r="N54" s="182"/>
      <c r="O54" s="147"/>
      <c r="P54" s="182"/>
      <c r="Q54" s="182"/>
      <c r="R54" s="182"/>
      <c r="S54" s="147"/>
      <c r="T54" s="182"/>
      <c r="U54" s="182"/>
      <c r="V54" s="182"/>
      <c r="W54" s="182"/>
      <c r="X54" s="182"/>
      <c r="Y54" s="182"/>
      <c r="Z54" s="182"/>
      <c r="AA54" s="182"/>
      <c r="AB54" s="182"/>
      <c r="AC54" s="155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  <c r="DE54" s="124"/>
      <c r="DF54" s="124"/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124"/>
      <c r="FY54" s="124"/>
      <c r="FZ54" s="124"/>
      <c r="GA54" s="124"/>
      <c r="GB54" s="124"/>
      <c r="GC54" s="124"/>
      <c r="GD54" s="124"/>
      <c r="GE54" s="124"/>
      <c r="GF54" s="124"/>
      <c r="GG54" s="124"/>
      <c r="GH54" s="124"/>
      <c r="GI54" s="124"/>
      <c r="GJ54" s="124"/>
      <c r="GK54" s="124"/>
      <c r="GL54" s="124"/>
      <c r="GM54" s="124"/>
      <c r="GN54" s="124"/>
      <c r="GO54" s="124"/>
      <c r="GP54" s="124"/>
      <c r="GQ54" s="124"/>
      <c r="GR54" s="124"/>
      <c r="GS54" s="124"/>
      <c r="GT54" s="124"/>
      <c r="GU54" s="124"/>
      <c r="GV54" s="124"/>
      <c r="GW54" s="124"/>
      <c r="GX54" s="124"/>
      <c r="GY54" s="124"/>
      <c r="GZ54" s="124"/>
      <c r="HA54" s="124"/>
      <c r="HB54" s="124"/>
      <c r="HC54" s="124"/>
      <c r="HD54" s="124"/>
      <c r="HE54" s="124"/>
      <c r="HF54" s="124"/>
      <c r="HG54" s="124"/>
      <c r="HH54" s="124"/>
      <c r="HI54" s="124"/>
      <c r="HJ54" s="124"/>
      <c r="HK54" s="124"/>
      <c r="HL54" s="124"/>
      <c r="HM54" s="124"/>
      <c r="HN54" s="124"/>
      <c r="HO54" s="124"/>
      <c r="HP54" s="124"/>
      <c r="HQ54" s="124"/>
      <c r="HR54" s="124"/>
      <c r="HS54" s="124"/>
      <c r="HT54" s="124"/>
      <c r="HU54" s="124"/>
      <c r="HV54" s="124"/>
      <c r="HW54" s="124"/>
      <c r="HX54" s="124"/>
      <c r="HY54" s="124"/>
      <c r="HZ54" s="124"/>
      <c r="IA54" s="124"/>
      <c r="IB54" s="124"/>
      <c r="IC54" s="124"/>
      <c r="ID54" s="124"/>
      <c r="IE54" s="124"/>
      <c r="IF54" s="124"/>
      <c r="IG54" s="124"/>
      <c r="IH54" s="124"/>
      <c r="II54" s="124"/>
      <c r="IJ54" s="124"/>
      <c r="IK54" s="124"/>
      <c r="IL54" s="124"/>
      <c r="IM54" s="124"/>
      <c r="IN54" s="124"/>
      <c r="IO54" s="124"/>
      <c r="IP54" s="124"/>
      <c r="IQ54" s="124"/>
      <c r="IR54" s="124"/>
      <c r="IS54" s="124"/>
      <c r="IT54" s="124"/>
      <c r="IU54" s="124"/>
      <c r="IV54" s="124"/>
      <c r="IW54" s="124"/>
    </row>
    <row r="55" customFormat="false" ht="11.25" hidden="true" customHeight="true" outlineLevel="0" collapsed="false">
      <c r="A55" s="152" t="s">
        <v>162</v>
      </c>
      <c r="C55" s="182"/>
      <c r="D55" s="182"/>
      <c r="E55" s="182"/>
      <c r="F55" s="182"/>
      <c r="G55" s="147"/>
      <c r="H55" s="182"/>
      <c r="I55" s="182"/>
      <c r="J55" s="147"/>
      <c r="K55" s="182"/>
      <c r="L55" s="182"/>
      <c r="M55" s="182"/>
      <c r="N55" s="182"/>
      <c r="O55" s="147"/>
      <c r="P55" s="182"/>
      <c r="Q55" s="182"/>
      <c r="R55" s="182"/>
      <c r="S55" s="147"/>
      <c r="T55" s="182"/>
      <c r="U55" s="182"/>
      <c r="V55" s="182"/>
      <c r="W55" s="182"/>
      <c r="X55" s="182"/>
      <c r="Y55" s="182"/>
      <c r="Z55" s="182"/>
      <c r="AA55" s="182"/>
      <c r="AB55" s="182"/>
      <c r="AC55" s="155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4"/>
      <c r="FU55" s="124"/>
      <c r="FV55" s="124"/>
      <c r="FW55" s="124"/>
      <c r="FX55" s="124"/>
      <c r="FY55" s="124"/>
      <c r="FZ55" s="124"/>
      <c r="GA55" s="124"/>
      <c r="GB55" s="124"/>
      <c r="GC55" s="124"/>
      <c r="GD55" s="124"/>
      <c r="GE55" s="124"/>
      <c r="GF55" s="124"/>
      <c r="GG55" s="124"/>
      <c r="GH55" s="124"/>
      <c r="GI55" s="124"/>
      <c r="GJ55" s="124"/>
      <c r="GK55" s="124"/>
      <c r="GL55" s="124"/>
      <c r="GM55" s="124"/>
      <c r="GN55" s="124"/>
      <c r="GO55" s="124"/>
      <c r="GP55" s="124"/>
      <c r="GQ55" s="124"/>
      <c r="GR55" s="124"/>
      <c r="GS55" s="124"/>
      <c r="GT55" s="124"/>
      <c r="GU55" s="124"/>
      <c r="GV55" s="124"/>
      <c r="GW55" s="124"/>
      <c r="GX55" s="124"/>
      <c r="GY55" s="124"/>
      <c r="GZ55" s="124"/>
      <c r="HA55" s="124"/>
      <c r="HB55" s="124"/>
      <c r="HC55" s="124"/>
      <c r="HD55" s="124"/>
      <c r="HE55" s="124"/>
      <c r="HF55" s="124"/>
      <c r="HG55" s="124"/>
      <c r="HH55" s="124"/>
      <c r="HI55" s="124"/>
      <c r="HJ55" s="124"/>
      <c r="HK55" s="124"/>
      <c r="HL55" s="124"/>
      <c r="HM55" s="124"/>
      <c r="HN55" s="124"/>
      <c r="HO55" s="124"/>
      <c r="HP55" s="124"/>
      <c r="HQ55" s="124"/>
      <c r="HR55" s="124"/>
      <c r="HS55" s="124"/>
      <c r="HT55" s="124"/>
      <c r="HU55" s="124"/>
      <c r="HV55" s="124"/>
      <c r="HW55" s="124"/>
      <c r="HX55" s="124"/>
      <c r="HY55" s="124"/>
      <c r="HZ55" s="124"/>
      <c r="IA55" s="124"/>
      <c r="IB55" s="124"/>
      <c r="IC55" s="124"/>
      <c r="ID55" s="124"/>
      <c r="IE55" s="124"/>
      <c r="IF55" s="124"/>
      <c r="IG55" s="124"/>
      <c r="IH55" s="124"/>
      <c r="II55" s="124"/>
      <c r="IJ55" s="124"/>
      <c r="IK55" s="124"/>
      <c r="IL55" s="124"/>
      <c r="IM55" s="124"/>
      <c r="IN55" s="124"/>
      <c r="IO55" s="124"/>
      <c r="IP55" s="124"/>
      <c r="IQ55" s="124"/>
      <c r="IR55" s="124"/>
      <c r="IS55" s="124"/>
      <c r="IT55" s="124"/>
      <c r="IU55" s="124"/>
      <c r="IV55" s="124"/>
      <c r="IW55" s="124"/>
    </row>
    <row r="56" customFormat="false" ht="11.25" hidden="true" customHeight="true" outlineLevel="0" collapsed="false">
      <c r="A56" s="152" t="s">
        <v>162</v>
      </c>
      <c r="B56" s="123" t="n">
        <v>44.875</v>
      </c>
      <c r="C56" s="182" t="n">
        <v>35.2608695652174</v>
      </c>
      <c r="D56" s="182" t="n">
        <v>39.6999969482422</v>
      </c>
      <c r="E56" s="182" t="n">
        <v>47.0499992370606</v>
      </c>
      <c r="F56" s="182" t="n">
        <v>40.7442740398905</v>
      </c>
      <c r="G56" s="147" t="n">
        <v>47.8516263580322</v>
      </c>
      <c r="H56" s="182" t="n">
        <v>48.1285139465332</v>
      </c>
      <c r="I56" s="182" t="n">
        <v>47.5747387695313</v>
      </c>
      <c r="J56" s="147" t="n">
        <v>44.6416679382324</v>
      </c>
      <c r="K56" s="182" t="n">
        <v>46.1690594482422</v>
      </c>
      <c r="L56" s="182" t="n">
        <v>43.1142764282227</v>
      </c>
      <c r="M56" s="182" t="n">
        <v>43.5892880249023</v>
      </c>
      <c r="N56" s="182" t="n">
        <v>44.4471124883617</v>
      </c>
      <c r="O56" s="147" t="n">
        <v>47.4078274488063</v>
      </c>
      <c r="P56" s="182" t="n">
        <v>47.0589868666173</v>
      </c>
      <c r="Q56" s="182" t="n">
        <v>47.7566680309953</v>
      </c>
      <c r="R56" s="182" t="n">
        <v>47.737491315721</v>
      </c>
      <c r="S56" s="147" t="n">
        <v>50.9277660969759</v>
      </c>
      <c r="T56" s="182" t="n">
        <v>46.3810267359609</v>
      </c>
      <c r="U56" s="182" t="n">
        <v>51.2392799909949</v>
      </c>
      <c r="V56" s="182" t="n">
        <v>55.162991563972</v>
      </c>
      <c r="W56" s="182" t="n">
        <v>47.3214089020225</v>
      </c>
      <c r="X56" s="182" t="n">
        <v>45.15366108628</v>
      </c>
      <c r="Y56" s="182" t="n">
        <v>44.9721064803502</v>
      </c>
      <c r="Z56" s="182" t="n">
        <v>43.6529974257539</v>
      </c>
      <c r="AA56" s="182" t="n">
        <v>41.3409607073</v>
      </c>
      <c r="AB56" s="182" t="n">
        <v>44.0499487043209</v>
      </c>
      <c r="AC56" s="155" t="n">
        <v>43.2908397764779</v>
      </c>
      <c r="AF56" s="124"/>
      <c r="AG56" s="124" t="n">
        <v>48.1285139465332</v>
      </c>
      <c r="AH56" s="124" t="n">
        <v>47.5747387695313</v>
      </c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  <c r="CR56" s="1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4"/>
      <c r="DE56" s="124"/>
      <c r="DF56" s="124"/>
      <c r="DG56" s="124"/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124"/>
      <c r="EG56" s="124"/>
      <c r="EH56" s="124"/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4"/>
      <c r="FO56" s="124"/>
      <c r="FP56" s="124"/>
      <c r="FQ56" s="1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4"/>
      <c r="GP56" s="124"/>
      <c r="GQ56" s="124"/>
      <c r="GR56" s="124"/>
      <c r="GS56" s="124"/>
      <c r="GT56" s="124"/>
      <c r="GU56" s="1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4"/>
      <c r="HH56" s="124"/>
      <c r="HI56" s="124"/>
      <c r="HJ56" s="124"/>
      <c r="HK56" s="124"/>
      <c r="HL56" s="124"/>
      <c r="HM56" s="1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4"/>
      <c r="IL56" s="124"/>
      <c r="IM56" s="124"/>
      <c r="IN56" s="124"/>
      <c r="IO56" s="124"/>
      <c r="IP56" s="124"/>
      <c r="IQ56" s="124"/>
      <c r="IR56" s="124"/>
      <c r="IS56" s="124"/>
      <c r="IT56" s="124"/>
      <c r="IU56" s="124"/>
      <c r="IV56" s="124"/>
      <c r="IW56" s="124"/>
    </row>
    <row r="57" customFormat="false" ht="11.25" hidden="true" customHeight="true" outlineLevel="0" collapsed="false">
      <c r="A57" s="152"/>
      <c r="C57" s="182"/>
      <c r="D57" s="182"/>
      <c r="E57" s="182"/>
      <c r="F57" s="182"/>
      <c r="G57" s="147"/>
      <c r="H57" s="182"/>
      <c r="I57" s="182"/>
      <c r="J57" s="147"/>
      <c r="K57" s="182"/>
      <c r="L57" s="182"/>
      <c r="M57" s="182"/>
      <c r="N57" s="182"/>
      <c r="O57" s="147"/>
      <c r="P57" s="182"/>
      <c r="Q57" s="182"/>
      <c r="R57" s="182"/>
      <c r="S57" s="147"/>
      <c r="T57" s="182"/>
      <c r="U57" s="182"/>
      <c r="V57" s="182"/>
      <c r="W57" s="182"/>
      <c r="X57" s="182"/>
      <c r="Y57" s="182"/>
      <c r="Z57" s="182"/>
      <c r="AA57" s="182"/>
      <c r="AB57" s="182"/>
      <c r="AC57" s="155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4"/>
      <c r="IP57" s="124"/>
      <c r="IQ57" s="124"/>
      <c r="IR57" s="124"/>
      <c r="IS57" s="124"/>
      <c r="IT57" s="124"/>
      <c r="IU57" s="124"/>
      <c r="IV57" s="124"/>
      <c r="IW57" s="124"/>
    </row>
    <row r="58" customFormat="false" ht="11.25" hidden="true" customHeight="true" outlineLevel="0" collapsed="false">
      <c r="A58" s="152"/>
      <c r="C58" s="182"/>
      <c r="D58" s="182"/>
      <c r="E58" s="182"/>
      <c r="F58" s="182"/>
      <c r="G58" s="147"/>
      <c r="H58" s="182"/>
      <c r="I58" s="182"/>
      <c r="J58" s="147"/>
      <c r="K58" s="182"/>
      <c r="L58" s="182"/>
      <c r="M58" s="182"/>
      <c r="N58" s="182"/>
      <c r="O58" s="147"/>
      <c r="P58" s="182"/>
      <c r="Q58" s="182"/>
      <c r="R58" s="182"/>
      <c r="S58" s="147"/>
      <c r="T58" s="182"/>
      <c r="U58" s="182"/>
      <c r="V58" s="182"/>
      <c r="W58" s="182"/>
      <c r="X58" s="182"/>
      <c r="Y58" s="182"/>
      <c r="Z58" s="182"/>
      <c r="AA58" s="182"/>
      <c r="AB58" s="182"/>
      <c r="AC58" s="155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  <c r="CL58" s="124"/>
      <c r="CM58" s="124"/>
      <c r="CN58" s="124"/>
      <c r="CO58" s="124"/>
      <c r="CP58" s="124"/>
      <c r="CQ58" s="124"/>
      <c r="CR58" s="124"/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  <c r="DE58" s="124"/>
      <c r="DF58" s="124"/>
      <c r="DG58" s="124"/>
      <c r="DH58" s="124"/>
      <c r="DI58" s="124"/>
      <c r="DJ58" s="124"/>
      <c r="DK58" s="124"/>
      <c r="DL58" s="124"/>
      <c r="DM58" s="124"/>
      <c r="DN58" s="124"/>
      <c r="DO58" s="124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124"/>
      <c r="FW58" s="124"/>
      <c r="FX58" s="124"/>
      <c r="FY58" s="124"/>
      <c r="FZ58" s="124"/>
      <c r="GA58" s="124"/>
      <c r="GB58" s="124"/>
      <c r="GC58" s="124"/>
      <c r="GD58" s="124"/>
      <c r="GE58" s="124"/>
      <c r="GF58" s="124"/>
      <c r="GG58" s="124"/>
      <c r="GH58" s="124"/>
      <c r="GI58" s="124"/>
      <c r="GJ58" s="124"/>
      <c r="GK58" s="124"/>
      <c r="GL58" s="124"/>
      <c r="GM58" s="124"/>
      <c r="GN58" s="124"/>
      <c r="GO58" s="124"/>
      <c r="GP58" s="124"/>
      <c r="GQ58" s="124"/>
      <c r="GR58" s="124"/>
      <c r="GS58" s="124"/>
      <c r="GT58" s="124"/>
      <c r="GU58" s="124"/>
      <c r="GV58" s="124"/>
      <c r="GW58" s="124"/>
      <c r="GX58" s="124"/>
      <c r="GY58" s="124"/>
      <c r="GZ58" s="124"/>
      <c r="HA58" s="124"/>
      <c r="HB58" s="124"/>
      <c r="HC58" s="124"/>
      <c r="HD58" s="124"/>
      <c r="HE58" s="124"/>
      <c r="HF58" s="124"/>
      <c r="HG58" s="124"/>
      <c r="HH58" s="124"/>
      <c r="HI58" s="124"/>
      <c r="HJ58" s="124"/>
      <c r="HK58" s="124"/>
      <c r="HL58" s="124"/>
      <c r="HM58" s="124"/>
      <c r="HN58" s="124"/>
      <c r="HO58" s="124"/>
      <c r="HP58" s="124"/>
      <c r="HQ58" s="124"/>
      <c r="HR58" s="124"/>
      <c r="HS58" s="124"/>
      <c r="HT58" s="124"/>
      <c r="HU58" s="124"/>
      <c r="HV58" s="124"/>
      <c r="HW58" s="124"/>
      <c r="HX58" s="124"/>
      <c r="HY58" s="124"/>
      <c r="HZ58" s="124"/>
      <c r="IA58" s="124"/>
      <c r="IB58" s="124"/>
      <c r="IC58" s="124"/>
      <c r="ID58" s="124"/>
      <c r="IE58" s="124"/>
      <c r="IF58" s="124"/>
      <c r="IG58" s="124"/>
      <c r="IH58" s="124"/>
      <c r="II58" s="124"/>
      <c r="IJ58" s="124"/>
      <c r="IK58" s="124"/>
      <c r="IL58" s="124"/>
      <c r="IM58" s="124"/>
      <c r="IN58" s="124"/>
      <c r="IO58" s="124"/>
      <c r="IP58" s="124"/>
      <c r="IQ58" s="124"/>
      <c r="IR58" s="124"/>
      <c r="IS58" s="124"/>
      <c r="IT58" s="124"/>
      <c r="IU58" s="124"/>
      <c r="IV58" s="124"/>
      <c r="IW58" s="124"/>
    </row>
    <row r="59" customFormat="false" ht="11.25" hidden="true" customHeight="true" outlineLevel="0" collapsed="false">
      <c r="A59" s="152"/>
      <c r="C59" s="182"/>
      <c r="D59" s="182"/>
      <c r="E59" s="182"/>
      <c r="F59" s="182"/>
      <c r="G59" s="147"/>
      <c r="H59" s="182"/>
      <c r="I59" s="182"/>
      <c r="J59" s="147"/>
      <c r="K59" s="182"/>
      <c r="L59" s="182"/>
      <c r="M59" s="182"/>
      <c r="N59" s="182"/>
      <c r="O59" s="147"/>
      <c r="P59" s="182"/>
      <c r="Q59" s="182"/>
      <c r="R59" s="182"/>
      <c r="S59" s="147"/>
      <c r="T59" s="182"/>
      <c r="U59" s="182"/>
      <c r="V59" s="182"/>
      <c r="W59" s="182"/>
      <c r="X59" s="182"/>
      <c r="Y59" s="182"/>
      <c r="Z59" s="182"/>
      <c r="AA59" s="182"/>
      <c r="AB59" s="182"/>
      <c r="AC59" s="155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  <c r="HI59" s="124"/>
      <c r="HJ59" s="124"/>
      <c r="HK59" s="124"/>
      <c r="HL59" s="124"/>
      <c r="HM59" s="124"/>
      <c r="HN59" s="124"/>
      <c r="HO59" s="124"/>
      <c r="HP59" s="124"/>
      <c r="HQ59" s="124"/>
      <c r="HR59" s="124"/>
      <c r="HS59" s="124"/>
      <c r="HT59" s="124"/>
      <c r="HU59" s="124"/>
      <c r="HV59" s="124"/>
      <c r="HW59" s="124"/>
      <c r="HX59" s="124"/>
      <c r="HY59" s="124"/>
      <c r="HZ59" s="124"/>
      <c r="IA59" s="124"/>
      <c r="IB59" s="124"/>
      <c r="IC59" s="124"/>
      <c r="ID59" s="124"/>
      <c r="IE59" s="124"/>
      <c r="IF59" s="124"/>
      <c r="IG59" s="124"/>
      <c r="IH59" s="124"/>
      <c r="II59" s="124"/>
      <c r="IJ59" s="124"/>
      <c r="IK59" s="124"/>
      <c r="IL59" s="124"/>
      <c r="IM59" s="124"/>
      <c r="IN59" s="124"/>
      <c r="IO59" s="124"/>
      <c r="IP59" s="124"/>
      <c r="IQ59" s="124"/>
      <c r="IR59" s="124"/>
      <c r="IS59" s="124"/>
      <c r="IT59" s="124"/>
      <c r="IU59" s="124"/>
      <c r="IV59" s="124"/>
      <c r="IW59" s="124"/>
    </row>
    <row r="60" customFormat="false" ht="11.25" hidden="true" customHeight="true" outlineLevel="0" collapsed="false">
      <c r="A60" s="152"/>
      <c r="C60" s="182"/>
      <c r="D60" s="182"/>
      <c r="E60" s="182"/>
      <c r="F60" s="182"/>
      <c r="G60" s="147"/>
      <c r="H60" s="182"/>
      <c r="I60" s="182"/>
      <c r="J60" s="147"/>
      <c r="K60" s="182"/>
      <c r="L60" s="182"/>
      <c r="M60" s="182"/>
      <c r="N60" s="182"/>
      <c r="O60" s="147"/>
      <c r="P60" s="182"/>
      <c r="Q60" s="182"/>
      <c r="R60" s="182"/>
      <c r="S60" s="147"/>
      <c r="T60" s="182"/>
      <c r="U60" s="182"/>
      <c r="V60" s="182"/>
      <c r="W60" s="182"/>
      <c r="X60" s="182"/>
      <c r="Y60" s="182"/>
      <c r="Z60" s="182"/>
      <c r="AA60" s="182"/>
      <c r="AB60" s="182"/>
      <c r="AC60" s="155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  <c r="CR60" s="124"/>
      <c r="CS60" s="124"/>
      <c r="CT60" s="124"/>
      <c r="CU60" s="124"/>
      <c r="CV60" s="124"/>
      <c r="CW60" s="124"/>
      <c r="CX60" s="124"/>
      <c r="CY60" s="124"/>
      <c r="CZ60" s="124"/>
      <c r="DA60" s="124"/>
      <c r="DB60" s="124"/>
      <c r="DC60" s="124"/>
      <c r="DD60" s="124"/>
      <c r="DE60" s="124"/>
      <c r="DF60" s="124"/>
      <c r="DG60" s="124"/>
      <c r="DH60" s="124"/>
      <c r="DI60" s="124"/>
      <c r="DJ60" s="124"/>
      <c r="DK60" s="124"/>
      <c r="DL60" s="124"/>
      <c r="DM60" s="124"/>
      <c r="DN60" s="124"/>
      <c r="DO60" s="124"/>
      <c r="DP60" s="124"/>
      <c r="DQ60" s="124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24"/>
      <c r="GV60" s="124"/>
      <c r="GW60" s="124"/>
      <c r="GX60" s="124"/>
      <c r="GY60" s="124"/>
      <c r="GZ60" s="124"/>
      <c r="HA60" s="124"/>
      <c r="HB60" s="124"/>
      <c r="HC60" s="124"/>
      <c r="HD60" s="124"/>
      <c r="HE60" s="124"/>
      <c r="HF60" s="124"/>
      <c r="HG60" s="124"/>
      <c r="HH60" s="124"/>
      <c r="HI60" s="124"/>
      <c r="HJ60" s="124"/>
      <c r="HK60" s="124"/>
      <c r="HL60" s="124"/>
      <c r="HM60" s="124"/>
      <c r="HN60" s="124"/>
      <c r="HO60" s="124"/>
      <c r="HP60" s="124"/>
      <c r="HQ60" s="124"/>
      <c r="HR60" s="124"/>
      <c r="HS60" s="124"/>
      <c r="HT60" s="124"/>
      <c r="HU60" s="124"/>
      <c r="HV60" s="124"/>
      <c r="HW60" s="124"/>
      <c r="HX60" s="124"/>
      <c r="HY60" s="124"/>
      <c r="HZ60" s="124"/>
      <c r="IA60" s="124"/>
      <c r="IB60" s="124"/>
      <c r="IC60" s="124"/>
      <c r="ID60" s="124"/>
      <c r="IE60" s="124"/>
      <c r="IF60" s="124"/>
      <c r="IG60" s="124"/>
      <c r="IH60" s="124"/>
      <c r="II60" s="124"/>
      <c r="IJ60" s="124"/>
      <c r="IK60" s="124"/>
      <c r="IL60" s="124"/>
      <c r="IM60" s="124"/>
      <c r="IN60" s="124"/>
      <c r="IO60" s="124"/>
      <c r="IP60" s="124"/>
      <c r="IQ60" s="124"/>
      <c r="IR60" s="124"/>
      <c r="IS60" s="124"/>
      <c r="IT60" s="124"/>
      <c r="IU60" s="124"/>
      <c r="IV60" s="124"/>
      <c r="IW60" s="124"/>
    </row>
    <row r="61" customFormat="false" ht="11.25" hidden="true" customHeight="true" outlineLevel="0" collapsed="false">
      <c r="A61" s="152"/>
      <c r="C61" s="182"/>
      <c r="D61" s="182"/>
      <c r="E61" s="182"/>
      <c r="F61" s="182"/>
      <c r="G61" s="147"/>
      <c r="H61" s="182"/>
      <c r="I61" s="182"/>
      <c r="J61" s="147"/>
      <c r="K61" s="182"/>
      <c r="L61" s="182"/>
      <c r="M61" s="182"/>
      <c r="N61" s="182"/>
      <c r="O61" s="147"/>
      <c r="P61" s="182"/>
      <c r="Q61" s="182"/>
      <c r="R61" s="182"/>
      <c r="S61" s="147"/>
      <c r="T61" s="182"/>
      <c r="U61" s="182"/>
      <c r="V61" s="182"/>
      <c r="W61" s="182"/>
      <c r="X61" s="182"/>
      <c r="Y61" s="182"/>
      <c r="Z61" s="182"/>
      <c r="AA61" s="182"/>
      <c r="AB61" s="182"/>
      <c r="AC61" s="155"/>
    </row>
    <row r="62" customFormat="false" ht="12" hidden="true" customHeight="true" outlineLevel="0" collapsed="false">
      <c r="A62" s="152"/>
      <c r="B62" s="173"/>
      <c r="C62" s="182"/>
      <c r="D62" s="182"/>
      <c r="E62" s="182"/>
      <c r="F62" s="182"/>
      <c r="G62" s="147"/>
      <c r="H62" s="182"/>
      <c r="I62" s="182"/>
      <c r="J62" s="147"/>
      <c r="K62" s="182"/>
      <c r="L62" s="182"/>
      <c r="M62" s="182"/>
      <c r="N62" s="182"/>
      <c r="O62" s="147"/>
      <c r="P62" s="182"/>
      <c r="Q62" s="182"/>
      <c r="R62" s="182"/>
      <c r="S62" s="147"/>
      <c r="T62" s="182"/>
      <c r="U62" s="182"/>
      <c r="V62" s="182"/>
      <c r="W62" s="182"/>
      <c r="X62" s="182"/>
      <c r="Y62" s="182"/>
      <c r="Z62" s="182"/>
      <c r="AA62" s="182"/>
      <c r="AB62" s="182"/>
      <c r="AC62" s="155"/>
    </row>
    <row r="63" customFormat="false" ht="12" hidden="true" customHeight="true" outlineLevel="0" collapsed="false">
      <c r="A63" s="158"/>
      <c r="C63" s="184"/>
      <c r="D63" s="184"/>
      <c r="E63" s="184"/>
      <c r="F63" s="184"/>
      <c r="G63" s="160"/>
      <c r="H63" s="184"/>
      <c r="I63" s="184"/>
      <c r="J63" s="160"/>
      <c r="K63" s="184"/>
      <c r="L63" s="184"/>
      <c r="M63" s="184"/>
      <c r="N63" s="184"/>
      <c r="O63" s="160"/>
      <c r="P63" s="184"/>
      <c r="Q63" s="184"/>
      <c r="R63" s="184"/>
      <c r="S63" s="160"/>
      <c r="T63" s="184"/>
      <c r="U63" s="184"/>
      <c r="V63" s="184"/>
      <c r="W63" s="184"/>
      <c r="X63" s="184"/>
      <c r="Y63" s="184"/>
      <c r="Z63" s="184"/>
      <c r="AA63" s="184"/>
      <c r="AB63" s="184"/>
      <c r="AC63" s="162"/>
    </row>
    <row r="64" customFormat="false" ht="11.25" hidden="true" customHeight="false" outlineLevel="0" collapsed="false"/>
    <row r="65" customFormat="false" ht="13.5" hidden="false" customHeight="true" outlineLevel="0" collapsed="false">
      <c r="A65" s="185" t="s">
        <v>164</v>
      </c>
      <c r="F65" s="123" t="s">
        <v>165</v>
      </c>
    </row>
    <row r="66" customFormat="false" ht="11.25" hidden="false" customHeight="true" outlineLevel="0" collapsed="false">
      <c r="A66" s="186" t="s">
        <v>165</v>
      </c>
      <c r="B66" s="187"/>
      <c r="C66" s="188" t="str">
        <f aca="false">C8</f>
        <v>Oct 01</v>
      </c>
      <c r="D66" s="188" t="str">
        <f aca="false">D8</f>
        <v>Nov 01</v>
      </c>
      <c r="E66" s="188" t="str">
        <f aca="false">E8</f>
        <v>Dec 01</v>
      </c>
      <c r="F66" s="188" t="str">
        <f aca="false">F8</f>
        <v>2001 Total</v>
      </c>
      <c r="G66" s="188" t="str">
        <f aca="false">G8</f>
        <v>Jan-Feb '02</v>
      </c>
      <c r="H66" s="188" t="n">
        <f aca="false">H8</f>
        <v>37257</v>
      </c>
      <c r="I66" s="188" t="n">
        <f aca="false">I8</f>
        <v>37288</v>
      </c>
      <c r="J66" s="188" t="str">
        <f aca="false">J8</f>
        <v>Mar-Apr '02</v>
      </c>
      <c r="K66" s="188" t="n">
        <f aca="false">K8</f>
        <v>37316</v>
      </c>
      <c r="L66" s="188" t="n">
        <f aca="false">L8</f>
        <v>37347</v>
      </c>
      <c r="M66" s="188" t="n">
        <f aca="false">M8</f>
        <v>37377</v>
      </c>
      <c r="N66" s="188" t="n">
        <f aca="false">N8</f>
        <v>37408</v>
      </c>
      <c r="O66" s="188" t="str">
        <f aca="false">O8</f>
        <v>Jul-Aug '02</v>
      </c>
      <c r="P66" s="188" t="n">
        <f aca="false">P8</f>
        <v>37438</v>
      </c>
      <c r="Q66" s="188" t="n">
        <f aca="false">Q8</f>
        <v>37469</v>
      </c>
      <c r="R66" s="188" t="n">
        <f aca="false">R8</f>
        <v>37500</v>
      </c>
      <c r="S66" s="188" t="str">
        <f aca="false">S8</f>
        <v>Oct-Dec '02</v>
      </c>
      <c r="T66" s="188" t="n">
        <f aca="false">T8</f>
        <v>37530</v>
      </c>
      <c r="U66" s="188" t="n">
        <f aca="false">U8</f>
        <v>37561</v>
      </c>
      <c r="V66" s="188" t="n">
        <f aca="false">V8</f>
        <v>37591</v>
      </c>
      <c r="W66" s="188" t="str">
        <f aca="false">W8</f>
        <v>2002</v>
      </c>
      <c r="X66" s="188" t="str">
        <f aca="false">X8</f>
        <v>2003</v>
      </c>
      <c r="Y66" s="188" t="str">
        <f aca="false">Y8</f>
        <v>2004</v>
      </c>
      <c r="Z66" s="188" t="str">
        <f aca="false">Z8</f>
        <v>2005</v>
      </c>
      <c r="AA66" s="188" t="str">
        <f aca="false">AA8</f>
        <v>2006-2009</v>
      </c>
      <c r="AB66" s="188" t="str">
        <f aca="false">AB8</f>
        <v>&gt; =2010</v>
      </c>
      <c r="AC66" s="188" t="s">
        <v>152</v>
      </c>
      <c r="AD66" s="189"/>
      <c r="AE66" s="189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  <c r="HW66" s="142"/>
      <c r="HX66" s="142"/>
      <c r="HY66" s="142"/>
      <c r="HZ66" s="142"/>
      <c r="IA66" s="142"/>
      <c r="IB66" s="142"/>
      <c r="IC66" s="142"/>
      <c r="ID66" s="142"/>
      <c r="IE66" s="142"/>
      <c r="IF66" s="142"/>
      <c r="IG66" s="142"/>
      <c r="IH66" s="142"/>
      <c r="II66" s="142"/>
      <c r="IJ66" s="142"/>
      <c r="IK66" s="142"/>
      <c r="IL66" s="142"/>
      <c r="IM66" s="142"/>
      <c r="IN66" s="142"/>
      <c r="IO66" s="142"/>
      <c r="IP66" s="142"/>
      <c r="IQ66" s="142"/>
      <c r="IR66" s="142"/>
      <c r="IS66" s="142"/>
      <c r="IT66" s="142"/>
      <c r="IU66" s="142"/>
      <c r="IV66" s="142"/>
      <c r="IW66" s="142"/>
    </row>
    <row r="67" customFormat="false" ht="13.7" hidden="false" customHeight="true" outlineLevel="0" collapsed="false">
      <c r="A67" s="144" t="s">
        <v>73</v>
      </c>
      <c r="B67" s="123" t="s">
        <v>163</v>
      </c>
      <c r="C67" s="190" t="n">
        <f aca="false">C9/('[5]Gas Curve Summary'!$B$10)*1000</f>
        <v>4233.88523314229</v>
      </c>
      <c r="D67" s="190" t="n">
        <f aca="false">D9/('[5]Gas Curve Summary'!$B$11)*1000</f>
        <v>5520.34348803926</v>
      </c>
      <c r="E67" s="190" t="n">
        <f aca="false">E9/('[5]Gas Curve Summary'!$B$12)*1000</f>
        <v>9095.77314071696</v>
      </c>
      <c r="F67" s="190" t="n">
        <f aca="false">AVERAGE(C67:E67)</f>
        <v>6283.33395396617</v>
      </c>
      <c r="G67" s="190" t="n">
        <f aca="false">AVERAGE(H67,I67)</f>
        <v>10276.429104588</v>
      </c>
      <c r="H67" s="190" t="n">
        <f aca="false">$H9/'[5]Gas Curve Summary'!$B$13*1000</f>
        <v>10606.5367693275</v>
      </c>
      <c r="I67" s="190" t="n">
        <f aca="false">$I9/'[5]Gas Curve Summary'!$B$14*1000</f>
        <v>9946.32143984844</v>
      </c>
      <c r="J67" s="190" t="n">
        <f aca="false">AVERAGE(K67:L67)</f>
        <v>13545.5730561806</v>
      </c>
      <c r="K67" s="190" t="n">
        <f aca="false">$K9/'[5]Gas Curve Summary'!$B$15*1000</f>
        <v>12200.4357298475</v>
      </c>
      <c r="L67" s="190" t="n">
        <f aca="false">$L9/'[5]Gas Curve Summary'!$B$16*1000</f>
        <v>14890.7103825137</v>
      </c>
      <c r="M67" s="190" t="n">
        <f aca="false">$M9/'[5]Gas Curve Summary'!$B$17*1000</f>
        <v>11899.4162550516</v>
      </c>
      <c r="N67" s="190" t="n">
        <f aca="false">$N9/'[5]Gas Curve Summary'!$B$18*1000</f>
        <v>10699.2739778372</v>
      </c>
      <c r="O67" s="190" t="n">
        <f aca="false">AVERAGE(P67:Q67)</f>
        <v>15730.4416711232</v>
      </c>
      <c r="P67" s="190" t="n">
        <f aca="false">$P9/'[5]Gas Curve Summary'!$B$19*1000</f>
        <v>14310.9540636042</v>
      </c>
      <c r="Q67" s="190" t="n">
        <f aca="false">$Q9/'[5]Gas Curve Summary'!$B$20*1000</f>
        <v>17149.9292786421</v>
      </c>
      <c r="R67" s="190" t="n">
        <f aca="false">$R9/'[5]Gas Curve Summary'!$B$21*1000</f>
        <v>14552.6410348545</v>
      </c>
      <c r="S67" s="190" t="n">
        <f aca="false">AVERAGE(T67:V67)</f>
        <v>12618.8238182896</v>
      </c>
      <c r="T67" s="190" t="n">
        <f aca="false">$T9/'[5]Gas Curve Summary'!$B$22*1000</f>
        <v>13074.9258160237</v>
      </c>
      <c r="U67" s="190" t="n">
        <f aca="false">$U9/'[5]Gas Curve Summary'!$B$23*1000</f>
        <v>12127.8941565601</v>
      </c>
      <c r="V67" s="190" t="n">
        <f aca="false">$V9/'[5]Gas Curve Summary'!$B$24*1000</f>
        <v>12653.6514822849</v>
      </c>
      <c r="W67" s="190" t="n">
        <f aca="false">W9/AVERAGE('[5]Gas Curve Summary'!$B$13:$B$24)*1000</f>
        <v>12783.0958317833</v>
      </c>
      <c r="X67" s="190" t="n">
        <f aca="false">X9/AVERAGE('[5]Gas Curve Summary'!$B$25:$B$36)*1000</f>
        <v>11748.407292181</v>
      </c>
      <c r="Y67" s="190" t="n">
        <f aca="false">Y9/AVERAGE('[5]Gas Curve Summary'!$B$37:$B$48)*1000</f>
        <v>10891.3550496258</v>
      </c>
      <c r="Z67" s="190" t="n">
        <f aca="false">Z9/AVERAGE('[5]Gas Curve Summary'!$B$49:$B$60)*1000</f>
        <v>10658.0745423262</v>
      </c>
      <c r="AA67" s="190" t="n">
        <f aca="false">AA9/AVERAGE('[5]Gas Curve Summary'!$B$61:$B$108)*1000</f>
        <v>10189.557582433</v>
      </c>
      <c r="AB67" s="190" t="n">
        <f aca="false">AB9/AVERAGE('[5]Gas Curve Summary'!$B$109:$B$120)*1000</f>
        <v>9843.01684624408</v>
      </c>
      <c r="AC67" s="191" t="n">
        <f aca="false">AC9/AVERAGE('[5]Gas Curve Summary'!$B$9:$B$120)*1000</f>
        <v>10443.7818045611</v>
      </c>
    </row>
    <row r="68" customFormat="false" ht="13.7" hidden="false" customHeight="true" outlineLevel="0" collapsed="false">
      <c r="A68" s="152" t="s">
        <v>154</v>
      </c>
      <c r="B68" s="123" t="s">
        <v>163</v>
      </c>
      <c r="C68" s="190" t="n">
        <f aca="false">C10/('[5]Gas Curve Summary'!$B$10)*1000</f>
        <v>4364.78454680535</v>
      </c>
      <c r="D68" s="190" t="n">
        <f aca="false">D10/('[5]Gas Curve Summary'!$B$11)*1000</f>
        <v>5673.68636270701</v>
      </c>
      <c r="E68" s="190" t="n">
        <f aca="false">E10/('[5]Gas Curve Summary'!$B$12)*1000</f>
        <v>9162.65382557517</v>
      </c>
      <c r="F68" s="192" t="n">
        <f aca="false">AVERAGE(C68:E68)</f>
        <v>6400.37491169585</v>
      </c>
      <c r="G68" s="190" t="n">
        <f aca="false">AVERAGE(H68,I68)</f>
        <v>10221.3578232626</v>
      </c>
      <c r="H68" s="190" t="n">
        <f aca="false">$H10/'[5]Gas Curve Summary'!$B$13*1000</f>
        <v>10527.9698302954</v>
      </c>
      <c r="I68" s="190" t="n">
        <f aca="false">$I10/'[5]Gas Curve Summary'!$B$14*1000</f>
        <v>9914.74581622987</v>
      </c>
      <c r="J68" s="190" t="n">
        <f aca="false">AVERAGE(K68:L68)</f>
        <v>14092.0211436123</v>
      </c>
      <c r="K68" s="190" t="n">
        <f aca="false">$K10/'[5]Gas Curve Summary'!$B$15*1000</f>
        <v>12200.4357298475</v>
      </c>
      <c r="L68" s="190" t="n">
        <f aca="false">$L10/'[5]Gas Curve Summary'!$B$16*1000</f>
        <v>15983.6065573771</v>
      </c>
      <c r="M68" s="190" t="n">
        <f aca="false">$M10/'[5]Gas Curve Summary'!$B$17*1000</f>
        <v>13022.0026942075</v>
      </c>
      <c r="N68" s="190" t="n">
        <f aca="false">$N10/'[5]Gas Curve Summary'!$B$18*1000</f>
        <v>11654.566297287</v>
      </c>
      <c r="O68" s="190" t="n">
        <f aca="false">AVERAGE(P68:Q68)</f>
        <v>16702.4854933752</v>
      </c>
      <c r="P68" s="190" t="n">
        <f aca="false">$P10/'[5]Gas Curve Summary'!$B$19*1000</f>
        <v>15371.0247349823</v>
      </c>
      <c r="Q68" s="190" t="n">
        <f aca="false">$Q10/'[5]Gas Curve Summary'!$B$20*1000</f>
        <v>18033.946251768</v>
      </c>
      <c r="R68" s="190" t="n">
        <f aca="false">$R10/'[5]Gas Curve Summary'!$B$21*1000</f>
        <v>15810.2766798419</v>
      </c>
      <c r="S68" s="190" t="n">
        <f aca="false">AVERAGE(T68:V68)</f>
        <v>12221.2589198682</v>
      </c>
      <c r="T68" s="190" t="n">
        <f aca="false">$T10/'[5]Gas Curve Summary'!$B$22*1000</f>
        <v>12611.2759643917</v>
      </c>
      <c r="U68" s="190" t="n">
        <f aca="false">$U10/'[5]Gas Curve Summary'!$B$23*1000</f>
        <v>11760.3822124219</v>
      </c>
      <c r="V68" s="190" t="n">
        <f aca="false">$V10/'[5]Gas Curve Summary'!$B$24*1000</f>
        <v>12292.118582791</v>
      </c>
      <c r="W68" s="192" t="n">
        <f aca="false">W10/AVERAGE('[5]Gas Curve Summary'!$B$13:$B$24)*1000</f>
        <v>13170.1945069556</v>
      </c>
      <c r="X68" s="190" t="n">
        <f aca="false">X10/AVERAGE('[5]Gas Curve Summary'!$B$25:$B$36)*1000</f>
        <v>12227.1384309571</v>
      </c>
      <c r="Y68" s="190" t="n">
        <f aca="false">Y10/AVERAGE('[5]Gas Curve Summary'!$B$37:$B$48)*1000</f>
        <v>11338.3237237259</v>
      </c>
      <c r="Z68" s="190" t="n">
        <f aca="false">Z10/AVERAGE('[5]Gas Curve Summary'!$B$49:$B$60)*1000</f>
        <v>11170.1316569733</v>
      </c>
      <c r="AA68" s="190" t="n">
        <f aca="false">AA10/AVERAGE('[5]Gas Curve Summary'!$B$61:$B$108)*1000</f>
        <v>11054.4641570685</v>
      </c>
      <c r="AB68" s="190" t="n">
        <f aca="false">AB10/AVERAGE('[5]Gas Curve Summary'!$B$109:$B$120)*1000</f>
        <v>11007.5501259938</v>
      </c>
      <c r="AC68" s="191" t="n">
        <f aca="false">AC10/AVERAGE('[5]Gas Curve Summary'!$B$9:$B$120)*1000</f>
        <v>11165.6917025676</v>
      </c>
    </row>
    <row r="69" customFormat="false" ht="13.7" hidden="false" customHeight="true" outlineLevel="0" collapsed="false">
      <c r="A69" s="152" t="s">
        <v>74</v>
      </c>
      <c r="B69" s="123" t="s">
        <v>163</v>
      </c>
      <c r="C69" s="190" t="n">
        <f aca="false">C11/('[5]Gas Curve Summary'!$B$10)*1000</f>
        <v>4372.39085827496</v>
      </c>
      <c r="D69" s="190" t="n">
        <f aca="false">D11/('[5]Gas Curve Summary'!$B$11)*1000</f>
        <v>5499.89777141689</v>
      </c>
      <c r="E69" s="190" t="n">
        <f aca="false">E11/('[5]Gas Curve Summary'!$B$12)*1000</f>
        <v>8761.3697164259</v>
      </c>
      <c r="F69" s="192" t="n">
        <f aca="false">AVERAGE(C69:E69)</f>
        <v>6211.21944870591</v>
      </c>
      <c r="G69" s="190" t="n">
        <f aca="false">AVERAGE(H69,I69)</f>
        <v>10631.4688102896</v>
      </c>
      <c r="H69" s="190" t="n">
        <f aca="false">$H11/'[5]Gas Curve Summary'!$B$13*1000</f>
        <v>10685.1037083595</v>
      </c>
      <c r="I69" s="190" t="n">
        <f aca="false">$I11/'[5]Gas Curve Summary'!$B$14*1000</f>
        <v>10577.8339122198</v>
      </c>
      <c r="J69" s="190" t="n">
        <f aca="false">AVERAGE(K69:L69)</f>
        <v>14854.5483767277</v>
      </c>
      <c r="K69" s="190" t="n">
        <f aca="false">$K11/'[5]Gas Curve Summary'!$B$15*1000</f>
        <v>13725.4901960784</v>
      </c>
      <c r="L69" s="190" t="n">
        <f aca="false">$L11/'[5]Gas Curve Summary'!$B$16*1000</f>
        <v>15983.6065573771</v>
      </c>
      <c r="M69" s="190" t="n">
        <f aca="false">$M11/'[5]Gas Curve Summary'!$B$17*1000</f>
        <v>13134.261338123</v>
      </c>
      <c r="N69" s="190" t="n">
        <f aca="false">$N11/'[5]Gas Curve Summary'!$B$18*1000</f>
        <v>13756.2094000764</v>
      </c>
      <c r="O69" s="190" t="n">
        <f aca="false">AVERAGE(P69:Q69)</f>
        <v>16790.82471599</v>
      </c>
      <c r="P69" s="190" t="n">
        <f aca="false">$P11/'[5]Gas Curve Summary'!$B$19*1000</f>
        <v>15547.703180212</v>
      </c>
      <c r="Q69" s="190" t="n">
        <f aca="false">$Q11/'[5]Gas Curve Summary'!$B$20*1000</f>
        <v>18033.946251768</v>
      </c>
      <c r="R69" s="190" t="n">
        <f aca="false">$R11/'[5]Gas Curve Summary'!$B$21*1000</f>
        <v>15450.9522098455</v>
      </c>
      <c r="S69" s="190" t="n">
        <f aca="false">AVERAGE(T69:V69)</f>
        <v>13290.597649461</v>
      </c>
      <c r="T69" s="190" t="n">
        <f aca="false">$T11/'[5]Gas Curve Summary'!$B$22*1000</f>
        <v>13724.0356083086</v>
      </c>
      <c r="U69" s="190" t="n">
        <f aca="false">$U11/'[5]Gas Curve Summary'!$B$23*1000</f>
        <v>12771.0400588019</v>
      </c>
      <c r="V69" s="190" t="n">
        <f aca="false">$V11/'[5]Gas Curve Summary'!$B$24*1000</f>
        <v>13376.7172812726</v>
      </c>
      <c r="W69" s="192" t="n">
        <f aca="false">W11/AVERAGE('[5]Gas Curve Summary'!$B$13:$B$24)*1000</f>
        <v>13788.9630838247</v>
      </c>
      <c r="X69" s="190" t="n">
        <f aca="false">X11/AVERAGE('[5]Gas Curve Summary'!$B$25:$B$36)*1000</f>
        <v>13040.4700385574</v>
      </c>
      <c r="Y69" s="190" t="n">
        <f aca="false">Y11/AVERAGE('[5]Gas Curve Summary'!$B$37:$B$48)*1000</f>
        <v>12300.9717759386</v>
      </c>
      <c r="Z69" s="190" t="n">
        <f aca="false">Z11/AVERAGE('[5]Gas Curve Summary'!$B$49:$B$60)*1000</f>
        <v>12111.1562269045</v>
      </c>
      <c r="AA69" s="190" t="n">
        <f aca="false">AA11/AVERAGE('[5]Gas Curve Summary'!$B$61:$B$108)*1000</f>
        <v>11491.862709817</v>
      </c>
      <c r="AB69" s="190" t="n">
        <f aca="false">AB11/AVERAGE('[5]Gas Curve Summary'!$B$109:$B$120)*1000</f>
        <v>10978.3563507408</v>
      </c>
      <c r="AC69" s="191" t="n">
        <f aca="false">AC11/AVERAGE('[5]Gas Curve Summary'!$B$9:$B$120)*1000</f>
        <v>11682.4090730466</v>
      </c>
    </row>
    <row r="70" customFormat="false" ht="13.7" hidden="false" customHeight="true" outlineLevel="0" collapsed="false">
      <c r="A70" s="152" t="s">
        <v>156</v>
      </c>
      <c r="B70" s="123" t="s">
        <v>163</v>
      </c>
      <c r="C70" s="190" t="n">
        <f aca="false">C12/('[5]Gas Curve Summary'!$B$10)*1000</f>
        <v>5071.61873596317</v>
      </c>
      <c r="D70" s="190" t="n">
        <f aca="false">D12/('[5]Gas Curve Summary'!$B$11)*1000</f>
        <v>5181.14903991487</v>
      </c>
      <c r="E70" s="190" t="n">
        <f aca="false">E12/('[5]Gas Curve Summary'!$B$12)*1000</f>
        <v>8012.30604601391</v>
      </c>
      <c r="F70" s="192" t="n">
        <f aca="false">AVERAGE(C70:E70)</f>
        <v>6088.35794063065</v>
      </c>
      <c r="G70" s="190" t="n">
        <f aca="false">AVERAGE(H70,I70)</f>
        <v>10001.6308779829</v>
      </c>
      <c r="H70" s="190" t="n">
        <f aca="false">$H12/'[5]Gas Curve Summary'!$B$13*1000</f>
        <v>9978.00125707102</v>
      </c>
      <c r="I70" s="190" t="n">
        <f aca="false">$I12/'[5]Gas Curve Summary'!$B$14*1000</f>
        <v>10025.2604988949</v>
      </c>
      <c r="J70" s="190" t="n">
        <f aca="false">AVERAGE(K70:L70)</f>
        <v>14418.8185292332</v>
      </c>
      <c r="K70" s="190" t="n">
        <f aca="false">$K12/'[5]Gas Curve Summary'!$B$15*1000</f>
        <v>12854.0305010893</v>
      </c>
      <c r="L70" s="190" t="n">
        <f aca="false">$L12/'[5]Gas Curve Summary'!$B$16*1000</f>
        <v>15983.6065573771</v>
      </c>
      <c r="M70" s="190" t="n">
        <f aca="false">$M12/'[5]Gas Curve Summary'!$B$17*1000</f>
        <v>13134.261338123</v>
      </c>
      <c r="N70" s="190" t="n">
        <f aca="false">$N12/'[5]Gas Curve Summary'!$B$18*1000</f>
        <v>13756.2094000764</v>
      </c>
      <c r="O70" s="190" t="n">
        <f aca="false">AVERAGE(P70:Q70)</f>
        <v>16790.82471599</v>
      </c>
      <c r="P70" s="190" t="n">
        <f aca="false">$P12/'[5]Gas Curve Summary'!$B$19*1000</f>
        <v>15547.703180212</v>
      </c>
      <c r="Q70" s="190" t="n">
        <f aca="false">$Q12/'[5]Gas Curve Summary'!$B$20*1000</f>
        <v>18033.946251768</v>
      </c>
      <c r="R70" s="190" t="n">
        <f aca="false">$R12/'[5]Gas Curve Summary'!$B$21*1000</f>
        <v>14013.6543298599</v>
      </c>
      <c r="S70" s="190" t="n">
        <f aca="false">AVERAGE(T70:V70)</f>
        <v>12921.8102546519</v>
      </c>
      <c r="T70" s="190" t="n">
        <f aca="false">$T12/'[5]Gas Curve Summary'!$B$22*1000</f>
        <v>12982.1958456973</v>
      </c>
      <c r="U70" s="190" t="n">
        <f aca="false">$U12/'[5]Gas Curve Summary'!$B$23*1000</f>
        <v>12587.2840867328</v>
      </c>
      <c r="V70" s="190" t="n">
        <f aca="false">$V12/'[5]Gas Curve Summary'!$B$24*1000</f>
        <v>13195.9508315257</v>
      </c>
      <c r="W70" s="192" t="n">
        <f aca="false">W12/AVERAGE('[5]Gas Curve Summary'!$B$13:$B$24)*1000</f>
        <v>13386.7635088598</v>
      </c>
      <c r="X70" s="190" t="n">
        <f aca="false">X12/AVERAGE('[5]Gas Curve Summary'!$B$25:$B$36)*1000</f>
        <v>9473.31585229642</v>
      </c>
      <c r="Y70" s="190" t="n">
        <f aca="false">Y12/AVERAGE('[5]Gas Curve Summary'!$B$37:$B$48)*1000</f>
        <v>7983.30695418653</v>
      </c>
      <c r="Z70" s="190" t="n">
        <f aca="false">Z12/AVERAGE('[5]Gas Curve Summary'!$B$49:$B$60)*1000</f>
        <v>7218.49448921944</v>
      </c>
      <c r="AA70" s="190" t="n">
        <f aca="false">AA12/AVERAGE('[5]Gas Curve Summary'!$B$61:$B$108)*1000</f>
        <v>9539.58226778865</v>
      </c>
      <c r="AB70" s="190" t="n">
        <f aca="false">AB12/AVERAGE('[5]Gas Curve Summary'!$B$109:$B$120)*1000</f>
        <v>10067.7793858887</v>
      </c>
      <c r="AC70" s="191" t="n">
        <f aca="false">AC12/AVERAGE('[5]Gas Curve Summary'!$B$9:$B$120)*1000</f>
        <v>9378.69356349244</v>
      </c>
    </row>
    <row r="71" customFormat="false" ht="13.7" hidden="false" customHeight="true" outlineLevel="0" collapsed="false">
      <c r="A71" s="152" t="s">
        <v>75</v>
      </c>
      <c r="B71" s="123" t="s">
        <v>163</v>
      </c>
      <c r="C71" s="190" t="n">
        <f aca="false">C13/('[5]Gas Curve Summary'!$B$10)*1000</f>
        <v>4396.00580202363</v>
      </c>
      <c r="D71" s="190" t="n">
        <f aca="false">D13/('[5]Gas Curve Summary'!$B$11)*1000</f>
        <v>5244.32631363729</v>
      </c>
      <c r="E71" s="190" t="n">
        <f aca="false">E13/('[5]Gas Curve Summary'!$B$12)*1000</f>
        <v>8012.30604601391</v>
      </c>
      <c r="F71" s="192" t="n">
        <f aca="false">AVERAGE(C71:E71)</f>
        <v>5884.21272055828</v>
      </c>
      <c r="G71" s="190" t="n">
        <f aca="false">AVERAGE(H71,I71)</f>
        <v>10001.6308779829</v>
      </c>
      <c r="H71" s="190" t="n">
        <f aca="false">$H13/'[5]Gas Curve Summary'!$B$13*1000</f>
        <v>9978.00125707102</v>
      </c>
      <c r="I71" s="190" t="n">
        <f aca="false">$I13/'[5]Gas Curve Summary'!$B$14*1000</f>
        <v>10025.2604988949</v>
      </c>
      <c r="J71" s="190" t="n">
        <f aca="false">AVERAGE(K71:L71)</f>
        <v>14418.8185292332</v>
      </c>
      <c r="K71" s="190" t="n">
        <f aca="false">$K13/'[5]Gas Curve Summary'!$B$15*1000</f>
        <v>12854.0305010893</v>
      </c>
      <c r="L71" s="190" t="n">
        <f aca="false">$L13/'[5]Gas Curve Summary'!$B$16*1000</f>
        <v>15983.6065573771</v>
      </c>
      <c r="M71" s="190" t="n">
        <f aca="false">$M13/'[5]Gas Curve Summary'!$B$17*1000</f>
        <v>14593.6237090256</v>
      </c>
      <c r="N71" s="190" t="n">
        <f aca="false">$N13/'[5]Gas Curve Summary'!$B$18*1000</f>
        <v>14233.8555598013</v>
      </c>
      <c r="O71" s="190" t="n">
        <f aca="false">AVERAGE(P71:Q71)</f>
        <v>17497.725921002</v>
      </c>
      <c r="P71" s="190" t="n">
        <f aca="false">$P13/'[5]Gas Curve Summary'!$B$19*1000</f>
        <v>16431.0954063604</v>
      </c>
      <c r="Q71" s="190" t="n">
        <f aca="false">$Q13/'[5]Gas Curve Summary'!$B$20*1000</f>
        <v>18564.3564356436</v>
      </c>
      <c r="R71" s="190" t="n">
        <f aca="false">$R13/'[5]Gas Curve Summary'!$B$21*1000</f>
        <v>14013.6543298599</v>
      </c>
      <c r="S71" s="190" t="n">
        <f aca="false">AVERAGE(T71:V71)</f>
        <v>12921.8102546519</v>
      </c>
      <c r="T71" s="190" t="n">
        <f aca="false">$T13/'[5]Gas Curve Summary'!$B$22*1000</f>
        <v>12982.1958456973</v>
      </c>
      <c r="U71" s="190" t="n">
        <f aca="false">$U13/'[5]Gas Curve Summary'!$B$23*1000</f>
        <v>12587.2840867328</v>
      </c>
      <c r="V71" s="190" t="n">
        <f aca="false">$V13/'[5]Gas Curve Summary'!$B$24*1000</f>
        <v>13195.9508315257</v>
      </c>
      <c r="W71" s="192" t="n">
        <f aca="false">W13/AVERAGE('[5]Gas Curve Summary'!$B$13:$B$24)*1000</f>
        <v>13658.5797051273</v>
      </c>
      <c r="X71" s="190" t="n">
        <f aca="false">X13/AVERAGE('[5]Gas Curve Summary'!$B$25:$B$36)*1000</f>
        <v>13131.2308152012</v>
      </c>
      <c r="Y71" s="190" t="n">
        <f aca="false">Y13/AVERAGE('[5]Gas Curve Summary'!$B$37:$B$48)*1000</f>
        <v>12351.7552699683</v>
      </c>
      <c r="Z71" s="190" t="n">
        <f aca="false">Z13/AVERAGE('[5]Gas Curve Summary'!$B$49:$B$60)*1000</f>
        <v>12155.6748040628</v>
      </c>
      <c r="AA71" s="190" t="n">
        <f aca="false">AA13/AVERAGE('[5]Gas Curve Summary'!$B$61:$B$108)*1000</f>
        <v>11538.7368882522</v>
      </c>
      <c r="AB71" s="190" t="n">
        <f aca="false">AB13/AVERAGE('[5]Gas Curve Summary'!$B$109:$B$120)*1000</f>
        <v>10962.6342757527</v>
      </c>
      <c r="AC71" s="191" t="n">
        <f aca="false">AC13/AVERAGE('[5]Gas Curve Summary'!$B$9:$B$120)*1000</f>
        <v>11700.4534226457</v>
      </c>
    </row>
    <row r="72" customFormat="false" ht="13.7" hidden="false" customHeight="true" outlineLevel="0" collapsed="false">
      <c r="A72" s="152" t="s">
        <v>158</v>
      </c>
      <c r="B72" s="123" t="s">
        <v>163</v>
      </c>
      <c r="C72" s="190" t="n">
        <f aca="false">C14/('[5]Gas Curve Summary'!$B$10)*1000</f>
        <v>4367.88013868252</v>
      </c>
      <c r="D72" s="190" t="n">
        <f aca="false">D14/('[5]Gas Curve Summary'!$B$11)*1000</f>
        <v>5060.31486403598</v>
      </c>
      <c r="E72" s="190" t="n">
        <f aca="false">E14/('[5]Gas Curve Summary'!$B$12)*1000</f>
        <v>7891.92081326913</v>
      </c>
      <c r="F72" s="192" t="n">
        <f aca="false">AVERAGE(C72:E72)</f>
        <v>5773.37193866254</v>
      </c>
      <c r="G72" s="190" t="n">
        <f aca="false">AVERAGE(H72,I72)</f>
        <v>9292.48176661546</v>
      </c>
      <c r="H72" s="190" t="n">
        <f aca="false">$H14/'[5]Gas Curve Summary'!$B$13*1000</f>
        <v>9428.03268384664</v>
      </c>
      <c r="I72" s="190" t="n">
        <f aca="false">$I14/'[5]Gas Curve Summary'!$B$14*1000</f>
        <v>9156.93084938428</v>
      </c>
      <c r="J72" s="190" t="n">
        <f aca="false">AVERAGE(K72:L72)</f>
        <v>14378.1920782885</v>
      </c>
      <c r="K72" s="190" t="n">
        <f aca="false">$K14/'[5]Gas Curve Summary'!$B$15*1000</f>
        <v>12636.165577342</v>
      </c>
      <c r="L72" s="190" t="n">
        <f aca="false">$L14/'[5]Gas Curve Summary'!$B$16*1000</f>
        <v>16120.218579235</v>
      </c>
      <c r="M72" s="190" t="n">
        <f aca="false">$M14/'[5]Gas Curve Summary'!$B$17*1000</f>
        <v>14593.6237090256</v>
      </c>
      <c r="N72" s="190" t="n">
        <f aca="false">$N14/'[5]Gas Curve Summary'!$B$18*1000</f>
        <v>15666.7940389759</v>
      </c>
      <c r="O72" s="190" t="n">
        <f aca="false">AVERAGE(P72:Q72)</f>
        <v>18204.7520754095</v>
      </c>
      <c r="P72" s="190" t="n">
        <f aca="false">$P14/'[5]Gas Curve Summary'!$B$19*1000</f>
        <v>16961.1307420495</v>
      </c>
      <c r="Q72" s="190" t="n">
        <f aca="false">$Q14/'[5]Gas Curve Summary'!$B$20*1000</f>
        <v>19448.3734087694</v>
      </c>
      <c r="R72" s="190" t="n">
        <f aca="false">$R14/'[5]Gas Curve Summary'!$B$21*1000</f>
        <v>16528.9256198347</v>
      </c>
      <c r="S72" s="190" t="n">
        <f aca="false">AVERAGE(T72:V72)</f>
        <v>11978.6724899037</v>
      </c>
      <c r="T72" s="190" t="n">
        <f aca="false">$T14/'[5]Gas Curve Summary'!$B$22*1000</f>
        <v>12425.8160237389</v>
      </c>
      <c r="U72" s="190" t="n">
        <f aca="false">$U14/'[5]Gas Curve Summary'!$B$23*1000</f>
        <v>11760.3822124219</v>
      </c>
      <c r="V72" s="190" t="n">
        <f aca="false">$V14/'[5]Gas Curve Summary'!$B$24*1000</f>
        <v>11749.8192335503</v>
      </c>
      <c r="W72" s="192" t="n">
        <f aca="false">W14/AVERAGE('[5]Gas Curve Summary'!$B$13:$B$24)*1000</f>
        <v>13718.9833042979</v>
      </c>
      <c r="X72" s="190" t="n">
        <f aca="false">X14/AVERAGE('[5]Gas Curve Summary'!$B$25:$B$36)*1000</f>
        <v>12394.9180356683</v>
      </c>
      <c r="Y72" s="190" t="n">
        <f aca="false">Y14/AVERAGE('[5]Gas Curve Summary'!$B$37:$B$48)*1000</f>
        <v>11578.379949042</v>
      </c>
      <c r="Z72" s="190" t="n">
        <f aca="false">Z14/AVERAGE('[5]Gas Curve Summary'!$B$49:$B$60)*1000</f>
        <v>11488.3985873239</v>
      </c>
      <c r="AA72" s="190" t="n">
        <f aca="false">AA14/AVERAGE('[5]Gas Curve Summary'!$B$61:$B$108)*1000</f>
        <v>10906.3219776145</v>
      </c>
      <c r="AB72" s="190" t="n">
        <f aca="false">AB14/AVERAGE('[5]Gas Curve Summary'!$B$109:$B$120)*1000</f>
        <v>10365.4703588652</v>
      </c>
      <c r="AC72" s="191" t="n">
        <f aca="false">AC14/AVERAGE('[5]Gas Curve Summary'!$B$9:$B$120)*1000</f>
        <v>11130.221306627</v>
      </c>
    </row>
    <row r="73" customFormat="false" ht="13.7" hidden="false" customHeight="true" outlineLevel="0" collapsed="false">
      <c r="A73" s="158" t="s">
        <v>159</v>
      </c>
      <c r="B73" s="159" t="s">
        <v>163</v>
      </c>
      <c r="C73" s="193" t="n">
        <f aca="false">C15/('[5]Gas Curve Summary'!$B$10)*1000</f>
        <v>4553.61565131253</v>
      </c>
      <c r="D73" s="193" t="n">
        <f aca="false">D15/('[5]Gas Curve Summary'!$B$11)*1000</f>
        <v>5264.77203025966</v>
      </c>
      <c r="E73" s="193" t="n">
        <f aca="false">E15/('[5]Gas Curve Summary'!$B$12)*1000</f>
        <v>8426.96629213483</v>
      </c>
      <c r="F73" s="194" t="n">
        <f aca="false">AVERAGE(C73:E73)</f>
        <v>6081.78465790234</v>
      </c>
      <c r="G73" s="193" t="n">
        <f aca="false">AVERAGE(H73,I73)</f>
        <v>9725.53023132766</v>
      </c>
      <c r="H73" s="193" t="n">
        <f aca="false">$H15/'[5]Gas Curve Summary'!$B$13*1000</f>
        <v>9899.43431803897</v>
      </c>
      <c r="I73" s="193" t="n">
        <f aca="false">$I15/'[5]Gas Curve Summary'!$B$14*1000</f>
        <v>9551.62614461636</v>
      </c>
      <c r="J73" s="193" t="n">
        <f aca="false">AVERAGE(K73:L73)</f>
        <v>15196.9713204043</v>
      </c>
      <c r="K73" s="193" t="n">
        <f aca="false">$K15/'[5]Gas Curve Summary'!$B$15*1000</f>
        <v>13180.8278867102</v>
      </c>
      <c r="L73" s="193" t="n">
        <f aca="false">$L15/'[5]Gas Curve Summary'!$B$16*1000</f>
        <v>17213.1147540984</v>
      </c>
      <c r="M73" s="193" t="n">
        <f aca="false">$M15/'[5]Gas Curve Summary'!$B$17*1000</f>
        <v>15940.7274360126</v>
      </c>
      <c r="N73" s="193" t="n">
        <f aca="false">$N15/'[5]Gas Curve Summary'!$B$18*1000</f>
        <v>17577.3786778754</v>
      </c>
      <c r="O73" s="193" t="n">
        <f aca="false">AVERAGE(P73:Q73)</f>
        <v>21209.535138269</v>
      </c>
      <c r="P73" s="193" t="n">
        <f aca="false">$P15/'[5]Gas Curve Summary'!$B$19*1000</f>
        <v>19434.628975265</v>
      </c>
      <c r="Q73" s="193" t="n">
        <f aca="false">$Q15/'[5]Gas Curve Summary'!$B$20*1000</f>
        <v>22984.441301273</v>
      </c>
      <c r="R73" s="193" t="n">
        <f aca="false">$R15/'[5]Gas Curve Summary'!$B$21*1000</f>
        <v>19044.1969098096</v>
      </c>
      <c r="S73" s="193" t="n">
        <f aca="false">AVERAGE(T73:V73)</f>
        <v>12773.8022867464</v>
      </c>
      <c r="T73" s="193" t="n">
        <f aca="false">$T15/'[5]Gas Curve Summary'!$B$22*1000</f>
        <v>13353.115727003</v>
      </c>
      <c r="U73" s="193" t="n">
        <f aca="false">$U15/'[5]Gas Curve Summary'!$B$23*1000</f>
        <v>12495.4061006983</v>
      </c>
      <c r="V73" s="193" t="n">
        <f aca="false">$V15/'[5]Gas Curve Summary'!$B$24*1000</f>
        <v>12472.885032538</v>
      </c>
      <c r="W73" s="194" t="n">
        <f aca="false">W15/AVERAGE('[5]Gas Curve Summary'!$B$13:$B$24)*1000</f>
        <v>15115.2640631733</v>
      </c>
      <c r="X73" s="193" t="n">
        <f aca="false">X15/AVERAGE('[5]Gas Curve Summary'!$B$25:$B$36)*1000</f>
        <v>13482.1298741973</v>
      </c>
      <c r="Y73" s="193" t="n">
        <f aca="false">Y15/AVERAGE('[5]Gas Curve Summary'!$B$37:$B$48)*1000</f>
        <v>12556.1418919162</v>
      </c>
      <c r="Z73" s="193" t="n">
        <f aca="false">Z15/AVERAGE('[5]Gas Curve Summary'!$B$49:$B$60)*1000</f>
        <v>12471.4295312404</v>
      </c>
      <c r="AA73" s="193" t="n">
        <f aca="false">AA15/AVERAGE('[5]Gas Curve Summary'!$B$61:$B$108)*1000</f>
        <v>11786.9944026041</v>
      </c>
      <c r="AB73" s="193" t="n">
        <f aca="false">AB15/AVERAGE('[5]Gas Curve Summary'!$B$109:$B$120)*1000</f>
        <v>11143.8861765217</v>
      </c>
      <c r="AC73" s="195" t="n">
        <f aca="false">AC15/AVERAGE('[5]Gas Curve Summary'!$B$9:$B$120)*1000</f>
        <v>12062.4400507749</v>
      </c>
    </row>
    <row r="74" customFormat="false" ht="13.5" hidden="false" customHeight="true" outlineLevel="0" collapsed="false">
      <c r="A74" s="164"/>
      <c r="B74" s="165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7"/>
      <c r="AC74" s="196"/>
    </row>
    <row r="75" customFormat="false" ht="13.7" hidden="true" customHeight="true" outlineLevel="0" collapsed="false">
      <c r="A75" s="176"/>
      <c r="B75" s="124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8"/>
      <c r="AC75" s="190"/>
    </row>
    <row r="76" customFormat="false" ht="13.7" hidden="true" customHeight="true" outlineLevel="0" collapsed="false">
      <c r="A76" s="176"/>
      <c r="B76" s="124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8"/>
      <c r="AC76" s="190"/>
    </row>
    <row r="77" customFormat="false" ht="13.7" hidden="true" customHeight="true" outlineLevel="0" collapsed="false">
      <c r="A77" s="176"/>
      <c r="B77" s="124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8"/>
      <c r="AC77" s="190"/>
    </row>
    <row r="78" customFormat="false" ht="13.7" hidden="true" customHeight="true" outlineLevel="0" collapsed="false">
      <c r="A78" s="176"/>
      <c r="B78" s="124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8"/>
      <c r="AC78" s="190"/>
    </row>
    <row r="79" customFormat="false" ht="13.7" hidden="true" customHeight="true" outlineLevel="0" collapsed="false">
      <c r="A79" s="176"/>
      <c r="B79" s="124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8"/>
      <c r="AC79" s="190"/>
    </row>
    <row r="80" customFormat="false" ht="13.7" hidden="true" customHeight="true" outlineLevel="0" collapsed="false">
      <c r="A80" s="176"/>
      <c r="B80" s="124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8"/>
      <c r="AC80" s="190"/>
    </row>
    <row r="81" customFormat="false" ht="13.7" hidden="true" customHeight="true" outlineLevel="0" collapsed="false">
      <c r="A81" s="176"/>
      <c r="B81" s="124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8"/>
      <c r="AC81" s="190"/>
    </row>
    <row r="82" customFormat="false" ht="13.7" hidden="true" customHeight="true" outlineLevel="0" collapsed="false">
      <c r="A82" s="176"/>
      <c r="B82" s="124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8"/>
      <c r="AC82" s="190"/>
    </row>
    <row r="83" customFormat="false" ht="13.7" hidden="true" customHeight="true" outlineLevel="0" collapsed="false">
      <c r="A83" s="176"/>
      <c r="B83" s="176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8"/>
      <c r="AC83" s="190"/>
    </row>
    <row r="84" customFormat="false" ht="13.5" hidden="true" customHeight="true" outlineLevel="0" collapsed="false">
      <c r="A84" s="176"/>
      <c r="B84" s="176"/>
      <c r="C84" s="190"/>
      <c r="D84" s="190"/>
      <c r="E84" s="190"/>
      <c r="F84" s="190"/>
      <c r="G84" s="199"/>
      <c r="H84" s="190"/>
      <c r="I84" s="190"/>
      <c r="J84" s="199"/>
      <c r="K84" s="190"/>
      <c r="L84" s="190"/>
      <c r="M84" s="190"/>
      <c r="N84" s="190"/>
      <c r="O84" s="199"/>
      <c r="P84" s="190"/>
      <c r="Q84" s="190"/>
      <c r="R84" s="190"/>
      <c r="S84" s="199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</row>
    <row r="85" customFormat="false" ht="12" hidden="false" customHeight="true" outlineLevel="0" collapsed="false"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</row>
    <row r="86" customFormat="false" ht="17.25" hidden="false" customHeight="true" outlineLevel="0" collapsed="false">
      <c r="A86" s="166" t="s">
        <v>5</v>
      </c>
      <c r="B86" s="173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</row>
    <row r="87" customFormat="false" ht="11.25" hidden="false" customHeight="false" outlineLevel="0" collapsed="false">
      <c r="A87" s="144" t="s">
        <v>73</v>
      </c>
      <c r="B87" s="124"/>
      <c r="C87" s="190" t="n">
        <f aca="false">C67-C107</f>
        <v>-130.899313663056</v>
      </c>
      <c r="D87" s="190" t="n">
        <f aca="false">D67-D107</f>
        <v>-153.342874667756</v>
      </c>
      <c r="E87" s="190" t="n">
        <f aca="false">E67-E107</f>
        <v>-227.394328517925</v>
      </c>
      <c r="F87" s="192" t="n">
        <f aca="false">F67-F107</f>
        <v>-170.545505616246</v>
      </c>
      <c r="G87" s="190" t="n">
        <f aca="false">G67-G107</f>
        <v>-196.97552760168</v>
      </c>
      <c r="H87" s="190" t="n">
        <f aca="false">H67-H107</f>
        <v>-157.133878064111</v>
      </c>
      <c r="I87" s="190" t="n">
        <f aca="false">I67-I107</f>
        <v>-236.81717713925</v>
      </c>
      <c r="J87" s="190" t="n">
        <f aca="false">J67-J107</f>
        <v>-259.384263723705</v>
      </c>
      <c r="K87" s="190" t="n">
        <f aca="false">K67-K107</f>
        <v>-108.932461873639</v>
      </c>
      <c r="L87" s="190" t="n">
        <f aca="false">L67-L107</f>
        <v>-409.836065573771</v>
      </c>
      <c r="M87" s="190" t="n">
        <f aca="false">M67-M107</f>
        <v>818.223214455118</v>
      </c>
      <c r="N87" s="190" t="n">
        <f aca="false">N67-N107</f>
        <v>590.970728739747</v>
      </c>
      <c r="O87" s="190" t="n">
        <f aca="false">O67-O107</f>
        <v>451.136077716565</v>
      </c>
      <c r="P87" s="190" t="n">
        <f aca="false">P67-P107</f>
        <v>492.282004285064</v>
      </c>
      <c r="Q87" s="190" t="n">
        <f aca="false">Q67-Q107</f>
        <v>409.990151148068</v>
      </c>
      <c r="R87" s="190" t="n">
        <f aca="false">R67-R107</f>
        <v>424.453577928216</v>
      </c>
      <c r="S87" s="190" t="n">
        <f aca="false">S67-S107</f>
        <v>455.269848910182</v>
      </c>
      <c r="T87" s="190" t="n">
        <f aca="false">T67-T107</f>
        <v>418.954336522849</v>
      </c>
      <c r="U87" s="190" t="n">
        <f aca="false">U67-U107</f>
        <v>467.116771401077</v>
      </c>
      <c r="V87" s="190" t="n">
        <f aca="false">V67-V107</f>
        <v>479.738438806626</v>
      </c>
      <c r="W87" s="192" t="n">
        <f aca="false">W67-W107</f>
        <v>262.102710039278</v>
      </c>
      <c r="X87" s="190" t="n">
        <f aca="false">X67-X107</f>
        <v>304.006132158485</v>
      </c>
      <c r="Y87" s="190" t="n">
        <f aca="false">Y67-Y107</f>
        <v>264.398577776969</v>
      </c>
      <c r="Z87" s="196" t="n">
        <f aca="false">Z67-Z107</f>
        <v>256.562725952477</v>
      </c>
      <c r="AA87" s="196" t="n">
        <f aca="false">AA67-AA107</f>
        <v>226.816573736005</v>
      </c>
      <c r="AB87" s="190" t="n">
        <f aca="false">AB67-AB107</f>
        <v>203.12331353775</v>
      </c>
      <c r="AC87" s="201" t="n">
        <f aca="false">AC67-AC107</f>
        <v>218.528316334037</v>
      </c>
    </row>
    <row r="88" customFormat="false" ht="11.25" hidden="false" customHeight="false" outlineLevel="0" collapsed="false">
      <c r="A88" s="152" t="s">
        <v>154</v>
      </c>
      <c r="B88" s="153"/>
      <c r="C88" s="190" t="n">
        <f aca="false">C68-C108</f>
        <v>-278.603268945023</v>
      </c>
      <c r="D88" s="190" t="n">
        <f aca="false">D68-D108</f>
        <v>-153.342874667757</v>
      </c>
      <c r="E88" s="190" t="n">
        <f aca="false">E68-E108</f>
        <v>-227.394328517925</v>
      </c>
      <c r="F88" s="192" t="n">
        <f aca="false">F68-F108</f>
        <v>-219.7801573769</v>
      </c>
      <c r="G88" s="190" t="n">
        <f aca="false">G68-G108</f>
        <v>-196.975527601679</v>
      </c>
      <c r="H88" s="190" t="n">
        <f aca="false">H68-H108</f>
        <v>-157.133878064111</v>
      </c>
      <c r="I88" s="190" t="n">
        <f aca="false">I68-I108</f>
        <v>-236.817177139246</v>
      </c>
      <c r="J88" s="190" t="n">
        <f aca="false">J68-J108</f>
        <v>-259.384263723703</v>
      </c>
      <c r="K88" s="190" t="n">
        <f aca="false">K68-K108</f>
        <v>-108.932461873639</v>
      </c>
      <c r="L88" s="190" t="n">
        <f aca="false">L68-L108</f>
        <v>-409.836065573767</v>
      </c>
      <c r="M88" s="190" t="n">
        <f aca="false">M68-M108</f>
        <v>905.184135798174</v>
      </c>
      <c r="N88" s="190" t="n">
        <f aca="false">N68-N108</f>
        <v>643.735972377221</v>
      </c>
      <c r="O88" s="190" t="n">
        <f aca="false">O68-O108</f>
        <v>494.892991523851</v>
      </c>
      <c r="P88" s="190" t="n">
        <f aca="false">P68-P108</f>
        <v>541.230329859312</v>
      </c>
      <c r="Q88" s="190" t="n">
        <f aca="false">Q68-Q108</f>
        <v>448.555653188392</v>
      </c>
      <c r="R88" s="190" t="n">
        <f aca="false">R68-R108</f>
        <v>476.024440007303</v>
      </c>
      <c r="S88" s="190" t="n">
        <f aca="false">S68-S108</f>
        <v>439.976875818778</v>
      </c>
      <c r="T88" s="190" t="n">
        <f aca="false">T68-T108</f>
        <v>400.937283464777</v>
      </c>
      <c r="U88" s="190" t="n">
        <f aca="false">U68-U108</f>
        <v>452.961717722257</v>
      </c>
      <c r="V88" s="190" t="n">
        <f aca="false">V68-V108</f>
        <v>466.031626269296</v>
      </c>
      <c r="W88" s="192" t="n">
        <f aca="false">W68-W108</f>
        <v>274.445190680648</v>
      </c>
      <c r="X88" s="190" t="n">
        <f aca="false">X68-X108</f>
        <v>319.593956213559</v>
      </c>
      <c r="Y88" s="190" t="n">
        <f aca="false">Y68-Y108</f>
        <v>278.257985940123</v>
      </c>
      <c r="Z88" s="190" t="n">
        <f aca="false">Z68-Z108</f>
        <v>272.34771365222</v>
      </c>
      <c r="AA88" s="190" t="n">
        <f aca="false">AA68-AA108</f>
        <v>251.926996552995</v>
      </c>
      <c r="AB88" s="190" t="n">
        <f aca="false">AB68-AB108</f>
        <v>235.305594661273</v>
      </c>
      <c r="AC88" s="191" t="n">
        <f aca="false">AC68-AC108</f>
        <v>237.504644735009</v>
      </c>
    </row>
    <row r="89" customFormat="false" ht="11.25" hidden="false" customHeight="false" outlineLevel="0" collapsed="false">
      <c r="A89" s="152" t="s">
        <v>74</v>
      </c>
      <c r="B89" s="124"/>
      <c r="C89" s="190" t="n">
        <f aca="false">C69-C109</f>
        <v>-308.144060001416</v>
      </c>
      <c r="D89" s="190" t="n">
        <f aca="false">D69-D109</f>
        <v>-306.685749335515</v>
      </c>
      <c r="E89" s="190" t="n">
        <f aca="false">E69-E109</f>
        <v>-441.412520064205</v>
      </c>
      <c r="F89" s="192" t="n">
        <f aca="false">F69-F109</f>
        <v>-352.080776467044</v>
      </c>
      <c r="G89" s="190" t="n">
        <f aca="false">G69-G109</f>
        <v>-315.011996156944</v>
      </c>
      <c r="H89" s="190" t="n">
        <f aca="false">H69-H109</f>
        <v>-314.267756128222</v>
      </c>
      <c r="I89" s="190" t="n">
        <f aca="false">I69-I109</f>
        <v>-315.756236185665</v>
      </c>
      <c r="J89" s="190" t="n">
        <f aca="false">J69-J109</f>
        <v>-354.476945605202</v>
      </c>
      <c r="K89" s="190" t="n">
        <f aca="false">K69-K109</f>
        <v>-435.729847494553</v>
      </c>
      <c r="L89" s="190" t="n">
        <f aca="false">L69-L109</f>
        <v>-273.224043715847</v>
      </c>
      <c r="M89" s="190" t="n">
        <f aca="false">M69-M109</f>
        <v>810.317676151204</v>
      </c>
      <c r="N89" s="190" t="n">
        <f aca="false">N69-N109</f>
        <v>579.314093217217</v>
      </c>
      <c r="O89" s="190" t="n">
        <f aca="false">O69-O109</f>
        <v>667.919837059701</v>
      </c>
      <c r="P89" s="190" t="n">
        <f aca="false">P69-P109</f>
        <v>633.64857960534</v>
      </c>
      <c r="Q89" s="190" t="n">
        <f aca="false">Q69-Q109</f>
        <v>702.191094514059</v>
      </c>
      <c r="R89" s="190" t="n">
        <f aca="false">R69-R109</f>
        <v>547.437392478158</v>
      </c>
      <c r="S89" s="190" t="n">
        <f aca="false">S69-S109</f>
        <v>510.781649913084</v>
      </c>
      <c r="T89" s="190" t="n">
        <f aca="false">T69-T109</f>
        <v>533.304770518944</v>
      </c>
      <c r="U89" s="190" t="n">
        <f aca="false">U69-U109</f>
        <v>491.888115339014</v>
      </c>
      <c r="V89" s="190" t="n">
        <f aca="false">V69-V109</f>
        <v>507.152063881291</v>
      </c>
      <c r="W89" s="192" t="n">
        <f aca="false">W69-W109</f>
        <v>281.337811493569</v>
      </c>
      <c r="X89" s="190" t="n">
        <f aca="false">X69-X109</f>
        <v>345.767433453502</v>
      </c>
      <c r="Y89" s="190" t="n">
        <f aca="false">Y69-Y109</f>
        <v>262.828472075973</v>
      </c>
      <c r="Z89" s="190" t="n">
        <f aca="false">Z69-Z109</f>
        <v>257.8363885613</v>
      </c>
      <c r="AA89" s="190" t="n">
        <f aca="false">AA69-AA109</f>
        <v>223.686965363295</v>
      </c>
      <c r="AB89" s="190" t="n">
        <f aca="false">AB69-AB109</f>
        <v>195.778811905293</v>
      </c>
      <c r="AC89" s="191" t="n">
        <f aca="false">AC69-AC109</f>
        <v>214.65483666338</v>
      </c>
    </row>
    <row r="90" customFormat="false" ht="11.25" hidden="false" customHeight="false" outlineLevel="0" collapsed="false">
      <c r="A90" s="152" t="s">
        <v>156</v>
      </c>
      <c r="B90" s="124"/>
      <c r="C90" s="190" t="n">
        <f aca="false">C70-C110</f>
        <v>-27.926661006155</v>
      </c>
      <c r="D90" s="190" t="n">
        <f aca="false">D70-D110</f>
        <v>-278.675123802409</v>
      </c>
      <c r="E90" s="190" t="n">
        <f aca="false">E70-E110</f>
        <v>-227.394328517925</v>
      </c>
      <c r="F90" s="192" t="n">
        <f aca="false">F70-F110</f>
        <v>-177.998704442164</v>
      </c>
      <c r="G90" s="190" t="n">
        <f aca="false">G70-G110</f>
        <v>0</v>
      </c>
      <c r="H90" s="190" t="n">
        <f aca="false">H70-H110</f>
        <v>0</v>
      </c>
      <c r="I90" s="190" t="n">
        <f aca="false">I70-I110</f>
        <v>0</v>
      </c>
      <c r="J90" s="190" t="n">
        <f aca="false">J70-J110</f>
        <v>-463.409407478839</v>
      </c>
      <c r="K90" s="190" t="n">
        <f aca="false">K70-K110</f>
        <v>-653.594771241831</v>
      </c>
      <c r="L90" s="190" t="n">
        <f aca="false">L70-L110</f>
        <v>-273.224043715847</v>
      </c>
      <c r="M90" s="190" t="n">
        <f aca="false">M70-M110</f>
        <v>810.317676151204</v>
      </c>
      <c r="N90" s="190" t="n">
        <f aca="false">N70-N110</f>
        <v>579.314093217217</v>
      </c>
      <c r="O90" s="190" t="n">
        <f aca="false">O70-O110</f>
        <v>667.919837059701</v>
      </c>
      <c r="P90" s="190" t="n">
        <f aca="false">P70-P110</f>
        <v>633.64857960534</v>
      </c>
      <c r="Q90" s="190" t="n">
        <f aca="false">Q70-Q110</f>
        <v>702.191094514059</v>
      </c>
      <c r="R90" s="190" t="n">
        <f aca="false">R70-R110</f>
        <v>488.499264387776</v>
      </c>
      <c r="S90" s="190" t="n">
        <f aca="false">S70-S110</f>
        <v>320.247374533576</v>
      </c>
      <c r="T90" s="190" t="n">
        <f aca="false">T70-T110</f>
        <v>326.224366196439</v>
      </c>
      <c r="U90" s="190" t="n">
        <f aca="false">U70-U110</f>
        <v>308.132143269921</v>
      </c>
      <c r="V90" s="190" t="n">
        <f aca="false">V70-V110</f>
        <v>326.385614134366</v>
      </c>
      <c r="W90" s="192" t="n">
        <f aca="false">W70-W110</f>
        <v>267.800702788114</v>
      </c>
      <c r="X90" s="190" t="n">
        <f aca="false">X70-X110</f>
        <v>190.662393561937</v>
      </c>
      <c r="Y90" s="190" t="n">
        <f aca="false">Y70-Y110</f>
        <v>131.634507578171</v>
      </c>
      <c r="Z90" s="190" t="n">
        <f aca="false">Z70-Z110</f>
        <v>114.373090930846</v>
      </c>
      <c r="AA90" s="190" t="n">
        <f aca="false">AA70-AA110</f>
        <v>174.26364724534</v>
      </c>
      <c r="AB90" s="190" t="n">
        <f aca="false">AB70-AB110</f>
        <v>177.961806896827</v>
      </c>
      <c r="AC90" s="191" t="n">
        <f aca="false">AC70-AC110</f>
        <v>155.467078735328</v>
      </c>
    </row>
    <row r="91" customFormat="false" ht="11.25" hidden="false" customHeight="false" outlineLevel="0" collapsed="false">
      <c r="A91" s="152" t="s">
        <v>75</v>
      </c>
      <c r="B91" s="153"/>
      <c r="C91" s="190" t="n">
        <f aca="false">C71-C111</f>
        <v>-247.38201372674</v>
      </c>
      <c r="D91" s="190" t="n">
        <f aca="false">D71-D111</f>
        <v>-265.794316090779</v>
      </c>
      <c r="E91" s="190" t="n">
        <f aca="false">E71-E111</f>
        <v>-227.394328517925</v>
      </c>
      <c r="F91" s="192" t="n">
        <f aca="false">F71-F111</f>
        <v>-246.856886111815</v>
      </c>
      <c r="G91" s="190" t="n">
        <f aca="false">G71-G111</f>
        <v>0</v>
      </c>
      <c r="H91" s="190" t="n">
        <f aca="false">H71-H111</f>
        <v>0</v>
      </c>
      <c r="I91" s="190" t="n">
        <f aca="false">I71-I111</f>
        <v>0</v>
      </c>
      <c r="J91" s="190" t="n">
        <f aca="false">J71-J111</f>
        <v>-463.409407478839</v>
      </c>
      <c r="K91" s="190" t="n">
        <f aca="false">K71-K111</f>
        <v>-653.594771241831</v>
      </c>
      <c r="L91" s="190" t="n">
        <f aca="false">L71-L111</f>
        <v>-273.224043715847</v>
      </c>
      <c r="M91" s="190" t="n">
        <f aca="false">M71-M111</f>
        <v>923.366873897176</v>
      </c>
      <c r="N91" s="190" t="n">
        <f aca="false">N71-N111</f>
        <v>605.696715035956</v>
      </c>
      <c r="O91" s="190" t="n">
        <f aca="false">O71-O111</f>
        <v>699.884623327733</v>
      </c>
      <c r="P91" s="190" t="n">
        <f aca="false">P71-P111</f>
        <v>674.438850917215</v>
      </c>
      <c r="Q91" s="190" t="n">
        <f aca="false">Q71-Q111</f>
        <v>725.330395738256</v>
      </c>
      <c r="R91" s="190" t="n">
        <f aca="false">R71-R111</f>
        <v>488.499264387776</v>
      </c>
      <c r="S91" s="190" t="n">
        <f aca="false">S71-S111</f>
        <v>320.247374533576</v>
      </c>
      <c r="T91" s="190" t="n">
        <f aca="false">T71-T111</f>
        <v>326.224366196439</v>
      </c>
      <c r="U91" s="190" t="n">
        <f aca="false">U71-U111</f>
        <v>308.132143269921</v>
      </c>
      <c r="V91" s="190" t="n">
        <f aca="false">V71-V111</f>
        <v>326.385614134366</v>
      </c>
      <c r="W91" s="192" t="n">
        <f aca="false">W71-W111</f>
        <v>276.467449423059</v>
      </c>
      <c r="X91" s="190" t="n">
        <f aca="false">X71-X111</f>
        <v>269.883185641604</v>
      </c>
      <c r="Y91" s="190" t="n">
        <f aca="false">Y71-Y111</f>
        <v>234.754480995458</v>
      </c>
      <c r="Z91" s="190" t="n">
        <f aca="false">Z71-Z111</f>
        <v>230.331354205378</v>
      </c>
      <c r="AA91" s="190" t="n">
        <f aca="false">AA71-AA111</f>
        <v>197.98482506851</v>
      </c>
      <c r="AB91" s="190" t="n">
        <f aca="false">AB71-AB111</f>
        <v>169.991218582674</v>
      </c>
      <c r="AC91" s="191" t="n">
        <f aca="false">AC71-AC111</f>
        <v>189.226903744571</v>
      </c>
    </row>
    <row r="92" customFormat="false" ht="11.25" hidden="false" customHeight="false" outlineLevel="0" collapsed="false">
      <c r="A92" s="152" t="s">
        <v>158</v>
      </c>
      <c r="B92" s="124"/>
      <c r="C92" s="190" t="n">
        <f aca="false">C72-C112</f>
        <v>-201.21347201585</v>
      </c>
      <c r="D92" s="190" t="n">
        <f aca="false">D72-D112</f>
        <v>-255.571457779595</v>
      </c>
      <c r="E92" s="190" t="n">
        <f aca="false">E72-E112</f>
        <v>-133.761369716425</v>
      </c>
      <c r="F92" s="192" t="n">
        <f aca="false">F72-F112</f>
        <v>-196.848766503957</v>
      </c>
      <c r="G92" s="190" t="n">
        <f aca="false">G72-G112</f>
        <v>-78.7529990392359</v>
      </c>
      <c r="H92" s="190" t="n">
        <f aca="false">H72-H112</f>
        <v>-78.5669390320545</v>
      </c>
      <c r="I92" s="190" t="n">
        <f aca="false">I72-I112</f>
        <v>-78.9390590464154</v>
      </c>
      <c r="J92" s="190" t="n">
        <f aca="false">J72-J112</f>
        <v>-54.4662309368196</v>
      </c>
      <c r="K92" s="190" t="n">
        <f aca="false">K72-K112</f>
        <v>-108.932461873639</v>
      </c>
      <c r="L92" s="190" t="n">
        <f aca="false">L72-L112</f>
        <v>0</v>
      </c>
      <c r="M92" s="190" t="n">
        <f aca="false">M72-M112</f>
        <v>1130.49197745973</v>
      </c>
      <c r="N92" s="190" t="n">
        <f aca="false">N72-N112</f>
        <v>684.844580492172</v>
      </c>
      <c r="O92" s="190" t="n">
        <f aca="false">O72-O112</f>
        <v>478.19644185315</v>
      </c>
      <c r="P92" s="190" t="n">
        <f aca="false">P72-P112</f>
        <v>446.132427253382</v>
      </c>
      <c r="Q92" s="190" t="n">
        <f aca="false">Q72-Q112</f>
        <v>510.260456452914</v>
      </c>
      <c r="R92" s="190" t="n">
        <f aca="false">R72-R112</f>
        <v>505.493504052496</v>
      </c>
      <c r="S92" s="190" t="n">
        <f aca="false">S72-S112</f>
        <v>460.430049047296</v>
      </c>
      <c r="T92" s="190" t="n">
        <f aca="false">T72-T112</f>
        <v>482.857021956341</v>
      </c>
      <c r="U92" s="190" t="n">
        <f aca="false">U72-U112</f>
        <v>452.961717722257</v>
      </c>
      <c r="V92" s="190" t="n">
        <f aca="false">V72-V112</f>
        <v>445.471407463296</v>
      </c>
      <c r="W92" s="192" t="n">
        <f aca="false">W72-W112</f>
        <v>323.677919004991</v>
      </c>
      <c r="X92" s="190" t="n">
        <f aca="false">X72-X112</f>
        <v>403.587287033353</v>
      </c>
      <c r="Y92" s="190" t="n">
        <f aca="false">Y72-Y112</f>
        <v>359.017315710031</v>
      </c>
      <c r="Z92" s="190" t="n">
        <f aca="false">Z72-Z112</f>
        <v>354.148443998605</v>
      </c>
      <c r="AA92" s="190" t="n">
        <f aca="false">AA72-AA112</f>
        <v>314.999119628528</v>
      </c>
      <c r="AB92" s="190" t="n">
        <f aca="false">AB72-AB112</f>
        <v>280.633362141105</v>
      </c>
      <c r="AC92" s="191" t="n">
        <f aca="false">AC72-AC112</f>
        <v>300.471114740469</v>
      </c>
    </row>
    <row r="93" customFormat="false" ht="13.7" hidden="false" customHeight="true" outlineLevel="0" collapsed="false">
      <c r="A93" s="158" t="s">
        <v>159</v>
      </c>
      <c r="B93" s="159"/>
      <c r="C93" s="193" t="n">
        <f aca="false">C73-C113</f>
        <v>-201.213472015851</v>
      </c>
      <c r="D93" s="193" t="n">
        <f aca="false">D73-D113</f>
        <v>-255.571457779596</v>
      </c>
      <c r="E93" s="193" t="n">
        <f aca="false">E73-E113</f>
        <v>-133.761369716427</v>
      </c>
      <c r="F93" s="194" t="n">
        <f aca="false">F73-F113</f>
        <v>-196.848766503957</v>
      </c>
      <c r="G93" s="193" t="n">
        <f aca="false">G73-G113</f>
        <v>-78.7529990392359</v>
      </c>
      <c r="H93" s="193" t="n">
        <f aca="false">H73-H113</f>
        <v>-78.5669390320545</v>
      </c>
      <c r="I93" s="193" t="n">
        <f aca="false">I73-I113</f>
        <v>-78.9390590464154</v>
      </c>
      <c r="J93" s="193" t="n">
        <f aca="false">J73-J113</f>
        <v>-54.4662309368177</v>
      </c>
      <c r="K93" s="193" t="n">
        <f aca="false">K73-K113</f>
        <v>-108.932461873637</v>
      </c>
      <c r="L93" s="193" t="n">
        <f aca="false">L73-L113</f>
        <v>0</v>
      </c>
      <c r="M93" s="193" t="n">
        <f aca="false">M73-M113</f>
        <v>1234.84508307139</v>
      </c>
      <c r="N93" s="193" t="n">
        <f aca="false">N73-N113</f>
        <v>790.375067767127</v>
      </c>
      <c r="O93" s="193" t="n">
        <f aca="false">O73-O113</f>
        <v>612.433825770419</v>
      </c>
      <c r="P93" s="193" t="n">
        <f aca="false">P73-P113</f>
        <v>560.345186926628</v>
      </c>
      <c r="Q93" s="193" t="n">
        <f aca="false">Q73-Q113</f>
        <v>664.522464614212</v>
      </c>
      <c r="R93" s="193" t="n">
        <f aca="false">R73-R113</f>
        <v>608.63522821066</v>
      </c>
      <c r="S93" s="193" t="n">
        <f aca="false">S73-S113</f>
        <v>491.015995230116</v>
      </c>
      <c r="T93" s="193" t="n">
        <f aca="false">T73-T113</f>
        <v>518.891128072486</v>
      </c>
      <c r="U93" s="193" t="n">
        <f aca="false">U73-U113</f>
        <v>481.271825079897</v>
      </c>
      <c r="V93" s="193" t="n">
        <f aca="false">V73-V113</f>
        <v>472.885032537961</v>
      </c>
      <c r="W93" s="194" t="n">
        <f aca="false">W73-W113</f>
        <v>368.197751651442</v>
      </c>
      <c r="X93" s="193" t="n">
        <f aca="false">X73-X113</f>
        <v>438.987672504216</v>
      </c>
      <c r="Y93" s="193" t="n">
        <f aca="false">Y73-Y113</f>
        <v>389.335328219471</v>
      </c>
      <c r="Z93" s="193" t="n">
        <f aca="false">Z73-Z113</f>
        <v>384.451960763303</v>
      </c>
      <c r="AA93" s="193" t="n">
        <f aca="false">AA73-AA113</f>
        <v>340.434920911697</v>
      </c>
      <c r="AB93" s="193" t="n">
        <f aca="false">AB73-AB113</f>
        <v>301.708088177627</v>
      </c>
      <c r="AC93" s="195" t="n">
        <f aca="false">AC73-AC113</f>
        <v>327.122641550848</v>
      </c>
    </row>
    <row r="94" customFormat="false" ht="13.7" hidden="false" customHeight="true" outlineLevel="0" collapsed="false">
      <c r="A94" s="164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</row>
    <row r="95" customFormat="false" ht="13.7" hidden="false" customHeight="true" outlineLevel="0" collapsed="false">
      <c r="A95" s="202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</row>
    <row r="96" customFormat="false" ht="13.7" hidden="false" customHeight="true" outlineLevel="0" collapsed="false">
      <c r="A96" s="202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</row>
    <row r="97" customFormat="false" ht="13.7" hidden="false" customHeight="true" outlineLevel="0" collapsed="false">
      <c r="A97" s="202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</row>
    <row r="98" customFormat="false" ht="13.7" hidden="false" customHeight="true" outlineLevel="0" collapsed="false">
      <c r="A98" s="202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</row>
    <row r="99" customFormat="false" ht="13.7" hidden="false" customHeight="true" outlineLevel="0" collapsed="false">
      <c r="A99" s="202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</row>
    <row r="100" customFormat="false" ht="13.7" hidden="false" customHeight="true" outlineLevel="0" collapsed="false">
      <c r="A100" s="202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</row>
    <row r="101" customFormat="false" ht="13.7" hidden="false" customHeight="true" outlineLevel="0" collapsed="false">
      <c r="A101" s="202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</row>
    <row r="102" customFormat="false" ht="13.7" hidden="false" customHeight="true" outlineLevel="0" collapsed="false">
      <c r="A102" s="202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</row>
    <row r="103" customFormat="false" ht="13.7" hidden="false" customHeight="true" outlineLevel="0" collapsed="false">
      <c r="A103" s="203"/>
      <c r="B103" s="124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5"/>
    </row>
    <row r="104" customFormat="false" ht="11.25" hidden="false" customHeight="false" outlineLevel="0" collapsed="false">
      <c r="A104" s="124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</row>
    <row r="105" customFormat="false" ht="13.5" hidden="false" customHeight="true" outlineLevel="0" collapsed="false"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</row>
    <row r="106" customFormat="false" ht="12" hidden="false" customHeight="false" outlineLevel="0" collapsed="false">
      <c r="A106" s="204" t="e">
        <f aca="false">A46</f>
        <v>#VALUE!</v>
      </c>
      <c r="B106" s="176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</row>
    <row r="107" customFormat="false" ht="11.25" hidden="false" customHeight="false" outlineLevel="0" collapsed="false">
      <c r="A107" s="144" t="s">
        <v>73</v>
      </c>
      <c r="B107" s="124"/>
      <c r="C107" s="190" t="n">
        <v>4364.78454680535</v>
      </c>
      <c r="D107" s="190" t="n">
        <v>5673.68636270701</v>
      </c>
      <c r="E107" s="190" t="n">
        <v>9323.16746923489</v>
      </c>
      <c r="F107" s="190" t="n">
        <v>6453.87945958242</v>
      </c>
      <c r="G107" s="196" t="n">
        <v>10473.4046321896</v>
      </c>
      <c r="H107" s="196" t="n">
        <v>10763.6706473916</v>
      </c>
      <c r="I107" s="196" t="n">
        <v>10183.1386169877</v>
      </c>
      <c r="J107" s="196" t="n">
        <v>13804.9573199043</v>
      </c>
      <c r="K107" s="196" t="n">
        <v>12309.3681917211</v>
      </c>
      <c r="L107" s="196" t="n">
        <v>15300.5464480874</v>
      </c>
      <c r="M107" s="196" t="n">
        <v>11081.1930405965</v>
      </c>
      <c r="N107" s="196" t="n">
        <v>10108.3032490975</v>
      </c>
      <c r="O107" s="196" t="n">
        <v>15279.3055934066</v>
      </c>
      <c r="P107" s="196" t="n">
        <v>13818.6720593192</v>
      </c>
      <c r="Q107" s="196" t="n">
        <v>16739.9391274941</v>
      </c>
      <c r="R107" s="196" t="n">
        <v>14128.1874569263</v>
      </c>
      <c r="S107" s="196" t="n">
        <v>12163.5539693794</v>
      </c>
      <c r="T107" s="196" t="n">
        <v>12655.9714795009</v>
      </c>
      <c r="U107" s="196" t="n">
        <v>11660.777385159</v>
      </c>
      <c r="V107" s="196" t="n">
        <v>12173.9130434783</v>
      </c>
      <c r="W107" s="196" t="n">
        <v>12520.9931217441</v>
      </c>
      <c r="X107" s="196" t="n">
        <v>11444.4011600225</v>
      </c>
      <c r="Y107" s="196" t="n">
        <v>10626.9564718489</v>
      </c>
      <c r="Z107" s="196" t="n">
        <v>10401.5118163738</v>
      </c>
      <c r="AA107" s="196" t="n">
        <v>9962.74100869703</v>
      </c>
      <c r="AB107" s="196" t="n">
        <v>9639.89353270633</v>
      </c>
      <c r="AC107" s="201" t="n">
        <v>10225.2534882271</v>
      </c>
    </row>
    <row r="108" customFormat="false" ht="11.25" hidden="false" customHeight="false" outlineLevel="0" collapsed="false">
      <c r="A108" s="152" t="s">
        <v>154</v>
      </c>
      <c r="B108" s="153"/>
      <c r="C108" s="190" t="n">
        <v>4643.38781575037</v>
      </c>
      <c r="D108" s="190" t="n">
        <v>5827.02923737477</v>
      </c>
      <c r="E108" s="190" t="n">
        <v>9390.0481540931</v>
      </c>
      <c r="F108" s="192" t="n">
        <v>6620.15506907275</v>
      </c>
      <c r="G108" s="190" t="n">
        <v>10418.3333508643</v>
      </c>
      <c r="H108" s="190" t="n">
        <v>10685.1037083595</v>
      </c>
      <c r="I108" s="190" t="n">
        <v>10151.5629933691</v>
      </c>
      <c r="J108" s="190" t="n">
        <v>14351.405407336</v>
      </c>
      <c r="K108" s="190" t="n">
        <v>12309.3681917211</v>
      </c>
      <c r="L108" s="190" t="n">
        <v>16393.4426229508</v>
      </c>
      <c r="M108" s="190" t="n">
        <v>12116.8185584093</v>
      </c>
      <c r="N108" s="190" t="n">
        <v>11010.8303249097</v>
      </c>
      <c r="O108" s="190" t="n">
        <v>16207.5925018513</v>
      </c>
      <c r="P108" s="190" t="n">
        <v>14829.794405123</v>
      </c>
      <c r="Q108" s="190" t="n">
        <v>17585.3905985796</v>
      </c>
      <c r="R108" s="190" t="n">
        <v>15334.2522398346</v>
      </c>
      <c r="S108" s="190" t="n">
        <v>11781.2820440494</v>
      </c>
      <c r="T108" s="190" t="n">
        <v>12210.3386809269</v>
      </c>
      <c r="U108" s="190" t="n">
        <v>11307.4204946996</v>
      </c>
      <c r="V108" s="190" t="n">
        <v>11826.0869565217</v>
      </c>
      <c r="W108" s="190" t="n">
        <v>12895.749316275</v>
      </c>
      <c r="X108" s="190" t="n">
        <v>11907.5444747435</v>
      </c>
      <c r="Y108" s="190" t="n">
        <v>11060.0657377858</v>
      </c>
      <c r="Z108" s="190" t="n">
        <v>10897.783943321</v>
      </c>
      <c r="AA108" s="190" t="n">
        <v>10802.5371605155</v>
      </c>
      <c r="AB108" s="190" t="n">
        <v>10772.2445313326</v>
      </c>
      <c r="AC108" s="191" t="n">
        <v>10928.1870578326</v>
      </c>
    </row>
    <row r="109" customFormat="false" ht="11.25" hidden="false" customHeight="false" outlineLevel="0" collapsed="false">
      <c r="A109" s="152" t="s">
        <v>74</v>
      </c>
      <c r="B109" s="124"/>
      <c r="C109" s="190" t="n">
        <v>4680.53491827637</v>
      </c>
      <c r="D109" s="190" t="n">
        <v>5806.5835207524</v>
      </c>
      <c r="E109" s="190" t="n">
        <v>9202.7822364901</v>
      </c>
      <c r="F109" s="192" t="n">
        <v>6563.30022517296</v>
      </c>
      <c r="G109" s="190" t="n">
        <v>10946.4808064466</v>
      </c>
      <c r="H109" s="190" t="n">
        <v>10999.3714644877</v>
      </c>
      <c r="I109" s="190" t="n">
        <v>10893.5901484054</v>
      </c>
      <c r="J109" s="190" t="n">
        <v>15209.0253223329</v>
      </c>
      <c r="K109" s="190" t="n">
        <v>14161.220043573</v>
      </c>
      <c r="L109" s="190" t="n">
        <v>16256.8306010929</v>
      </c>
      <c r="M109" s="190" t="n">
        <v>12323.9436619718</v>
      </c>
      <c r="N109" s="190" t="n">
        <v>13176.8953068592</v>
      </c>
      <c r="O109" s="190" t="n">
        <v>16122.9048789303</v>
      </c>
      <c r="P109" s="190" t="n">
        <v>14914.0546006067</v>
      </c>
      <c r="Q109" s="190" t="n">
        <v>17331.755157254</v>
      </c>
      <c r="R109" s="190" t="n">
        <v>14903.5148173673</v>
      </c>
      <c r="S109" s="190" t="n">
        <v>12779.815999548</v>
      </c>
      <c r="T109" s="190" t="n">
        <v>13190.7308377897</v>
      </c>
      <c r="U109" s="190" t="n">
        <v>12279.1519434629</v>
      </c>
      <c r="V109" s="190" t="n">
        <v>12869.5652173913</v>
      </c>
      <c r="W109" s="190" t="n">
        <v>13507.6252723312</v>
      </c>
      <c r="X109" s="190" t="n">
        <v>12694.7026051038</v>
      </c>
      <c r="Y109" s="190" t="n">
        <v>12038.1433038627</v>
      </c>
      <c r="Z109" s="190" t="n">
        <v>11853.3198383432</v>
      </c>
      <c r="AA109" s="190" t="n">
        <v>11268.1757444537</v>
      </c>
      <c r="AB109" s="190" t="n">
        <v>10782.5775388355</v>
      </c>
      <c r="AC109" s="191" t="n">
        <v>11467.7542363832</v>
      </c>
    </row>
    <row r="110" customFormat="false" ht="11.25" hidden="false" customHeight="false" outlineLevel="0" collapsed="false">
      <c r="A110" s="152" t="s">
        <v>156</v>
      </c>
      <c r="B110" s="124"/>
      <c r="C110" s="190" t="n">
        <v>5099.54539696932</v>
      </c>
      <c r="D110" s="190" t="n">
        <v>5459.82416371728</v>
      </c>
      <c r="E110" s="190" t="n">
        <v>8239.70037453184</v>
      </c>
      <c r="F110" s="192" t="n">
        <v>6266.35664507281</v>
      </c>
      <c r="G110" s="190" t="n">
        <v>10001.6308779829</v>
      </c>
      <c r="H110" s="190" t="n">
        <v>9978.00125707102</v>
      </c>
      <c r="I110" s="190" t="n">
        <v>10025.2604988949</v>
      </c>
      <c r="J110" s="190" t="n">
        <v>14882.227936712</v>
      </c>
      <c r="K110" s="190" t="n">
        <v>13507.6252723312</v>
      </c>
      <c r="L110" s="190" t="n">
        <v>16256.8306010929</v>
      </c>
      <c r="M110" s="190" t="n">
        <v>12323.9436619718</v>
      </c>
      <c r="N110" s="190" t="n">
        <v>13176.8953068592</v>
      </c>
      <c r="O110" s="190" t="n">
        <v>16122.9048789303</v>
      </c>
      <c r="P110" s="190" t="n">
        <v>14914.0546006067</v>
      </c>
      <c r="Q110" s="190" t="n">
        <v>17331.755157254</v>
      </c>
      <c r="R110" s="190" t="n">
        <v>13525.1550654721</v>
      </c>
      <c r="S110" s="190" t="n">
        <v>12601.5628801184</v>
      </c>
      <c r="T110" s="190" t="n">
        <v>12655.9714795009</v>
      </c>
      <c r="U110" s="190" t="n">
        <v>12279.1519434629</v>
      </c>
      <c r="V110" s="190" t="n">
        <v>12869.5652173913</v>
      </c>
      <c r="W110" s="190" t="n">
        <v>13118.9628060717</v>
      </c>
      <c r="X110" s="190" t="n">
        <v>9282.65345873449</v>
      </c>
      <c r="Y110" s="190" t="n">
        <v>7851.67244660836</v>
      </c>
      <c r="Z110" s="190" t="n">
        <v>7104.12139828859</v>
      </c>
      <c r="AA110" s="190" t="n">
        <v>9365.31862054331</v>
      </c>
      <c r="AB110" s="190" t="n">
        <v>9889.81757899186</v>
      </c>
      <c r="AC110" s="191" t="n">
        <v>9223.22648475711</v>
      </c>
    </row>
    <row r="111" customFormat="false" ht="11.25" hidden="false" customHeight="false" outlineLevel="0" collapsed="false">
      <c r="A111" s="152" t="s">
        <v>75</v>
      </c>
      <c r="B111" s="153"/>
      <c r="C111" s="190" t="n">
        <v>4643.38781575037</v>
      </c>
      <c r="D111" s="190" t="n">
        <v>5510.12062972807</v>
      </c>
      <c r="E111" s="190" t="n">
        <v>8239.70037453184</v>
      </c>
      <c r="F111" s="192" t="n">
        <v>6131.06960667009</v>
      </c>
      <c r="G111" s="190" t="n">
        <v>10001.6308779829</v>
      </c>
      <c r="H111" s="190" t="n">
        <v>9978.00125707102</v>
      </c>
      <c r="I111" s="190" t="n">
        <v>10025.2604988949</v>
      </c>
      <c r="J111" s="190" t="n">
        <v>14882.227936712</v>
      </c>
      <c r="K111" s="190" t="n">
        <v>13507.6252723312</v>
      </c>
      <c r="L111" s="190" t="n">
        <v>16256.8306010929</v>
      </c>
      <c r="M111" s="190" t="n">
        <v>13670.2568351284</v>
      </c>
      <c r="N111" s="190" t="n">
        <v>13628.1588447653</v>
      </c>
      <c r="O111" s="190" t="n">
        <v>16797.8412976743</v>
      </c>
      <c r="P111" s="190" t="n">
        <v>15756.6565554432</v>
      </c>
      <c r="Q111" s="190" t="n">
        <v>17839.0260399053</v>
      </c>
      <c r="R111" s="190" t="n">
        <v>13525.1550654721</v>
      </c>
      <c r="S111" s="190" t="n">
        <v>12601.5628801184</v>
      </c>
      <c r="T111" s="190" t="n">
        <v>12655.9714795009</v>
      </c>
      <c r="U111" s="190" t="n">
        <v>12279.1519434629</v>
      </c>
      <c r="V111" s="190" t="n">
        <v>12869.5652173913</v>
      </c>
      <c r="W111" s="190" t="n">
        <v>13382.1122557042</v>
      </c>
      <c r="X111" s="190" t="n">
        <v>12861.3476295595</v>
      </c>
      <c r="Y111" s="190" t="n">
        <v>12117.0007889728</v>
      </c>
      <c r="Z111" s="190" t="n">
        <v>11925.3434498574</v>
      </c>
      <c r="AA111" s="190" t="n">
        <v>11340.7520631837</v>
      </c>
      <c r="AB111" s="190" t="n">
        <v>10792.64305717</v>
      </c>
      <c r="AC111" s="191" t="n">
        <v>11511.2265189012</v>
      </c>
    </row>
    <row r="112" customFormat="false" ht="11.25" hidden="false" customHeight="false" outlineLevel="0" collapsed="false">
      <c r="A112" s="152" t="s">
        <v>158</v>
      </c>
      <c r="B112" s="124"/>
      <c r="C112" s="190" t="n">
        <v>4569.09361069837</v>
      </c>
      <c r="D112" s="190" t="n">
        <v>5315.88632181558</v>
      </c>
      <c r="E112" s="190" t="n">
        <v>8025.68218298555</v>
      </c>
      <c r="F112" s="192" t="n">
        <v>5970.2207051665</v>
      </c>
      <c r="G112" s="190" t="n">
        <v>9371.23476565469</v>
      </c>
      <c r="H112" s="190" t="n">
        <v>9506.59962287869</v>
      </c>
      <c r="I112" s="190" t="n">
        <v>9235.86990843069</v>
      </c>
      <c r="J112" s="190" t="n">
        <v>14432.6583092253</v>
      </c>
      <c r="K112" s="190" t="n">
        <v>12745.0980392157</v>
      </c>
      <c r="L112" s="190" t="n">
        <v>16120.218579235</v>
      </c>
      <c r="M112" s="190" t="n">
        <v>13463.1317315659</v>
      </c>
      <c r="N112" s="190" t="n">
        <v>14981.9494584838</v>
      </c>
      <c r="O112" s="190" t="n">
        <v>17726.5556335563</v>
      </c>
      <c r="P112" s="190" t="n">
        <v>16514.9983147961</v>
      </c>
      <c r="Q112" s="190" t="n">
        <v>18938.1129523165</v>
      </c>
      <c r="R112" s="190" t="n">
        <v>16023.4321157822</v>
      </c>
      <c r="S112" s="190" t="n">
        <v>11518.2424408564</v>
      </c>
      <c r="T112" s="190" t="n">
        <v>11942.9590017825</v>
      </c>
      <c r="U112" s="190" t="n">
        <v>11307.4204946996</v>
      </c>
      <c r="V112" s="190" t="n">
        <v>11304.347826087</v>
      </c>
      <c r="W112" s="190" t="n">
        <v>13395.3053852929</v>
      </c>
      <c r="X112" s="190" t="n">
        <v>11991.330748635</v>
      </c>
      <c r="Y112" s="190" t="n">
        <v>11219.3626333319</v>
      </c>
      <c r="Z112" s="190" t="n">
        <v>11134.2501433253</v>
      </c>
      <c r="AA112" s="190" t="n">
        <v>10591.322857986</v>
      </c>
      <c r="AB112" s="190" t="n">
        <v>10084.8369967241</v>
      </c>
      <c r="AC112" s="191" t="n">
        <v>10829.7501918866</v>
      </c>
    </row>
    <row r="113" customFormat="false" ht="12" hidden="false" customHeight="false" outlineLevel="0" collapsed="false">
      <c r="A113" s="152" t="s">
        <v>159</v>
      </c>
      <c r="C113" s="193" t="n">
        <v>4754.82912332838</v>
      </c>
      <c r="D113" s="193" t="n">
        <v>5520.34348803926</v>
      </c>
      <c r="E113" s="193" t="n">
        <v>8560.72766185126</v>
      </c>
      <c r="F113" s="194" t="n">
        <v>6278.6334244063</v>
      </c>
      <c r="G113" s="190" t="n">
        <v>9804.2832303669</v>
      </c>
      <c r="H113" s="190" t="n">
        <v>9978.00125707102</v>
      </c>
      <c r="I113" s="190" t="n">
        <v>9630.56520366277</v>
      </c>
      <c r="J113" s="190" t="n">
        <v>15251.4375513411</v>
      </c>
      <c r="K113" s="190" t="n">
        <v>13289.7603485839</v>
      </c>
      <c r="L113" s="190" t="n">
        <v>17213.1147540984</v>
      </c>
      <c r="M113" s="190" t="n">
        <v>14705.8823529412</v>
      </c>
      <c r="N113" s="190" t="n">
        <v>16787.0036101083</v>
      </c>
      <c r="O113" s="190" t="n">
        <v>20597.1013124986</v>
      </c>
      <c r="P113" s="190" t="n">
        <v>18874.2837883384</v>
      </c>
      <c r="Q113" s="190" t="n">
        <v>22319.9188366588</v>
      </c>
      <c r="R113" s="190" t="n">
        <v>18435.5616815989</v>
      </c>
      <c r="S113" s="190" t="n">
        <v>12282.7862915163</v>
      </c>
      <c r="T113" s="190" t="n">
        <v>12834.2245989305</v>
      </c>
      <c r="U113" s="190" t="n">
        <v>12014.1342756184</v>
      </c>
      <c r="V113" s="190" t="n">
        <v>12000</v>
      </c>
      <c r="W113" s="190" t="n">
        <v>14747.0663115219</v>
      </c>
      <c r="X113" s="190" t="n">
        <v>13043.142201693</v>
      </c>
      <c r="Y113" s="190" t="n">
        <v>12166.8065636967</v>
      </c>
      <c r="Z113" s="190" t="n">
        <v>12086.9775704771</v>
      </c>
      <c r="AA113" s="190" t="n">
        <v>11446.5594816925</v>
      </c>
      <c r="AB113" s="190" t="n">
        <v>10842.1780883441</v>
      </c>
      <c r="AC113" s="191" t="n">
        <v>11735.317409224</v>
      </c>
    </row>
    <row r="114" customFormat="false" ht="11.25" hidden="false" customHeight="false" outlineLevel="0" collapsed="false">
      <c r="A114" s="152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1"/>
    </row>
    <row r="115" customFormat="false" ht="11.25" hidden="false" customHeight="false" outlineLevel="0" collapsed="false">
      <c r="A115" s="152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1"/>
    </row>
    <row r="116" customFormat="false" ht="11.25" hidden="false" customHeight="false" outlineLevel="0" collapsed="false">
      <c r="A116" s="152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1"/>
    </row>
    <row r="117" customFormat="false" ht="11.25" hidden="false" customHeight="false" outlineLevel="0" collapsed="false">
      <c r="A117" s="152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1"/>
    </row>
    <row r="118" customFormat="false" ht="11.25" hidden="false" customHeight="false" outlineLevel="0" collapsed="false">
      <c r="A118" s="152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1"/>
    </row>
    <row r="119" customFormat="false" ht="11.25" hidden="false" customHeight="false" outlineLevel="0" collapsed="false">
      <c r="A119" s="152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1"/>
    </row>
    <row r="120" customFormat="false" ht="11.25" hidden="false" customHeight="false" outlineLevel="0" collapsed="false">
      <c r="A120" s="152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1"/>
    </row>
    <row r="121" customFormat="false" ht="11.25" hidden="false" customHeight="false" outlineLevel="0" collapsed="false">
      <c r="A121" s="152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1"/>
    </row>
    <row r="122" customFormat="false" ht="11.25" hidden="false" customHeight="false" outlineLevel="0" collapsed="false">
      <c r="A122" s="152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1"/>
    </row>
    <row r="123" customFormat="false" ht="12" hidden="false" customHeight="false" outlineLevel="0" collapsed="false">
      <c r="A123" s="158"/>
      <c r="B123" s="124"/>
      <c r="C123" s="193"/>
      <c r="D123" s="193"/>
      <c r="E123" s="193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3"/>
      <c r="X123" s="193"/>
      <c r="Y123" s="193"/>
      <c r="Z123" s="193"/>
      <c r="AA123" s="193"/>
      <c r="AB123" s="193"/>
      <c r="AC123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05" t="s">
        <v>166</v>
      </c>
    </row>
    <row r="2" customFormat="false" ht="12.75" hidden="false" customHeight="false" outlineLevel="0" collapsed="false">
      <c r="A2" s="88" t="s">
        <v>167</v>
      </c>
    </row>
    <row r="3" customFormat="false" ht="12.75" hidden="false" customHeight="false" outlineLevel="0" collapsed="false">
      <c r="A3" s="88" t="s">
        <v>168</v>
      </c>
    </row>
    <row r="4" customFormat="false" ht="12.75" hidden="false" customHeight="false" outlineLevel="0" collapsed="false">
      <c r="A4" s="88" t="s">
        <v>169</v>
      </c>
    </row>
    <row r="5" customFormat="false" ht="12.75" hidden="false" customHeight="false" outlineLevel="0" collapsed="false">
      <c r="A5" s="88" t="s">
        <v>170</v>
      </c>
    </row>
    <row r="6" customFormat="false" ht="12.75" hidden="false" customHeight="false" outlineLevel="0" collapsed="false">
      <c r="A6" s="88" t="s">
        <v>171</v>
      </c>
    </row>
    <row r="7" customFormat="false" ht="12.75" hidden="false" customHeight="false" outlineLevel="0" collapsed="false">
      <c r="A7" s="88" t="s">
        <v>172</v>
      </c>
    </row>
    <row r="9" customFormat="false" ht="15" hidden="false" customHeight="false" outlineLevel="0" collapsed="false">
      <c r="A9" s="205" t="s">
        <v>173</v>
      </c>
    </row>
    <row r="10" customFormat="false" ht="12.75" hidden="false" customHeight="false" outlineLevel="0" collapsed="false">
      <c r="A10" s="88" t="s">
        <v>174</v>
      </c>
    </row>
    <row r="11" customFormat="false" ht="12.75" hidden="false" customHeight="false" outlineLevel="0" collapsed="false">
      <c r="A11" s="88" t="s">
        <v>175</v>
      </c>
    </row>
    <row r="12" customFormat="false" ht="12.75" hidden="false" customHeight="false" outlineLevel="0" collapsed="false">
      <c r="A12" s="88" t="s">
        <v>176</v>
      </c>
    </row>
    <row r="13" customFormat="false" ht="12.75" hidden="false" customHeight="false" outlineLevel="0" collapsed="false">
      <c r="A13" s="88" t="s">
        <v>177</v>
      </c>
    </row>
    <row r="14" customFormat="false" ht="12.75" hidden="false" customHeight="false" outlineLevel="0" collapsed="false">
      <c r="A14" s="88" t="s">
        <v>178</v>
      </c>
    </row>
    <row r="15" customFormat="false" ht="12.75" hidden="false" customHeight="false" outlineLevel="0" collapsed="false">
      <c r="A15" s="88" t="s">
        <v>179</v>
      </c>
    </row>
    <row r="16" customFormat="false" ht="12.75" hidden="false" customHeight="false" outlineLevel="0" collapsed="false">
      <c r="A16" s="88" t="s">
        <v>180</v>
      </c>
    </row>
    <row r="17" customFormat="false" ht="12.75" hidden="false" customHeight="false" outlineLevel="0" collapsed="false">
      <c r="A17" s="88" t="s">
        <v>181</v>
      </c>
    </row>
    <row r="18" customFormat="false" ht="12.75" hidden="false" customHeight="false" outlineLevel="0" collapsed="false">
      <c r="A18" s="88" t="s">
        <v>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2001-10-03T12:21:43Z</cp:lastPrinted>
  <dcterms:modified xsi:type="dcterms:W3CDTF">2001-10-08T17:41:17Z</dcterms:modified>
  <cp:revision>0</cp:revision>
  <dc:subject/>
  <dc:title/>
</cp:coreProperties>
</file>